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FOOTPRINT\Videos\OKE\Data Analytics\"/>
    </mc:Choice>
  </mc:AlternateContent>
  <xr:revisionPtr revIDLastSave="0" documentId="13_ncr:1_{511256FE-B876-48FB-99A5-437E47DFD0D7}" xr6:coauthVersionLast="47" xr6:coauthVersionMax="47" xr10:uidLastSave="{00000000-0000-0000-0000-000000000000}"/>
  <bookViews>
    <workbookView xWindow="-120" yWindow="-120" windowWidth="20730" windowHeight="11160" activeTab="10" xr2:uid="{00000000-000D-0000-FFFF-FFFF00000000}"/>
  </bookViews>
  <sheets>
    <sheet name="Data" sheetId="1" r:id="rId1"/>
    <sheet name="1" sheetId="2" r:id="rId2"/>
    <sheet name="2" sheetId="3" r:id="rId3"/>
    <sheet name="3" sheetId="4" r:id="rId4"/>
    <sheet name="4" sheetId="5" r:id="rId5"/>
    <sheet name="7" sheetId="8" r:id="rId6"/>
    <sheet name="5" sheetId="6" r:id="rId7"/>
    <sheet name="6" sheetId="7" r:id="rId8"/>
    <sheet name="8" sheetId="12" r:id="rId9"/>
    <sheet name="9" sheetId="13" r:id="rId10"/>
    <sheet name="10" sheetId="14" r:id="rId11"/>
  </sheets>
  <definedNames>
    <definedName name="_xlnm._FilterDatabase" localSheetId="3" hidden="1">'3'!$B$3:$D$9</definedName>
    <definedName name="_xlnm._FilterDatabase" localSheetId="0" hidden="1">Data!$C$11:$G$11</definedName>
    <definedName name="_xlcn.WorksheetConnection_beginnerDAcoursemypractice.xlsxdata1" hidden="1">data[]</definedName>
    <definedName name="Slicer_Geography">#N/A</definedName>
    <definedName name="Slicer_Geography1">#N/A</definedName>
    <definedName name="Slicer_Sales_Person">#N/A</definedName>
  </definedNames>
  <calcPr calcId="181029"/>
  <pivotCaches>
    <pivotCache cacheId="3" r:id="rId12"/>
    <pivotCache cacheId="190" r:id="rId13"/>
    <pivotCache cacheId="194" r:id="rId14"/>
    <pivotCache cacheId="197" r:id="rId15"/>
  </pivotCaches>
  <extLst>
    <ext xmlns:x14="http://schemas.microsoft.com/office/spreadsheetml/2009/9/main" uri="{876F7934-8845-4945-9796-88D515C7AA90}">
      <x14:pivotCaches>
        <pivotCache cacheId="189" r:id="rId16"/>
        <pivotCache cacheId="193"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 my practice.xlsx!data"/>
        </x15:modelTables>
      </x15:dataModel>
    </ext>
  </extLst>
</workbook>
</file>

<file path=xl/calcChain.xml><?xml version="1.0" encoding="utf-8"?>
<calcChain xmlns="http://schemas.openxmlformats.org/spreadsheetml/2006/main">
  <c r="G8" i="13" l="1"/>
  <c r="H17" i="13"/>
  <c r="H16" i="13"/>
  <c r="H15" i="13"/>
  <c r="H14" i="13"/>
  <c r="H13" i="13"/>
  <c r="H12" i="13"/>
  <c r="H11" i="13"/>
  <c r="H10" i="13"/>
  <c r="H9" i="13"/>
  <c r="H8" i="13"/>
  <c r="I8" i="13"/>
  <c r="G17" i="13"/>
  <c r="I17" i="13" s="1"/>
  <c r="G16" i="13"/>
  <c r="I16" i="13" s="1"/>
  <c r="G15" i="13"/>
  <c r="I15" i="13" s="1"/>
  <c r="G14" i="13"/>
  <c r="I14" i="13" s="1"/>
  <c r="G13" i="13"/>
  <c r="I13" i="13" s="1"/>
  <c r="G12" i="13"/>
  <c r="I12" i="13" s="1"/>
  <c r="G11" i="13"/>
  <c r="I11" i="13" s="1"/>
  <c r="G10" i="13"/>
  <c r="I10" i="13" s="1"/>
  <c r="G9" i="13"/>
  <c r="I9" i="13" s="1"/>
  <c r="D13" i="13"/>
  <c r="D10" i="13"/>
  <c r="C13" i="13"/>
  <c r="C10" i="13"/>
  <c r="C7" i="13"/>
  <c r="I12"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D11" i="13" l="1"/>
  <c r="D12" i="13" s="1"/>
  <c r="C11" i="13"/>
  <c r="C12" i="13" s="1"/>
  <c r="E4" i="4"/>
  <c r="C5" i="4"/>
  <c r="D5" i="4" s="1"/>
  <c r="C6" i="4"/>
  <c r="D6" i="4" s="1"/>
  <c r="C7" i="4"/>
  <c r="D7" i="4" s="1"/>
  <c r="C8" i="4"/>
  <c r="D8" i="4" s="1"/>
  <c r="C9" i="4"/>
  <c r="D9" i="4" s="1"/>
  <c r="L9" i="4"/>
  <c r="K9" i="4"/>
  <c r="L8" i="4"/>
  <c r="K8" i="4"/>
  <c r="L7" i="4"/>
  <c r="K7" i="4"/>
  <c r="L6" i="4"/>
  <c r="K6" i="4"/>
  <c r="L5" i="4"/>
  <c r="K5" i="4"/>
  <c r="L4" i="4"/>
  <c r="K4" i="4"/>
  <c r="E7" i="4"/>
  <c r="E5" i="4"/>
  <c r="E8" i="4"/>
  <c r="E9" i="4"/>
  <c r="E6" i="4"/>
  <c r="C4" i="4"/>
  <c r="D4" i="4" s="1"/>
  <c r="D10" i="2" l="1"/>
  <c r="D9" i="2"/>
  <c r="C10" i="2"/>
  <c r="C9" i="2"/>
  <c r="D6" i="2"/>
  <c r="D5" i="2"/>
  <c r="C6" i="2"/>
  <c r="C5" i="2"/>
  <c r="C7" i="2" l="1"/>
  <c r="D7" i="2"/>
  <c r="D4" i="2"/>
  <c r="C4" i="2"/>
  <c r="D3"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eginner-DA-course- my practice.xlsx!data" type="102" refreshedVersion="6" minRefreshableVersion="5">
    <extLst>
      <ext xmlns:x15="http://schemas.microsoft.com/office/spreadsheetml/2010/11/main" uri="{DE250136-89BD-433C-8126-D09CA5730AF9}">
        <x15:connection id="data" autoDelete="1">
          <x15:rangePr sourceName="_xlcn.WorksheetConnection_beginnerDAcoursemypractice.xlsxdata1"/>
        </x15:connection>
      </ext>
    </extLst>
  </connection>
</connections>
</file>

<file path=xl/sharedStrings.xml><?xml version="1.0" encoding="utf-8"?>
<sst xmlns="http://schemas.openxmlformats.org/spreadsheetml/2006/main" count="2932" uniqueCount="95">
  <si>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</si>
  <si>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</si>
  <si>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</si>
  <si>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</si>
  <si>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</si>
  <si>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</si>
  <si>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</si>
  <si>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</si>
  <si>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</si>
  <si>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</si>
  <si>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</si>
  <si>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</si>
  <si>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</si>
  <si>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</si>
  <si>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</si>
  <si>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</si>
  <si>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</si>
  <si>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</si>
  <si>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</si>
  <si>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</si>
  <si>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</si>
  <si>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</si>
  <si>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</si>
  <si>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</si>
  <si>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</si>
  <si>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</si>
  <si>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</si>
  <si>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</si>
  <si>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</si>
  <si>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</si>
  <si>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</si>
  <si>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</si>
  <si>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</si>
  <si>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</si>
  <si>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</si>
  <si>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</si>
  <si>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</si>
  <si>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</si>
  <si>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</si>
  <si>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</si>
  <si>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</si>
  <si>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</si>
  <si>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</si>
  <si>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</si>
  <si>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</si>
  <si>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</si>
  <si>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</si>
  <si>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</si>
  <si>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</si>
  <si>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</si>
  <si>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</si>
  <si>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</si>
  <si>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</si>
  <si>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</si>
  <si>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</si>
  <si>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</si>
  <si>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</si>
  <si>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</si>
  <si>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</si>
  <si>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</si>
  <si>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</si>
  <si>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t>
  </si>
  <si>
    <t>third Q</t>
  </si>
  <si>
    <t>SALES BY COUNTRY WITH FORMULAS</t>
  </si>
  <si>
    <t xml:space="preserve">Country </t>
  </si>
  <si>
    <t xml:space="preserve">Amount </t>
  </si>
  <si>
    <t>4   SALES BY COUNTRY (WITH PIVOTS</t>
  </si>
  <si>
    <t>Row Labels</t>
  </si>
  <si>
    <t>Sum of Amount</t>
  </si>
  <si>
    <t>Sum of Units</t>
  </si>
  <si>
    <t xml:space="preserve">   </t>
  </si>
  <si>
    <t>5.    TOP 5 PRODUCTS BY $ PER UNIT</t>
  </si>
  <si>
    <t>Grand Total</t>
  </si>
  <si>
    <t>Sales per Units</t>
  </si>
  <si>
    <t>ARE THERE ANOMALIES IN THE DATA?</t>
  </si>
  <si>
    <t>7. BEST SALES PERSON BY COUNTRY</t>
  </si>
  <si>
    <t>Cost</t>
  </si>
  <si>
    <t>Added step 8</t>
  </si>
  <si>
    <t>8. PROFIT BY PROUCT(USING PRODUCT TABLE)</t>
  </si>
  <si>
    <t>Total Profit</t>
  </si>
  <si>
    <t>9. DYNAMIC COUNTRY LEVEL SALES REPORT</t>
  </si>
  <si>
    <t>Countries</t>
  </si>
  <si>
    <t>sales</t>
  </si>
  <si>
    <t>cost</t>
  </si>
  <si>
    <t>profits</t>
  </si>
  <si>
    <t>quantity</t>
  </si>
  <si>
    <t xml:space="preserve">Total </t>
  </si>
  <si>
    <t>Quick Summary</t>
  </si>
  <si>
    <t>Persons</t>
  </si>
  <si>
    <t>By Sales Person</t>
  </si>
  <si>
    <t>COUNTY</t>
  </si>
  <si>
    <t>✅❎</t>
  </si>
  <si>
    <t>Number of transactions</t>
  </si>
  <si>
    <t>10. Which products to discontinue?</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</si>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</sst>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quot;$&quot;#,##0"/>
    <numFmt numFmtId="165" formatCode="\$#,##0.00;\(\$#,##0.00\);\$#,##0.00"/>
    <numFmt numFmtId="166" formatCode="&quot;$&quot;#,##0.00"/>
    <numFmt numFmtId="167" formatCode="\$#,##0;\(\$#,##0\);\$#,##0"/>
    <numFmt numFmtId="169" formatCode="0.0%;\-0.0%;0.0%"/>
  </numFmts>
  <fonts count="9" x14ac:knownFonts="1">
    <font>
      <sz val="11"/>
      <color theme="1"/>
      <name val="Calibri"/>
      <family val="2"/>
      <scheme val="minor"/>
    </font>
    <font>
      <sz val="28"/>
      <color theme="1"/>
      <name val="Segoe UI Light"/>
      <family val="2"/>
    </font>
    <font>
      <b/>
      <sz val="11"/>
      <color theme="1"/>
      <name val="Calibri"/>
      <family val="2"/>
      <scheme val="minor"/>
    </font>
    <font>
      <b/>
      <sz val="24"/>
      <color theme="1"/>
      <name val="Calibri"/>
      <family val="2"/>
      <scheme val="minor"/>
    </font>
    <font>
      <sz val="24"/>
      <color theme="1"/>
      <name val="Calibri"/>
      <family val="2"/>
      <scheme val="minor"/>
    </font>
    <font>
      <sz val="11"/>
      <color theme="1"/>
      <name val="Calibri"/>
      <family val="2"/>
      <scheme val="minor"/>
    </font>
    <font>
      <sz val="11"/>
      <color theme="8" tint="0.39997558519241921"/>
      <name val="Calibri"/>
      <family val="2"/>
      <scheme val="minor"/>
    </font>
    <font>
      <b/>
      <sz val="14"/>
      <color theme="1"/>
      <name val="Calibri"/>
      <family val="2"/>
      <scheme val="minor"/>
    </font>
    <font>
      <sz val="11"/>
      <color theme="7" tint="-0.249977111117893"/>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39997558519241921"/>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14996795556505021"/>
      </top>
      <bottom style="thin">
        <color theme="0" tint="-0.14996795556505021"/>
      </bottom>
      <diagonal/>
    </border>
    <border>
      <left/>
      <right/>
      <top style="thin">
        <color theme="0" tint="-0.24994659260841701"/>
      </top>
      <bottom style="thin">
        <color theme="0" tint="-0.24994659260841701"/>
      </bottom>
      <diagonal/>
    </border>
  </borders>
  <cellStyleXfs count="2">
    <xf numFmtId="0" fontId="0" fillId="0" borderId="0"/>
    <xf numFmtId="44" fontId="5" fillId="0" borderId="0" applyFont="0" applyFill="0" applyBorder="0" applyAlignment="0" applyProtection="0"/>
  </cellStyleXfs>
  <cellXfs count="4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3" fillId="0" borderId="0" xfId="0" applyFont="1"/>
    <xf numFmtId="0" fontId="4" fillId="0" borderId="0" xfId="0" applyFont="1"/>
    <xf numFmtId="6" fontId="0" fillId="0" borderId="0" xfId="1" applyNumberFormat="1" applyFont="1"/>
    <xf numFmtId="0" fontId="0" fillId="0" borderId="2" xfId="0" applyBorder="1"/>
    <xf numFmtId="6" fontId="0" fillId="0" borderId="2" xfId="1" applyNumberFormat="1" applyFont="1" applyBorder="1"/>
    <xf numFmtId="3" fontId="6" fillId="0" borderId="2" xfId="0" applyNumberFormat="1" applyFont="1" applyBorder="1"/>
    <xf numFmtId="0" fontId="2" fillId="4" borderId="2" xfId="0" applyFont="1" applyFill="1" applyBorder="1"/>
    <xf numFmtId="0" fontId="2" fillId="4" borderId="2" xfId="0" applyFont="1" applyFill="1" applyBorder="1" applyAlignment="1">
      <alignment horizontal="right"/>
    </xf>
    <xf numFmtId="0" fontId="0" fillId="4" borderId="0" xfId="0"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166" fontId="2" fillId="0" borderId="0" xfId="0" applyNumberFormat="1" applyFont="1"/>
    <xf numFmtId="167" fontId="0" fillId="0" borderId="0" xfId="0" applyNumberFormat="1"/>
    <xf numFmtId="0" fontId="0" fillId="0" borderId="3" xfId="0" applyBorder="1"/>
    <xf numFmtId="164" fontId="0" fillId="0" borderId="3" xfId="0" applyNumberFormat="1" applyBorder="1"/>
    <xf numFmtId="3" fontId="0" fillId="0" borderId="3" xfId="0" applyNumberFormat="1" applyBorder="1"/>
    <xf numFmtId="0" fontId="0" fillId="0" borderId="3" xfId="0" applyBorder="1" applyAlignment="1">
      <alignment horizontal="center"/>
    </xf>
    <xf numFmtId="0" fontId="0" fillId="6" borderId="3" xfId="0" applyFill="1" applyBorder="1"/>
    <xf numFmtId="0" fontId="2" fillId="6" borderId="3" xfId="0" applyFont="1" applyFill="1" applyBorder="1"/>
    <xf numFmtId="0" fontId="7" fillId="6" borderId="3" xfId="0" applyFont="1" applyFill="1" applyBorder="1"/>
    <xf numFmtId="0" fontId="8" fillId="7" borderId="0" xfId="0" applyFont="1" applyFill="1" applyAlignment="1">
      <alignment horizontal="right"/>
    </xf>
    <xf numFmtId="0" fontId="0" fillId="7" borderId="3" xfId="0" applyFill="1" applyBorder="1"/>
    <xf numFmtId="0" fontId="0" fillId="7" borderId="3" xfId="0" applyFill="1" applyBorder="1" applyAlignment="1">
      <alignment horizontal="right"/>
    </xf>
    <xf numFmtId="0" fontId="0" fillId="8" borderId="3" xfId="0" applyFill="1" applyBorder="1" applyAlignment="1">
      <alignment horizontal="right"/>
    </xf>
    <xf numFmtId="0" fontId="2" fillId="5" borderId="0" xfId="0" applyFont="1" applyFill="1"/>
    <xf numFmtId="0" fontId="0" fillId="0" borderId="3" xfId="0" applyBorder="1"/>
    <xf numFmtId="0" fontId="0" fillId="0" borderId="0" xfId="0" applyNumberFormat="1"/>
    <xf numFmtId="169" fontId="0" fillId="0" borderId="0" xfId="0" applyNumberFormat="1"/>
  </cellXfs>
  <cellStyles count="2">
    <cellStyle name="Currency" xfId="1" builtinId="4"/>
    <cellStyle name="Normal" xfId="0" builtinId="0"/>
  </cellStyles>
  <dxfs count="13">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66" formatCode="&quot;$&quot;#,##0.00"/>
    </dxf>
    <dxf>
      <numFmt numFmtId="166" formatCode="&quot;$&quot;#,##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152482</xdr:rowOff>
    </xdr:from>
    <xdr:to>
      <xdr:col>12</xdr:col>
      <xdr:colOff>2314878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6645</xdr:colOff>
      <xdr:row>2</xdr:row>
      <xdr:rowOff>163033</xdr:rowOff>
    </xdr:from>
    <xdr:to>
      <xdr:col>11</xdr:col>
      <xdr:colOff>44302</xdr:colOff>
      <xdr:row>12</xdr:row>
      <xdr:rowOff>166134</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702692" y="750039"/>
              <a:ext cx="3083442"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581025</xdr:colOff>
      <xdr:row>5</xdr:row>
      <xdr:rowOff>142875</xdr:rowOff>
    </xdr:from>
    <xdr:to>
      <xdr:col>9</xdr:col>
      <xdr:colOff>581025</xdr:colOff>
      <xdr:row>19</xdr:row>
      <xdr:rowOff>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429250" y="1304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19050</xdr:colOff>
      <xdr:row>7</xdr:row>
      <xdr:rowOff>-1</xdr:rowOff>
    </xdr:from>
    <xdr:to>
      <xdr:col>10</xdr:col>
      <xdr:colOff>26194</xdr:colOff>
      <xdr:row>20</xdr:row>
      <xdr:rowOff>47624</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257925" y="15478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20.421256597219" createdVersion="6" refreshedVersion="6" minRefreshableVersion="3" recordCount="300" xr:uid="{00000000-000A-0000-FFFF-FFFF00000000}">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6">
      <sharedItems containsSemiMixedTypes="0" containsString="0" containsNumber="1" minValue="3.11" maxValue="16.73"/>
    </cacheField>
    <cacheField name="Cost" numFmtId="166">
      <sharedItems containsSemiMixedTypes="0" containsString="0" containsNumber="1" minValue="0" maxValue="8682.870000000000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OTPRINT" refreshedDate="44970.689674652778" backgroundQuery="1" createdVersion="6" refreshedVersion="8" minRefreshableVersion="3" recordCount="0" supportSubquery="1" supportAdvancedDrill="1" xr:uid="{00000000-000A-0000-FFFF-FFFF48000000}">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Measures].[Sum of Units]" caption="Sum of Units" numFmtId="0" hierarchy="9" level="32767"/>
    <cacheField name="[Measures].[Total Profit]" caption="Total Profit" numFmtId="0" hierarchy="12" level="32767"/>
    <cacheField name="[Measures].[Profit %]" caption="Profit %"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OTPRINT" refreshedDate="44970.689681365744" backgroundQuery="1" createdVersion="6" refreshedVersion="8" minRefreshableVersion="3" recordCount="0" supportSubquery="1" supportAdvancedDrill="1" xr:uid="{00000000-000A-0000-FFFF-FFFF16000000}">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OTPRINT" refreshedDate="44970.689686458332" backgroundQuery="1" createdVersion="6" refreshedVersion="8" minRefreshableVersion="3" recordCount="0" supportSubquery="1" supportAdvancedDrill="1" xr:uid="{00000000-000A-0000-FFFF-FFFF15000000}">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s]" caption="Sales per Units"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OTPRINT" refreshedDate="44970.689671527776" backgroundQuery="1" createdVersion="3" refreshedVersion="8" minRefreshableVersion="3" recordCount="0" supportSubquery="1" supportAdvancedDrill="1" xr:uid="{DA12FF48-F9A9-4A15-8550-AC13A211E87B}">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5499543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OOTPRINT" refreshedDate="44970.689678587965" backgroundQuery="1" createdVersion="3" refreshedVersion="8" minRefreshableVersion="3" recordCount="0" supportSubquery="1" supportAdvancedDrill="1" xr:uid="{DB52A19B-46FA-4220-B689-F162B83B8B58}">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0305365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4:E10" firstHeaderRow="0" firstDataRow="1" firstDataCol="1"/>
  <pivotFields count="7">
    <pivotField showAll="0">
      <items count="11">
        <item h="1" x="7"/>
        <item h="1" x="1"/>
        <item h="1" x="3"/>
        <item h="1" x="5"/>
        <item h="1" x="4"/>
        <item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numFmtId="166" showAll="0" defaultSubtotal="0"/>
    <pivotField numFmtId="166"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9" cacheId="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G4:H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 numFmtId="166" showAll="0" defaultSubtotal="0"/>
    <pivotField numFmtId="166"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B4:C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 numFmtId="166" showAll="0" defaultSubtotal="0"/>
    <pivotField numFmtId="166"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97"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location ref="B4:C10"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 my practice.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9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5:D28" firstHeaderRow="1" firstDataRow="1" firstDataCol="1"/>
  <pivotFields count="3">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llDrilled="1" showAll="0" dataSourceSort="1"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 my practice.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1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5:F28"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 my practice.xlsx!data">
        <x15:activeTabTopLevelEntity name="[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5" name="PivotTable1"/>
  </pivotTables>
  <data>
    <tabular pivotCacheId="1">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0000000-0013-0000-FFFF-FFFF02000000}" sourceName="[data].[Geography]">
  <pivotTables>
    <pivotTable tabId="12" name="PivotTable1"/>
  </pivotTables>
  <data>
    <olap pivotCacheId="170305365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0000000-0013-0000-FFFF-FFFF03000000}" sourceName="[data].[Geography]">
  <pivotTables>
    <pivotTable tabId="14" name="PivotTable1"/>
  </pivotTables>
  <data>
    <olap pivotCacheId="95499543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0000000-0014-0000-FFFF-FFFF02000000}"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0000000-0014-0000-FFFF-FFFF03000000}"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 displayName="products" ref="Z11:AA33" totalsRowShown="0">
  <autoFilter ref="Z11:AA33" xr:uid="{00000000-0009-0000-0100-000001000000}"/>
  <tableColumns count="2">
    <tableColumn id="1" xr3:uid="{00000000-0010-0000-0000-000001000000}" name="Product"/>
    <tableColumn id="2" xr3:uid="{00000000-0010-0000-0000-000002000000}" name="Cost per unit"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data" displayName="data" ref="C11:I311" totalsRowShown="0" headerRowDxfId="11">
  <autoFilter ref="C11:I311" xr:uid="{00000000-0009-0000-0100-000005000000}"/>
  <tableColumns count="7">
    <tableColumn id="1" xr3:uid="{00000000-0010-0000-0100-000001000000}" name="Sales Person"/>
    <tableColumn id="2" xr3:uid="{00000000-0010-0000-0100-000002000000}" name="Geography"/>
    <tableColumn id="3" xr3:uid="{00000000-0010-0000-0100-000003000000}" name="Product"/>
    <tableColumn id="4" xr3:uid="{00000000-0010-0000-0100-000004000000}" name="Amount" dataDxfId="10"/>
    <tableColumn id="5" xr3:uid="{00000000-0010-0000-0100-000005000000}" name="Units" dataDxfId="9"/>
    <tableColumn id="7" xr3:uid="{00000000-0010-0000-0100-000007000000}" name="Cost per unit" dataDxfId="8"/>
    <tableColumn id="8" xr3:uid="{00000000-0010-0000-0100-000008000000}" name="Cost" dataDxfId="7">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3" displayName="data3" ref="A2:E302" totalsRowShown="0" headerRowDxfId="6">
  <autoFilter ref="A2:E302" xr:uid="{00000000-0009-0000-0100-000002000000}"/>
  <sortState xmlns:xlrd2="http://schemas.microsoft.com/office/spreadsheetml/2017/richdata2" ref="A3:E302">
    <sortCondition descending="1" ref="E2:E302"/>
  </sortState>
  <tableColumns count="5">
    <tableColumn id="1" xr3:uid="{00000000-0010-0000-0200-000001000000}" name="Sales Person"/>
    <tableColumn id="2" xr3:uid="{00000000-0010-0000-0200-000002000000}" name="Geography"/>
    <tableColumn id="3" xr3:uid="{00000000-0010-0000-0200-000003000000}" name="Product"/>
    <tableColumn id="4" xr3:uid="{00000000-0010-0000-0200-000004000000}" name="Amount" dataDxfId="5"/>
    <tableColumn id="5" xr3:uid="{00000000-0010-0000-0200-000005000000}" name="Unit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4" displayName="data4" ref="L4:P304" totalsRowShown="0" headerRowDxfId="3">
  <autoFilter ref="L4:P304" xr:uid="{00000000-0009-0000-0100-000003000000}"/>
  <tableColumns count="5">
    <tableColumn id="1" xr3:uid="{00000000-0010-0000-0300-000001000000}" name="Sales Person"/>
    <tableColumn id="2" xr3:uid="{00000000-0010-0000-0300-000002000000}" name="Geography"/>
    <tableColumn id="3" xr3:uid="{00000000-0010-0000-0300-000003000000}" name="Product"/>
    <tableColumn id="4" xr3:uid="{00000000-0010-0000-0300-000004000000}" name="Amount" dataDxfId="2"/>
    <tableColumn id="5" xr3:uid="{00000000-0010-0000-0300-000005000000}"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58"/>
  <sheetViews>
    <sheetView showGridLines="0" topLeftCell="A6" zoomScale="70" zoomScaleNormal="70" workbookViewId="0">
      <selection activeCell="G29" sqref="G29"/>
    </sheetView>
  </sheetViews>
  <sheetFormatPr defaultRowHeight="15" x14ac:dyDescent="0.25"/>
  <cols>
    <col min="1" max="1" width="1.7109375" customWidth="1"/>
    <col min="2" max="2" width="3.7109375" customWidth="1"/>
    <col min="3" max="3" width="19.5703125" customWidth="1"/>
    <col min="4" max="4" width="18.42578125" customWidth="1"/>
    <col min="5" max="5" width="21.85546875" customWidth="1"/>
    <col min="6" max="6" width="19" customWidth="1"/>
    <col min="7" max="7" width="18" customWidth="1"/>
    <col min="8" max="8" width="18.7109375" customWidth="1"/>
    <col min="9" max="9" width="17.42578125" customWidth="1"/>
    <col min="10" max="10" width="14.42578125" customWidth="1"/>
    <col min="11" max="11" width="9.140625" customWidth="1"/>
    <col min="12" max="12" width="3.85546875" customWidth="1"/>
    <col min="13" max="13" width="53.85546875" customWidth="1"/>
    <col min="27" max="27" width="21.85546875" bestFit="1" customWidth="1"/>
    <col min="28" max="28" width="14.42578125" customWidth="1"/>
    <col min="33" max="33" width="21.85546875" customWidth="1"/>
  </cols>
  <sheetData>
    <row r="1" spans="1:27" s="2" customFormat="1" ht="52.5" customHeight="1" x14ac:dyDescent="0.25">
      <c r="A1" s="1"/>
      <c r="C1" s="3" t="s">
        <v>42</v>
      </c>
    </row>
    <row r="10" spans="1:27" x14ac:dyDescent="0.25">
      <c r="H10" s="40" t="s">
        <v>77</v>
      </c>
      <c r="I10" s="40"/>
    </row>
    <row r="11" spans="1:27" x14ac:dyDescent="0.25">
      <c r="C11" s="6" t="s">
        <v>11</v>
      </c>
      <c r="D11" s="6" t="s">
        <v>12</v>
      </c>
      <c r="E11" s="6" t="s">
        <v>0</v>
      </c>
      <c r="F11" s="10" t="s">
        <v>1</v>
      </c>
      <c r="G11" s="10" t="s">
        <v>50</v>
      </c>
      <c r="H11" s="27" t="s">
        <v>51</v>
      </c>
      <c r="I11" s="27" t="s">
        <v>76</v>
      </c>
      <c r="J11" s="27"/>
      <c r="K11" s="9" t="s">
        <v>43</v>
      </c>
      <c r="L11" s="2"/>
      <c r="Z11" t="s">
        <v>0</v>
      </c>
      <c r="AA11" t="s">
        <v>51</v>
      </c>
    </row>
    <row r="12" spans="1:27" x14ac:dyDescent="0.25">
      <c r="C12" t="s">
        <v>40</v>
      </c>
      <c r="D12" t="s">
        <v>37</v>
      </c>
      <c r="E12" t="s">
        <v>30</v>
      </c>
      <c r="F12" s="4">
        <v>1624</v>
      </c>
      <c r="G12" s="5">
        <v>114</v>
      </c>
      <c r="H12" s="26">
        <v>14.49</v>
      </c>
      <c r="I12" s="26">
        <f>data[[#This Row],[Cost per unit]]*data[[#This Row],[Units]]</f>
        <v>1651.8600000000001</v>
      </c>
      <c r="J12" s="26"/>
      <c r="K12" s="7">
        <v>1</v>
      </c>
      <c r="L12" s="8" t="s">
        <v>44</v>
      </c>
      <c r="Z12" t="s">
        <v>13</v>
      </c>
      <c r="AA12" s="11">
        <v>9.33</v>
      </c>
    </row>
    <row r="13" spans="1:27" x14ac:dyDescent="0.25">
      <c r="C13" t="s">
        <v>8</v>
      </c>
      <c r="D13" t="s">
        <v>35</v>
      </c>
      <c r="E13" t="s">
        <v>32</v>
      </c>
      <c r="F13" s="4">
        <v>6706</v>
      </c>
      <c r="G13" s="5">
        <v>459</v>
      </c>
      <c r="H13" s="26">
        <v>8.65</v>
      </c>
      <c r="I13" s="26">
        <f>data[[#This Row],[Cost per unit]]*data[[#This Row],[Units]]</f>
        <v>3970.3500000000004</v>
      </c>
      <c r="J13" s="26"/>
      <c r="K13" s="7">
        <v>2</v>
      </c>
      <c r="L13" s="8" t="s">
        <v>53</v>
      </c>
      <c r="Z13" t="s">
        <v>14</v>
      </c>
      <c r="AA13" s="11">
        <v>11.7</v>
      </c>
    </row>
    <row r="14" spans="1:27" x14ac:dyDescent="0.25">
      <c r="C14" t="s">
        <v>9</v>
      </c>
      <c r="D14" t="s">
        <v>35</v>
      </c>
      <c r="E14" t="s">
        <v>4</v>
      </c>
      <c r="F14" s="4">
        <v>959</v>
      </c>
      <c r="G14" s="5">
        <v>147</v>
      </c>
      <c r="H14" s="26">
        <v>11.88</v>
      </c>
      <c r="I14" s="26">
        <f>data[[#This Row],[Cost per unit]]*data[[#This Row],[Units]]</f>
        <v>1746.3600000000001</v>
      </c>
      <c r="J14" s="26"/>
      <c r="K14" s="7">
        <v>3</v>
      </c>
      <c r="L14" s="8" t="s">
        <v>45</v>
      </c>
      <c r="Z14" t="s">
        <v>4</v>
      </c>
      <c r="AA14" s="11">
        <v>11.88</v>
      </c>
    </row>
    <row r="15" spans="1:27" x14ac:dyDescent="0.25">
      <c r="C15" t="s">
        <v>41</v>
      </c>
      <c r="D15" t="s">
        <v>36</v>
      </c>
      <c r="E15" t="s">
        <v>18</v>
      </c>
      <c r="F15" s="4">
        <v>9632</v>
      </c>
      <c r="G15" s="5">
        <v>288</v>
      </c>
      <c r="H15" s="26">
        <v>6.47</v>
      </c>
      <c r="I15" s="26">
        <f>data[[#This Row],[Cost per unit]]*data[[#This Row],[Units]]</f>
        <v>1863.36</v>
      </c>
      <c r="J15" s="26"/>
      <c r="K15" s="7">
        <v>4</v>
      </c>
      <c r="L15" s="8" t="s">
        <v>46</v>
      </c>
      <c r="Z15" t="s">
        <v>15</v>
      </c>
      <c r="AA15" s="11">
        <v>11.73</v>
      </c>
    </row>
    <row r="16" spans="1:27" x14ac:dyDescent="0.25">
      <c r="C16" t="s">
        <v>6</v>
      </c>
      <c r="D16" t="s">
        <v>39</v>
      </c>
      <c r="E16" t="s">
        <v>25</v>
      </c>
      <c r="F16" s="4">
        <v>2100</v>
      </c>
      <c r="G16" s="5">
        <v>414</v>
      </c>
      <c r="H16" s="26">
        <v>13.15</v>
      </c>
      <c r="I16" s="26">
        <f>data[[#This Row],[Cost per unit]]*data[[#This Row],[Units]]</f>
        <v>5444.1</v>
      </c>
      <c r="J16" s="26"/>
      <c r="K16" s="7">
        <v>5</v>
      </c>
      <c r="L16" s="8" t="s">
        <v>54</v>
      </c>
      <c r="Z16" t="s">
        <v>16</v>
      </c>
      <c r="AA16" s="11">
        <v>8.7899999999999991</v>
      </c>
    </row>
    <row r="17" spans="3:27" x14ac:dyDescent="0.25">
      <c r="C17" t="s">
        <v>40</v>
      </c>
      <c r="D17" t="s">
        <v>35</v>
      </c>
      <c r="E17" t="s">
        <v>33</v>
      </c>
      <c r="F17" s="4">
        <v>8869</v>
      </c>
      <c r="G17" s="5">
        <v>432</v>
      </c>
      <c r="H17" s="26">
        <v>12.37</v>
      </c>
      <c r="I17" s="26">
        <f>data[[#This Row],[Cost per unit]]*data[[#This Row],[Units]]</f>
        <v>5343.8399999999992</v>
      </c>
      <c r="J17" s="26"/>
      <c r="K17" s="7">
        <v>6</v>
      </c>
      <c r="L17" s="8" t="s">
        <v>55</v>
      </c>
      <c r="Z17" t="s">
        <v>17</v>
      </c>
      <c r="AA17" s="11">
        <v>3.11</v>
      </c>
    </row>
    <row r="18" spans="3:27" x14ac:dyDescent="0.25">
      <c r="C18" t="s">
        <v>6</v>
      </c>
      <c r="D18" t="s">
        <v>38</v>
      </c>
      <c r="E18" t="s">
        <v>31</v>
      </c>
      <c r="F18" s="4">
        <v>2681</v>
      </c>
      <c r="G18" s="5">
        <v>54</v>
      </c>
      <c r="H18" s="26">
        <v>5.79</v>
      </c>
      <c r="I18" s="26">
        <f>data[[#This Row],[Cost per unit]]*data[[#This Row],[Units]]</f>
        <v>312.66000000000003</v>
      </c>
      <c r="J18" s="26"/>
      <c r="K18" s="7">
        <v>7</v>
      </c>
      <c r="L18" s="8" t="s">
        <v>49</v>
      </c>
      <c r="Z18" t="s">
        <v>18</v>
      </c>
      <c r="AA18" s="11">
        <v>6.47</v>
      </c>
    </row>
    <row r="19" spans="3:27" x14ac:dyDescent="0.25">
      <c r="C19" t="s">
        <v>8</v>
      </c>
      <c r="D19" t="s">
        <v>35</v>
      </c>
      <c r="E19" t="s">
        <v>22</v>
      </c>
      <c r="F19" s="4">
        <v>5012</v>
      </c>
      <c r="G19" s="5">
        <v>210</v>
      </c>
      <c r="H19" s="26">
        <v>9.77</v>
      </c>
      <c r="I19" s="26">
        <f>data[[#This Row],[Cost per unit]]*data[[#This Row],[Units]]</f>
        <v>2051.6999999999998</v>
      </c>
      <c r="J19" s="26"/>
      <c r="K19" s="7">
        <v>8</v>
      </c>
      <c r="L19" s="8" t="s">
        <v>52</v>
      </c>
      <c r="Z19" t="s">
        <v>19</v>
      </c>
      <c r="AA19" s="11">
        <v>7.64</v>
      </c>
    </row>
    <row r="20" spans="3:27" x14ac:dyDescent="0.25">
      <c r="C20" t="s">
        <v>7</v>
      </c>
      <c r="D20" t="s">
        <v>38</v>
      </c>
      <c r="E20" t="s">
        <v>14</v>
      </c>
      <c r="F20" s="4">
        <v>1281</v>
      </c>
      <c r="G20" s="5">
        <v>75</v>
      </c>
      <c r="H20" s="26">
        <v>11.7</v>
      </c>
      <c r="I20" s="26">
        <f>data[[#This Row],[Cost per unit]]*data[[#This Row],[Units]]</f>
        <v>877.5</v>
      </c>
      <c r="J20" s="26"/>
      <c r="K20" s="7">
        <v>9</v>
      </c>
      <c r="L20" s="8" t="s">
        <v>47</v>
      </c>
      <c r="Z20" t="s">
        <v>20</v>
      </c>
      <c r="AA20" s="11">
        <v>10.62</v>
      </c>
    </row>
    <row r="21" spans="3:27" x14ac:dyDescent="0.25">
      <c r="C21" t="s">
        <v>5</v>
      </c>
      <c r="D21" t="s">
        <v>37</v>
      </c>
      <c r="E21" t="s">
        <v>14</v>
      </c>
      <c r="F21" s="4">
        <v>4991</v>
      </c>
      <c r="G21" s="5">
        <v>12</v>
      </c>
      <c r="H21" s="26">
        <v>11.7</v>
      </c>
      <c r="I21" s="26">
        <f>data[[#This Row],[Cost per unit]]*data[[#This Row],[Units]]</f>
        <v>140.39999999999998</v>
      </c>
      <c r="J21" s="26"/>
      <c r="K21" s="7">
        <v>10</v>
      </c>
      <c r="L21" s="8" t="s">
        <v>48</v>
      </c>
      <c r="Z21" t="s">
        <v>21</v>
      </c>
      <c r="AA21" s="11">
        <v>9</v>
      </c>
    </row>
    <row r="22" spans="3:27" x14ac:dyDescent="0.25">
      <c r="C22" t="s">
        <v>2</v>
      </c>
      <c r="D22" t="s">
        <v>39</v>
      </c>
      <c r="E22" t="s">
        <v>25</v>
      </c>
      <c r="F22" s="4">
        <v>1785</v>
      </c>
      <c r="G22" s="5">
        <v>462</v>
      </c>
      <c r="H22" s="26">
        <v>13.15</v>
      </c>
      <c r="I22" s="26">
        <f>data[[#This Row],[Cost per unit]]*data[[#This Row],[Units]]</f>
        <v>6075.3</v>
      </c>
      <c r="J22" s="26"/>
      <c r="Z22" t="s">
        <v>22</v>
      </c>
      <c r="AA22" s="11">
        <v>9.77</v>
      </c>
    </row>
    <row r="23" spans="3:27" x14ac:dyDescent="0.25">
      <c r="C23" t="s">
        <v>3</v>
      </c>
      <c r="D23" t="s">
        <v>37</v>
      </c>
      <c r="E23" t="s">
        <v>17</v>
      </c>
      <c r="F23" s="4">
        <v>3983</v>
      </c>
      <c r="G23" s="5">
        <v>144</v>
      </c>
      <c r="H23" s="26">
        <v>3.11</v>
      </c>
      <c r="I23" s="26">
        <f>data[[#This Row],[Cost per unit]]*data[[#This Row],[Units]]</f>
        <v>447.84</v>
      </c>
      <c r="J23" s="26"/>
      <c r="Z23" t="s">
        <v>23</v>
      </c>
      <c r="AA23" s="11">
        <v>6.49</v>
      </c>
    </row>
    <row r="24" spans="3:27" x14ac:dyDescent="0.25">
      <c r="C24" t="s">
        <v>9</v>
      </c>
      <c r="D24" t="s">
        <v>38</v>
      </c>
      <c r="E24" t="s">
        <v>16</v>
      </c>
      <c r="F24" s="4">
        <v>2646</v>
      </c>
      <c r="G24" s="5">
        <v>120</v>
      </c>
      <c r="H24" s="26">
        <v>8.7899999999999991</v>
      </c>
      <c r="I24" s="26">
        <f>data[[#This Row],[Cost per unit]]*data[[#This Row],[Units]]</f>
        <v>1054.8</v>
      </c>
      <c r="J24" s="26"/>
      <c r="Z24" t="s">
        <v>24</v>
      </c>
      <c r="AA24" s="11">
        <v>4.97</v>
      </c>
    </row>
    <row r="25" spans="3:27" x14ac:dyDescent="0.25">
      <c r="C25" t="s">
        <v>2</v>
      </c>
      <c r="D25" t="s">
        <v>34</v>
      </c>
      <c r="E25" t="s">
        <v>13</v>
      </c>
      <c r="F25" s="4">
        <v>252</v>
      </c>
      <c r="G25" s="5">
        <v>54</v>
      </c>
      <c r="H25" s="26">
        <v>9.33</v>
      </c>
      <c r="I25" s="26">
        <f>data[[#This Row],[Cost per unit]]*data[[#This Row],[Units]]</f>
        <v>503.82</v>
      </c>
      <c r="J25" s="26"/>
      <c r="Z25" t="s">
        <v>25</v>
      </c>
      <c r="AA25" s="11">
        <v>13.15</v>
      </c>
    </row>
    <row r="26" spans="3:27" x14ac:dyDescent="0.25">
      <c r="C26" t="s">
        <v>3</v>
      </c>
      <c r="D26" t="s">
        <v>35</v>
      </c>
      <c r="E26" t="s">
        <v>25</v>
      </c>
      <c r="F26" s="4">
        <v>2464</v>
      </c>
      <c r="G26" s="5">
        <v>234</v>
      </c>
      <c r="H26" s="26">
        <v>13.15</v>
      </c>
      <c r="I26" s="26">
        <f>data[[#This Row],[Cost per unit]]*data[[#This Row],[Units]]</f>
        <v>3077.1</v>
      </c>
      <c r="J26" s="26"/>
      <c r="Z26" t="s">
        <v>26</v>
      </c>
      <c r="AA26" s="11">
        <v>5.6</v>
      </c>
    </row>
    <row r="27" spans="3:27" x14ac:dyDescent="0.25">
      <c r="C27" t="s">
        <v>3</v>
      </c>
      <c r="D27" t="s">
        <v>35</v>
      </c>
      <c r="E27" t="s">
        <v>29</v>
      </c>
      <c r="F27" s="4">
        <v>2114</v>
      </c>
      <c r="G27" s="5">
        <v>66</v>
      </c>
      <c r="H27" s="26">
        <v>7.16</v>
      </c>
      <c r="I27" s="26">
        <f>data[[#This Row],[Cost per unit]]*data[[#This Row],[Units]]</f>
        <v>472.56</v>
      </c>
      <c r="J27" s="26"/>
      <c r="Z27" t="s">
        <v>27</v>
      </c>
      <c r="AA27" s="11">
        <v>16.73</v>
      </c>
    </row>
    <row r="28" spans="3:27" x14ac:dyDescent="0.25">
      <c r="C28" t="s">
        <v>6</v>
      </c>
      <c r="D28" t="s">
        <v>37</v>
      </c>
      <c r="E28" t="s">
        <v>31</v>
      </c>
      <c r="F28" s="4">
        <v>7693</v>
      </c>
      <c r="G28" s="5">
        <v>87</v>
      </c>
      <c r="H28" s="26">
        <v>5.79</v>
      </c>
      <c r="I28" s="26">
        <f>data[[#This Row],[Cost per unit]]*data[[#This Row],[Units]]</f>
        <v>503.73</v>
      </c>
      <c r="J28" s="26"/>
      <c r="Z28" t="s">
        <v>28</v>
      </c>
      <c r="AA28" s="11">
        <v>10.38</v>
      </c>
    </row>
    <row r="29" spans="3:27" x14ac:dyDescent="0.25">
      <c r="C29" t="s">
        <v>5</v>
      </c>
      <c r="D29" t="s">
        <v>34</v>
      </c>
      <c r="E29" t="s">
        <v>20</v>
      </c>
      <c r="F29" s="4">
        <v>15610</v>
      </c>
      <c r="G29" s="5">
        <v>339</v>
      </c>
      <c r="H29" s="26">
        <v>10.62</v>
      </c>
      <c r="I29" s="26">
        <f>data[[#This Row],[Cost per unit]]*data[[#This Row],[Units]]</f>
        <v>3600.18</v>
      </c>
      <c r="J29" s="26"/>
      <c r="Z29" t="s">
        <v>29</v>
      </c>
      <c r="AA29" s="11">
        <v>7.16</v>
      </c>
    </row>
    <row r="30" spans="3:27" x14ac:dyDescent="0.25">
      <c r="C30" t="s">
        <v>41</v>
      </c>
      <c r="D30" t="s">
        <v>34</v>
      </c>
      <c r="E30" t="s">
        <v>22</v>
      </c>
      <c r="F30" s="4">
        <v>336</v>
      </c>
      <c r="G30" s="5">
        <v>144</v>
      </c>
      <c r="H30" s="26">
        <v>9.77</v>
      </c>
      <c r="I30" s="26">
        <f>data[[#This Row],[Cost per unit]]*data[[#This Row],[Units]]</f>
        <v>1406.8799999999999</v>
      </c>
      <c r="J30" s="26"/>
      <c r="Z30" t="s">
        <v>30</v>
      </c>
      <c r="AA30" s="11">
        <v>14.49</v>
      </c>
    </row>
    <row r="31" spans="3:27" x14ac:dyDescent="0.25">
      <c r="C31" t="s">
        <v>2</v>
      </c>
      <c r="D31" t="s">
        <v>39</v>
      </c>
      <c r="E31" t="s">
        <v>20</v>
      </c>
      <c r="F31" s="4">
        <v>9443</v>
      </c>
      <c r="G31" s="5">
        <v>162</v>
      </c>
      <c r="H31" s="26">
        <v>10.62</v>
      </c>
      <c r="I31" s="26">
        <f>data[[#This Row],[Cost per unit]]*data[[#This Row],[Units]]</f>
        <v>1720.4399999999998</v>
      </c>
      <c r="J31" s="26"/>
      <c r="Z31" t="s">
        <v>31</v>
      </c>
      <c r="AA31" s="11">
        <v>5.79</v>
      </c>
    </row>
    <row r="32" spans="3:27" x14ac:dyDescent="0.25">
      <c r="C32" t="s">
        <v>9</v>
      </c>
      <c r="D32" t="s">
        <v>34</v>
      </c>
      <c r="E32" t="s">
        <v>23</v>
      </c>
      <c r="F32" s="4">
        <v>8155</v>
      </c>
      <c r="G32" s="5">
        <v>90</v>
      </c>
      <c r="H32" s="26">
        <v>6.49</v>
      </c>
      <c r="I32" s="26">
        <f>data[[#This Row],[Cost per unit]]*data[[#This Row],[Units]]</f>
        <v>584.1</v>
      </c>
      <c r="J32" s="26"/>
      <c r="Z32" t="s">
        <v>32</v>
      </c>
      <c r="AA32" s="11">
        <v>8.65</v>
      </c>
    </row>
    <row r="33" spans="3:27" x14ac:dyDescent="0.25">
      <c r="C33" t="s">
        <v>8</v>
      </c>
      <c r="D33" t="s">
        <v>38</v>
      </c>
      <c r="E33" t="s">
        <v>23</v>
      </c>
      <c r="F33" s="4">
        <v>1701</v>
      </c>
      <c r="G33" s="5">
        <v>234</v>
      </c>
      <c r="H33" s="26">
        <v>6.49</v>
      </c>
      <c r="I33" s="26">
        <f>data[[#This Row],[Cost per unit]]*data[[#This Row],[Units]]</f>
        <v>1518.66</v>
      </c>
      <c r="J33" s="26"/>
      <c r="Z33" t="s">
        <v>33</v>
      </c>
      <c r="AA33" s="11">
        <v>12.37</v>
      </c>
    </row>
    <row r="34" spans="3:27" x14ac:dyDescent="0.25">
      <c r="C34" t="s">
        <v>10</v>
      </c>
      <c r="D34" t="s">
        <v>38</v>
      </c>
      <c r="E34" t="s">
        <v>22</v>
      </c>
      <c r="F34" s="4">
        <v>2205</v>
      </c>
      <c r="G34" s="5">
        <v>141</v>
      </c>
      <c r="H34" s="26">
        <v>9.77</v>
      </c>
      <c r="I34" s="26">
        <f>data[[#This Row],[Cost per unit]]*data[[#This Row],[Units]]</f>
        <v>1377.57</v>
      </c>
      <c r="J34" s="26"/>
    </row>
    <row r="35" spans="3:27" x14ac:dyDescent="0.25">
      <c r="C35" t="s">
        <v>8</v>
      </c>
      <c r="D35" t="s">
        <v>37</v>
      </c>
      <c r="E35" t="s">
        <v>19</v>
      </c>
      <c r="F35" s="4">
        <v>1771</v>
      </c>
      <c r="G35" s="5">
        <v>204</v>
      </c>
      <c r="H35" s="26">
        <v>7.64</v>
      </c>
      <c r="I35" s="26">
        <f>data[[#This Row],[Cost per unit]]*data[[#This Row],[Units]]</f>
        <v>1558.56</v>
      </c>
      <c r="J35" s="26"/>
    </row>
    <row r="36" spans="3:27" x14ac:dyDescent="0.25">
      <c r="C36" t="s">
        <v>41</v>
      </c>
      <c r="D36" t="s">
        <v>35</v>
      </c>
      <c r="E36" t="s">
        <v>15</v>
      </c>
      <c r="F36" s="4">
        <v>2114</v>
      </c>
      <c r="G36" s="5">
        <v>186</v>
      </c>
      <c r="H36" s="26">
        <v>11.73</v>
      </c>
      <c r="I36" s="26">
        <f>data[[#This Row],[Cost per unit]]*data[[#This Row],[Units]]</f>
        <v>2181.7800000000002</v>
      </c>
      <c r="J36" s="26"/>
    </row>
    <row r="37" spans="3:27" x14ac:dyDescent="0.25">
      <c r="C37" t="s">
        <v>41</v>
      </c>
      <c r="D37" t="s">
        <v>36</v>
      </c>
      <c r="E37" t="s">
        <v>13</v>
      </c>
      <c r="F37" s="4">
        <v>10311</v>
      </c>
      <c r="G37" s="5">
        <v>231</v>
      </c>
      <c r="H37" s="26">
        <v>9.33</v>
      </c>
      <c r="I37" s="26">
        <f>data[[#This Row],[Cost per unit]]*data[[#This Row],[Units]]</f>
        <v>2155.23</v>
      </c>
      <c r="J37" s="26"/>
    </row>
    <row r="38" spans="3:27" x14ac:dyDescent="0.25">
      <c r="C38" t="s">
        <v>3</v>
      </c>
      <c r="D38" t="s">
        <v>39</v>
      </c>
      <c r="E38" t="s">
        <v>16</v>
      </c>
      <c r="F38" s="4">
        <v>21</v>
      </c>
      <c r="G38" s="5">
        <v>168</v>
      </c>
      <c r="H38" s="26">
        <v>8.7899999999999991</v>
      </c>
      <c r="I38" s="26">
        <f>data[[#This Row],[Cost per unit]]*data[[#This Row],[Units]]</f>
        <v>1476.7199999999998</v>
      </c>
      <c r="J38" s="26"/>
    </row>
    <row r="39" spans="3:27" x14ac:dyDescent="0.25">
      <c r="C39" t="s">
        <v>10</v>
      </c>
      <c r="D39" t="s">
        <v>35</v>
      </c>
      <c r="E39" t="s">
        <v>20</v>
      </c>
      <c r="F39" s="4">
        <v>1974</v>
      </c>
      <c r="G39" s="5">
        <v>195</v>
      </c>
      <c r="H39" s="26">
        <v>10.62</v>
      </c>
      <c r="I39" s="26">
        <f>data[[#This Row],[Cost per unit]]*data[[#This Row],[Units]]</f>
        <v>2070.8999999999996</v>
      </c>
      <c r="J39" s="26"/>
    </row>
    <row r="40" spans="3:27" x14ac:dyDescent="0.25">
      <c r="C40" t="s">
        <v>5</v>
      </c>
      <c r="D40" t="s">
        <v>36</v>
      </c>
      <c r="E40" t="s">
        <v>23</v>
      </c>
      <c r="F40" s="4">
        <v>6314</v>
      </c>
      <c r="G40" s="5">
        <v>15</v>
      </c>
      <c r="H40" s="26">
        <v>6.49</v>
      </c>
      <c r="I40" s="26">
        <f>data[[#This Row],[Cost per unit]]*data[[#This Row],[Units]]</f>
        <v>97.350000000000009</v>
      </c>
      <c r="J40" s="26"/>
    </row>
    <row r="41" spans="3:27" x14ac:dyDescent="0.25">
      <c r="C41" t="s">
        <v>10</v>
      </c>
      <c r="D41" t="s">
        <v>37</v>
      </c>
      <c r="E41" t="s">
        <v>23</v>
      </c>
      <c r="F41" s="4">
        <v>4683</v>
      </c>
      <c r="G41" s="5">
        <v>30</v>
      </c>
      <c r="H41" s="26">
        <v>6.49</v>
      </c>
      <c r="I41" s="26">
        <f>data[[#This Row],[Cost per unit]]*data[[#This Row],[Units]]</f>
        <v>194.70000000000002</v>
      </c>
      <c r="J41" s="26"/>
    </row>
    <row r="42" spans="3:27" x14ac:dyDescent="0.25">
      <c r="C42" t="s">
        <v>41</v>
      </c>
      <c r="D42" t="s">
        <v>37</v>
      </c>
      <c r="E42" t="s">
        <v>24</v>
      </c>
      <c r="F42" s="4">
        <v>6398</v>
      </c>
      <c r="G42" s="5">
        <v>102</v>
      </c>
      <c r="H42" s="26">
        <v>4.97</v>
      </c>
      <c r="I42" s="26">
        <f>data[[#This Row],[Cost per unit]]*data[[#This Row],[Units]]</f>
        <v>506.94</v>
      </c>
      <c r="J42" s="26"/>
    </row>
    <row r="43" spans="3:27" x14ac:dyDescent="0.25">
      <c r="C43" t="s">
        <v>2</v>
      </c>
      <c r="D43" t="s">
        <v>35</v>
      </c>
      <c r="E43" t="s">
        <v>19</v>
      </c>
      <c r="F43" s="4">
        <v>553</v>
      </c>
      <c r="G43" s="5">
        <v>15</v>
      </c>
      <c r="H43" s="26">
        <v>7.64</v>
      </c>
      <c r="I43" s="26">
        <f>data[[#This Row],[Cost per unit]]*data[[#This Row],[Units]]</f>
        <v>114.6</v>
      </c>
      <c r="J43" s="26"/>
    </row>
    <row r="44" spans="3:27" x14ac:dyDescent="0.25">
      <c r="C44" t="s">
        <v>8</v>
      </c>
      <c r="D44" t="s">
        <v>39</v>
      </c>
      <c r="E44" t="s">
        <v>30</v>
      </c>
      <c r="F44" s="4">
        <v>7021</v>
      </c>
      <c r="G44" s="5">
        <v>183</v>
      </c>
      <c r="H44" s="26">
        <v>14.49</v>
      </c>
      <c r="I44" s="26">
        <f>data[[#This Row],[Cost per unit]]*data[[#This Row],[Units]]</f>
        <v>2651.67</v>
      </c>
      <c r="J44" s="26"/>
    </row>
    <row r="45" spans="3:27" x14ac:dyDescent="0.25">
      <c r="C45" t="s">
        <v>40</v>
      </c>
      <c r="D45" t="s">
        <v>39</v>
      </c>
      <c r="E45" t="s">
        <v>22</v>
      </c>
      <c r="F45" s="4">
        <v>5817</v>
      </c>
      <c r="G45" s="5">
        <v>12</v>
      </c>
      <c r="H45" s="26">
        <v>9.77</v>
      </c>
      <c r="I45" s="26">
        <f>data[[#This Row],[Cost per unit]]*data[[#This Row],[Units]]</f>
        <v>117.24</v>
      </c>
      <c r="J45" s="26"/>
    </row>
    <row r="46" spans="3:27" x14ac:dyDescent="0.25">
      <c r="C46" t="s">
        <v>41</v>
      </c>
      <c r="D46" t="s">
        <v>39</v>
      </c>
      <c r="E46" t="s">
        <v>14</v>
      </c>
      <c r="F46" s="4">
        <v>3976</v>
      </c>
      <c r="G46" s="5">
        <v>72</v>
      </c>
      <c r="H46" s="26">
        <v>11.7</v>
      </c>
      <c r="I46" s="26">
        <f>data[[#This Row],[Cost per unit]]*data[[#This Row],[Units]]</f>
        <v>842.4</v>
      </c>
      <c r="J46" s="26"/>
    </row>
    <row r="47" spans="3:27" x14ac:dyDescent="0.25">
      <c r="C47" t="s">
        <v>6</v>
      </c>
      <c r="D47" t="s">
        <v>38</v>
      </c>
      <c r="E47" t="s">
        <v>27</v>
      </c>
      <c r="F47" s="4">
        <v>1134</v>
      </c>
      <c r="G47" s="5">
        <v>282</v>
      </c>
      <c r="H47" s="26">
        <v>16.73</v>
      </c>
      <c r="I47" s="26">
        <f>data[[#This Row],[Cost per unit]]*data[[#This Row],[Units]]</f>
        <v>4717.8599999999997</v>
      </c>
      <c r="J47" s="26"/>
    </row>
    <row r="48" spans="3:27" x14ac:dyDescent="0.25">
      <c r="C48" t="s">
        <v>2</v>
      </c>
      <c r="D48" t="s">
        <v>39</v>
      </c>
      <c r="E48" t="s">
        <v>28</v>
      </c>
      <c r="F48" s="4">
        <v>6027</v>
      </c>
      <c r="G48" s="5">
        <v>144</v>
      </c>
      <c r="H48" s="26">
        <v>10.38</v>
      </c>
      <c r="I48" s="26">
        <f>data[[#This Row],[Cost per unit]]*data[[#This Row],[Units]]</f>
        <v>1494.72</v>
      </c>
      <c r="J48" s="26"/>
    </row>
    <row r="49" spans="3:10" x14ac:dyDescent="0.25">
      <c r="C49" t="s">
        <v>6</v>
      </c>
      <c r="D49" t="s">
        <v>37</v>
      </c>
      <c r="E49" t="s">
        <v>16</v>
      </c>
      <c r="F49" s="4">
        <v>1904</v>
      </c>
      <c r="G49" s="5">
        <v>405</v>
      </c>
      <c r="H49" s="26">
        <v>8.7899999999999991</v>
      </c>
      <c r="I49" s="26">
        <f>data[[#This Row],[Cost per unit]]*data[[#This Row],[Units]]</f>
        <v>3559.95</v>
      </c>
      <c r="J49" s="26"/>
    </row>
    <row r="50" spans="3:10" x14ac:dyDescent="0.25">
      <c r="C50" t="s">
        <v>7</v>
      </c>
      <c r="D50" t="s">
        <v>34</v>
      </c>
      <c r="E50" t="s">
        <v>32</v>
      </c>
      <c r="F50" s="4">
        <v>3262</v>
      </c>
      <c r="G50" s="5">
        <v>75</v>
      </c>
      <c r="H50" s="26">
        <v>8.65</v>
      </c>
      <c r="I50" s="26">
        <f>data[[#This Row],[Cost per unit]]*data[[#This Row],[Units]]</f>
        <v>648.75</v>
      </c>
      <c r="J50" s="26"/>
    </row>
    <row r="51" spans="3:10" x14ac:dyDescent="0.25">
      <c r="C51" t="s">
        <v>40</v>
      </c>
      <c r="D51" t="s">
        <v>34</v>
      </c>
      <c r="E51" t="s">
        <v>27</v>
      </c>
      <c r="F51" s="4">
        <v>2289</v>
      </c>
      <c r="G51" s="5">
        <v>135</v>
      </c>
      <c r="H51" s="26">
        <v>16.73</v>
      </c>
      <c r="I51" s="26">
        <f>data[[#This Row],[Cost per unit]]*data[[#This Row],[Units]]</f>
        <v>2258.5500000000002</v>
      </c>
      <c r="J51" s="26"/>
    </row>
    <row r="52" spans="3:10" x14ac:dyDescent="0.25">
      <c r="C52" t="s">
        <v>5</v>
      </c>
      <c r="D52" t="s">
        <v>34</v>
      </c>
      <c r="E52" t="s">
        <v>27</v>
      </c>
      <c r="F52" s="4">
        <v>6986</v>
      </c>
      <c r="G52" s="5">
        <v>21</v>
      </c>
      <c r="H52" s="26">
        <v>16.73</v>
      </c>
      <c r="I52" s="26">
        <f>data[[#This Row],[Cost per unit]]*data[[#This Row],[Units]]</f>
        <v>351.33</v>
      </c>
      <c r="J52" s="26"/>
    </row>
    <row r="53" spans="3:10" x14ac:dyDescent="0.25">
      <c r="C53" t="s">
        <v>2</v>
      </c>
      <c r="D53" t="s">
        <v>38</v>
      </c>
      <c r="E53" t="s">
        <v>23</v>
      </c>
      <c r="F53" s="4">
        <v>4417</v>
      </c>
      <c r="G53" s="5">
        <v>153</v>
      </c>
      <c r="H53" s="26">
        <v>6.49</v>
      </c>
      <c r="I53" s="26">
        <f>data[[#This Row],[Cost per unit]]*data[[#This Row],[Units]]</f>
        <v>992.97</v>
      </c>
      <c r="J53" s="26"/>
    </row>
    <row r="54" spans="3:10" x14ac:dyDescent="0.25">
      <c r="C54" t="s">
        <v>6</v>
      </c>
      <c r="D54" t="s">
        <v>34</v>
      </c>
      <c r="E54" t="s">
        <v>15</v>
      </c>
      <c r="F54" s="4">
        <v>1442</v>
      </c>
      <c r="G54" s="5">
        <v>15</v>
      </c>
      <c r="H54" s="26">
        <v>11.73</v>
      </c>
      <c r="I54" s="26">
        <f>data[[#This Row],[Cost per unit]]*data[[#This Row],[Units]]</f>
        <v>175.95000000000002</v>
      </c>
      <c r="J54" s="26"/>
    </row>
    <row r="55" spans="3:10" x14ac:dyDescent="0.25">
      <c r="C55" t="s">
        <v>3</v>
      </c>
      <c r="D55" t="s">
        <v>35</v>
      </c>
      <c r="E55" t="s">
        <v>14</v>
      </c>
      <c r="F55" s="4">
        <v>2415</v>
      </c>
      <c r="G55" s="5">
        <v>255</v>
      </c>
      <c r="H55" s="26">
        <v>11.7</v>
      </c>
      <c r="I55" s="26">
        <f>data[[#This Row],[Cost per unit]]*data[[#This Row],[Units]]</f>
        <v>2983.5</v>
      </c>
      <c r="J55" s="26"/>
    </row>
    <row r="56" spans="3:10" x14ac:dyDescent="0.25">
      <c r="C56" t="s">
        <v>2</v>
      </c>
      <c r="D56" t="s">
        <v>37</v>
      </c>
      <c r="E56" t="s">
        <v>19</v>
      </c>
      <c r="F56" s="4">
        <v>238</v>
      </c>
      <c r="G56" s="5">
        <v>18</v>
      </c>
      <c r="H56" s="26">
        <v>7.64</v>
      </c>
      <c r="I56" s="26">
        <f>data[[#This Row],[Cost per unit]]*data[[#This Row],[Units]]</f>
        <v>137.51999999999998</v>
      </c>
      <c r="J56" s="26"/>
    </row>
    <row r="57" spans="3:10" x14ac:dyDescent="0.25">
      <c r="C57" t="s">
        <v>6</v>
      </c>
      <c r="D57" t="s">
        <v>37</v>
      </c>
      <c r="E57" t="s">
        <v>23</v>
      </c>
      <c r="F57" s="4">
        <v>4949</v>
      </c>
      <c r="G57" s="5">
        <v>189</v>
      </c>
      <c r="H57" s="26">
        <v>6.49</v>
      </c>
      <c r="I57" s="26">
        <f>data[[#This Row],[Cost per unit]]*data[[#This Row],[Units]]</f>
        <v>1226.6100000000001</v>
      </c>
      <c r="J57" s="26"/>
    </row>
    <row r="58" spans="3:10" x14ac:dyDescent="0.25">
      <c r="C58" t="s">
        <v>5</v>
      </c>
      <c r="D58" t="s">
        <v>38</v>
      </c>
      <c r="E58" t="s">
        <v>32</v>
      </c>
      <c r="F58" s="4">
        <v>5075</v>
      </c>
      <c r="G58" s="5">
        <v>21</v>
      </c>
      <c r="H58" s="26">
        <v>8.65</v>
      </c>
      <c r="I58" s="26">
        <f>data[[#This Row],[Cost per unit]]*data[[#This Row],[Units]]</f>
        <v>181.65</v>
      </c>
      <c r="J58" s="26"/>
    </row>
    <row r="59" spans="3:10" x14ac:dyDescent="0.25">
      <c r="C59" t="s">
        <v>3</v>
      </c>
      <c r="D59" t="s">
        <v>36</v>
      </c>
      <c r="E59" t="s">
        <v>16</v>
      </c>
      <c r="F59" s="4">
        <v>9198</v>
      </c>
      <c r="G59" s="5">
        <v>36</v>
      </c>
      <c r="H59" s="26">
        <v>8.7899999999999991</v>
      </c>
      <c r="I59" s="26">
        <f>data[[#This Row],[Cost per unit]]*data[[#This Row],[Units]]</f>
        <v>316.43999999999994</v>
      </c>
      <c r="J59" s="26"/>
    </row>
    <row r="60" spans="3:10" x14ac:dyDescent="0.25">
      <c r="C60" t="s">
        <v>6</v>
      </c>
      <c r="D60" t="s">
        <v>34</v>
      </c>
      <c r="E60" t="s">
        <v>29</v>
      </c>
      <c r="F60" s="4">
        <v>3339</v>
      </c>
      <c r="G60" s="5">
        <v>75</v>
      </c>
      <c r="H60" s="26">
        <v>7.16</v>
      </c>
      <c r="I60" s="26">
        <f>data[[#This Row],[Cost per unit]]*data[[#This Row],[Units]]</f>
        <v>537</v>
      </c>
      <c r="J60" s="26"/>
    </row>
    <row r="61" spans="3:10" x14ac:dyDescent="0.25">
      <c r="C61" t="s">
        <v>40</v>
      </c>
      <c r="D61" t="s">
        <v>34</v>
      </c>
      <c r="E61" t="s">
        <v>17</v>
      </c>
      <c r="F61" s="4">
        <v>5019</v>
      </c>
      <c r="G61" s="5">
        <v>156</v>
      </c>
      <c r="H61" s="26">
        <v>3.11</v>
      </c>
      <c r="I61" s="26">
        <f>data[[#This Row],[Cost per unit]]*data[[#This Row],[Units]]</f>
        <v>485.15999999999997</v>
      </c>
      <c r="J61" s="26"/>
    </row>
    <row r="62" spans="3:10" x14ac:dyDescent="0.25">
      <c r="C62" t="s">
        <v>5</v>
      </c>
      <c r="D62" t="s">
        <v>36</v>
      </c>
      <c r="E62" t="s">
        <v>16</v>
      </c>
      <c r="F62" s="4">
        <v>16184</v>
      </c>
      <c r="G62" s="5">
        <v>39</v>
      </c>
      <c r="H62" s="26">
        <v>8.7899999999999991</v>
      </c>
      <c r="I62" s="26">
        <f>data[[#This Row],[Cost per unit]]*data[[#This Row],[Units]]</f>
        <v>342.80999999999995</v>
      </c>
      <c r="J62" s="26"/>
    </row>
    <row r="63" spans="3:10" x14ac:dyDescent="0.25">
      <c r="C63" t="s">
        <v>6</v>
      </c>
      <c r="D63" t="s">
        <v>36</v>
      </c>
      <c r="E63" t="s">
        <v>21</v>
      </c>
      <c r="F63" s="4">
        <v>497</v>
      </c>
      <c r="G63" s="5">
        <v>63</v>
      </c>
      <c r="H63" s="26">
        <v>9</v>
      </c>
      <c r="I63" s="26">
        <f>data[[#This Row],[Cost per unit]]*data[[#This Row],[Units]]</f>
        <v>567</v>
      </c>
      <c r="J63" s="26"/>
    </row>
    <row r="64" spans="3:10" x14ac:dyDescent="0.25">
      <c r="C64" t="s">
        <v>2</v>
      </c>
      <c r="D64" t="s">
        <v>36</v>
      </c>
      <c r="E64" t="s">
        <v>29</v>
      </c>
      <c r="F64" s="4">
        <v>8211</v>
      </c>
      <c r="G64" s="5">
        <v>75</v>
      </c>
      <c r="H64" s="26">
        <v>7.16</v>
      </c>
      <c r="I64" s="26">
        <f>data[[#This Row],[Cost per unit]]*data[[#This Row],[Units]]</f>
        <v>537</v>
      </c>
      <c r="J64" s="26"/>
    </row>
    <row r="65" spans="3:10" x14ac:dyDescent="0.25">
      <c r="C65" t="s">
        <v>2</v>
      </c>
      <c r="D65" t="s">
        <v>38</v>
      </c>
      <c r="E65" t="s">
        <v>28</v>
      </c>
      <c r="F65" s="4">
        <v>6580</v>
      </c>
      <c r="G65" s="5">
        <v>183</v>
      </c>
      <c r="H65" s="26">
        <v>10.38</v>
      </c>
      <c r="I65" s="26">
        <f>data[[#This Row],[Cost per unit]]*data[[#This Row],[Units]]</f>
        <v>1899.5400000000002</v>
      </c>
      <c r="J65" s="26"/>
    </row>
    <row r="66" spans="3:10" x14ac:dyDescent="0.25">
      <c r="C66" t="s">
        <v>41</v>
      </c>
      <c r="D66" t="s">
        <v>35</v>
      </c>
      <c r="E66" t="s">
        <v>13</v>
      </c>
      <c r="F66" s="4">
        <v>4760</v>
      </c>
      <c r="G66" s="5">
        <v>69</v>
      </c>
      <c r="H66" s="26">
        <v>9.33</v>
      </c>
      <c r="I66" s="26">
        <f>data[[#This Row],[Cost per unit]]*data[[#This Row],[Units]]</f>
        <v>643.77</v>
      </c>
      <c r="J66" s="26"/>
    </row>
    <row r="67" spans="3:10" x14ac:dyDescent="0.25">
      <c r="C67" t="s">
        <v>40</v>
      </c>
      <c r="D67" t="s">
        <v>36</v>
      </c>
      <c r="E67" t="s">
        <v>25</v>
      </c>
      <c r="F67" s="4">
        <v>5439</v>
      </c>
      <c r="G67" s="5">
        <v>30</v>
      </c>
      <c r="H67" s="26">
        <v>13.15</v>
      </c>
      <c r="I67" s="26">
        <f>data[[#This Row],[Cost per unit]]*data[[#This Row],[Units]]</f>
        <v>394.5</v>
      </c>
      <c r="J67" s="26"/>
    </row>
    <row r="68" spans="3:10" x14ac:dyDescent="0.25">
      <c r="C68" t="s">
        <v>41</v>
      </c>
      <c r="D68" t="s">
        <v>34</v>
      </c>
      <c r="E68" t="s">
        <v>17</v>
      </c>
      <c r="F68" s="4">
        <v>1463</v>
      </c>
      <c r="G68" s="5">
        <v>39</v>
      </c>
      <c r="H68" s="26">
        <v>3.11</v>
      </c>
      <c r="I68" s="26">
        <f>data[[#This Row],[Cost per unit]]*data[[#This Row],[Units]]</f>
        <v>121.28999999999999</v>
      </c>
      <c r="J68" s="26"/>
    </row>
    <row r="69" spans="3:10" x14ac:dyDescent="0.25">
      <c r="C69" t="s">
        <v>3</v>
      </c>
      <c r="D69" t="s">
        <v>34</v>
      </c>
      <c r="E69" t="s">
        <v>32</v>
      </c>
      <c r="F69" s="4">
        <v>7777</v>
      </c>
      <c r="G69" s="5">
        <v>504</v>
      </c>
      <c r="H69" s="26">
        <v>8.65</v>
      </c>
      <c r="I69" s="26">
        <f>data[[#This Row],[Cost per unit]]*data[[#This Row],[Units]]</f>
        <v>4359.6000000000004</v>
      </c>
      <c r="J69" s="26"/>
    </row>
    <row r="70" spans="3:10" x14ac:dyDescent="0.25">
      <c r="C70" t="s">
        <v>9</v>
      </c>
      <c r="D70" t="s">
        <v>37</v>
      </c>
      <c r="E70" t="s">
        <v>29</v>
      </c>
      <c r="F70" s="4">
        <v>1085</v>
      </c>
      <c r="G70" s="5">
        <v>273</v>
      </c>
      <c r="H70" s="26">
        <v>7.16</v>
      </c>
      <c r="I70" s="26">
        <f>data[[#This Row],[Cost per unit]]*data[[#This Row],[Units]]</f>
        <v>1954.68</v>
      </c>
      <c r="J70" s="26"/>
    </row>
    <row r="71" spans="3:10" x14ac:dyDescent="0.25">
      <c r="C71" t="s">
        <v>5</v>
      </c>
      <c r="D71" t="s">
        <v>37</v>
      </c>
      <c r="E71" t="s">
        <v>31</v>
      </c>
      <c r="F71" s="4">
        <v>182</v>
      </c>
      <c r="G71" s="5">
        <v>48</v>
      </c>
      <c r="H71" s="26">
        <v>5.79</v>
      </c>
      <c r="I71" s="26">
        <f>data[[#This Row],[Cost per unit]]*data[[#This Row],[Units]]</f>
        <v>277.92</v>
      </c>
      <c r="J71" s="26"/>
    </row>
    <row r="72" spans="3:10" x14ac:dyDescent="0.25">
      <c r="C72" t="s">
        <v>6</v>
      </c>
      <c r="D72" t="s">
        <v>34</v>
      </c>
      <c r="E72" t="s">
        <v>27</v>
      </c>
      <c r="F72" s="4">
        <v>4242</v>
      </c>
      <c r="G72" s="5">
        <v>207</v>
      </c>
      <c r="H72" s="26">
        <v>16.73</v>
      </c>
      <c r="I72" s="26">
        <f>data[[#This Row],[Cost per unit]]*data[[#This Row],[Units]]</f>
        <v>3463.11</v>
      </c>
      <c r="J72" s="26"/>
    </row>
    <row r="73" spans="3:10" x14ac:dyDescent="0.25">
      <c r="C73" t="s">
        <v>6</v>
      </c>
      <c r="D73" t="s">
        <v>36</v>
      </c>
      <c r="E73" t="s">
        <v>32</v>
      </c>
      <c r="F73" s="4">
        <v>6118</v>
      </c>
      <c r="G73" s="5">
        <v>9</v>
      </c>
      <c r="H73" s="26">
        <v>8.65</v>
      </c>
      <c r="I73" s="26">
        <f>data[[#This Row],[Cost per unit]]*data[[#This Row],[Units]]</f>
        <v>77.850000000000009</v>
      </c>
      <c r="J73" s="26"/>
    </row>
    <row r="74" spans="3:10" x14ac:dyDescent="0.25">
      <c r="C74" t="s">
        <v>10</v>
      </c>
      <c r="D74" t="s">
        <v>36</v>
      </c>
      <c r="E74" t="s">
        <v>23</v>
      </c>
      <c r="F74" s="4">
        <v>2317</v>
      </c>
      <c r="G74" s="5">
        <v>261</v>
      </c>
      <c r="H74" s="26">
        <v>6.49</v>
      </c>
      <c r="I74" s="26">
        <f>data[[#This Row],[Cost per unit]]*data[[#This Row],[Units]]</f>
        <v>1693.89</v>
      </c>
      <c r="J74" s="26"/>
    </row>
    <row r="75" spans="3:10" x14ac:dyDescent="0.25">
      <c r="C75" t="s">
        <v>6</v>
      </c>
      <c r="D75" t="s">
        <v>38</v>
      </c>
      <c r="E75" t="s">
        <v>16</v>
      </c>
      <c r="F75" s="4">
        <v>938</v>
      </c>
      <c r="G75" s="5">
        <v>6</v>
      </c>
      <c r="H75" s="26">
        <v>8.7899999999999991</v>
      </c>
      <c r="I75" s="26">
        <f>data[[#This Row],[Cost per unit]]*data[[#This Row],[Units]]</f>
        <v>52.739999999999995</v>
      </c>
      <c r="J75" s="26"/>
    </row>
    <row r="76" spans="3:10" x14ac:dyDescent="0.25">
      <c r="C76" t="s">
        <v>8</v>
      </c>
      <c r="D76" t="s">
        <v>37</v>
      </c>
      <c r="E76" t="s">
        <v>15</v>
      </c>
      <c r="F76" s="4">
        <v>9709</v>
      </c>
      <c r="G76" s="5">
        <v>30</v>
      </c>
      <c r="H76" s="26">
        <v>11.73</v>
      </c>
      <c r="I76" s="26">
        <f>data[[#This Row],[Cost per unit]]*data[[#This Row],[Units]]</f>
        <v>351.90000000000003</v>
      </c>
      <c r="J76" s="26"/>
    </row>
    <row r="77" spans="3:10" x14ac:dyDescent="0.25">
      <c r="C77" t="s">
        <v>7</v>
      </c>
      <c r="D77" t="s">
        <v>34</v>
      </c>
      <c r="E77" t="s">
        <v>20</v>
      </c>
      <c r="F77" s="4">
        <v>2205</v>
      </c>
      <c r="G77" s="5">
        <v>138</v>
      </c>
      <c r="H77" s="26">
        <v>10.62</v>
      </c>
      <c r="I77" s="26">
        <f>data[[#This Row],[Cost per unit]]*data[[#This Row],[Units]]</f>
        <v>1465.56</v>
      </c>
      <c r="J77" s="26"/>
    </row>
    <row r="78" spans="3:10" x14ac:dyDescent="0.25">
      <c r="C78" t="s">
        <v>7</v>
      </c>
      <c r="D78" t="s">
        <v>37</v>
      </c>
      <c r="E78" t="s">
        <v>17</v>
      </c>
      <c r="F78" s="4">
        <v>4487</v>
      </c>
      <c r="G78" s="5">
        <v>111</v>
      </c>
      <c r="H78" s="26">
        <v>3.11</v>
      </c>
      <c r="I78" s="26">
        <f>data[[#This Row],[Cost per unit]]*data[[#This Row],[Units]]</f>
        <v>345.21</v>
      </c>
      <c r="J78" s="26"/>
    </row>
    <row r="79" spans="3:10" x14ac:dyDescent="0.25">
      <c r="C79" t="s">
        <v>5</v>
      </c>
      <c r="D79" t="s">
        <v>35</v>
      </c>
      <c r="E79" t="s">
        <v>18</v>
      </c>
      <c r="F79" s="4">
        <v>2415</v>
      </c>
      <c r="G79" s="5">
        <v>15</v>
      </c>
      <c r="H79" s="26">
        <v>6.47</v>
      </c>
      <c r="I79" s="26">
        <f>data[[#This Row],[Cost per unit]]*data[[#This Row],[Units]]</f>
        <v>97.05</v>
      </c>
      <c r="J79" s="26"/>
    </row>
    <row r="80" spans="3:10" x14ac:dyDescent="0.25">
      <c r="C80" t="s">
        <v>40</v>
      </c>
      <c r="D80" t="s">
        <v>34</v>
      </c>
      <c r="E80" t="s">
        <v>19</v>
      </c>
      <c r="F80" s="4">
        <v>4018</v>
      </c>
      <c r="G80" s="5">
        <v>162</v>
      </c>
      <c r="H80" s="26">
        <v>7.64</v>
      </c>
      <c r="I80" s="26">
        <f>data[[#This Row],[Cost per unit]]*data[[#This Row],[Units]]</f>
        <v>1237.6799999999998</v>
      </c>
      <c r="J80" s="26"/>
    </row>
    <row r="81" spans="3:10" x14ac:dyDescent="0.25">
      <c r="C81" t="s">
        <v>5</v>
      </c>
      <c r="D81" t="s">
        <v>34</v>
      </c>
      <c r="E81" t="s">
        <v>19</v>
      </c>
      <c r="F81" s="4">
        <v>861</v>
      </c>
      <c r="G81" s="5">
        <v>195</v>
      </c>
      <c r="H81" s="26">
        <v>7.64</v>
      </c>
      <c r="I81" s="26">
        <f>data[[#This Row],[Cost per unit]]*data[[#This Row],[Units]]</f>
        <v>1489.8</v>
      </c>
      <c r="J81" s="26"/>
    </row>
    <row r="82" spans="3:10" x14ac:dyDescent="0.25">
      <c r="C82" t="s">
        <v>10</v>
      </c>
      <c r="D82" t="s">
        <v>38</v>
      </c>
      <c r="E82" t="s">
        <v>14</v>
      </c>
      <c r="F82" s="4">
        <v>5586</v>
      </c>
      <c r="G82" s="5">
        <v>525</v>
      </c>
      <c r="H82" s="26">
        <v>11.7</v>
      </c>
      <c r="I82" s="26">
        <f>data[[#This Row],[Cost per unit]]*data[[#This Row],[Units]]</f>
        <v>6142.5</v>
      </c>
      <c r="J82" s="26"/>
    </row>
    <row r="83" spans="3:10" x14ac:dyDescent="0.25">
      <c r="C83" t="s">
        <v>7</v>
      </c>
      <c r="D83" t="s">
        <v>34</v>
      </c>
      <c r="E83" t="s">
        <v>33</v>
      </c>
      <c r="F83" s="4">
        <v>2226</v>
      </c>
      <c r="G83" s="5">
        <v>48</v>
      </c>
      <c r="H83" s="26">
        <v>12.37</v>
      </c>
      <c r="I83" s="26">
        <f>data[[#This Row],[Cost per unit]]*data[[#This Row],[Units]]</f>
        <v>593.76</v>
      </c>
      <c r="J83" s="26"/>
    </row>
    <row r="84" spans="3:10" x14ac:dyDescent="0.25">
      <c r="C84" t="s">
        <v>9</v>
      </c>
      <c r="D84" t="s">
        <v>34</v>
      </c>
      <c r="E84" t="s">
        <v>28</v>
      </c>
      <c r="F84" s="4">
        <v>14329</v>
      </c>
      <c r="G84" s="5">
        <v>150</v>
      </c>
      <c r="H84" s="26">
        <v>10.38</v>
      </c>
      <c r="I84" s="26">
        <f>data[[#This Row],[Cost per unit]]*data[[#This Row],[Units]]</f>
        <v>1557.0000000000002</v>
      </c>
      <c r="J84" s="26"/>
    </row>
    <row r="85" spans="3:10" x14ac:dyDescent="0.25">
      <c r="C85" t="s">
        <v>9</v>
      </c>
      <c r="D85" t="s">
        <v>34</v>
      </c>
      <c r="E85" t="s">
        <v>20</v>
      </c>
      <c r="F85" s="4">
        <v>8463</v>
      </c>
      <c r="G85" s="5">
        <v>492</v>
      </c>
      <c r="H85" s="26">
        <v>10.62</v>
      </c>
      <c r="I85" s="26">
        <f>data[[#This Row],[Cost per unit]]*data[[#This Row],[Units]]</f>
        <v>5225.04</v>
      </c>
      <c r="J85" s="26"/>
    </row>
    <row r="86" spans="3:10" x14ac:dyDescent="0.25">
      <c r="C86" t="s">
        <v>5</v>
      </c>
      <c r="D86" t="s">
        <v>34</v>
      </c>
      <c r="E86" t="s">
        <v>29</v>
      </c>
      <c r="F86" s="4">
        <v>2891</v>
      </c>
      <c r="G86" s="5">
        <v>102</v>
      </c>
      <c r="H86" s="26">
        <v>7.16</v>
      </c>
      <c r="I86" s="26">
        <f>data[[#This Row],[Cost per unit]]*data[[#This Row],[Units]]</f>
        <v>730.32</v>
      </c>
      <c r="J86" s="26"/>
    </row>
    <row r="87" spans="3:10" x14ac:dyDescent="0.25">
      <c r="C87" t="s">
        <v>3</v>
      </c>
      <c r="D87" t="s">
        <v>36</v>
      </c>
      <c r="E87" t="s">
        <v>23</v>
      </c>
      <c r="F87" s="4">
        <v>3773</v>
      </c>
      <c r="G87" s="5">
        <v>165</v>
      </c>
      <c r="H87" s="26">
        <v>6.49</v>
      </c>
      <c r="I87" s="26">
        <f>data[[#This Row],[Cost per unit]]*data[[#This Row],[Units]]</f>
        <v>1070.8500000000001</v>
      </c>
      <c r="J87" s="26"/>
    </row>
    <row r="88" spans="3:10" x14ac:dyDescent="0.25">
      <c r="C88" t="s">
        <v>41</v>
      </c>
      <c r="D88" t="s">
        <v>36</v>
      </c>
      <c r="E88" t="s">
        <v>28</v>
      </c>
      <c r="F88" s="4">
        <v>854</v>
      </c>
      <c r="G88" s="5">
        <v>309</v>
      </c>
      <c r="H88" s="26">
        <v>10.38</v>
      </c>
      <c r="I88" s="26">
        <f>data[[#This Row],[Cost per unit]]*data[[#This Row],[Units]]</f>
        <v>3207.42</v>
      </c>
      <c r="J88" s="26"/>
    </row>
    <row r="89" spans="3:10" x14ac:dyDescent="0.25">
      <c r="C89" t="s">
        <v>6</v>
      </c>
      <c r="D89" t="s">
        <v>36</v>
      </c>
      <c r="E89" t="s">
        <v>17</v>
      </c>
      <c r="F89" s="4">
        <v>4970</v>
      </c>
      <c r="G89" s="5">
        <v>156</v>
      </c>
      <c r="H89" s="26">
        <v>3.11</v>
      </c>
      <c r="I89" s="26">
        <f>data[[#This Row],[Cost per unit]]*data[[#This Row],[Units]]</f>
        <v>485.15999999999997</v>
      </c>
      <c r="J89" s="26"/>
    </row>
    <row r="90" spans="3:10" x14ac:dyDescent="0.25">
      <c r="C90" t="s">
        <v>9</v>
      </c>
      <c r="D90" t="s">
        <v>35</v>
      </c>
      <c r="E90" t="s">
        <v>26</v>
      </c>
      <c r="F90" s="4">
        <v>98</v>
      </c>
      <c r="G90" s="5">
        <v>159</v>
      </c>
      <c r="H90" s="26">
        <v>5.6</v>
      </c>
      <c r="I90" s="26">
        <f>data[[#This Row],[Cost per unit]]*data[[#This Row],[Units]]</f>
        <v>890.4</v>
      </c>
      <c r="J90" s="26"/>
    </row>
    <row r="91" spans="3:10" x14ac:dyDescent="0.25">
      <c r="C91" t="s">
        <v>5</v>
      </c>
      <c r="D91" t="s">
        <v>35</v>
      </c>
      <c r="E91" t="s">
        <v>15</v>
      </c>
      <c r="F91" s="4">
        <v>13391</v>
      </c>
      <c r="G91" s="5">
        <v>201</v>
      </c>
      <c r="H91" s="26">
        <v>11.73</v>
      </c>
      <c r="I91" s="26">
        <f>data[[#This Row],[Cost per unit]]*data[[#This Row],[Units]]</f>
        <v>2357.73</v>
      </c>
      <c r="J91" s="26"/>
    </row>
    <row r="92" spans="3:10" x14ac:dyDescent="0.25">
      <c r="C92" t="s">
        <v>8</v>
      </c>
      <c r="D92" t="s">
        <v>39</v>
      </c>
      <c r="E92" t="s">
        <v>31</v>
      </c>
      <c r="F92" s="4">
        <v>8890</v>
      </c>
      <c r="G92" s="5">
        <v>210</v>
      </c>
      <c r="H92" s="26">
        <v>5.79</v>
      </c>
      <c r="I92" s="26">
        <f>data[[#This Row],[Cost per unit]]*data[[#This Row],[Units]]</f>
        <v>1215.9000000000001</v>
      </c>
      <c r="J92" s="26"/>
    </row>
    <row r="93" spans="3:10" x14ac:dyDescent="0.25">
      <c r="C93" t="s">
        <v>2</v>
      </c>
      <c r="D93" t="s">
        <v>38</v>
      </c>
      <c r="E93" t="s">
        <v>13</v>
      </c>
      <c r="F93" s="4">
        <v>56</v>
      </c>
      <c r="G93" s="5">
        <v>51</v>
      </c>
      <c r="H93" s="26">
        <v>9.33</v>
      </c>
      <c r="I93" s="26">
        <f>data[[#This Row],[Cost per unit]]*data[[#This Row],[Units]]</f>
        <v>475.83</v>
      </c>
      <c r="J93" s="26"/>
    </row>
    <row r="94" spans="3:10" x14ac:dyDescent="0.25">
      <c r="C94" t="s">
        <v>3</v>
      </c>
      <c r="D94" t="s">
        <v>36</v>
      </c>
      <c r="E94" t="s">
        <v>25</v>
      </c>
      <c r="F94" s="4">
        <v>3339</v>
      </c>
      <c r="G94" s="5">
        <v>39</v>
      </c>
      <c r="H94" s="26">
        <v>13.15</v>
      </c>
      <c r="I94" s="26">
        <f>data[[#This Row],[Cost per unit]]*data[[#This Row],[Units]]</f>
        <v>512.85</v>
      </c>
      <c r="J94" s="26"/>
    </row>
    <row r="95" spans="3:10" x14ac:dyDescent="0.25">
      <c r="C95" t="s">
        <v>10</v>
      </c>
      <c r="D95" t="s">
        <v>35</v>
      </c>
      <c r="E95" t="s">
        <v>18</v>
      </c>
      <c r="F95" s="4">
        <v>3808</v>
      </c>
      <c r="G95" s="5">
        <v>279</v>
      </c>
      <c r="H95" s="26">
        <v>6.47</v>
      </c>
      <c r="I95" s="26">
        <f>data[[#This Row],[Cost per unit]]*data[[#This Row],[Units]]</f>
        <v>1805.1299999999999</v>
      </c>
      <c r="J95" s="26"/>
    </row>
    <row r="96" spans="3:10" x14ac:dyDescent="0.25">
      <c r="C96" t="s">
        <v>10</v>
      </c>
      <c r="D96" t="s">
        <v>38</v>
      </c>
      <c r="E96" t="s">
        <v>13</v>
      </c>
      <c r="F96" s="4">
        <v>63</v>
      </c>
      <c r="G96" s="5">
        <v>123</v>
      </c>
      <c r="H96" s="26">
        <v>9.33</v>
      </c>
      <c r="I96" s="26">
        <f>data[[#This Row],[Cost per unit]]*data[[#This Row],[Units]]</f>
        <v>1147.5899999999999</v>
      </c>
      <c r="J96" s="26"/>
    </row>
    <row r="97" spans="3:10" x14ac:dyDescent="0.25">
      <c r="C97" t="s">
        <v>2</v>
      </c>
      <c r="D97" t="s">
        <v>39</v>
      </c>
      <c r="E97" t="s">
        <v>27</v>
      </c>
      <c r="F97" s="4">
        <v>7812</v>
      </c>
      <c r="G97" s="5">
        <v>81</v>
      </c>
      <c r="H97" s="26">
        <v>16.73</v>
      </c>
      <c r="I97" s="26">
        <f>data[[#This Row],[Cost per unit]]*data[[#This Row],[Units]]</f>
        <v>1355.13</v>
      </c>
      <c r="J97" s="26"/>
    </row>
    <row r="98" spans="3:10" x14ac:dyDescent="0.25">
      <c r="C98" t="s">
        <v>40</v>
      </c>
      <c r="D98" t="s">
        <v>37</v>
      </c>
      <c r="E98" t="s">
        <v>19</v>
      </c>
      <c r="F98" s="4">
        <v>7693</v>
      </c>
      <c r="G98" s="5">
        <v>21</v>
      </c>
      <c r="H98" s="26">
        <v>7.64</v>
      </c>
      <c r="I98" s="26">
        <f>data[[#This Row],[Cost per unit]]*data[[#This Row],[Units]]</f>
        <v>160.44</v>
      </c>
      <c r="J98" s="26"/>
    </row>
    <row r="99" spans="3:10" x14ac:dyDescent="0.25">
      <c r="C99" t="s">
        <v>3</v>
      </c>
      <c r="D99" t="s">
        <v>36</v>
      </c>
      <c r="E99" t="s">
        <v>28</v>
      </c>
      <c r="F99" s="4">
        <v>973</v>
      </c>
      <c r="G99" s="5">
        <v>162</v>
      </c>
      <c r="H99" s="26">
        <v>10.38</v>
      </c>
      <c r="I99" s="26">
        <f>data[[#This Row],[Cost per unit]]*data[[#This Row],[Units]]</f>
        <v>1681.5600000000002</v>
      </c>
      <c r="J99" s="26"/>
    </row>
    <row r="100" spans="3:10" x14ac:dyDescent="0.25">
      <c r="C100" t="s">
        <v>10</v>
      </c>
      <c r="D100" t="s">
        <v>35</v>
      </c>
      <c r="E100" t="s">
        <v>21</v>
      </c>
      <c r="F100" s="4">
        <v>567</v>
      </c>
      <c r="G100" s="5">
        <v>228</v>
      </c>
      <c r="H100" s="26">
        <v>9</v>
      </c>
      <c r="I100" s="26">
        <f>data[[#This Row],[Cost per unit]]*data[[#This Row],[Units]]</f>
        <v>2052</v>
      </c>
      <c r="J100" s="26"/>
    </row>
    <row r="101" spans="3:10" x14ac:dyDescent="0.25">
      <c r="C101" t="s">
        <v>10</v>
      </c>
      <c r="D101" t="s">
        <v>36</v>
      </c>
      <c r="E101" t="s">
        <v>29</v>
      </c>
      <c r="F101" s="4">
        <v>2471</v>
      </c>
      <c r="G101" s="5">
        <v>342</v>
      </c>
      <c r="H101" s="26">
        <v>7.16</v>
      </c>
      <c r="I101" s="26">
        <f>data[[#This Row],[Cost per unit]]*data[[#This Row],[Units]]</f>
        <v>2448.7200000000003</v>
      </c>
      <c r="J101" s="26"/>
    </row>
    <row r="102" spans="3:10" x14ac:dyDescent="0.25">
      <c r="C102" t="s">
        <v>5</v>
      </c>
      <c r="D102" t="s">
        <v>38</v>
      </c>
      <c r="E102" t="s">
        <v>13</v>
      </c>
      <c r="F102" s="4">
        <v>7189</v>
      </c>
      <c r="G102" s="5">
        <v>54</v>
      </c>
      <c r="H102" s="26">
        <v>9.33</v>
      </c>
      <c r="I102" s="26">
        <f>data[[#This Row],[Cost per unit]]*data[[#This Row],[Units]]</f>
        <v>503.82</v>
      </c>
      <c r="J102" s="26"/>
    </row>
    <row r="103" spans="3:10" x14ac:dyDescent="0.25">
      <c r="C103" t="s">
        <v>41</v>
      </c>
      <c r="D103" t="s">
        <v>35</v>
      </c>
      <c r="E103" t="s">
        <v>28</v>
      </c>
      <c r="F103" s="4">
        <v>7455</v>
      </c>
      <c r="G103" s="5">
        <v>216</v>
      </c>
      <c r="H103" s="26">
        <v>10.38</v>
      </c>
      <c r="I103" s="26">
        <f>data[[#This Row],[Cost per unit]]*data[[#This Row],[Units]]</f>
        <v>2242.0800000000004</v>
      </c>
      <c r="J103" s="26"/>
    </row>
    <row r="104" spans="3:10" x14ac:dyDescent="0.25">
      <c r="C104" t="s">
        <v>3</v>
      </c>
      <c r="D104" t="s">
        <v>34</v>
      </c>
      <c r="E104" t="s">
        <v>26</v>
      </c>
      <c r="F104" s="4">
        <v>3108</v>
      </c>
      <c r="G104" s="5">
        <v>54</v>
      </c>
      <c r="H104" s="26">
        <v>5.6</v>
      </c>
      <c r="I104" s="26">
        <f>data[[#This Row],[Cost per unit]]*data[[#This Row],[Units]]</f>
        <v>302.39999999999998</v>
      </c>
      <c r="J104" s="26"/>
    </row>
    <row r="105" spans="3:10" x14ac:dyDescent="0.25">
      <c r="C105" t="s">
        <v>6</v>
      </c>
      <c r="D105" t="s">
        <v>38</v>
      </c>
      <c r="E105" t="s">
        <v>25</v>
      </c>
      <c r="F105" s="4">
        <v>469</v>
      </c>
      <c r="G105" s="5">
        <v>75</v>
      </c>
      <c r="H105" s="26">
        <v>13.15</v>
      </c>
      <c r="I105" s="26">
        <f>data[[#This Row],[Cost per unit]]*data[[#This Row],[Units]]</f>
        <v>986.25</v>
      </c>
      <c r="J105" s="26"/>
    </row>
    <row r="106" spans="3:10" x14ac:dyDescent="0.25">
      <c r="C106" t="s">
        <v>9</v>
      </c>
      <c r="D106" t="s">
        <v>37</v>
      </c>
      <c r="E106" t="s">
        <v>23</v>
      </c>
      <c r="F106" s="4">
        <v>2737</v>
      </c>
      <c r="G106" s="5">
        <v>93</v>
      </c>
      <c r="H106" s="26">
        <v>6.49</v>
      </c>
      <c r="I106" s="26">
        <f>data[[#This Row],[Cost per unit]]*data[[#This Row],[Units]]</f>
        <v>603.57000000000005</v>
      </c>
      <c r="J106" s="26"/>
    </row>
    <row r="107" spans="3:10" x14ac:dyDescent="0.25">
      <c r="C107" t="s">
        <v>9</v>
      </c>
      <c r="D107" t="s">
        <v>37</v>
      </c>
      <c r="E107" t="s">
        <v>25</v>
      </c>
      <c r="F107" s="4">
        <v>4305</v>
      </c>
      <c r="G107" s="5">
        <v>156</v>
      </c>
      <c r="H107" s="26">
        <v>13.15</v>
      </c>
      <c r="I107" s="26">
        <f>data[[#This Row],[Cost per unit]]*data[[#This Row],[Units]]</f>
        <v>2051.4</v>
      </c>
      <c r="J107" s="26"/>
    </row>
    <row r="108" spans="3:10" x14ac:dyDescent="0.25">
      <c r="C108" t="s">
        <v>9</v>
      </c>
      <c r="D108" t="s">
        <v>38</v>
      </c>
      <c r="E108" t="s">
        <v>17</v>
      </c>
      <c r="F108" s="4">
        <v>2408</v>
      </c>
      <c r="G108" s="5">
        <v>9</v>
      </c>
      <c r="H108" s="26">
        <v>3.11</v>
      </c>
      <c r="I108" s="26">
        <f>data[[#This Row],[Cost per unit]]*data[[#This Row],[Units]]</f>
        <v>27.99</v>
      </c>
      <c r="J108" s="26"/>
    </row>
    <row r="109" spans="3:10" x14ac:dyDescent="0.25">
      <c r="C109" t="s">
        <v>3</v>
      </c>
      <c r="D109" t="s">
        <v>36</v>
      </c>
      <c r="E109" t="s">
        <v>19</v>
      </c>
      <c r="F109" s="4">
        <v>1281</v>
      </c>
      <c r="G109" s="5">
        <v>18</v>
      </c>
      <c r="H109" s="26">
        <v>7.64</v>
      </c>
      <c r="I109" s="26">
        <f>data[[#This Row],[Cost per unit]]*data[[#This Row],[Units]]</f>
        <v>137.51999999999998</v>
      </c>
      <c r="J109" s="26"/>
    </row>
    <row r="110" spans="3:10" x14ac:dyDescent="0.25">
      <c r="C110" t="s">
        <v>40</v>
      </c>
      <c r="D110" t="s">
        <v>35</v>
      </c>
      <c r="E110" t="s">
        <v>32</v>
      </c>
      <c r="F110" s="4">
        <v>12348</v>
      </c>
      <c r="G110" s="5">
        <v>234</v>
      </c>
      <c r="H110" s="26">
        <v>8.65</v>
      </c>
      <c r="I110" s="26">
        <f>data[[#This Row],[Cost per unit]]*data[[#This Row],[Units]]</f>
        <v>2024.1000000000001</v>
      </c>
      <c r="J110" s="26"/>
    </row>
    <row r="111" spans="3:10" x14ac:dyDescent="0.25">
      <c r="C111" t="s">
        <v>3</v>
      </c>
      <c r="D111" t="s">
        <v>34</v>
      </c>
      <c r="E111" t="s">
        <v>28</v>
      </c>
      <c r="F111" s="4">
        <v>3689</v>
      </c>
      <c r="G111" s="5">
        <v>312</v>
      </c>
      <c r="H111" s="26">
        <v>10.38</v>
      </c>
      <c r="I111" s="26">
        <f>data[[#This Row],[Cost per unit]]*data[[#This Row],[Units]]</f>
        <v>3238.5600000000004</v>
      </c>
      <c r="J111" s="26"/>
    </row>
    <row r="112" spans="3:10" x14ac:dyDescent="0.25">
      <c r="C112" t="s">
        <v>7</v>
      </c>
      <c r="D112" t="s">
        <v>36</v>
      </c>
      <c r="E112" t="s">
        <v>19</v>
      </c>
      <c r="F112" s="4">
        <v>2870</v>
      </c>
      <c r="G112" s="5">
        <v>300</v>
      </c>
      <c r="H112" s="26">
        <v>7.64</v>
      </c>
      <c r="I112" s="26">
        <f>data[[#This Row],[Cost per unit]]*data[[#This Row],[Units]]</f>
        <v>2292</v>
      </c>
      <c r="J112" s="26"/>
    </row>
    <row r="113" spans="3:10" x14ac:dyDescent="0.25">
      <c r="C113" t="s">
        <v>2</v>
      </c>
      <c r="D113" t="s">
        <v>36</v>
      </c>
      <c r="E113" t="s">
        <v>27</v>
      </c>
      <c r="F113" s="4">
        <v>798</v>
      </c>
      <c r="G113" s="5">
        <v>519</v>
      </c>
      <c r="H113" s="26">
        <v>16.73</v>
      </c>
      <c r="I113" s="26">
        <f>data[[#This Row],[Cost per unit]]*data[[#This Row],[Units]]</f>
        <v>8682.8700000000008</v>
      </c>
      <c r="J113" s="26"/>
    </row>
    <row r="114" spans="3:10" x14ac:dyDescent="0.25">
      <c r="C114" t="s">
        <v>41</v>
      </c>
      <c r="D114" t="s">
        <v>37</v>
      </c>
      <c r="E114" t="s">
        <v>21</v>
      </c>
      <c r="F114" s="4">
        <v>2933</v>
      </c>
      <c r="G114" s="5">
        <v>9</v>
      </c>
      <c r="H114" s="26">
        <v>9</v>
      </c>
      <c r="I114" s="26">
        <f>data[[#This Row],[Cost per unit]]*data[[#This Row],[Units]]</f>
        <v>81</v>
      </c>
      <c r="J114" s="26"/>
    </row>
    <row r="115" spans="3:10" x14ac:dyDescent="0.25">
      <c r="C115" t="s">
        <v>5</v>
      </c>
      <c r="D115" t="s">
        <v>35</v>
      </c>
      <c r="E115" t="s">
        <v>4</v>
      </c>
      <c r="F115" s="4">
        <v>2744</v>
      </c>
      <c r="G115" s="5">
        <v>9</v>
      </c>
      <c r="H115" s="26">
        <v>11.88</v>
      </c>
      <c r="I115" s="26">
        <f>data[[#This Row],[Cost per unit]]*data[[#This Row],[Units]]</f>
        <v>106.92</v>
      </c>
      <c r="J115" s="26"/>
    </row>
    <row r="116" spans="3:10" x14ac:dyDescent="0.25">
      <c r="C116" t="s">
        <v>40</v>
      </c>
      <c r="D116" t="s">
        <v>36</v>
      </c>
      <c r="E116" t="s">
        <v>33</v>
      </c>
      <c r="F116" s="4">
        <v>9772</v>
      </c>
      <c r="G116" s="5">
        <v>90</v>
      </c>
      <c r="H116" s="26">
        <v>12.37</v>
      </c>
      <c r="I116" s="26">
        <f>data[[#This Row],[Cost per unit]]*data[[#This Row],[Units]]</f>
        <v>1113.3</v>
      </c>
      <c r="J116" s="26"/>
    </row>
    <row r="117" spans="3:10" x14ac:dyDescent="0.25">
      <c r="C117" t="s">
        <v>7</v>
      </c>
      <c r="D117" t="s">
        <v>34</v>
      </c>
      <c r="E117" t="s">
        <v>25</v>
      </c>
      <c r="F117" s="4">
        <v>1568</v>
      </c>
      <c r="G117" s="5">
        <v>96</v>
      </c>
      <c r="H117" s="26">
        <v>13.15</v>
      </c>
      <c r="I117" s="26">
        <f>data[[#This Row],[Cost per unit]]*data[[#This Row],[Units]]</f>
        <v>1262.4000000000001</v>
      </c>
      <c r="J117" s="26"/>
    </row>
    <row r="118" spans="3:10" x14ac:dyDescent="0.25">
      <c r="C118" t="s">
        <v>2</v>
      </c>
      <c r="D118" t="s">
        <v>36</v>
      </c>
      <c r="E118" t="s">
        <v>16</v>
      </c>
      <c r="F118" s="4">
        <v>11417</v>
      </c>
      <c r="G118" s="5">
        <v>21</v>
      </c>
      <c r="H118" s="26">
        <v>8.7899999999999991</v>
      </c>
      <c r="I118" s="26">
        <f>data[[#This Row],[Cost per unit]]*data[[#This Row],[Units]]</f>
        <v>184.58999999999997</v>
      </c>
      <c r="J118" s="26"/>
    </row>
    <row r="119" spans="3:10" x14ac:dyDescent="0.25">
      <c r="C119" t="s">
        <v>40</v>
      </c>
      <c r="D119" t="s">
        <v>34</v>
      </c>
      <c r="E119" t="s">
        <v>26</v>
      </c>
      <c r="F119" s="4">
        <v>6748</v>
      </c>
      <c r="G119" s="5">
        <v>48</v>
      </c>
      <c r="H119" s="26">
        <v>5.6</v>
      </c>
      <c r="I119" s="26">
        <f>data[[#This Row],[Cost per unit]]*data[[#This Row],[Units]]</f>
        <v>268.79999999999995</v>
      </c>
      <c r="J119" s="26"/>
    </row>
    <row r="120" spans="3:10" x14ac:dyDescent="0.25">
      <c r="C120" t="s">
        <v>10</v>
      </c>
      <c r="D120" t="s">
        <v>36</v>
      </c>
      <c r="E120" t="s">
        <v>27</v>
      </c>
      <c r="F120" s="4">
        <v>1407</v>
      </c>
      <c r="G120" s="5">
        <v>72</v>
      </c>
      <c r="H120" s="26">
        <v>16.73</v>
      </c>
      <c r="I120" s="26">
        <f>data[[#This Row],[Cost per unit]]*data[[#This Row],[Units]]</f>
        <v>1204.56</v>
      </c>
      <c r="J120" s="26"/>
    </row>
    <row r="121" spans="3:10" x14ac:dyDescent="0.25">
      <c r="C121" t="s">
        <v>8</v>
      </c>
      <c r="D121" t="s">
        <v>35</v>
      </c>
      <c r="E121" t="s">
        <v>29</v>
      </c>
      <c r="F121" s="4">
        <v>2023</v>
      </c>
      <c r="G121" s="5">
        <v>168</v>
      </c>
      <c r="H121" s="26">
        <v>7.16</v>
      </c>
      <c r="I121" s="26">
        <f>data[[#This Row],[Cost per unit]]*data[[#This Row],[Units]]</f>
        <v>1202.8800000000001</v>
      </c>
      <c r="J121" s="26"/>
    </row>
    <row r="122" spans="3:10" x14ac:dyDescent="0.25">
      <c r="C122" t="s">
        <v>5</v>
      </c>
      <c r="D122" t="s">
        <v>39</v>
      </c>
      <c r="E122" t="s">
        <v>26</v>
      </c>
      <c r="F122" s="4">
        <v>5236</v>
      </c>
      <c r="G122" s="5">
        <v>51</v>
      </c>
      <c r="H122" s="26">
        <v>5.6</v>
      </c>
      <c r="I122" s="26">
        <f>data[[#This Row],[Cost per unit]]*data[[#This Row],[Units]]</f>
        <v>285.59999999999997</v>
      </c>
      <c r="J122" s="26"/>
    </row>
    <row r="123" spans="3:10" x14ac:dyDescent="0.25">
      <c r="C123" t="s">
        <v>41</v>
      </c>
      <c r="D123" t="s">
        <v>36</v>
      </c>
      <c r="E123" t="s">
        <v>19</v>
      </c>
      <c r="F123" s="4">
        <v>1925</v>
      </c>
      <c r="G123" s="5">
        <v>192</v>
      </c>
      <c r="H123" s="26">
        <v>7.64</v>
      </c>
      <c r="I123" s="26">
        <f>data[[#This Row],[Cost per unit]]*data[[#This Row],[Units]]</f>
        <v>1466.8799999999999</v>
      </c>
      <c r="J123" s="26"/>
    </row>
    <row r="124" spans="3:10" x14ac:dyDescent="0.25">
      <c r="C124" t="s">
        <v>7</v>
      </c>
      <c r="D124" t="s">
        <v>37</v>
      </c>
      <c r="E124" t="s">
        <v>14</v>
      </c>
      <c r="F124" s="4">
        <v>6608</v>
      </c>
      <c r="G124" s="5">
        <v>225</v>
      </c>
      <c r="H124" s="26">
        <v>11.7</v>
      </c>
      <c r="I124" s="26">
        <f>data[[#This Row],[Cost per unit]]*data[[#This Row],[Units]]</f>
        <v>2632.5</v>
      </c>
      <c r="J124" s="26"/>
    </row>
    <row r="125" spans="3:10" x14ac:dyDescent="0.25">
      <c r="C125" t="s">
        <v>6</v>
      </c>
      <c r="D125" t="s">
        <v>34</v>
      </c>
      <c r="E125" t="s">
        <v>26</v>
      </c>
      <c r="F125" s="4">
        <v>8008</v>
      </c>
      <c r="G125" s="5">
        <v>456</v>
      </c>
      <c r="H125" s="26">
        <v>5.6</v>
      </c>
      <c r="I125" s="26">
        <f>data[[#This Row],[Cost per unit]]*data[[#This Row],[Units]]</f>
        <v>2553.6</v>
      </c>
      <c r="J125" s="26"/>
    </row>
    <row r="126" spans="3:10" x14ac:dyDescent="0.25">
      <c r="C126" t="s">
        <v>10</v>
      </c>
      <c r="D126" t="s">
        <v>34</v>
      </c>
      <c r="E126" t="s">
        <v>25</v>
      </c>
      <c r="F126" s="4">
        <v>1428</v>
      </c>
      <c r="G126" s="5">
        <v>93</v>
      </c>
      <c r="H126" s="26">
        <v>13.15</v>
      </c>
      <c r="I126" s="26">
        <f>data[[#This Row],[Cost per unit]]*data[[#This Row],[Units]]</f>
        <v>1222.95</v>
      </c>
      <c r="J126" s="26"/>
    </row>
    <row r="127" spans="3:10" x14ac:dyDescent="0.25">
      <c r="C127" t="s">
        <v>6</v>
      </c>
      <c r="D127" t="s">
        <v>34</v>
      </c>
      <c r="E127" t="s">
        <v>4</v>
      </c>
      <c r="F127" s="4">
        <v>525</v>
      </c>
      <c r="G127" s="5">
        <v>48</v>
      </c>
      <c r="H127" s="26">
        <v>11.88</v>
      </c>
      <c r="I127" s="26">
        <f>data[[#This Row],[Cost per unit]]*data[[#This Row],[Units]]</f>
        <v>570.24</v>
      </c>
      <c r="J127" s="26"/>
    </row>
    <row r="128" spans="3:10" x14ac:dyDescent="0.25">
      <c r="C128" t="s">
        <v>6</v>
      </c>
      <c r="D128" t="s">
        <v>37</v>
      </c>
      <c r="E128" t="s">
        <v>18</v>
      </c>
      <c r="F128" s="4">
        <v>1505</v>
      </c>
      <c r="G128" s="5">
        <v>102</v>
      </c>
      <c r="H128" s="26">
        <v>6.47</v>
      </c>
      <c r="I128" s="26">
        <f>data[[#This Row],[Cost per unit]]*data[[#This Row],[Units]]</f>
        <v>659.93999999999994</v>
      </c>
      <c r="J128" s="26"/>
    </row>
    <row r="129" spans="3:10" x14ac:dyDescent="0.25">
      <c r="C129" t="s">
        <v>7</v>
      </c>
      <c r="D129" t="s">
        <v>35</v>
      </c>
      <c r="E129" t="s">
        <v>30</v>
      </c>
      <c r="F129" s="4">
        <v>6755</v>
      </c>
      <c r="G129" s="5">
        <v>252</v>
      </c>
      <c r="H129" s="26">
        <v>14.49</v>
      </c>
      <c r="I129" s="26">
        <f>data[[#This Row],[Cost per unit]]*data[[#This Row],[Units]]</f>
        <v>3651.48</v>
      </c>
      <c r="J129" s="26"/>
    </row>
    <row r="130" spans="3:10" x14ac:dyDescent="0.25">
      <c r="C130" t="s">
        <v>2</v>
      </c>
      <c r="D130" t="s">
        <v>37</v>
      </c>
      <c r="E130" t="s">
        <v>18</v>
      </c>
      <c r="F130" s="4">
        <v>11571</v>
      </c>
      <c r="G130" s="5">
        <v>138</v>
      </c>
      <c r="H130" s="26">
        <v>6.47</v>
      </c>
      <c r="I130" s="26">
        <f>data[[#This Row],[Cost per unit]]*data[[#This Row],[Units]]</f>
        <v>892.86</v>
      </c>
      <c r="J130" s="26"/>
    </row>
    <row r="131" spans="3:10" x14ac:dyDescent="0.25">
      <c r="C131" t="s">
        <v>40</v>
      </c>
      <c r="D131" t="s">
        <v>38</v>
      </c>
      <c r="E131" t="s">
        <v>25</v>
      </c>
      <c r="F131" s="4">
        <v>2541</v>
      </c>
      <c r="G131" s="5">
        <v>90</v>
      </c>
      <c r="H131" s="26">
        <v>13.15</v>
      </c>
      <c r="I131" s="26">
        <f>data[[#This Row],[Cost per unit]]*data[[#This Row],[Units]]</f>
        <v>1183.5</v>
      </c>
      <c r="J131" s="26"/>
    </row>
    <row r="132" spans="3:10" x14ac:dyDescent="0.25">
      <c r="C132" t="s">
        <v>41</v>
      </c>
      <c r="D132" t="s">
        <v>37</v>
      </c>
      <c r="E132" t="s">
        <v>30</v>
      </c>
      <c r="F132" s="4">
        <v>1526</v>
      </c>
      <c r="G132" s="5">
        <v>240</v>
      </c>
      <c r="H132" s="26">
        <v>14.49</v>
      </c>
      <c r="I132" s="26">
        <f>data[[#This Row],[Cost per unit]]*data[[#This Row],[Units]]</f>
        <v>3477.6</v>
      </c>
      <c r="J132" s="26"/>
    </row>
    <row r="133" spans="3:10" x14ac:dyDescent="0.25">
      <c r="C133" t="s">
        <v>40</v>
      </c>
      <c r="D133" t="s">
        <v>38</v>
      </c>
      <c r="E133" t="s">
        <v>4</v>
      </c>
      <c r="F133" s="4">
        <v>6125</v>
      </c>
      <c r="G133" s="5">
        <v>102</v>
      </c>
      <c r="H133" s="26">
        <v>11.88</v>
      </c>
      <c r="I133" s="26">
        <f>data[[#This Row],[Cost per unit]]*data[[#This Row],[Units]]</f>
        <v>1211.76</v>
      </c>
      <c r="J133" s="26"/>
    </row>
    <row r="134" spans="3:10" x14ac:dyDescent="0.25">
      <c r="C134" t="s">
        <v>41</v>
      </c>
      <c r="D134" t="s">
        <v>35</v>
      </c>
      <c r="E134" t="s">
        <v>27</v>
      </c>
      <c r="F134" s="4">
        <v>847</v>
      </c>
      <c r="G134" s="5">
        <v>129</v>
      </c>
      <c r="H134" s="26">
        <v>16.73</v>
      </c>
      <c r="I134" s="26">
        <f>data[[#This Row],[Cost per unit]]*data[[#This Row],[Units]]</f>
        <v>2158.17</v>
      </c>
      <c r="J134" s="26"/>
    </row>
    <row r="135" spans="3:10" x14ac:dyDescent="0.25">
      <c r="C135" t="s">
        <v>8</v>
      </c>
      <c r="D135" t="s">
        <v>35</v>
      </c>
      <c r="E135" t="s">
        <v>27</v>
      </c>
      <c r="F135" s="4">
        <v>4753</v>
      </c>
      <c r="G135" s="5">
        <v>300</v>
      </c>
      <c r="H135" s="26">
        <v>16.73</v>
      </c>
      <c r="I135" s="26">
        <f>data[[#This Row],[Cost per unit]]*data[[#This Row],[Units]]</f>
        <v>5019</v>
      </c>
      <c r="J135" s="26"/>
    </row>
    <row r="136" spans="3:10" x14ac:dyDescent="0.25">
      <c r="C136" t="s">
        <v>6</v>
      </c>
      <c r="D136" t="s">
        <v>38</v>
      </c>
      <c r="E136" t="s">
        <v>33</v>
      </c>
      <c r="F136" s="4">
        <v>959</v>
      </c>
      <c r="G136" s="5">
        <v>135</v>
      </c>
      <c r="H136" s="26">
        <v>12.37</v>
      </c>
      <c r="I136" s="26">
        <f>data[[#This Row],[Cost per unit]]*data[[#This Row],[Units]]</f>
        <v>1669.9499999999998</v>
      </c>
      <c r="J136" s="26"/>
    </row>
    <row r="137" spans="3:10" x14ac:dyDescent="0.25">
      <c r="C137" t="s">
        <v>7</v>
      </c>
      <c r="D137" t="s">
        <v>35</v>
      </c>
      <c r="E137" t="s">
        <v>24</v>
      </c>
      <c r="F137" s="4">
        <v>2793</v>
      </c>
      <c r="G137" s="5">
        <v>114</v>
      </c>
      <c r="H137" s="26">
        <v>4.97</v>
      </c>
      <c r="I137" s="26">
        <f>data[[#This Row],[Cost per unit]]*data[[#This Row],[Units]]</f>
        <v>566.57999999999993</v>
      </c>
      <c r="J137" s="26"/>
    </row>
    <row r="138" spans="3:10" x14ac:dyDescent="0.25">
      <c r="C138" t="s">
        <v>7</v>
      </c>
      <c r="D138" t="s">
        <v>35</v>
      </c>
      <c r="E138" t="s">
        <v>14</v>
      </c>
      <c r="F138" s="4">
        <v>4606</v>
      </c>
      <c r="G138" s="5">
        <v>63</v>
      </c>
      <c r="H138" s="26">
        <v>11.7</v>
      </c>
      <c r="I138" s="26">
        <f>data[[#This Row],[Cost per unit]]*data[[#This Row],[Units]]</f>
        <v>737.09999999999991</v>
      </c>
      <c r="J138" s="26"/>
    </row>
    <row r="139" spans="3:10" x14ac:dyDescent="0.25">
      <c r="C139" t="s">
        <v>7</v>
      </c>
      <c r="D139" t="s">
        <v>36</v>
      </c>
      <c r="E139" t="s">
        <v>29</v>
      </c>
      <c r="F139" s="4">
        <v>5551</v>
      </c>
      <c r="G139" s="5">
        <v>252</v>
      </c>
      <c r="H139" s="26">
        <v>7.16</v>
      </c>
      <c r="I139" s="26">
        <f>data[[#This Row],[Cost per unit]]*data[[#This Row],[Units]]</f>
        <v>1804.32</v>
      </c>
      <c r="J139" s="26"/>
    </row>
    <row r="140" spans="3:10" x14ac:dyDescent="0.25">
      <c r="C140" t="s">
        <v>10</v>
      </c>
      <c r="D140" t="s">
        <v>36</v>
      </c>
      <c r="E140" t="s">
        <v>32</v>
      </c>
      <c r="F140" s="4">
        <v>6657</v>
      </c>
      <c r="G140" s="5">
        <v>303</v>
      </c>
      <c r="H140" s="26">
        <v>8.65</v>
      </c>
      <c r="I140" s="26">
        <f>data[[#This Row],[Cost per unit]]*data[[#This Row],[Units]]</f>
        <v>2620.9500000000003</v>
      </c>
      <c r="J140" s="26"/>
    </row>
    <row r="141" spans="3:10" x14ac:dyDescent="0.25">
      <c r="C141" t="s">
        <v>7</v>
      </c>
      <c r="D141" t="s">
        <v>39</v>
      </c>
      <c r="E141" t="s">
        <v>17</v>
      </c>
      <c r="F141" s="4">
        <v>4438</v>
      </c>
      <c r="G141" s="5">
        <v>246</v>
      </c>
      <c r="H141" s="26">
        <v>3.11</v>
      </c>
      <c r="I141" s="26">
        <f>data[[#This Row],[Cost per unit]]*data[[#This Row],[Units]]</f>
        <v>765.06</v>
      </c>
      <c r="J141" s="26"/>
    </row>
    <row r="142" spans="3:10" x14ac:dyDescent="0.25">
      <c r="C142" t="s">
        <v>8</v>
      </c>
      <c r="D142" t="s">
        <v>38</v>
      </c>
      <c r="E142" t="s">
        <v>22</v>
      </c>
      <c r="F142" s="4">
        <v>168</v>
      </c>
      <c r="G142" s="5">
        <v>84</v>
      </c>
      <c r="H142" s="26">
        <v>9.77</v>
      </c>
      <c r="I142" s="26">
        <f>data[[#This Row],[Cost per unit]]*data[[#This Row],[Units]]</f>
        <v>820.68</v>
      </c>
      <c r="J142" s="26"/>
    </row>
    <row r="143" spans="3:10" x14ac:dyDescent="0.25">
      <c r="C143" t="s">
        <v>7</v>
      </c>
      <c r="D143" t="s">
        <v>34</v>
      </c>
      <c r="E143" t="s">
        <v>17</v>
      </c>
      <c r="F143" s="4">
        <v>7777</v>
      </c>
      <c r="G143" s="5">
        <v>39</v>
      </c>
      <c r="H143" s="26">
        <v>3.11</v>
      </c>
      <c r="I143" s="26">
        <f>data[[#This Row],[Cost per unit]]*data[[#This Row],[Units]]</f>
        <v>121.28999999999999</v>
      </c>
      <c r="J143" s="26"/>
    </row>
    <row r="144" spans="3:10" x14ac:dyDescent="0.25">
      <c r="C144" t="s">
        <v>5</v>
      </c>
      <c r="D144" t="s">
        <v>36</v>
      </c>
      <c r="E144" t="s">
        <v>17</v>
      </c>
      <c r="F144" s="4">
        <v>3339</v>
      </c>
      <c r="G144" s="5">
        <v>348</v>
      </c>
      <c r="H144" s="26">
        <v>3.11</v>
      </c>
      <c r="I144" s="26">
        <f>data[[#This Row],[Cost per unit]]*data[[#This Row],[Units]]</f>
        <v>1082.28</v>
      </c>
      <c r="J144" s="26"/>
    </row>
    <row r="145" spans="3:10" x14ac:dyDescent="0.25">
      <c r="C145" t="s">
        <v>7</v>
      </c>
      <c r="D145" t="s">
        <v>37</v>
      </c>
      <c r="E145" t="s">
        <v>33</v>
      </c>
      <c r="F145" s="4">
        <v>6391</v>
      </c>
      <c r="G145" s="5">
        <v>48</v>
      </c>
      <c r="H145" s="26">
        <v>12.37</v>
      </c>
      <c r="I145" s="26">
        <f>data[[#This Row],[Cost per unit]]*data[[#This Row],[Units]]</f>
        <v>593.76</v>
      </c>
      <c r="J145" s="26"/>
    </row>
    <row r="146" spans="3:10" x14ac:dyDescent="0.25">
      <c r="C146" t="s">
        <v>5</v>
      </c>
      <c r="D146" t="s">
        <v>37</v>
      </c>
      <c r="E146" t="s">
        <v>22</v>
      </c>
      <c r="F146" s="4">
        <v>518</v>
      </c>
      <c r="G146" s="5">
        <v>75</v>
      </c>
      <c r="H146" s="26">
        <v>9.77</v>
      </c>
      <c r="I146" s="26">
        <f>data[[#This Row],[Cost per unit]]*data[[#This Row],[Units]]</f>
        <v>732.75</v>
      </c>
      <c r="J146" s="26"/>
    </row>
    <row r="147" spans="3:10" x14ac:dyDescent="0.25">
      <c r="C147" t="s">
        <v>7</v>
      </c>
      <c r="D147" t="s">
        <v>38</v>
      </c>
      <c r="E147" t="s">
        <v>28</v>
      </c>
      <c r="F147" s="4">
        <v>5677</v>
      </c>
      <c r="G147" s="5">
        <v>258</v>
      </c>
      <c r="H147" s="26">
        <v>10.38</v>
      </c>
      <c r="I147" s="26">
        <f>data[[#This Row],[Cost per unit]]*data[[#This Row],[Units]]</f>
        <v>2678.0400000000004</v>
      </c>
      <c r="J147" s="26"/>
    </row>
    <row r="148" spans="3:10" x14ac:dyDescent="0.25">
      <c r="C148" t="s">
        <v>6</v>
      </c>
      <c r="D148" t="s">
        <v>39</v>
      </c>
      <c r="E148" t="s">
        <v>17</v>
      </c>
      <c r="F148" s="4">
        <v>6048</v>
      </c>
      <c r="G148" s="5">
        <v>27</v>
      </c>
      <c r="H148" s="26">
        <v>3.11</v>
      </c>
      <c r="I148" s="26">
        <f>data[[#This Row],[Cost per unit]]*data[[#This Row],[Units]]</f>
        <v>83.97</v>
      </c>
      <c r="J148" s="26"/>
    </row>
    <row r="149" spans="3:10" x14ac:dyDescent="0.25">
      <c r="C149" t="s">
        <v>8</v>
      </c>
      <c r="D149" t="s">
        <v>38</v>
      </c>
      <c r="E149" t="s">
        <v>32</v>
      </c>
      <c r="F149" s="4">
        <v>3752</v>
      </c>
      <c r="G149" s="5">
        <v>213</v>
      </c>
      <c r="H149" s="26">
        <v>8.65</v>
      </c>
      <c r="I149" s="26">
        <f>data[[#This Row],[Cost per unit]]*data[[#This Row],[Units]]</f>
        <v>1842.45</v>
      </c>
      <c r="J149" s="26"/>
    </row>
    <row r="150" spans="3:10" x14ac:dyDescent="0.25">
      <c r="C150" t="s">
        <v>5</v>
      </c>
      <c r="D150" t="s">
        <v>35</v>
      </c>
      <c r="E150" t="s">
        <v>29</v>
      </c>
      <c r="F150" s="4">
        <v>4480</v>
      </c>
      <c r="G150" s="5">
        <v>357</v>
      </c>
      <c r="H150" s="26">
        <v>7.16</v>
      </c>
      <c r="I150" s="26">
        <f>data[[#This Row],[Cost per unit]]*data[[#This Row],[Units]]</f>
        <v>2556.12</v>
      </c>
      <c r="J150" s="26"/>
    </row>
    <row r="151" spans="3:10" x14ac:dyDescent="0.25">
      <c r="C151" t="s">
        <v>9</v>
      </c>
      <c r="D151" t="s">
        <v>37</v>
      </c>
      <c r="E151" t="s">
        <v>4</v>
      </c>
      <c r="F151" s="4">
        <v>259</v>
      </c>
      <c r="G151" s="5">
        <v>207</v>
      </c>
      <c r="H151" s="26">
        <v>11.88</v>
      </c>
      <c r="I151" s="26">
        <f>data[[#This Row],[Cost per unit]]*data[[#This Row],[Units]]</f>
        <v>2459.1600000000003</v>
      </c>
      <c r="J151" s="26"/>
    </row>
    <row r="152" spans="3:10" x14ac:dyDescent="0.25">
      <c r="C152" t="s">
        <v>8</v>
      </c>
      <c r="D152" t="s">
        <v>37</v>
      </c>
      <c r="E152" t="s">
        <v>30</v>
      </c>
      <c r="F152" s="4">
        <v>42</v>
      </c>
      <c r="G152" s="5">
        <v>150</v>
      </c>
      <c r="H152" s="26">
        <v>14.49</v>
      </c>
      <c r="I152" s="26">
        <f>data[[#This Row],[Cost per unit]]*data[[#This Row],[Units]]</f>
        <v>2173.5</v>
      </c>
      <c r="J152" s="26"/>
    </row>
    <row r="153" spans="3:10" x14ac:dyDescent="0.25">
      <c r="C153" t="s">
        <v>41</v>
      </c>
      <c r="D153" t="s">
        <v>36</v>
      </c>
      <c r="E153" t="s">
        <v>26</v>
      </c>
      <c r="F153" s="4">
        <v>98</v>
      </c>
      <c r="G153" s="5">
        <v>204</v>
      </c>
      <c r="H153" s="26">
        <v>5.6</v>
      </c>
      <c r="I153" s="26">
        <f>data[[#This Row],[Cost per unit]]*data[[#This Row],[Units]]</f>
        <v>1142.3999999999999</v>
      </c>
      <c r="J153" s="26"/>
    </row>
    <row r="154" spans="3:10" x14ac:dyDescent="0.25">
      <c r="C154" t="s">
        <v>7</v>
      </c>
      <c r="D154" t="s">
        <v>35</v>
      </c>
      <c r="E154" t="s">
        <v>27</v>
      </c>
      <c r="F154" s="4">
        <v>2478</v>
      </c>
      <c r="G154" s="5">
        <v>21</v>
      </c>
      <c r="H154" s="26">
        <v>16.73</v>
      </c>
      <c r="I154" s="26">
        <f>data[[#This Row],[Cost per unit]]*data[[#This Row],[Units]]</f>
        <v>351.33</v>
      </c>
      <c r="J154" s="26"/>
    </row>
    <row r="155" spans="3:10" x14ac:dyDescent="0.25">
      <c r="C155" t="s">
        <v>41</v>
      </c>
      <c r="D155" t="s">
        <v>34</v>
      </c>
      <c r="E155" t="s">
        <v>33</v>
      </c>
      <c r="F155" s="4">
        <v>7847</v>
      </c>
      <c r="G155" s="5">
        <v>174</v>
      </c>
      <c r="H155" s="26">
        <v>12.37</v>
      </c>
      <c r="I155" s="26">
        <f>data[[#This Row],[Cost per unit]]*data[[#This Row],[Units]]</f>
        <v>2152.3799999999997</v>
      </c>
      <c r="J155" s="26"/>
    </row>
    <row r="156" spans="3:10" x14ac:dyDescent="0.25">
      <c r="C156" t="s">
        <v>2</v>
      </c>
      <c r="D156" t="s">
        <v>37</v>
      </c>
      <c r="E156" t="s">
        <v>17</v>
      </c>
      <c r="F156" s="4">
        <v>9926</v>
      </c>
      <c r="G156" s="5">
        <v>201</v>
      </c>
      <c r="H156" s="26">
        <v>3.11</v>
      </c>
      <c r="I156" s="26">
        <f>data[[#This Row],[Cost per unit]]*data[[#This Row],[Units]]</f>
        <v>625.11</v>
      </c>
      <c r="J156" s="26"/>
    </row>
    <row r="157" spans="3:10" x14ac:dyDescent="0.25">
      <c r="C157" t="s">
        <v>8</v>
      </c>
      <c r="D157" t="s">
        <v>38</v>
      </c>
      <c r="E157" t="s">
        <v>13</v>
      </c>
      <c r="F157" s="4">
        <v>819</v>
      </c>
      <c r="G157" s="5">
        <v>510</v>
      </c>
      <c r="H157" s="26">
        <v>9.33</v>
      </c>
      <c r="I157" s="26">
        <f>data[[#This Row],[Cost per unit]]*data[[#This Row],[Units]]</f>
        <v>4758.3</v>
      </c>
      <c r="J157" s="26"/>
    </row>
    <row r="158" spans="3:10" x14ac:dyDescent="0.25">
      <c r="C158" t="s">
        <v>6</v>
      </c>
      <c r="D158" t="s">
        <v>39</v>
      </c>
      <c r="E158" t="s">
        <v>29</v>
      </c>
      <c r="F158" s="4">
        <v>3052</v>
      </c>
      <c r="G158" s="5">
        <v>378</v>
      </c>
      <c r="H158" s="26">
        <v>7.16</v>
      </c>
      <c r="I158" s="26">
        <f>data[[#This Row],[Cost per unit]]*data[[#This Row],[Units]]</f>
        <v>2706.48</v>
      </c>
      <c r="J158" s="26"/>
    </row>
    <row r="159" spans="3:10" x14ac:dyDescent="0.25">
      <c r="C159" t="s">
        <v>9</v>
      </c>
      <c r="D159" t="s">
        <v>34</v>
      </c>
      <c r="E159" t="s">
        <v>21</v>
      </c>
      <c r="F159" s="4">
        <v>6832</v>
      </c>
      <c r="G159" s="5">
        <v>27</v>
      </c>
      <c r="H159" s="26">
        <v>9</v>
      </c>
      <c r="I159" s="26">
        <f>data[[#This Row],[Cost per unit]]*data[[#This Row],[Units]]</f>
        <v>243</v>
      </c>
      <c r="J159" s="26"/>
    </row>
    <row r="160" spans="3:10" x14ac:dyDescent="0.25">
      <c r="C160" t="s">
        <v>2</v>
      </c>
      <c r="D160" t="s">
        <v>39</v>
      </c>
      <c r="E160" t="s">
        <v>16</v>
      </c>
      <c r="F160" s="4">
        <v>2016</v>
      </c>
      <c r="G160" s="5">
        <v>117</v>
      </c>
      <c r="H160" s="26">
        <v>8.7899999999999991</v>
      </c>
      <c r="I160" s="26">
        <f>data[[#This Row],[Cost per unit]]*data[[#This Row],[Units]]</f>
        <v>1028.4299999999998</v>
      </c>
      <c r="J160" s="26"/>
    </row>
    <row r="161" spans="3:10" x14ac:dyDescent="0.25">
      <c r="C161" t="s">
        <v>6</v>
      </c>
      <c r="D161" t="s">
        <v>38</v>
      </c>
      <c r="E161" t="s">
        <v>21</v>
      </c>
      <c r="F161" s="4">
        <v>7322</v>
      </c>
      <c r="G161" s="5">
        <v>36</v>
      </c>
      <c r="H161" s="26">
        <v>9</v>
      </c>
      <c r="I161" s="26">
        <f>data[[#This Row],[Cost per unit]]*data[[#This Row],[Units]]</f>
        <v>324</v>
      </c>
      <c r="J161" s="26"/>
    </row>
    <row r="162" spans="3:10" x14ac:dyDescent="0.25">
      <c r="C162" t="s">
        <v>8</v>
      </c>
      <c r="D162" t="s">
        <v>35</v>
      </c>
      <c r="E162" t="s">
        <v>33</v>
      </c>
      <c r="F162" s="4">
        <v>357</v>
      </c>
      <c r="G162" s="5">
        <v>126</v>
      </c>
      <c r="H162" s="26">
        <v>12.37</v>
      </c>
      <c r="I162" s="26">
        <f>data[[#This Row],[Cost per unit]]*data[[#This Row],[Units]]</f>
        <v>1558.62</v>
      </c>
      <c r="J162" s="26"/>
    </row>
    <row r="163" spans="3:10" x14ac:dyDescent="0.25">
      <c r="C163" t="s">
        <v>9</v>
      </c>
      <c r="D163" t="s">
        <v>39</v>
      </c>
      <c r="E163" t="s">
        <v>25</v>
      </c>
      <c r="F163" s="4">
        <v>3192</v>
      </c>
      <c r="G163" s="5">
        <v>72</v>
      </c>
      <c r="H163" s="26">
        <v>13.15</v>
      </c>
      <c r="I163" s="26">
        <f>data[[#This Row],[Cost per unit]]*data[[#This Row],[Units]]</f>
        <v>946.80000000000007</v>
      </c>
      <c r="J163" s="26"/>
    </row>
    <row r="164" spans="3:10" x14ac:dyDescent="0.25">
      <c r="C164" t="s">
        <v>7</v>
      </c>
      <c r="D164" t="s">
        <v>36</v>
      </c>
      <c r="E164" t="s">
        <v>22</v>
      </c>
      <c r="F164" s="4">
        <v>8435</v>
      </c>
      <c r="G164" s="5">
        <v>42</v>
      </c>
      <c r="H164" s="26">
        <v>9.77</v>
      </c>
      <c r="I164" s="26">
        <f>data[[#This Row],[Cost per unit]]*data[[#This Row],[Units]]</f>
        <v>410.34</v>
      </c>
      <c r="J164" s="26"/>
    </row>
    <row r="165" spans="3:10" x14ac:dyDescent="0.25">
      <c r="C165" t="s">
        <v>40</v>
      </c>
      <c r="D165" t="s">
        <v>39</v>
      </c>
      <c r="E165" t="s">
        <v>29</v>
      </c>
      <c r="F165" s="4">
        <v>0</v>
      </c>
      <c r="G165" s="5">
        <v>135</v>
      </c>
      <c r="H165" s="26">
        <v>7.16</v>
      </c>
      <c r="I165" s="26">
        <f>data[[#This Row],[Cost per unit]]*data[[#This Row],[Units]]</f>
        <v>966.6</v>
      </c>
      <c r="J165" s="26"/>
    </row>
    <row r="166" spans="3:10" x14ac:dyDescent="0.25">
      <c r="C166" t="s">
        <v>7</v>
      </c>
      <c r="D166" t="s">
        <v>34</v>
      </c>
      <c r="E166" t="s">
        <v>24</v>
      </c>
      <c r="F166" s="4">
        <v>8862</v>
      </c>
      <c r="G166" s="5">
        <v>189</v>
      </c>
      <c r="H166" s="26">
        <v>4.97</v>
      </c>
      <c r="I166" s="26">
        <f>data[[#This Row],[Cost per unit]]*data[[#This Row],[Units]]</f>
        <v>939.32999999999993</v>
      </c>
      <c r="J166" s="26"/>
    </row>
    <row r="167" spans="3:10" x14ac:dyDescent="0.25">
      <c r="C167" t="s">
        <v>6</v>
      </c>
      <c r="D167" t="s">
        <v>37</v>
      </c>
      <c r="E167" t="s">
        <v>28</v>
      </c>
      <c r="F167" s="4">
        <v>3556</v>
      </c>
      <c r="G167" s="5">
        <v>459</v>
      </c>
      <c r="H167" s="26">
        <v>10.38</v>
      </c>
      <c r="I167" s="26">
        <f>data[[#This Row],[Cost per unit]]*data[[#This Row],[Units]]</f>
        <v>4764.42</v>
      </c>
      <c r="J167" s="26"/>
    </row>
    <row r="168" spans="3:10" x14ac:dyDescent="0.25">
      <c r="C168" t="s">
        <v>5</v>
      </c>
      <c r="D168" t="s">
        <v>34</v>
      </c>
      <c r="E168" t="s">
        <v>15</v>
      </c>
      <c r="F168" s="4">
        <v>7280</v>
      </c>
      <c r="G168" s="5">
        <v>201</v>
      </c>
      <c r="H168" s="26">
        <v>11.73</v>
      </c>
      <c r="I168" s="26">
        <f>data[[#This Row],[Cost per unit]]*data[[#This Row],[Units]]</f>
        <v>2357.73</v>
      </c>
      <c r="J168" s="26"/>
    </row>
    <row r="169" spans="3:10" x14ac:dyDescent="0.25">
      <c r="C169" t="s">
        <v>6</v>
      </c>
      <c r="D169" t="s">
        <v>34</v>
      </c>
      <c r="E169" t="s">
        <v>30</v>
      </c>
      <c r="F169" s="4">
        <v>3402</v>
      </c>
      <c r="G169" s="5">
        <v>366</v>
      </c>
      <c r="H169" s="26">
        <v>14.49</v>
      </c>
      <c r="I169" s="26">
        <f>data[[#This Row],[Cost per unit]]*data[[#This Row],[Units]]</f>
        <v>5303.34</v>
      </c>
      <c r="J169" s="26"/>
    </row>
    <row r="170" spans="3:10" x14ac:dyDescent="0.25">
      <c r="C170" t="s">
        <v>3</v>
      </c>
      <c r="D170" t="s">
        <v>37</v>
      </c>
      <c r="E170" t="s">
        <v>29</v>
      </c>
      <c r="F170" s="4">
        <v>4592</v>
      </c>
      <c r="G170" s="5">
        <v>324</v>
      </c>
      <c r="H170" s="26">
        <v>7.16</v>
      </c>
      <c r="I170" s="26">
        <f>data[[#This Row],[Cost per unit]]*data[[#This Row],[Units]]</f>
        <v>2319.84</v>
      </c>
      <c r="J170" s="26"/>
    </row>
    <row r="171" spans="3:10" x14ac:dyDescent="0.25">
      <c r="C171" t="s">
        <v>9</v>
      </c>
      <c r="D171" t="s">
        <v>35</v>
      </c>
      <c r="E171" t="s">
        <v>15</v>
      </c>
      <c r="F171" s="4">
        <v>7833</v>
      </c>
      <c r="G171" s="5">
        <v>243</v>
      </c>
      <c r="H171" s="26">
        <v>11.73</v>
      </c>
      <c r="I171" s="26">
        <f>data[[#This Row],[Cost per unit]]*data[[#This Row],[Units]]</f>
        <v>2850.3900000000003</v>
      </c>
      <c r="J171" s="26"/>
    </row>
    <row r="172" spans="3:10" x14ac:dyDescent="0.25">
      <c r="C172" t="s">
        <v>2</v>
      </c>
      <c r="D172" t="s">
        <v>39</v>
      </c>
      <c r="E172" t="s">
        <v>21</v>
      </c>
      <c r="F172" s="4">
        <v>7651</v>
      </c>
      <c r="G172" s="5">
        <v>213</v>
      </c>
      <c r="H172" s="26">
        <v>9</v>
      </c>
      <c r="I172" s="26">
        <f>data[[#This Row],[Cost per unit]]*data[[#This Row],[Units]]</f>
        <v>1917</v>
      </c>
      <c r="J172" s="26"/>
    </row>
    <row r="173" spans="3:10" x14ac:dyDescent="0.25">
      <c r="C173" t="s">
        <v>40</v>
      </c>
      <c r="D173" t="s">
        <v>35</v>
      </c>
      <c r="E173" t="s">
        <v>30</v>
      </c>
      <c r="F173" s="4">
        <v>2275</v>
      </c>
      <c r="G173" s="5">
        <v>447</v>
      </c>
      <c r="H173" s="26">
        <v>14.49</v>
      </c>
      <c r="I173" s="26">
        <f>data[[#This Row],[Cost per unit]]*data[[#This Row],[Units]]</f>
        <v>6477.03</v>
      </c>
      <c r="J173" s="26"/>
    </row>
    <row r="174" spans="3:10" x14ac:dyDescent="0.25">
      <c r="C174" t="s">
        <v>40</v>
      </c>
      <c r="D174" t="s">
        <v>38</v>
      </c>
      <c r="E174" t="s">
        <v>13</v>
      </c>
      <c r="F174" s="4">
        <v>5670</v>
      </c>
      <c r="G174" s="5">
        <v>297</v>
      </c>
      <c r="H174" s="26">
        <v>9.33</v>
      </c>
      <c r="I174" s="26">
        <f>data[[#This Row],[Cost per unit]]*data[[#This Row],[Units]]</f>
        <v>2771.01</v>
      </c>
      <c r="J174" s="26"/>
    </row>
    <row r="175" spans="3:10" x14ac:dyDescent="0.25">
      <c r="C175" t="s">
        <v>7</v>
      </c>
      <c r="D175" t="s">
        <v>35</v>
      </c>
      <c r="E175" t="s">
        <v>16</v>
      </c>
      <c r="F175" s="4">
        <v>2135</v>
      </c>
      <c r="G175" s="5">
        <v>27</v>
      </c>
      <c r="H175" s="26">
        <v>8.7899999999999991</v>
      </c>
      <c r="I175" s="26">
        <f>data[[#This Row],[Cost per unit]]*data[[#This Row],[Units]]</f>
        <v>237.32999999999998</v>
      </c>
      <c r="J175" s="26"/>
    </row>
    <row r="176" spans="3:10" x14ac:dyDescent="0.25">
      <c r="C176" t="s">
        <v>40</v>
      </c>
      <c r="D176" t="s">
        <v>34</v>
      </c>
      <c r="E176" t="s">
        <v>23</v>
      </c>
      <c r="F176" s="4">
        <v>2779</v>
      </c>
      <c r="G176" s="5">
        <v>75</v>
      </c>
      <c r="H176" s="26">
        <v>6.49</v>
      </c>
      <c r="I176" s="26">
        <f>data[[#This Row],[Cost per unit]]*data[[#This Row],[Units]]</f>
        <v>486.75</v>
      </c>
      <c r="J176" s="26"/>
    </row>
    <row r="177" spans="3:10" x14ac:dyDescent="0.25">
      <c r="C177" t="s">
        <v>10</v>
      </c>
      <c r="D177" t="s">
        <v>39</v>
      </c>
      <c r="E177" t="s">
        <v>33</v>
      </c>
      <c r="F177" s="4">
        <v>12950</v>
      </c>
      <c r="G177" s="5">
        <v>30</v>
      </c>
      <c r="H177" s="26">
        <v>12.37</v>
      </c>
      <c r="I177" s="26">
        <f>data[[#This Row],[Cost per unit]]*data[[#This Row],[Units]]</f>
        <v>371.09999999999997</v>
      </c>
      <c r="J177" s="26"/>
    </row>
    <row r="178" spans="3:10" x14ac:dyDescent="0.25">
      <c r="C178" t="s">
        <v>7</v>
      </c>
      <c r="D178" t="s">
        <v>36</v>
      </c>
      <c r="E178" t="s">
        <v>18</v>
      </c>
      <c r="F178" s="4">
        <v>2646</v>
      </c>
      <c r="G178" s="5">
        <v>177</v>
      </c>
      <c r="H178" s="26">
        <v>6.47</v>
      </c>
      <c r="I178" s="26">
        <f>data[[#This Row],[Cost per unit]]*data[[#This Row],[Units]]</f>
        <v>1145.19</v>
      </c>
      <c r="J178" s="26"/>
    </row>
    <row r="179" spans="3:10" x14ac:dyDescent="0.25">
      <c r="C179" t="s">
        <v>40</v>
      </c>
      <c r="D179" t="s">
        <v>34</v>
      </c>
      <c r="E179" t="s">
        <v>33</v>
      </c>
      <c r="F179" s="4">
        <v>3794</v>
      </c>
      <c r="G179" s="5">
        <v>159</v>
      </c>
      <c r="H179" s="26">
        <v>12.37</v>
      </c>
      <c r="I179" s="26">
        <f>data[[#This Row],[Cost per unit]]*data[[#This Row],[Units]]</f>
        <v>1966.83</v>
      </c>
      <c r="J179" s="26"/>
    </row>
    <row r="180" spans="3:10" x14ac:dyDescent="0.25">
      <c r="C180" t="s">
        <v>3</v>
      </c>
      <c r="D180" t="s">
        <v>35</v>
      </c>
      <c r="E180" t="s">
        <v>33</v>
      </c>
      <c r="F180" s="4">
        <v>819</v>
      </c>
      <c r="G180" s="5">
        <v>306</v>
      </c>
      <c r="H180" s="26">
        <v>12.37</v>
      </c>
      <c r="I180" s="26">
        <f>data[[#This Row],[Cost per unit]]*data[[#This Row],[Units]]</f>
        <v>3785.22</v>
      </c>
      <c r="J180" s="26"/>
    </row>
    <row r="181" spans="3:10" x14ac:dyDescent="0.25">
      <c r="C181" t="s">
        <v>3</v>
      </c>
      <c r="D181" t="s">
        <v>34</v>
      </c>
      <c r="E181" t="s">
        <v>20</v>
      </c>
      <c r="F181" s="4">
        <v>2583</v>
      </c>
      <c r="G181" s="5">
        <v>18</v>
      </c>
      <c r="H181" s="26">
        <v>10.62</v>
      </c>
      <c r="I181" s="26">
        <f>data[[#This Row],[Cost per unit]]*data[[#This Row],[Units]]</f>
        <v>191.16</v>
      </c>
      <c r="J181" s="26"/>
    </row>
    <row r="182" spans="3:10" x14ac:dyDescent="0.25">
      <c r="C182" t="s">
        <v>7</v>
      </c>
      <c r="D182" t="s">
        <v>35</v>
      </c>
      <c r="E182" t="s">
        <v>19</v>
      </c>
      <c r="F182" s="4">
        <v>4585</v>
      </c>
      <c r="G182" s="5">
        <v>240</v>
      </c>
      <c r="H182" s="26">
        <v>7.64</v>
      </c>
      <c r="I182" s="26">
        <f>data[[#This Row],[Cost per unit]]*data[[#This Row],[Units]]</f>
        <v>1833.6</v>
      </c>
      <c r="J182" s="26"/>
    </row>
    <row r="183" spans="3:10" x14ac:dyDescent="0.25">
      <c r="C183" t="s">
        <v>5</v>
      </c>
      <c r="D183" t="s">
        <v>34</v>
      </c>
      <c r="E183" t="s">
        <v>33</v>
      </c>
      <c r="F183" s="4">
        <v>1652</v>
      </c>
      <c r="G183" s="5">
        <v>93</v>
      </c>
      <c r="H183" s="26">
        <v>12.37</v>
      </c>
      <c r="I183" s="26">
        <f>data[[#This Row],[Cost per unit]]*data[[#This Row],[Units]]</f>
        <v>1150.4099999999999</v>
      </c>
      <c r="J183" s="26"/>
    </row>
    <row r="184" spans="3:10" x14ac:dyDescent="0.25">
      <c r="C184" t="s">
        <v>10</v>
      </c>
      <c r="D184" t="s">
        <v>34</v>
      </c>
      <c r="E184" t="s">
        <v>26</v>
      </c>
      <c r="F184" s="4">
        <v>4991</v>
      </c>
      <c r="G184" s="5">
        <v>9</v>
      </c>
      <c r="H184" s="26">
        <v>5.6</v>
      </c>
      <c r="I184" s="26">
        <f>data[[#This Row],[Cost per unit]]*data[[#This Row],[Units]]</f>
        <v>50.4</v>
      </c>
      <c r="J184" s="26"/>
    </row>
    <row r="185" spans="3:10" x14ac:dyDescent="0.25">
      <c r="C185" t="s">
        <v>8</v>
      </c>
      <c r="D185" t="s">
        <v>34</v>
      </c>
      <c r="E185" t="s">
        <v>16</v>
      </c>
      <c r="F185" s="4">
        <v>2009</v>
      </c>
      <c r="G185" s="5">
        <v>219</v>
      </c>
      <c r="H185" s="26">
        <v>8.7899999999999991</v>
      </c>
      <c r="I185" s="26">
        <f>data[[#This Row],[Cost per unit]]*data[[#This Row],[Units]]</f>
        <v>1925.0099999999998</v>
      </c>
      <c r="J185" s="26"/>
    </row>
    <row r="186" spans="3:10" x14ac:dyDescent="0.25">
      <c r="C186" t="s">
        <v>2</v>
      </c>
      <c r="D186" t="s">
        <v>39</v>
      </c>
      <c r="E186" t="s">
        <v>22</v>
      </c>
      <c r="F186" s="4">
        <v>1568</v>
      </c>
      <c r="G186" s="5">
        <v>141</v>
      </c>
      <c r="H186" s="26">
        <v>9.77</v>
      </c>
      <c r="I186" s="26">
        <f>data[[#This Row],[Cost per unit]]*data[[#This Row],[Units]]</f>
        <v>1377.57</v>
      </c>
      <c r="J186" s="26"/>
    </row>
    <row r="187" spans="3:10" x14ac:dyDescent="0.25">
      <c r="C187" t="s">
        <v>41</v>
      </c>
      <c r="D187" t="s">
        <v>37</v>
      </c>
      <c r="E187" t="s">
        <v>20</v>
      </c>
      <c r="F187" s="4">
        <v>3388</v>
      </c>
      <c r="G187" s="5">
        <v>123</v>
      </c>
      <c r="H187" s="26">
        <v>10.62</v>
      </c>
      <c r="I187" s="26">
        <f>data[[#This Row],[Cost per unit]]*data[[#This Row],[Units]]</f>
        <v>1306.26</v>
      </c>
      <c r="J187" s="26"/>
    </row>
    <row r="188" spans="3:10" x14ac:dyDescent="0.25">
      <c r="C188" t="s">
        <v>40</v>
      </c>
      <c r="D188" t="s">
        <v>38</v>
      </c>
      <c r="E188" t="s">
        <v>24</v>
      </c>
      <c r="F188" s="4">
        <v>623</v>
      </c>
      <c r="G188" s="5">
        <v>51</v>
      </c>
      <c r="H188" s="26">
        <v>4.97</v>
      </c>
      <c r="I188" s="26">
        <f>data[[#This Row],[Cost per unit]]*data[[#This Row],[Units]]</f>
        <v>253.47</v>
      </c>
      <c r="J188" s="26"/>
    </row>
    <row r="189" spans="3:10" x14ac:dyDescent="0.25">
      <c r="C189" t="s">
        <v>6</v>
      </c>
      <c r="D189" t="s">
        <v>36</v>
      </c>
      <c r="E189" t="s">
        <v>4</v>
      </c>
      <c r="F189" s="4">
        <v>10073</v>
      </c>
      <c r="G189" s="5">
        <v>120</v>
      </c>
      <c r="H189" s="26">
        <v>11.88</v>
      </c>
      <c r="I189" s="26">
        <f>data[[#This Row],[Cost per unit]]*data[[#This Row],[Units]]</f>
        <v>1425.6000000000001</v>
      </c>
      <c r="J189" s="26"/>
    </row>
    <row r="190" spans="3:10" x14ac:dyDescent="0.25">
      <c r="C190" t="s">
        <v>8</v>
      </c>
      <c r="D190" t="s">
        <v>39</v>
      </c>
      <c r="E190" t="s">
        <v>26</v>
      </c>
      <c r="F190" s="4">
        <v>1561</v>
      </c>
      <c r="G190" s="5">
        <v>27</v>
      </c>
      <c r="H190" s="26">
        <v>5.6</v>
      </c>
      <c r="I190" s="26">
        <f>data[[#This Row],[Cost per unit]]*data[[#This Row],[Units]]</f>
        <v>151.19999999999999</v>
      </c>
      <c r="J190" s="26"/>
    </row>
    <row r="191" spans="3:10" x14ac:dyDescent="0.25">
      <c r="C191" t="s">
        <v>9</v>
      </c>
      <c r="D191" t="s">
        <v>36</v>
      </c>
      <c r="E191" t="s">
        <v>27</v>
      </c>
      <c r="F191" s="4">
        <v>11522</v>
      </c>
      <c r="G191" s="5">
        <v>204</v>
      </c>
      <c r="H191" s="26">
        <v>16.73</v>
      </c>
      <c r="I191" s="26">
        <f>data[[#This Row],[Cost per unit]]*data[[#This Row],[Units]]</f>
        <v>3412.92</v>
      </c>
      <c r="J191" s="26"/>
    </row>
    <row r="192" spans="3:10" x14ac:dyDescent="0.25">
      <c r="C192" t="s">
        <v>6</v>
      </c>
      <c r="D192" t="s">
        <v>38</v>
      </c>
      <c r="E192" t="s">
        <v>13</v>
      </c>
      <c r="F192" s="4">
        <v>2317</v>
      </c>
      <c r="G192" s="5">
        <v>123</v>
      </c>
      <c r="H192" s="26">
        <v>9.33</v>
      </c>
      <c r="I192" s="26">
        <f>data[[#This Row],[Cost per unit]]*data[[#This Row],[Units]]</f>
        <v>1147.5899999999999</v>
      </c>
      <c r="J192" s="26"/>
    </row>
    <row r="193" spans="3:10" x14ac:dyDescent="0.25">
      <c r="C193" t="s">
        <v>10</v>
      </c>
      <c r="D193" t="s">
        <v>37</v>
      </c>
      <c r="E193" t="s">
        <v>28</v>
      </c>
      <c r="F193" s="4">
        <v>3059</v>
      </c>
      <c r="G193" s="5">
        <v>27</v>
      </c>
      <c r="H193" s="26">
        <v>10.38</v>
      </c>
      <c r="I193" s="26">
        <f>data[[#This Row],[Cost per unit]]*data[[#This Row],[Units]]</f>
        <v>280.26000000000005</v>
      </c>
      <c r="J193" s="26"/>
    </row>
    <row r="194" spans="3:10" x14ac:dyDescent="0.25">
      <c r="C194" t="s">
        <v>41</v>
      </c>
      <c r="D194" t="s">
        <v>37</v>
      </c>
      <c r="E194" t="s">
        <v>26</v>
      </c>
      <c r="F194" s="4">
        <v>2324</v>
      </c>
      <c r="G194" s="5">
        <v>177</v>
      </c>
      <c r="H194" s="26">
        <v>5.6</v>
      </c>
      <c r="I194" s="26">
        <f>data[[#This Row],[Cost per unit]]*data[[#This Row],[Units]]</f>
        <v>991.19999999999993</v>
      </c>
      <c r="J194" s="26"/>
    </row>
    <row r="195" spans="3:10" x14ac:dyDescent="0.25">
      <c r="C195" t="s">
        <v>3</v>
      </c>
      <c r="D195" t="s">
        <v>39</v>
      </c>
      <c r="E195" t="s">
        <v>26</v>
      </c>
      <c r="F195" s="4">
        <v>4956</v>
      </c>
      <c r="G195" s="5">
        <v>171</v>
      </c>
      <c r="H195" s="26">
        <v>5.6</v>
      </c>
      <c r="I195" s="26">
        <f>data[[#This Row],[Cost per unit]]*data[[#This Row],[Units]]</f>
        <v>957.59999999999991</v>
      </c>
      <c r="J195" s="26"/>
    </row>
    <row r="196" spans="3:10" x14ac:dyDescent="0.25">
      <c r="C196" t="s">
        <v>10</v>
      </c>
      <c r="D196" t="s">
        <v>34</v>
      </c>
      <c r="E196" t="s">
        <v>19</v>
      </c>
      <c r="F196" s="4">
        <v>5355</v>
      </c>
      <c r="G196" s="5">
        <v>204</v>
      </c>
      <c r="H196" s="26">
        <v>7.64</v>
      </c>
      <c r="I196" s="26">
        <f>data[[#This Row],[Cost per unit]]*data[[#This Row],[Units]]</f>
        <v>1558.56</v>
      </c>
      <c r="J196" s="26"/>
    </row>
    <row r="197" spans="3:10" x14ac:dyDescent="0.25">
      <c r="C197" t="s">
        <v>3</v>
      </c>
      <c r="D197" t="s">
        <v>34</v>
      </c>
      <c r="E197" t="s">
        <v>14</v>
      </c>
      <c r="F197" s="4">
        <v>7259</v>
      </c>
      <c r="G197" s="5">
        <v>276</v>
      </c>
      <c r="H197" s="26">
        <v>11.7</v>
      </c>
      <c r="I197" s="26">
        <f>data[[#This Row],[Cost per unit]]*data[[#This Row],[Units]]</f>
        <v>3229.2</v>
      </c>
      <c r="J197" s="26"/>
    </row>
    <row r="198" spans="3:10" x14ac:dyDescent="0.25">
      <c r="C198" t="s">
        <v>8</v>
      </c>
      <c r="D198" t="s">
        <v>37</v>
      </c>
      <c r="E198" t="s">
        <v>26</v>
      </c>
      <c r="F198" s="4">
        <v>6279</v>
      </c>
      <c r="G198" s="5">
        <v>45</v>
      </c>
      <c r="H198" s="26">
        <v>5.6</v>
      </c>
      <c r="I198" s="26">
        <f>data[[#This Row],[Cost per unit]]*data[[#This Row],[Units]]</f>
        <v>251.99999999999997</v>
      </c>
      <c r="J198" s="26"/>
    </row>
    <row r="199" spans="3:10" x14ac:dyDescent="0.25">
      <c r="C199" t="s">
        <v>40</v>
      </c>
      <c r="D199" t="s">
        <v>38</v>
      </c>
      <c r="E199" t="s">
        <v>29</v>
      </c>
      <c r="F199" s="4">
        <v>2541</v>
      </c>
      <c r="G199" s="5">
        <v>45</v>
      </c>
      <c r="H199" s="26">
        <v>7.16</v>
      </c>
      <c r="I199" s="26">
        <f>data[[#This Row],[Cost per unit]]*data[[#This Row],[Units]]</f>
        <v>322.2</v>
      </c>
      <c r="J199" s="26"/>
    </row>
    <row r="200" spans="3:10" x14ac:dyDescent="0.25">
      <c r="C200" t="s">
        <v>6</v>
      </c>
      <c r="D200" t="s">
        <v>35</v>
      </c>
      <c r="E200" t="s">
        <v>27</v>
      </c>
      <c r="F200" s="4">
        <v>3864</v>
      </c>
      <c r="G200" s="5">
        <v>177</v>
      </c>
      <c r="H200" s="26">
        <v>16.73</v>
      </c>
      <c r="I200" s="26">
        <f>data[[#This Row],[Cost per unit]]*data[[#This Row],[Units]]</f>
        <v>2961.21</v>
      </c>
      <c r="J200" s="26"/>
    </row>
    <row r="201" spans="3:10" x14ac:dyDescent="0.25">
      <c r="C201" t="s">
        <v>5</v>
      </c>
      <c r="D201" t="s">
        <v>36</v>
      </c>
      <c r="E201" t="s">
        <v>13</v>
      </c>
      <c r="F201" s="4">
        <v>6146</v>
      </c>
      <c r="G201" s="5">
        <v>63</v>
      </c>
      <c r="H201" s="26">
        <v>9.33</v>
      </c>
      <c r="I201" s="26">
        <f>data[[#This Row],[Cost per unit]]*data[[#This Row],[Units]]</f>
        <v>587.79</v>
      </c>
      <c r="J201" s="26"/>
    </row>
    <row r="202" spans="3:10" x14ac:dyDescent="0.25">
      <c r="C202" t="s">
        <v>9</v>
      </c>
      <c r="D202" t="s">
        <v>39</v>
      </c>
      <c r="E202" t="s">
        <v>18</v>
      </c>
      <c r="F202" s="4">
        <v>2639</v>
      </c>
      <c r="G202" s="5">
        <v>204</v>
      </c>
      <c r="H202" s="26">
        <v>6.47</v>
      </c>
      <c r="I202" s="26">
        <f>data[[#This Row],[Cost per unit]]*data[[#This Row],[Units]]</f>
        <v>1319.8799999999999</v>
      </c>
      <c r="J202" s="26"/>
    </row>
    <row r="203" spans="3:10" x14ac:dyDescent="0.25">
      <c r="C203" t="s">
        <v>8</v>
      </c>
      <c r="D203" t="s">
        <v>37</v>
      </c>
      <c r="E203" t="s">
        <v>22</v>
      </c>
      <c r="F203" s="4">
        <v>1890</v>
      </c>
      <c r="G203" s="5">
        <v>195</v>
      </c>
      <c r="H203" s="26">
        <v>9.77</v>
      </c>
      <c r="I203" s="26">
        <f>data[[#This Row],[Cost per unit]]*data[[#This Row],[Units]]</f>
        <v>1905.1499999999999</v>
      </c>
      <c r="J203" s="26"/>
    </row>
    <row r="204" spans="3:10" x14ac:dyDescent="0.25">
      <c r="C204" t="s">
        <v>7</v>
      </c>
      <c r="D204" t="s">
        <v>34</v>
      </c>
      <c r="E204" t="s">
        <v>14</v>
      </c>
      <c r="F204" s="4">
        <v>1932</v>
      </c>
      <c r="G204" s="5">
        <v>369</v>
      </c>
      <c r="H204" s="26">
        <v>11.7</v>
      </c>
      <c r="I204" s="26">
        <f>data[[#This Row],[Cost per unit]]*data[[#This Row],[Units]]</f>
        <v>4317.3</v>
      </c>
      <c r="J204" s="26"/>
    </row>
    <row r="205" spans="3:10" x14ac:dyDescent="0.25">
      <c r="C205" t="s">
        <v>3</v>
      </c>
      <c r="D205" t="s">
        <v>34</v>
      </c>
      <c r="E205" t="s">
        <v>25</v>
      </c>
      <c r="F205" s="4">
        <v>6300</v>
      </c>
      <c r="G205" s="5">
        <v>42</v>
      </c>
      <c r="H205" s="26">
        <v>13.15</v>
      </c>
      <c r="I205" s="26">
        <f>data[[#This Row],[Cost per unit]]*data[[#This Row],[Units]]</f>
        <v>552.30000000000007</v>
      </c>
      <c r="J205" s="26"/>
    </row>
    <row r="206" spans="3:10" x14ac:dyDescent="0.25">
      <c r="C206" t="s">
        <v>6</v>
      </c>
      <c r="D206" t="s">
        <v>37</v>
      </c>
      <c r="E206" t="s">
        <v>30</v>
      </c>
      <c r="F206" s="4">
        <v>560</v>
      </c>
      <c r="G206" s="5">
        <v>81</v>
      </c>
      <c r="H206" s="26">
        <v>14.49</v>
      </c>
      <c r="I206" s="26">
        <f>data[[#This Row],[Cost per unit]]*data[[#This Row],[Units]]</f>
        <v>1173.69</v>
      </c>
      <c r="J206" s="26"/>
    </row>
    <row r="207" spans="3:10" x14ac:dyDescent="0.25">
      <c r="C207" t="s">
        <v>9</v>
      </c>
      <c r="D207" t="s">
        <v>37</v>
      </c>
      <c r="E207" t="s">
        <v>26</v>
      </c>
      <c r="F207" s="4">
        <v>2856</v>
      </c>
      <c r="G207" s="5">
        <v>246</v>
      </c>
      <c r="H207" s="26">
        <v>5.6</v>
      </c>
      <c r="I207" s="26">
        <f>data[[#This Row],[Cost per unit]]*data[[#This Row],[Units]]</f>
        <v>1377.6</v>
      </c>
      <c r="J207" s="26"/>
    </row>
    <row r="208" spans="3:10" x14ac:dyDescent="0.25">
      <c r="C208" t="s">
        <v>9</v>
      </c>
      <c r="D208" t="s">
        <v>34</v>
      </c>
      <c r="E208" t="s">
        <v>17</v>
      </c>
      <c r="F208" s="4">
        <v>707</v>
      </c>
      <c r="G208" s="5">
        <v>174</v>
      </c>
      <c r="H208" s="26">
        <v>3.11</v>
      </c>
      <c r="I208" s="26">
        <f>data[[#This Row],[Cost per unit]]*data[[#This Row],[Units]]</f>
        <v>541.14</v>
      </c>
      <c r="J208" s="26"/>
    </row>
    <row r="209" spans="3:10" x14ac:dyDescent="0.25">
      <c r="C209" t="s">
        <v>8</v>
      </c>
      <c r="D209" t="s">
        <v>35</v>
      </c>
      <c r="E209" t="s">
        <v>30</v>
      </c>
      <c r="F209" s="4">
        <v>3598</v>
      </c>
      <c r="G209" s="5">
        <v>81</v>
      </c>
      <c r="H209" s="26">
        <v>14.49</v>
      </c>
      <c r="I209" s="26">
        <f>data[[#This Row],[Cost per unit]]*data[[#This Row],[Units]]</f>
        <v>1173.69</v>
      </c>
      <c r="J209" s="26"/>
    </row>
    <row r="210" spans="3:10" x14ac:dyDescent="0.25">
      <c r="C210" t="s">
        <v>40</v>
      </c>
      <c r="D210" t="s">
        <v>35</v>
      </c>
      <c r="E210" t="s">
        <v>22</v>
      </c>
      <c r="F210" s="4">
        <v>6853</v>
      </c>
      <c r="G210" s="5">
        <v>372</v>
      </c>
      <c r="H210" s="26">
        <v>9.77</v>
      </c>
      <c r="I210" s="26">
        <f>data[[#This Row],[Cost per unit]]*data[[#This Row],[Units]]</f>
        <v>3634.44</v>
      </c>
      <c r="J210" s="26"/>
    </row>
    <row r="211" spans="3:10" x14ac:dyDescent="0.25">
      <c r="C211" t="s">
        <v>40</v>
      </c>
      <c r="D211" t="s">
        <v>35</v>
      </c>
      <c r="E211" t="s">
        <v>16</v>
      </c>
      <c r="F211" s="4">
        <v>4725</v>
      </c>
      <c r="G211" s="5">
        <v>174</v>
      </c>
      <c r="H211" s="26">
        <v>8.7899999999999991</v>
      </c>
      <c r="I211" s="26">
        <f>data[[#This Row],[Cost per unit]]*data[[#This Row],[Units]]</f>
        <v>1529.4599999999998</v>
      </c>
      <c r="J211" s="26"/>
    </row>
    <row r="212" spans="3:10" x14ac:dyDescent="0.25">
      <c r="C212" t="s">
        <v>41</v>
      </c>
      <c r="D212" t="s">
        <v>36</v>
      </c>
      <c r="E212" t="s">
        <v>32</v>
      </c>
      <c r="F212" s="4">
        <v>10304</v>
      </c>
      <c r="G212" s="5">
        <v>84</v>
      </c>
      <c r="H212" s="26">
        <v>8.65</v>
      </c>
      <c r="I212" s="26">
        <f>data[[#This Row],[Cost per unit]]*data[[#This Row],[Units]]</f>
        <v>726.6</v>
      </c>
      <c r="J212" s="26"/>
    </row>
    <row r="213" spans="3:10" x14ac:dyDescent="0.25">
      <c r="C213" t="s">
        <v>41</v>
      </c>
      <c r="D213" t="s">
        <v>34</v>
      </c>
      <c r="E213" t="s">
        <v>16</v>
      </c>
      <c r="F213" s="4">
        <v>1274</v>
      </c>
      <c r="G213" s="5">
        <v>225</v>
      </c>
      <c r="H213" s="26">
        <v>8.7899999999999991</v>
      </c>
      <c r="I213" s="26">
        <f>data[[#This Row],[Cost per unit]]*data[[#This Row],[Units]]</f>
        <v>1977.7499999999998</v>
      </c>
      <c r="J213" s="26"/>
    </row>
    <row r="214" spans="3:10" x14ac:dyDescent="0.25">
      <c r="C214" t="s">
        <v>5</v>
      </c>
      <c r="D214" t="s">
        <v>36</v>
      </c>
      <c r="E214" t="s">
        <v>30</v>
      </c>
      <c r="F214" s="4">
        <v>1526</v>
      </c>
      <c r="G214" s="5">
        <v>105</v>
      </c>
      <c r="H214" s="26">
        <v>14.49</v>
      </c>
      <c r="I214" s="26">
        <f>data[[#This Row],[Cost per unit]]*data[[#This Row],[Units]]</f>
        <v>1521.45</v>
      </c>
      <c r="J214" s="26"/>
    </row>
    <row r="215" spans="3:10" x14ac:dyDescent="0.25">
      <c r="C215" t="s">
        <v>40</v>
      </c>
      <c r="D215" t="s">
        <v>39</v>
      </c>
      <c r="E215" t="s">
        <v>28</v>
      </c>
      <c r="F215" s="4">
        <v>3101</v>
      </c>
      <c r="G215" s="5">
        <v>225</v>
      </c>
      <c r="H215" s="26">
        <v>10.38</v>
      </c>
      <c r="I215" s="26">
        <f>data[[#This Row],[Cost per unit]]*data[[#This Row],[Units]]</f>
        <v>2335.5</v>
      </c>
      <c r="J215" s="26"/>
    </row>
    <row r="216" spans="3:10" x14ac:dyDescent="0.25">
      <c r="C216" t="s">
        <v>2</v>
      </c>
      <c r="D216" t="s">
        <v>37</v>
      </c>
      <c r="E216" t="s">
        <v>14</v>
      </c>
      <c r="F216" s="4">
        <v>1057</v>
      </c>
      <c r="G216" s="5">
        <v>54</v>
      </c>
      <c r="H216" s="26">
        <v>11.7</v>
      </c>
      <c r="I216" s="26">
        <f>data[[#This Row],[Cost per unit]]*data[[#This Row],[Units]]</f>
        <v>631.79999999999995</v>
      </c>
      <c r="J216" s="26"/>
    </row>
    <row r="217" spans="3:10" x14ac:dyDescent="0.25">
      <c r="C217" t="s">
        <v>7</v>
      </c>
      <c r="D217" t="s">
        <v>37</v>
      </c>
      <c r="E217" t="s">
        <v>26</v>
      </c>
      <c r="F217" s="4">
        <v>5306</v>
      </c>
      <c r="G217" s="5">
        <v>0</v>
      </c>
      <c r="H217" s="26">
        <v>5.6</v>
      </c>
      <c r="I217" s="26">
        <f>data[[#This Row],[Cost per unit]]*data[[#This Row],[Units]]</f>
        <v>0</v>
      </c>
      <c r="J217" s="26"/>
    </row>
    <row r="218" spans="3:10" x14ac:dyDescent="0.25">
      <c r="C218" t="s">
        <v>5</v>
      </c>
      <c r="D218" t="s">
        <v>39</v>
      </c>
      <c r="E218" t="s">
        <v>24</v>
      </c>
      <c r="F218" s="4">
        <v>4018</v>
      </c>
      <c r="G218" s="5">
        <v>171</v>
      </c>
      <c r="H218" s="26">
        <v>4.97</v>
      </c>
      <c r="I218" s="26">
        <f>data[[#This Row],[Cost per unit]]*data[[#This Row],[Units]]</f>
        <v>849.87</v>
      </c>
      <c r="J218" s="26"/>
    </row>
    <row r="219" spans="3:10" x14ac:dyDescent="0.25">
      <c r="C219" t="s">
        <v>9</v>
      </c>
      <c r="D219" t="s">
        <v>34</v>
      </c>
      <c r="E219" t="s">
        <v>16</v>
      </c>
      <c r="F219" s="4">
        <v>938</v>
      </c>
      <c r="G219" s="5">
        <v>189</v>
      </c>
      <c r="H219" s="26">
        <v>8.7899999999999991</v>
      </c>
      <c r="I219" s="26">
        <f>data[[#This Row],[Cost per unit]]*data[[#This Row],[Units]]</f>
        <v>1661.31</v>
      </c>
      <c r="J219" s="26"/>
    </row>
    <row r="220" spans="3:10" x14ac:dyDescent="0.25">
      <c r="C220" t="s">
        <v>7</v>
      </c>
      <c r="D220" t="s">
        <v>38</v>
      </c>
      <c r="E220" t="s">
        <v>18</v>
      </c>
      <c r="F220" s="4">
        <v>1778</v>
      </c>
      <c r="G220" s="5">
        <v>270</v>
      </c>
      <c r="H220" s="26">
        <v>6.47</v>
      </c>
      <c r="I220" s="26">
        <f>data[[#This Row],[Cost per unit]]*data[[#This Row],[Units]]</f>
        <v>1746.8999999999999</v>
      </c>
      <c r="J220" s="26"/>
    </row>
    <row r="221" spans="3:10" x14ac:dyDescent="0.25">
      <c r="C221" t="s">
        <v>6</v>
      </c>
      <c r="D221" t="s">
        <v>39</v>
      </c>
      <c r="E221" t="s">
        <v>30</v>
      </c>
      <c r="F221" s="4">
        <v>1638</v>
      </c>
      <c r="G221" s="5">
        <v>63</v>
      </c>
      <c r="H221" s="26">
        <v>14.49</v>
      </c>
      <c r="I221" s="26">
        <f>data[[#This Row],[Cost per unit]]*data[[#This Row],[Units]]</f>
        <v>912.87</v>
      </c>
      <c r="J221" s="26"/>
    </row>
    <row r="222" spans="3:10" x14ac:dyDescent="0.25">
      <c r="C222" t="s">
        <v>41</v>
      </c>
      <c r="D222" t="s">
        <v>38</v>
      </c>
      <c r="E222" t="s">
        <v>25</v>
      </c>
      <c r="F222" s="4">
        <v>154</v>
      </c>
      <c r="G222" s="5">
        <v>21</v>
      </c>
      <c r="H222" s="26">
        <v>13.15</v>
      </c>
      <c r="I222" s="26">
        <f>data[[#This Row],[Cost per unit]]*data[[#This Row],[Units]]</f>
        <v>276.15000000000003</v>
      </c>
      <c r="J222" s="26"/>
    </row>
    <row r="223" spans="3:10" x14ac:dyDescent="0.25">
      <c r="C223" t="s">
        <v>7</v>
      </c>
      <c r="D223" t="s">
        <v>37</v>
      </c>
      <c r="E223" t="s">
        <v>22</v>
      </c>
      <c r="F223" s="4">
        <v>9835</v>
      </c>
      <c r="G223" s="5">
        <v>207</v>
      </c>
      <c r="H223" s="26">
        <v>9.77</v>
      </c>
      <c r="I223" s="26">
        <f>data[[#This Row],[Cost per unit]]*data[[#This Row],[Units]]</f>
        <v>2022.3899999999999</v>
      </c>
      <c r="J223" s="26"/>
    </row>
    <row r="224" spans="3:10" x14ac:dyDescent="0.25">
      <c r="C224" t="s">
        <v>9</v>
      </c>
      <c r="D224" t="s">
        <v>37</v>
      </c>
      <c r="E224" t="s">
        <v>20</v>
      </c>
      <c r="F224" s="4">
        <v>7273</v>
      </c>
      <c r="G224" s="5">
        <v>96</v>
      </c>
      <c r="H224" s="26">
        <v>10.62</v>
      </c>
      <c r="I224" s="26">
        <f>data[[#This Row],[Cost per unit]]*data[[#This Row],[Units]]</f>
        <v>1019.52</v>
      </c>
      <c r="J224" s="26"/>
    </row>
    <row r="225" spans="3:10" x14ac:dyDescent="0.25">
      <c r="C225" t="s">
        <v>5</v>
      </c>
      <c r="D225" t="s">
        <v>39</v>
      </c>
      <c r="E225" t="s">
        <v>22</v>
      </c>
      <c r="F225" s="4">
        <v>6909</v>
      </c>
      <c r="G225" s="5">
        <v>81</v>
      </c>
      <c r="H225" s="26">
        <v>9.77</v>
      </c>
      <c r="I225" s="26">
        <f>data[[#This Row],[Cost per unit]]*data[[#This Row],[Units]]</f>
        <v>791.37</v>
      </c>
      <c r="J225" s="26"/>
    </row>
    <row r="226" spans="3:10" x14ac:dyDescent="0.25">
      <c r="C226" t="s">
        <v>9</v>
      </c>
      <c r="D226" t="s">
        <v>39</v>
      </c>
      <c r="E226" t="s">
        <v>24</v>
      </c>
      <c r="F226" s="4">
        <v>3920</v>
      </c>
      <c r="G226" s="5">
        <v>306</v>
      </c>
      <c r="H226" s="26">
        <v>4.97</v>
      </c>
      <c r="I226" s="26">
        <f>data[[#This Row],[Cost per unit]]*data[[#This Row],[Units]]</f>
        <v>1520.82</v>
      </c>
      <c r="J226" s="26"/>
    </row>
    <row r="227" spans="3:10" x14ac:dyDescent="0.25">
      <c r="C227" t="s">
        <v>10</v>
      </c>
      <c r="D227" t="s">
        <v>39</v>
      </c>
      <c r="E227" t="s">
        <v>21</v>
      </c>
      <c r="F227" s="4">
        <v>4858</v>
      </c>
      <c r="G227" s="5">
        <v>279</v>
      </c>
      <c r="H227" s="26">
        <v>9</v>
      </c>
      <c r="I227" s="26">
        <f>data[[#This Row],[Cost per unit]]*data[[#This Row],[Units]]</f>
        <v>2511</v>
      </c>
      <c r="J227" s="26"/>
    </row>
    <row r="228" spans="3:10" x14ac:dyDescent="0.25">
      <c r="C228" t="s">
        <v>2</v>
      </c>
      <c r="D228" t="s">
        <v>38</v>
      </c>
      <c r="E228" t="s">
        <v>4</v>
      </c>
      <c r="F228" s="4">
        <v>3549</v>
      </c>
      <c r="G228" s="5">
        <v>3</v>
      </c>
      <c r="H228" s="26">
        <v>11.88</v>
      </c>
      <c r="I228" s="26">
        <f>data[[#This Row],[Cost per unit]]*data[[#This Row],[Units]]</f>
        <v>35.64</v>
      </c>
      <c r="J228" s="26"/>
    </row>
    <row r="229" spans="3:10" x14ac:dyDescent="0.25">
      <c r="C229" t="s">
        <v>7</v>
      </c>
      <c r="D229" t="s">
        <v>39</v>
      </c>
      <c r="E229" t="s">
        <v>27</v>
      </c>
      <c r="F229" s="4">
        <v>966</v>
      </c>
      <c r="G229" s="5">
        <v>198</v>
      </c>
      <c r="H229" s="26">
        <v>16.73</v>
      </c>
      <c r="I229" s="26">
        <f>data[[#This Row],[Cost per unit]]*data[[#This Row],[Units]]</f>
        <v>3312.54</v>
      </c>
      <c r="J229" s="26"/>
    </row>
    <row r="230" spans="3:10" x14ac:dyDescent="0.25">
      <c r="C230" t="s">
        <v>5</v>
      </c>
      <c r="D230" t="s">
        <v>39</v>
      </c>
      <c r="E230" t="s">
        <v>18</v>
      </c>
      <c r="F230" s="4">
        <v>385</v>
      </c>
      <c r="G230" s="5">
        <v>249</v>
      </c>
      <c r="H230" s="26">
        <v>6.47</v>
      </c>
      <c r="I230" s="26">
        <f>data[[#This Row],[Cost per unit]]*data[[#This Row],[Units]]</f>
        <v>1611.03</v>
      </c>
      <c r="J230" s="26"/>
    </row>
    <row r="231" spans="3:10" x14ac:dyDescent="0.25">
      <c r="C231" t="s">
        <v>6</v>
      </c>
      <c r="D231" t="s">
        <v>34</v>
      </c>
      <c r="E231" t="s">
        <v>16</v>
      </c>
      <c r="F231" s="4">
        <v>2219</v>
      </c>
      <c r="G231" s="5">
        <v>75</v>
      </c>
      <c r="H231" s="26">
        <v>8.7899999999999991</v>
      </c>
      <c r="I231" s="26">
        <f>data[[#This Row],[Cost per unit]]*data[[#This Row],[Units]]</f>
        <v>659.24999999999989</v>
      </c>
      <c r="J231" s="26"/>
    </row>
    <row r="232" spans="3:10" x14ac:dyDescent="0.25">
      <c r="C232" t="s">
        <v>9</v>
      </c>
      <c r="D232" t="s">
        <v>36</v>
      </c>
      <c r="E232" t="s">
        <v>32</v>
      </c>
      <c r="F232" s="4">
        <v>2954</v>
      </c>
      <c r="G232" s="5">
        <v>189</v>
      </c>
      <c r="H232" s="26">
        <v>8.65</v>
      </c>
      <c r="I232" s="26">
        <f>data[[#This Row],[Cost per unit]]*data[[#This Row],[Units]]</f>
        <v>1634.8500000000001</v>
      </c>
      <c r="J232" s="26"/>
    </row>
    <row r="233" spans="3:10" x14ac:dyDescent="0.25">
      <c r="C233" t="s">
        <v>7</v>
      </c>
      <c r="D233" t="s">
        <v>36</v>
      </c>
      <c r="E233" t="s">
        <v>32</v>
      </c>
      <c r="F233" s="4">
        <v>280</v>
      </c>
      <c r="G233" s="5">
        <v>87</v>
      </c>
      <c r="H233" s="26">
        <v>8.65</v>
      </c>
      <c r="I233" s="26">
        <f>data[[#This Row],[Cost per unit]]*data[[#This Row],[Units]]</f>
        <v>752.55000000000007</v>
      </c>
      <c r="J233" s="26"/>
    </row>
    <row r="234" spans="3:10" x14ac:dyDescent="0.25">
      <c r="C234" t="s">
        <v>41</v>
      </c>
      <c r="D234" t="s">
        <v>36</v>
      </c>
      <c r="E234" t="s">
        <v>30</v>
      </c>
      <c r="F234" s="4">
        <v>6118</v>
      </c>
      <c r="G234" s="5">
        <v>174</v>
      </c>
      <c r="H234" s="26">
        <v>14.49</v>
      </c>
      <c r="I234" s="26">
        <f>data[[#This Row],[Cost per unit]]*data[[#This Row],[Units]]</f>
        <v>2521.2600000000002</v>
      </c>
      <c r="J234" s="26"/>
    </row>
    <row r="235" spans="3:10" x14ac:dyDescent="0.25">
      <c r="C235" t="s">
        <v>2</v>
      </c>
      <c r="D235" t="s">
        <v>39</v>
      </c>
      <c r="E235" t="s">
        <v>15</v>
      </c>
      <c r="F235" s="4">
        <v>4802</v>
      </c>
      <c r="G235" s="5">
        <v>36</v>
      </c>
      <c r="H235" s="26">
        <v>11.73</v>
      </c>
      <c r="I235" s="26">
        <f>data[[#This Row],[Cost per unit]]*data[[#This Row],[Units]]</f>
        <v>422.28000000000003</v>
      </c>
      <c r="J235" s="26"/>
    </row>
    <row r="236" spans="3:10" x14ac:dyDescent="0.25">
      <c r="C236" t="s">
        <v>9</v>
      </c>
      <c r="D236" t="s">
        <v>38</v>
      </c>
      <c r="E236" t="s">
        <v>24</v>
      </c>
      <c r="F236" s="4">
        <v>4137</v>
      </c>
      <c r="G236" s="5">
        <v>60</v>
      </c>
      <c r="H236" s="26">
        <v>4.97</v>
      </c>
      <c r="I236" s="26">
        <f>data[[#This Row],[Cost per unit]]*data[[#This Row],[Units]]</f>
        <v>298.2</v>
      </c>
      <c r="J236" s="26"/>
    </row>
    <row r="237" spans="3:10" x14ac:dyDescent="0.25">
      <c r="C237" t="s">
        <v>3</v>
      </c>
      <c r="D237" t="s">
        <v>35</v>
      </c>
      <c r="E237" t="s">
        <v>23</v>
      </c>
      <c r="F237" s="4">
        <v>2023</v>
      </c>
      <c r="G237" s="5">
        <v>78</v>
      </c>
      <c r="H237" s="26">
        <v>6.49</v>
      </c>
      <c r="I237" s="26">
        <f>data[[#This Row],[Cost per unit]]*data[[#This Row],[Units]]</f>
        <v>506.22</v>
      </c>
      <c r="J237" s="26"/>
    </row>
    <row r="238" spans="3:10" x14ac:dyDescent="0.25">
      <c r="C238" t="s">
        <v>9</v>
      </c>
      <c r="D238" t="s">
        <v>36</v>
      </c>
      <c r="E238" t="s">
        <v>30</v>
      </c>
      <c r="F238" s="4">
        <v>9051</v>
      </c>
      <c r="G238" s="5">
        <v>57</v>
      </c>
      <c r="H238" s="26">
        <v>14.49</v>
      </c>
      <c r="I238" s="26">
        <f>data[[#This Row],[Cost per unit]]*data[[#This Row],[Units]]</f>
        <v>825.93000000000006</v>
      </c>
      <c r="J238" s="26"/>
    </row>
    <row r="239" spans="3:10" x14ac:dyDescent="0.25">
      <c r="C239" t="s">
        <v>9</v>
      </c>
      <c r="D239" t="s">
        <v>37</v>
      </c>
      <c r="E239" t="s">
        <v>28</v>
      </c>
      <c r="F239" s="4">
        <v>2919</v>
      </c>
      <c r="G239" s="5">
        <v>45</v>
      </c>
      <c r="H239" s="26">
        <v>10.38</v>
      </c>
      <c r="I239" s="26">
        <f>data[[#This Row],[Cost per unit]]*data[[#This Row],[Units]]</f>
        <v>467.1</v>
      </c>
      <c r="J239" s="26"/>
    </row>
    <row r="240" spans="3:10" x14ac:dyDescent="0.25">
      <c r="C240" t="s">
        <v>41</v>
      </c>
      <c r="D240" t="s">
        <v>38</v>
      </c>
      <c r="E240" t="s">
        <v>22</v>
      </c>
      <c r="F240" s="4">
        <v>5915</v>
      </c>
      <c r="G240" s="5">
        <v>3</v>
      </c>
      <c r="H240" s="26">
        <v>9.77</v>
      </c>
      <c r="I240" s="26">
        <f>data[[#This Row],[Cost per unit]]*data[[#This Row],[Units]]</f>
        <v>29.31</v>
      </c>
      <c r="J240" s="26"/>
    </row>
    <row r="241" spans="3:10" x14ac:dyDescent="0.25">
      <c r="C241" t="s">
        <v>10</v>
      </c>
      <c r="D241" t="s">
        <v>35</v>
      </c>
      <c r="E241" t="s">
        <v>15</v>
      </c>
      <c r="F241" s="4">
        <v>2562</v>
      </c>
      <c r="G241" s="5">
        <v>6</v>
      </c>
      <c r="H241" s="26">
        <v>11.73</v>
      </c>
      <c r="I241" s="26">
        <f>data[[#This Row],[Cost per unit]]*data[[#This Row],[Units]]</f>
        <v>70.38</v>
      </c>
      <c r="J241" s="26"/>
    </row>
    <row r="242" spans="3:10" x14ac:dyDescent="0.25">
      <c r="C242" t="s">
        <v>5</v>
      </c>
      <c r="D242" t="s">
        <v>37</v>
      </c>
      <c r="E242" t="s">
        <v>25</v>
      </c>
      <c r="F242" s="4">
        <v>8813</v>
      </c>
      <c r="G242" s="5">
        <v>21</v>
      </c>
      <c r="H242" s="26">
        <v>13.15</v>
      </c>
      <c r="I242" s="26">
        <f>data[[#This Row],[Cost per unit]]*data[[#This Row],[Units]]</f>
        <v>276.15000000000003</v>
      </c>
      <c r="J242" s="26"/>
    </row>
    <row r="243" spans="3:10" x14ac:dyDescent="0.25">
      <c r="C243" t="s">
        <v>5</v>
      </c>
      <c r="D243" t="s">
        <v>36</v>
      </c>
      <c r="E243" t="s">
        <v>18</v>
      </c>
      <c r="F243" s="4">
        <v>6111</v>
      </c>
      <c r="G243" s="5">
        <v>3</v>
      </c>
      <c r="H243" s="26">
        <v>6.47</v>
      </c>
      <c r="I243" s="26">
        <f>data[[#This Row],[Cost per unit]]*data[[#This Row],[Units]]</f>
        <v>19.41</v>
      </c>
      <c r="J243" s="26"/>
    </row>
    <row r="244" spans="3:10" x14ac:dyDescent="0.25">
      <c r="C244" t="s">
        <v>8</v>
      </c>
      <c r="D244" t="s">
        <v>34</v>
      </c>
      <c r="E244" t="s">
        <v>31</v>
      </c>
      <c r="F244" s="4">
        <v>3507</v>
      </c>
      <c r="G244" s="5">
        <v>288</v>
      </c>
      <c r="H244" s="26">
        <v>5.79</v>
      </c>
      <c r="I244" s="26">
        <f>data[[#This Row],[Cost per unit]]*data[[#This Row],[Units]]</f>
        <v>1667.52</v>
      </c>
      <c r="J244" s="26"/>
    </row>
    <row r="245" spans="3:10" x14ac:dyDescent="0.25">
      <c r="C245" t="s">
        <v>6</v>
      </c>
      <c r="D245" t="s">
        <v>36</v>
      </c>
      <c r="E245" t="s">
        <v>13</v>
      </c>
      <c r="F245" s="4">
        <v>4319</v>
      </c>
      <c r="G245" s="5">
        <v>30</v>
      </c>
      <c r="H245" s="26">
        <v>9.33</v>
      </c>
      <c r="I245" s="26">
        <f>data[[#This Row],[Cost per unit]]*data[[#This Row],[Units]]</f>
        <v>279.89999999999998</v>
      </c>
      <c r="J245" s="26"/>
    </row>
    <row r="246" spans="3:10" x14ac:dyDescent="0.25">
      <c r="C246" t="s">
        <v>40</v>
      </c>
      <c r="D246" t="s">
        <v>38</v>
      </c>
      <c r="E246" t="s">
        <v>26</v>
      </c>
      <c r="F246" s="4">
        <v>609</v>
      </c>
      <c r="G246" s="5">
        <v>87</v>
      </c>
      <c r="H246" s="26">
        <v>5.6</v>
      </c>
      <c r="I246" s="26">
        <f>data[[#This Row],[Cost per unit]]*data[[#This Row],[Units]]</f>
        <v>487.2</v>
      </c>
      <c r="J246" s="26"/>
    </row>
    <row r="247" spans="3:10" x14ac:dyDescent="0.25">
      <c r="C247" t="s">
        <v>40</v>
      </c>
      <c r="D247" t="s">
        <v>39</v>
      </c>
      <c r="E247" t="s">
        <v>27</v>
      </c>
      <c r="F247" s="4">
        <v>6370</v>
      </c>
      <c r="G247" s="5">
        <v>30</v>
      </c>
      <c r="H247" s="26">
        <v>16.73</v>
      </c>
      <c r="I247" s="26">
        <f>data[[#This Row],[Cost per unit]]*data[[#This Row],[Units]]</f>
        <v>501.90000000000003</v>
      </c>
      <c r="J247" s="26"/>
    </row>
    <row r="248" spans="3:10" x14ac:dyDescent="0.25">
      <c r="C248" t="s">
        <v>5</v>
      </c>
      <c r="D248" t="s">
        <v>38</v>
      </c>
      <c r="E248" t="s">
        <v>19</v>
      </c>
      <c r="F248" s="4">
        <v>5474</v>
      </c>
      <c r="G248" s="5">
        <v>168</v>
      </c>
      <c r="H248" s="26">
        <v>7.64</v>
      </c>
      <c r="I248" s="26">
        <f>data[[#This Row],[Cost per unit]]*data[[#This Row],[Units]]</f>
        <v>1283.52</v>
      </c>
      <c r="J248" s="26"/>
    </row>
    <row r="249" spans="3:10" x14ac:dyDescent="0.25">
      <c r="C249" t="s">
        <v>40</v>
      </c>
      <c r="D249" t="s">
        <v>36</v>
      </c>
      <c r="E249" t="s">
        <v>27</v>
      </c>
      <c r="F249" s="4">
        <v>3164</v>
      </c>
      <c r="G249" s="5">
        <v>306</v>
      </c>
      <c r="H249" s="26">
        <v>16.73</v>
      </c>
      <c r="I249" s="26">
        <f>data[[#This Row],[Cost per unit]]*data[[#This Row],[Units]]</f>
        <v>5119.38</v>
      </c>
      <c r="J249" s="26"/>
    </row>
    <row r="250" spans="3:10" x14ac:dyDescent="0.25">
      <c r="C250" t="s">
        <v>6</v>
      </c>
      <c r="D250" t="s">
        <v>35</v>
      </c>
      <c r="E250" t="s">
        <v>4</v>
      </c>
      <c r="F250" s="4">
        <v>1302</v>
      </c>
      <c r="G250" s="5">
        <v>402</v>
      </c>
      <c r="H250" s="26">
        <v>11.88</v>
      </c>
      <c r="I250" s="26">
        <f>data[[#This Row],[Cost per unit]]*data[[#This Row],[Units]]</f>
        <v>4775.76</v>
      </c>
      <c r="J250" s="26"/>
    </row>
    <row r="251" spans="3:10" x14ac:dyDescent="0.25">
      <c r="C251" t="s">
        <v>3</v>
      </c>
      <c r="D251" t="s">
        <v>37</v>
      </c>
      <c r="E251" t="s">
        <v>28</v>
      </c>
      <c r="F251" s="4">
        <v>7308</v>
      </c>
      <c r="G251" s="5">
        <v>327</v>
      </c>
      <c r="H251" s="26">
        <v>10.38</v>
      </c>
      <c r="I251" s="26">
        <f>data[[#This Row],[Cost per unit]]*data[[#This Row],[Units]]</f>
        <v>3394.26</v>
      </c>
      <c r="J251" s="26"/>
    </row>
    <row r="252" spans="3:10" x14ac:dyDescent="0.25">
      <c r="C252" t="s">
        <v>40</v>
      </c>
      <c r="D252" t="s">
        <v>37</v>
      </c>
      <c r="E252" t="s">
        <v>27</v>
      </c>
      <c r="F252" s="4">
        <v>6132</v>
      </c>
      <c r="G252" s="5">
        <v>93</v>
      </c>
      <c r="H252" s="26">
        <v>16.73</v>
      </c>
      <c r="I252" s="26">
        <f>data[[#This Row],[Cost per unit]]*data[[#This Row],[Units]]</f>
        <v>1555.89</v>
      </c>
      <c r="J252" s="26"/>
    </row>
    <row r="253" spans="3:10" x14ac:dyDescent="0.25">
      <c r="C253" t="s">
        <v>10</v>
      </c>
      <c r="D253" t="s">
        <v>35</v>
      </c>
      <c r="E253" t="s">
        <v>14</v>
      </c>
      <c r="F253" s="4">
        <v>3472</v>
      </c>
      <c r="G253" s="5">
        <v>96</v>
      </c>
      <c r="H253" s="26">
        <v>11.7</v>
      </c>
      <c r="I253" s="26">
        <f>data[[#This Row],[Cost per unit]]*data[[#This Row],[Units]]</f>
        <v>1123.1999999999998</v>
      </c>
      <c r="J253" s="26"/>
    </row>
    <row r="254" spans="3:10" x14ac:dyDescent="0.25">
      <c r="C254" t="s">
        <v>8</v>
      </c>
      <c r="D254" t="s">
        <v>39</v>
      </c>
      <c r="E254" t="s">
        <v>18</v>
      </c>
      <c r="F254" s="4">
        <v>9660</v>
      </c>
      <c r="G254" s="5">
        <v>27</v>
      </c>
      <c r="H254" s="26">
        <v>6.47</v>
      </c>
      <c r="I254" s="26">
        <f>data[[#This Row],[Cost per unit]]*data[[#This Row],[Units]]</f>
        <v>174.69</v>
      </c>
      <c r="J254" s="26"/>
    </row>
    <row r="255" spans="3:10" x14ac:dyDescent="0.25">
      <c r="C255" t="s">
        <v>9</v>
      </c>
      <c r="D255" t="s">
        <v>38</v>
      </c>
      <c r="E255" t="s">
        <v>26</v>
      </c>
      <c r="F255" s="4">
        <v>2436</v>
      </c>
      <c r="G255" s="5">
        <v>99</v>
      </c>
      <c r="H255" s="26">
        <v>5.6</v>
      </c>
      <c r="I255" s="26">
        <f>data[[#This Row],[Cost per unit]]*data[[#This Row],[Units]]</f>
        <v>554.4</v>
      </c>
      <c r="J255" s="26"/>
    </row>
    <row r="256" spans="3:10" x14ac:dyDescent="0.25">
      <c r="C256" t="s">
        <v>9</v>
      </c>
      <c r="D256" t="s">
        <v>38</v>
      </c>
      <c r="E256" t="s">
        <v>33</v>
      </c>
      <c r="F256" s="4">
        <v>9506</v>
      </c>
      <c r="G256" s="5">
        <v>87</v>
      </c>
      <c r="H256" s="26">
        <v>12.37</v>
      </c>
      <c r="I256" s="26">
        <f>data[[#This Row],[Cost per unit]]*data[[#This Row],[Units]]</f>
        <v>1076.1899999999998</v>
      </c>
      <c r="J256" s="26"/>
    </row>
    <row r="257" spans="3:10" x14ac:dyDescent="0.25">
      <c r="C257" t="s">
        <v>10</v>
      </c>
      <c r="D257" t="s">
        <v>37</v>
      </c>
      <c r="E257" t="s">
        <v>21</v>
      </c>
      <c r="F257" s="4">
        <v>245</v>
      </c>
      <c r="G257" s="5">
        <v>288</v>
      </c>
      <c r="H257" s="26">
        <v>9</v>
      </c>
      <c r="I257" s="26">
        <f>data[[#This Row],[Cost per unit]]*data[[#This Row],[Units]]</f>
        <v>2592</v>
      </c>
      <c r="J257" s="26"/>
    </row>
    <row r="258" spans="3:10" x14ac:dyDescent="0.25">
      <c r="C258" t="s">
        <v>8</v>
      </c>
      <c r="D258" t="s">
        <v>35</v>
      </c>
      <c r="E258" t="s">
        <v>20</v>
      </c>
      <c r="F258" s="4">
        <v>2702</v>
      </c>
      <c r="G258" s="5">
        <v>363</v>
      </c>
      <c r="H258" s="26">
        <v>10.62</v>
      </c>
      <c r="I258" s="26">
        <f>data[[#This Row],[Cost per unit]]*data[[#This Row],[Units]]</f>
        <v>3855.0599999999995</v>
      </c>
      <c r="J258" s="26"/>
    </row>
    <row r="259" spans="3:10" x14ac:dyDescent="0.25">
      <c r="C259" t="s">
        <v>10</v>
      </c>
      <c r="D259" t="s">
        <v>34</v>
      </c>
      <c r="E259" t="s">
        <v>17</v>
      </c>
      <c r="F259" s="4">
        <v>700</v>
      </c>
      <c r="G259" s="5">
        <v>87</v>
      </c>
      <c r="H259" s="26">
        <v>3.11</v>
      </c>
      <c r="I259" s="26">
        <f>data[[#This Row],[Cost per unit]]*data[[#This Row],[Units]]</f>
        <v>270.57</v>
      </c>
      <c r="J259" s="26"/>
    </row>
    <row r="260" spans="3:10" x14ac:dyDescent="0.25">
      <c r="C260" t="s">
        <v>6</v>
      </c>
      <c r="D260" t="s">
        <v>34</v>
      </c>
      <c r="E260" t="s">
        <v>17</v>
      </c>
      <c r="F260" s="4">
        <v>3759</v>
      </c>
      <c r="G260" s="5">
        <v>150</v>
      </c>
      <c r="H260" s="26">
        <v>3.11</v>
      </c>
      <c r="I260" s="26">
        <f>data[[#This Row],[Cost per unit]]*data[[#This Row],[Units]]</f>
        <v>466.5</v>
      </c>
      <c r="J260" s="26"/>
    </row>
    <row r="261" spans="3:10" x14ac:dyDescent="0.25">
      <c r="C261" t="s">
        <v>2</v>
      </c>
      <c r="D261" t="s">
        <v>35</v>
      </c>
      <c r="E261" t="s">
        <v>17</v>
      </c>
      <c r="F261" s="4">
        <v>1589</v>
      </c>
      <c r="G261" s="5">
        <v>303</v>
      </c>
      <c r="H261" s="26">
        <v>3.11</v>
      </c>
      <c r="I261" s="26">
        <f>data[[#This Row],[Cost per unit]]*data[[#This Row],[Units]]</f>
        <v>942.32999999999993</v>
      </c>
      <c r="J261" s="26"/>
    </row>
    <row r="262" spans="3:10" x14ac:dyDescent="0.25">
      <c r="C262" t="s">
        <v>7</v>
      </c>
      <c r="D262" t="s">
        <v>35</v>
      </c>
      <c r="E262" t="s">
        <v>28</v>
      </c>
      <c r="F262" s="4">
        <v>5194</v>
      </c>
      <c r="G262" s="5">
        <v>288</v>
      </c>
      <c r="H262" s="26">
        <v>10.38</v>
      </c>
      <c r="I262" s="26">
        <f>data[[#This Row],[Cost per unit]]*data[[#This Row],[Units]]</f>
        <v>2989.44</v>
      </c>
      <c r="J262" s="26"/>
    </row>
    <row r="263" spans="3:10" x14ac:dyDescent="0.25">
      <c r="C263" t="s">
        <v>10</v>
      </c>
      <c r="D263" t="s">
        <v>36</v>
      </c>
      <c r="E263" t="s">
        <v>13</v>
      </c>
      <c r="F263" s="4">
        <v>945</v>
      </c>
      <c r="G263" s="5">
        <v>75</v>
      </c>
      <c r="H263" s="26">
        <v>9.33</v>
      </c>
      <c r="I263" s="26">
        <f>data[[#This Row],[Cost per unit]]*data[[#This Row],[Units]]</f>
        <v>699.75</v>
      </c>
      <c r="J263" s="26"/>
    </row>
    <row r="264" spans="3:10" x14ac:dyDescent="0.25">
      <c r="C264" t="s">
        <v>40</v>
      </c>
      <c r="D264" t="s">
        <v>38</v>
      </c>
      <c r="E264" t="s">
        <v>31</v>
      </c>
      <c r="F264" s="4">
        <v>1988</v>
      </c>
      <c r="G264" s="5">
        <v>39</v>
      </c>
      <c r="H264" s="26">
        <v>5.79</v>
      </c>
      <c r="I264" s="26">
        <f>data[[#This Row],[Cost per unit]]*data[[#This Row],[Units]]</f>
        <v>225.81</v>
      </c>
      <c r="J264" s="26"/>
    </row>
    <row r="265" spans="3:10" x14ac:dyDescent="0.25">
      <c r="C265" t="s">
        <v>6</v>
      </c>
      <c r="D265" t="s">
        <v>34</v>
      </c>
      <c r="E265" t="s">
        <v>32</v>
      </c>
      <c r="F265" s="4">
        <v>6734</v>
      </c>
      <c r="G265" s="5">
        <v>123</v>
      </c>
      <c r="H265" s="26">
        <v>8.65</v>
      </c>
      <c r="I265" s="26">
        <f>data[[#This Row],[Cost per unit]]*data[[#This Row],[Units]]</f>
        <v>1063.95</v>
      </c>
      <c r="J265" s="26"/>
    </row>
    <row r="266" spans="3:10" x14ac:dyDescent="0.25">
      <c r="C266" t="s">
        <v>40</v>
      </c>
      <c r="D266" t="s">
        <v>36</v>
      </c>
      <c r="E266" t="s">
        <v>4</v>
      </c>
      <c r="F266" s="4">
        <v>217</v>
      </c>
      <c r="G266" s="5">
        <v>36</v>
      </c>
      <c r="H266" s="26">
        <v>11.88</v>
      </c>
      <c r="I266" s="26">
        <f>data[[#This Row],[Cost per unit]]*data[[#This Row],[Units]]</f>
        <v>427.68</v>
      </c>
      <c r="J266" s="26"/>
    </row>
    <row r="267" spans="3:10" x14ac:dyDescent="0.25">
      <c r="C267" t="s">
        <v>5</v>
      </c>
      <c r="D267" t="s">
        <v>34</v>
      </c>
      <c r="E267" t="s">
        <v>22</v>
      </c>
      <c r="F267" s="4">
        <v>6279</v>
      </c>
      <c r="G267" s="5">
        <v>237</v>
      </c>
      <c r="H267" s="26">
        <v>9.77</v>
      </c>
      <c r="I267" s="26">
        <f>data[[#This Row],[Cost per unit]]*data[[#This Row],[Units]]</f>
        <v>2315.4899999999998</v>
      </c>
      <c r="J267" s="26"/>
    </row>
    <row r="268" spans="3:10" x14ac:dyDescent="0.25">
      <c r="C268" t="s">
        <v>40</v>
      </c>
      <c r="D268" t="s">
        <v>36</v>
      </c>
      <c r="E268" t="s">
        <v>13</v>
      </c>
      <c r="F268" s="4">
        <v>4424</v>
      </c>
      <c r="G268" s="5">
        <v>201</v>
      </c>
      <c r="H268" s="26">
        <v>9.33</v>
      </c>
      <c r="I268" s="26">
        <f>data[[#This Row],[Cost per unit]]*data[[#This Row],[Units]]</f>
        <v>1875.33</v>
      </c>
      <c r="J268" s="26"/>
    </row>
    <row r="269" spans="3:10" x14ac:dyDescent="0.25">
      <c r="C269" t="s">
        <v>2</v>
      </c>
      <c r="D269" t="s">
        <v>36</v>
      </c>
      <c r="E269" t="s">
        <v>17</v>
      </c>
      <c r="F269" s="4">
        <v>189</v>
      </c>
      <c r="G269" s="5">
        <v>48</v>
      </c>
      <c r="H269" s="26">
        <v>3.11</v>
      </c>
      <c r="I269" s="26">
        <f>data[[#This Row],[Cost per unit]]*data[[#This Row],[Units]]</f>
        <v>149.28</v>
      </c>
      <c r="J269" s="26"/>
    </row>
    <row r="270" spans="3:10" x14ac:dyDescent="0.25">
      <c r="C270" t="s">
        <v>5</v>
      </c>
      <c r="D270" t="s">
        <v>35</v>
      </c>
      <c r="E270" t="s">
        <v>22</v>
      </c>
      <c r="F270" s="4">
        <v>490</v>
      </c>
      <c r="G270" s="5">
        <v>84</v>
      </c>
      <c r="H270" s="26">
        <v>9.77</v>
      </c>
      <c r="I270" s="26">
        <f>data[[#This Row],[Cost per unit]]*data[[#This Row],[Units]]</f>
        <v>820.68</v>
      </c>
      <c r="J270" s="26"/>
    </row>
    <row r="271" spans="3:10" x14ac:dyDescent="0.25">
      <c r="C271" t="s">
        <v>8</v>
      </c>
      <c r="D271" t="s">
        <v>37</v>
      </c>
      <c r="E271" t="s">
        <v>21</v>
      </c>
      <c r="F271" s="4">
        <v>434</v>
      </c>
      <c r="G271" s="5">
        <v>87</v>
      </c>
      <c r="H271" s="26">
        <v>9</v>
      </c>
      <c r="I271" s="26">
        <f>data[[#This Row],[Cost per unit]]*data[[#This Row],[Units]]</f>
        <v>783</v>
      </c>
      <c r="J271" s="26"/>
    </row>
    <row r="272" spans="3:10" x14ac:dyDescent="0.25">
      <c r="C272" t="s">
        <v>7</v>
      </c>
      <c r="D272" t="s">
        <v>38</v>
      </c>
      <c r="E272" t="s">
        <v>30</v>
      </c>
      <c r="F272" s="4">
        <v>10129</v>
      </c>
      <c r="G272" s="5">
        <v>312</v>
      </c>
      <c r="H272" s="26">
        <v>14.49</v>
      </c>
      <c r="I272" s="26">
        <f>data[[#This Row],[Cost per unit]]*data[[#This Row],[Units]]</f>
        <v>4520.88</v>
      </c>
      <c r="J272" s="26"/>
    </row>
    <row r="273" spans="3:10" x14ac:dyDescent="0.25">
      <c r="C273" t="s">
        <v>3</v>
      </c>
      <c r="D273" t="s">
        <v>39</v>
      </c>
      <c r="E273" t="s">
        <v>28</v>
      </c>
      <c r="F273" s="4">
        <v>1652</v>
      </c>
      <c r="G273" s="5">
        <v>102</v>
      </c>
      <c r="H273" s="26">
        <v>10.38</v>
      </c>
      <c r="I273" s="26">
        <f>data[[#This Row],[Cost per unit]]*data[[#This Row],[Units]]</f>
        <v>1058.76</v>
      </c>
      <c r="J273" s="26"/>
    </row>
    <row r="274" spans="3:10" x14ac:dyDescent="0.25">
      <c r="C274" t="s">
        <v>8</v>
      </c>
      <c r="D274" t="s">
        <v>38</v>
      </c>
      <c r="E274" t="s">
        <v>21</v>
      </c>
      <c r="F274" s="4">
        <v>6433</v>
      </c>
      <c r="G274" s="5">
        <v>78</v>
      </c>
      <c r="H274" s="26">
        <v>9</v>
      </c>
      <c r="I274" s="26">
        <f>data[[#This Row],[Cost per unit]]*data[[#This Row],[Units]]</f>
        <v>702</v>
      </c>
      <c r="J274" s="26"/>
    </row>
    <row r="275" spans="3:10" x14ac:dyDescent="0.25">
      <c r="C275" t="s">
        <v>3</v>
      </c>
      <c r="D275" t="s">
        <v>34</v>
      </c>
      <c r="E275" t="s">
        <v>23</v>
      </c>
      <c r="F275" s="4">
        <v>2212</v>
      </c>
      <c r="G275" s="5">
        <v>117</v>
      </c>
      <c r="H275" s="26">
        <v>6.49</v>
      </c>
      <c r="I275" s="26">
        <f>data[[#This Row],[Cost per unit]]*data[[#This Row],[Units]]</f>
        <v>759.33</v>
      </c>
      <c r="J275" s="26"/>
    </row>
    <row r="276" spans="3:10" x14ac:dyDescent="0.25">
      <c r="C276" t="s">
        <v>41</v>
      </c>
      <c r="D276" t="s">
        <v>35</v>
      </c>
      <c r="E276" t="s">
        <v>19</v>
      </c>
      <c r="F276" s="4">
        <v>609</v>
      </c>
      <c r="G276" s="5">
        <v>99</v>
      </c>
      <c r="H276" s="26">
        <v>7.64</v>
      </c>
      <c r="I276" s="26">
        <f>data[[#This Row],[Cost per unit]]*data[[#This Row],[Units]]</f>
        <v>756.36</v>
      </c>
      <c r="J276" s="26"/>
    </row>
    <row r="277" spans="3:10" x14ac:dyDescent="0.25">
      <c r="C277" t="s">
        <v>40</v>
      </c>
      <c r="D277" t="s">
        <v>35</v>
      </c>
      <c r="E277" t="s">
        <v>24</v>
      </c>
      <c r="F277" s="4">
        <v>1638</v>
      </c>
      <c r="G277" s="5">
        <v>48</v>
      </c>
      <c r="H277" s="26">
        <v>4.97</v>
      </c>
      <c r="I277" s="26">
        <f>data[[#This Row],[Cost per unit]]*data[[#This Row],[Units]]</f>
        <v>238.56</v>
      </c>
      <c r="J277" s="26"/>
    </row>
    <row r="278" spans="3:10" x14ac:dyDescent="0.25">
      <c r="C278" t="s">
        <v>7</v>
      </c>
      <c r="D278" t="s">
        <v>34</v>
      </c>
      <c r="E278" t="s">
        <v>15</v>
      </c>
      <c r="F278" s="4">
        <v>3829</v>
      </c>
      <c r="G278" s="5">
        <v>24</v>
      </c>
      <c r="H278" s="26">
        <v>11.73</v>
      </c>
      <c r="I278" s="26">
        <f>data[[#This Row],[Cost per unit]]*data[[#This Row],[Units]]</f>
        <v>281.52</v>
      </c>
      <c r="J278" s="26"/>
    </row>
    <row r="279" spans="3:10" x14ac:dyDescent="0.25">
      <c r="C279" t="s">
        <v>40</v>
      </c>
      <c r="D279" t="s">
        <v>39</v>
      </c>
      <c r="E279" t="s">
        <v>15</v>
      </c>
      <c r="F279" s="4">
        <v>5775</v>
      </c>
      <c r="G279" s="5">
        <v>42</v>
      </c>
      <c r="H279" s="26">
        <v>11.73</v>
      </c>
      <c r="I279" s="26">
        <f>data[[#This Row],[Cost per unit]]*data[[#This Row],[Units]]</f>
        <v>492.66</v>
      </c>
      <c r="J279" s="26"/>
    </row>
    <row r="280" spans="3:10" x14ac:dyDescent="0.25">
      <c r="C280" t="s">
        <v>6</v>
      </c>
      <c r="D280" t="s">
        <v>35</v>
      </c>
      <c r="E280" t="s">
        <v>20</v>
      </c>
      <c r="F280" s="4">
        <v>1071</v>
      </c>
      <c r="G280" s="5">
        <v>270</v>
      </c>
      <c r="H280" s="26">
        <v>10.62</v>
      </c>
      <c r="I280" s="26">
        <f>data[[#This Row],[Cost per unit]]*data[[#This Row],[Units]]</f>
        <v>2867.3999999999996</v>
      </c>
      <c r="J280" s="26"/>
    </row>
    <row r="281" spans="3:10" x14ac:dyDescent="0.25">
      <c r="C281" t="s">
        <v>8</v>
      </c>
      <c r="D281" t="s">
        <v>36</v>
      </c>
      <c r="E281" t="s">
        <v>23</v>
      </c>
      <c r="F281" s="4">
        <v>5019</v>
      </c>
      <c r="G281" s="5">
        <v>150</v>
      </c>
      <c r="H281" s="26">
        <v>6.49</v>
      </c>
      <c r="I281" s="26">
        <f>data[[#This Row],[Cost per unit]]*data[[#This Row],[Units]]</f>
        <v>973.5</v>
      </c>
      <c r="J281" s="26"/>
    </row>
    <row r="282" spans="3:10" x14ac:dyDescent="0.25">
      <c r="C282" t="s">
        <v>2</v>
      </c>
      <c r="D282" t="s">
        <v>37</v>
      </c>
      <c r="E282" t="s">
        <v>15</v>
      </c>
      <c r="F282" s="4">
        <v>2863</v>
      </c>
      <c r="G282" s="5">
        <v>42</v>
      </c>
      <c r="H282" s="26">
        <v>11.73</v>
      </c>
      <c r="I282" s="26">
        <f>data[[#This Row],[Cost per unit]]*data[[#This Row],[Units]]</f>
        <v>492.66</v>
      </c>
      <c r="J282" s="26"/>
    </row>
    <row r="283" spans="3:10" x14ac:dyDescent="0.25">
      <c r="C283" t="s">
        <v>40</v>
      </c>
      <c r="D283" t="s">
        <v>35</v>
      </c>
      <c r="E283" t="s">
        <v>29</v>
      </c>
      <c r="F283" s="4">
        <v>1617</v>
      </c>
      <c r="G283" s="5">
        <v>126</v>
      </c>
      <c r="H283" s="26">
        <v>7.16</v>
      </c>
      <c r="I283" s="26">
        <f>data[[#This Row],[Cost per unit]]*data[[#This Row],[Units]]</f>
        <v>902.16</v>
      </c>
      <c r="J283" s="26"/>
    </row>
    <row r="284" spans="3:10" x14ac:dyDescent="0.25">
      <c r="C284" t="s">
        <v>6</v>
      </c>
      <c r="D284" t="s">
        <v>37</v>
      </c>
      <c r="E284" t="s">
        <v>26</v>
      </c>
      <c r="F284" s="4">
        <v>6818</v>
      </c>
      <c r="G284" s="5">
        <v>6</v>
      </c>
      <c r="H284" s="26">
        <v>5.6</v>
      </c>
      <c r="I284" s="26">
        <f>data[[#This Row],[Cost per unit]]*data[[#This Row],[Units]]</f>
        <v>33.599999999999994</v>
      </c>
      <c r="J284" s="26"/>
    </row>
    <row r="285" spans="3:10" x14ac:dyDescent="0.25">
      <c r="C285" t="s">
        <v>3</v>
      </c>
      <c r="D285" t="s">
        <v>35</v>
      </c>
      <c r="E285" t="s">
        <v>15</v>
      </c>
      <c r="F285" s="4">
        <v>6657</v>
      </c>
      <c r="G285" s="5">
        <v>276</v>
      </c>
      <c r="H285" s="26">
        <v>11.73</v>
      </c>
      <c r="I285" s="26">
        <f>data[[#This Row],[Cost per unit]]*data[[#This Row],[Units]]</f>
        <v>3237.48</v>
      </c>
      <c r="J285" s="26"/>
    </row>
    <row r="286" spans="3:10" x14ac:dyDescent="0.25">
      <c r="C286" t="s">
        <v>3</v>
      </c>
      <c r="D286" t="s">
        <v>34</v>
      </c>
      <c r="E286" t="s">
        <v>17</v>
      </c>
      <c r="F286" s="4">
        <v>2919</v>
      </c>
      <c r="G286" s="5">
        <v>93</v>
      </c>
      <c r="H286" s="26">
        <v>3.11</v>
      </c>
      <c r="I286" s="26">
        <f>data[[#This Row],[Cost per unit]]*data[[#This Row],[Units]]</f>
        <v>289.22999999999996</v>
      </c>
      <c r="J286" s="26"/>
    </row>
    <row r="287" spans="3:10" x14ac:dyDescent="0.25">
      <c r="C287" t="s">
        <v>2</v>
      </c>
      <c r="D287" t="s">
        <v>36</v>
      </c>
      <c r="E287" t="s">
        <v>31</v>
      </c>
      <c r="F287" s="4">
        <v>3094</v>
      </c>
      <c r="G287" s="5">
        <v>246</v>
      </c>
      <c r="H287" s="26">
        <v>5.79</v>
      </c>
      <c r="I287" s="26">
        <f>data[[#This Row],[Cost per unit]]*data[[#This Row],[Units]]</f>
        <v>1424.34</v>
      </c>
      <c r="J287" s="26"/>
    </row>
    <row r="288" spans="3:10" x14ac:dyDescent="0.25">
      <c r="C288" t="s">
        <v>6</v>
      </c>
      <c r="D288" t="s">
        <v>39</v>
      </c>
      <c r="E288" t="s">
        <v>24</v>
      </c>
      <c r="F288" s="4">
        <v>2989</v>
      </c>
      <c r="G288" s="5">
        <v>3</v>
      </c>
      <c r="H288" s="26">
        <v>4.97</v>
      </c>
      <c r="I288" s="26">
        <f>data[[#This Row],[Cost per unit]]*data[[#This Row],[Units]]</f>
        <v>14.91</v>
      </c>
      <c r="J288" s="26"/>
    </row>
    <row r="289" spans="3:10" x14ac:dyDescent="0.25">
      <c r="C289" t="s">
        <v>8</v>
      </c>
      <c r="D289" t="s">
        <v>38</v>
      </c>
      <c r="E289" t="s">
        <v>27</v>
      </c>
      <c r="F289" s="4">
        <v>2268</v>
      </c>
      <c r="G289" s="5">
        <v>63</v>
      </c>
      <c r="H289" s="26">
        <v>16.73</v>
      </c>
      <c r="I289" s="26">
        <f>data[[#This Row],[Cost per unit]]*data[[#This Row],[Units]]</f>
        <v>1053.99</v>
      </c>
      <c r="J289" s="26"/>
    </row>
    <row r="290" spans="3:10" x14ac:dyDescent="0.25">
      <c r="C290" t="s">
        <v>5</v>
      </c>
      <c r="D290" t="s">
        <v>35</v>
      </c>
      <c r="E290" t="s">
        <v>31</v>
      </c>
      <c r="F290" s="4">
        <v>4753</v>
      </c>
      <c r="G290" s="5">
        <v>246</v>
      </c>
      <c r="H290" s="26">
        <v>5.79</v>
      </c>
      <c r="I290" s="26">
        <f>data[[#This Row],[Cost per unit]]*data[[#This Row],[Units]]</f>
        <v>1424.34</v>
      </c>
      <c r="J290" s="26"/>
    </row>
    <row r="291" spans="3:10" x14ac:dyDescent="0.25">
      <c r="C291" t="s">
        <v>2</v>
      </c>
      <c r="D291" t="s">
        <v>34</v>
      </c>
      <c r="E291" t="s">
        <v>19</v>
      </c>
      <c r="F291" s="4">
        <v>7511</v>
      </c>
      <c r="G291" s="5">
        <v>120</v>
      </c>
      <c r="H291" s="26">
        <v>7.64</v>
      </c>
      <c r="I291" s="26">
        <f>data[[#This Row],[Cost per unit]]*data[[#This Row],[Units]]</f>
        <v>916.8</v>
      </c>
      <c r="J291" s="26"/>
    </row>
    <row r="292" spans="3:10" x14ac:dyDescent="0.25">
      <c r="C292" t="s">
        <v>2</v>
      </c>
      <c r="D292" t="s">
        <v>38</v>
      </c>
      <c r="E292" t="s">
        <v>31</v>
      </c>
      <c r="F292" s="4">
        <v>4326</v>
      </c>
      <c r="G292" s="5">
        <v>348</v>
      </c>
      <c r="H292" s="26">
        <v>5.79</v>
      </c>
      <c r="I292" s="26">
        <f>data[[#This Row],[Cost per unit]]*data[[#This Row],[Units]]</f>
        <v>2014.92</v>
      </c>
      <c r="J292" s="26"/>
    </row>
    <row r="293" spans="3:10" x14ac:dyDescent="0.25">
      <c r="C293" t="s">
        <v>41</v>
      </c>
      <c r="D293" t="s">
        <v>34</v>
      </c>
      <c r="E293" t="s">
        <v>23</v>
      </c>
      <c r="F293" s="4">
        <v>4935</v>
      </c>
      <c r="G293" s="5">
        <v>126</v>
      </c>
      <c r="H293" s="26">
        <v>6.49</v>
      </c>
      <c r="I293" s="26">
        <f>data[[#This Row],[Cost per unit]]*data[[#This Row],[Units]]</f>
        <v>817.74</v>
      </c>
      <c r="J293" s="26"/>
    </row>
    <row r="294" spans="3:10" x14ac:dyDescent="0.25">
      <c r="C294" t="s">
        <v>6</v>
      </c>
      <c r="D294" t="s">
        <v>35</v>
      </c>
      <c r="E294" t="s">
        <v>30</v>
      </c>
      <c r="F294" s="4">
        <v>4781</v>
      </c>
      <c r="G294" s="5">
        <v>123</v>
      </c>
      <c r="H294" s="26">
        <v>14.49</v>
      </c>
      <c r="I294" s="26">
        <f>data[[#This Row],[Cost per unit]]*data[[#This Row],[Units]]</f>
        <v>1782.27</v>
      </c>
      <c r="J294" s="26"/>
    </row>
    <row r="295" spans="3:10" x14ac:dyDescent="0.25">
      <c r="C295" t="s">
        <v>5</v>
      </c>
      <c r="D295" t="s">
        <v>38</v>
      </c>
      <c r="E295" t="s">
        <v>25</v>
      </c>
      <c r="F295" s="4">
        <v>7483</v>
      </c>
      <c r="G295" s="5">
        <v>45</v>
      </c>
      <c r="H295" s="26">
        <v>13.15</v>
      </c>
      <c r="I295" s="26">
        <f>data[[#This Row],[Cost per unit]]*data[[#This Row],[Units]]</f>
        <v>591.75</v>
      </c>
      <c r="J295" s="26"/>
    </row>
    <row r="296" spans="3:10" x14ac:dyDescent="0.25">
      <c r="C296" t="s">
        <v>10</v>
      </c>
      <c r="D296" t="s">
        <v>38</v>
      </c>
      <c r="E296" t="s">
        <v>4</v>
      </c>
      <c r="F296" s="4">
        <v>6860</v>
      </c>
      <c r="G296" s="5">
        <v>126</v>
      </c>
      <c r="H296" s="26">
        <v>11.88</v>
      </c>
      <c r="I296" s="26">
        <f>data[[#This Row],[Cost per unit]]*data[[#This Row],[Units]]</f>
        <v>1496.88</v>
      </c>
      <c r="J296" s="26"/>
    </row>
    <row r="297" spans="3:10" x14ac:dyDescent="0.25">
      <c r="C297" t="s">
        <v>40</v>
      </c>
      <c r="D297" t="s">
        <v>37</v>
      </c>
      <c r="E297" t="s">
        <v>29</v>
      </c>
      <c r="F297" s="4">
        <v>9002</v>
      </c>
      <c r="G297" s="5">
        <v>72</v>
      </c>
      <c r="H297" s="26">
        <v>7.16</v>
      </c>
      <c r="I297" s="26">
        <f>data[[#This Row],[Cost per unit]]*data[[#This Row],[Units]]</f>
        <v>515.52</v>
      </c>
      <c r="J297" s="26"/>
    </row>
    <row r="298" spans="3:10" x14ac:dyDescent="0.25">
      <c r="C298" t="s">
        <v>6</v>
      </c>
      <c r="D298" t="s">
        <v>36</v>
      </c>
      <c r="E298" t="s">
        <v>29</v>
      </c>
      <c r="F298" s="4">
        <v>1400</v>
      </c>
      <c r="G298" s="5">
        <v>135</v>
      </c>
      <c r="H298" s="26">
        <v>7.16</v>
      </c>
      <c r="I298" s="26">
        <f>data[[#This Row],[Cost per unit]]*data[[#This Row],[Units]]</f>
        <v>966.6</v>
      </c>
      <c r="J298" s="26"/>
    </row>
    <row r="299" spans="3:10" x14ac:dyDescent="0.25">
      <c r="C299" t="s">
        <v>10</v>
      </c>
      <c r="D299" t="s">
        <v>34</v>
      </c>
      <c r="E299" t="s">
        <v>22</v>
      </c>
      <c r="F299" s="4">
        <v>4053</v>
      </c>
      <c r="G299" s="5">
        <v>24</v>
      </c>
      <c r="H299" s="26">
        <v>9.77</v>
      </c>
      <c r="I299" s="26">
        <f>data[[#This Row],[Cost per unit]]*data[[#This Row],[Units]]</f>
        <v>234.48</v>
      </c>
      <c r="J299" s="26"/>
    </row>
    <row r="300" spans="3:10" x14ac:dyDescent="0.25">
      <c r="C300" t="s">
        <v>7</v>
      </c>
      <c r="D300" t="s">
        <v>36</v>
      </c>
      <c r="E300" t="s">
        <v>31</v>
      </c>
      <c r="F300" s="4">
        <v>2149</v>
      </c>
      <c r="G300" s="5">
        <v>117</v>
      </c>
      <c r="H300" s="26">
        <v>5.79</v>
      </c>
      <c r="I300" s="26">
        <f>data[[#This Row],[Cost per unit]]*data[[#This Row],[Units]]</f>
        <v>677.43</v>
      </c>
      <c r="J300" s="26"/>
    </row>
    <row r="301" spans="3:10" x14ac:dyDescent="0.25">
      <c r="C301" t="s">
        <v>3</v>
      </c>
      <c r="D301" t="s">
        <v>39</v>
      </c>
      <c r="E301" t="s">
        <v>29</v>
      </c>
      <c r="F301" s="4">
        <v>3640</v>
      </c>
      <c r="G301" s="5">
        <v>51</v>
      </c>
      <c r="H301" s="26">
        <v>7.16</v>
      </c>
      <c r="I301" s="26">
        <f>data[[#This Row],[Cost per unit]]*data[[#This Row],[Units]]</f>
        <v>365.16</v>
      </c>
      <c r="J301" s="26"/>
    </row>
    <row r="302" spans="3:10" x14ac:dyDescent="0.25">
      <c r="C302" t="s">
        <v>2</v>
      </c>
      <c r="D302" t="s">
        <v>39</v>
      </c>
      <c r="E302" t="s">
        <v>23</v>
      </c>
      <c r="F302" s="4">
        <v>630</v>
      </c>
      <c r="G302" s="5">
        <v>36</v>
      </c>
      <c r="H302" s="26">
        <v>6.49</v>
      </c>
      <c r="I302" s="26">
        <f>data[[#This Row],[Cost per unit]]*data[[#This Row],[Units]]</f>
        <v>233.64000000000001</v>
      </c>
      <c r="J302" s="26"/>
    </row>
    <row r="303" spans="3:10" x14ac:dyDescent="0.25">
      <c r="C303" t="s">
        <v>9</v>
      </c>
      <c r="D303" t="s">
        <v>35</v>
      </c>
      <c r="E303" t="s">
        <v>27</v>
      </c>
      <c r="F303" s="4">
        <v>2429</v>
      </c>
      <c r="G303" s="5">
        <v>144</v>
      </c>
      <c r="H303" s="26">
        <v>16.73</v>
      </c>
      <c r="I303" s="26">
        <f>data[[#This Row],[Cost per unit]]*data[[#This Row],[Units]]</f>
        <v>2409.12</v>
      </c>
      <c r="J303" s="26"/>
    </row>
    <row r="304" spans="3:10" x14ac:dyDescent="0.25">
      <c r="C304" t="s">
        <v>9</v>
      </c>
      <c r="D304" t="s">
        <v>36</v>
      </c>
      <c r="E304" t="s">
        <v>25</v>
      </c>
      <c r="F304" s="4">
        <v>2142</v>
      </c>
      <c r="G304" s="5">
        <v>114</v>
      </c>
      <c r="H304" s="26">
        <v>13.15</v>
      </c>
      <c r="I304" s="26">
        <f>data[[#This Row],[Cost per unit]]*data[[#This Row],[Units]]</f>
        <v>1499.1000000000001</v>
      </c>
      <c r="J304" s="26"/>
    </row>
    <row r="305" spans="3:10" x14ac:dyDescent="0.25">
      <c r="C305" t="s">
        <v>7</v>
      </c>
      <c r="D305" t="s">
        <v>37</v>
      </c>
      <c r="E305" t="s">
        <v>30</v>
      </c>
      <c r="F305" s="4">
        <v>6454</v>
      </c>
      <c r="G305" s="5">
        <v>54</v>
      </c>
      <c r="H305" s="26">
        <v>14.49</v>
      </c>
      <c r="I305" s="26">
        <f>data[[#This Row],[Cost per unit]]*data[[#This Row],[Units]]</f>
        <v>782.46</v>
      </c>
      <c r="J305" s="26"/>
    </row>
    <row r="306" spans="3:10" x14ac:dyDescent="0.25">
      <c r="C306" t="s">
        <v>7</v>
      </c>
      <c r="D306" t="s">
        <v>37</v>
      </c>
      <c r="E306" t="s">
        <v>16</v>
      </c>
      <c r="F306" s="4">
        <v>4487</v>
      </c>
      <c r="G306" s="5">
        <v>333</v>
      </c>
      <c r="H306" s="26">
        <v>8.7899999999999991</v>
      </c>
      <c r="I306" s="26">
        <f>data[[#This Row],[Cost per unit]]*data[[#This Row],[Units]]</f>
        <v>2927.0699999999997</v>
      </c>
      <c r="J306" s="26"/>
    </row>
    <row r="307" spans="3:10" x14ac:dyDescent="0.25">
      <c r="C307" t="s">
        <v>3</v>
      </c>
      <c r="D307" t="s">
        <v>37</v>
      </c>
      <c r="E307" t="s">
        <v>4</v>
      </c>
      <c r="F307" s="4">
        <v>938</v>
      </c>
      <c r="G307" s="5">
        <v>366</v>
      </c>
      <c r="H307" s="26">
        <v>11.88</v>
      </c>
      <c r="I307" s="26">
        <f>data[[#This Row],[Cost per unit]]*data[[#This Row],[Units]]</f>
        <v>4348.08</v>
      </c>
      <c r="J307" s="26"/>
    </row>
    <row r="308" spans="3:10" x14ac:dyDescent="0.25">
      <c r="C308" t="s">
        <v>3</v>
      </c>
      <c r="D308" t="s">
        <v>38</v>
      </c>
      <c r="E308" t="s">
        <v>26</v>
      </c>
      <c r="F308" s="4">
        <v>8841</v>
      </c>
      <c r="G308" s="5">
        <v>303</v>
      </c>
      <c r="H308" s="26">
        <v>5.6</v>
      </c>
      <c r="I308" s="26">
        <f>data[[#This Row],[Cost per unit]]*data[[#This Row],[Units]]</f>
        <v>1696.8</v>
      </c>
      <c r="J308" s="26"/>
    </row>
    <row r="309" spans="3:10" x14ac:dyDescent="0.25">
      <c r="C309" t="s">
        <v>2</v>
      </c>
      <c r="D309" t="s">
        <v>39</v>
      </c>
      <c r="E309" t="s">
        <v>33</v>
      </c>
      <c r="F309" s="4">
        <v>4018</v>
      </c>
      <c r="G309" s="5">
        <v>126</v>
      </c>
      <c r="H309" s="26">
        <v>12.37</v>
      </c>
      <c r="I309" s="26">
        <f>data[[#This Row],[Cost per unit]]*data[[#This Row],[Units]]</f>
        <v>1558.62</v>
      </c>
      <c r="J309" s="26"/>
    </row>
    <row r="310" spans="3:10" x14ac:dyDescent="0.25">
      <c r="C310" t="s">
        <v>41</v>
      </c>
      <c r="D310" t="s">
        <v>37</v>
      </c>
      <c r="E310" t="s">
        <v>15</v>
      </c>
      <c r="F310" s="4">
        <v>714</v>
      </c>
      <c r="G310" s="5">
        <v>231</v>
      </c>
      <c r="H310" s="26">
        <v>11.73</v>
      </c>
      <c r="I310" s="26">
        <f>data[[#This Row],[Cost per unit]]*data[[#This Row],[Units]]</f>
        <v>2709.63</v>
      </c>
      <c r="J310" s="26"/>
    </row>
    <row r="311" spans="3:10" x14ac:dyDescent="0.25">
      <c r="C311" t="s">
        <v>9</v>
      </c>
      <c r="D311" t="s">
        <v>38</v>
      </c>
      <c r="E311" t="s">
        <v>25</v>
      </c>
      <c r="F311" s="4">
        <v>3850</v>
      </c>
      <c r="G311" s="5">
        <v>102</v>
      </c>
      <c r="H311" s="26">
        <v>13.15</v>
      </c>
      <c r="I311" s="26">
        <f>data[[#This Row],[Cost per unit]]*data[[#This Row],[Units]]</f>
        <v>1341.3</v>
      </c>
      <c r="J311" s="26"/>
    </row>
    <row r="312" spans="3:10" x14ac:dyDescent="0.25">
      <c r="F312" s="4"/>
      <c r="G312" s="5"/>
    </row>
    <row r="313" spans="3:10" x14ac:dyDescent="0.25">
      <c r="F313" s="4"/>
      <c r="G313" s="5"/>
    </row>
    <row r="314" spans="3:10" x14ac:dyDescent="0.25">
      <c r="F314" s="4"/>
      <c r="G314" s="5"/>
    </row>
    <row r="315" spans="3:10" x14ac:dyDescent="0.25">
      <c r="F315" s="4"/>
      <c r="G315" s="5"/>
    </row>
    <row r="316" spans="3:10" x14ac:dyDescent="0.25">
      <c r="F316" s="4"/>
      <c r="G316" s="5"/>
    </row>
    <row r="317" spans="3:10" x14ac:dyDescent="0.25">
      <c r="F317" s="4"/>
      <c r="G317" s="5"/>
    </row>
    <row r="318" spans="3:10" x14ac:dyDescent="0.25">
      <c r="F318" s="4"/>
      <c r="G318" s="5"/>
    </row>
    <row r="319" spans="3:10" x14ac:dyDescent="0.25">
      <c r="F319" s="4"/>
      <c r="G319" s="5"/>
    </row>
    <row r="320" spans="3:10"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7"/>
  <sheetViews>
    <sheetView showGridLines="0" zoomScale="82" zoomScaleNormal="82" workbookViewId="0">
      <selection activeCell="C7" sqref="C7:D7"/>
    </sheetView>
  </sheetViews>
  <sheetFormatPr defaultRowHeight="15" x14ac:dyDescent="0.25"/>
  <cols>
    <col min="2" max="2" width="23.5703125" customWidth="1"/>
    <col min="3" max="3" width="11.5703125" customWidth="1"/>
    <col min="4" max="4" width="13.140625" customWidth="1"/>
    <col min="6" max="6" width="17.28515625" customWidth="1"/>
    <col min="7" max="7" width="13.42578125" customWidth="1"/>
    <col min="8" max="8" width="12.140625" customWidth="1"/>
    <col min="14" max="14" width="13.5703125" customWidth="1"/>
  </cols>
  <sheetData>
    <row r="1" spans="1:16" ht="31.5" x14ac:dyDescent="0.5">
      <c r="A1" s="12" t="s">
        <v>80</v>
      </c>
    </row>
    <row r="2" spans="1:16" ht="18.75" x14ac:dyDescent="0.3">
      <c r="C2" s="35" t="s">
        <v>90</v>
      </c>
    </row>
    <row r="3" spans="1:16" x14ac:dyDescent="0.25">
      <c r="C3" s="34" t="s">
        <v>34</v>
      </c>
    </row>
    <row r="5" spans="1:16" x14ac:dyDescent="0.25">
      <c r="B5" s="34" t="s">
        <v>87</v>
      </c>
      <c r="C5" s="33"/>
      <c r="D5" s="33"/>
      <c r="F5" s="34" t="s">
        <v>89</v>
      </c>
      <c r="G5" s="34"/>
      <c r="H5" s="34"/>
      <c r="I5" s="34"/>
      <c r="N5" t="s">
        <v>81</v>
      </c>
      <c r="P5" t="s">
        <v>88</v>
      </c>
    </row>
    <row r="6" spans="1:16" x14ac:dyDescent="0.25">
      <c r="B6" s="29"/>
      <c r="C6" s="29"/>
      <c r="D6" s="29"/>
      <c r="F6" s="29"/>
      <c r="G6" s="29"/>
      <c r="H6" s="29"/>
      <c r="I6" s="29"/>
      <c r="N6" t="s">
        <v>34</v>
      </c>
      <c r="P6" t="s">
        <v>2</v>
      </c>
    </row>
    <row r="7" spans="1:16" x14ac:dyDescent="0.25">
      <c r="B7" s="29" t="s">
        <v>92</v>
      </c>
      <c r="C7" s="41">
        <f>COUNTIFS(data[Geography],C3)</f>
        <v>58</v>
      </c>
      <c r="D7" s="41"/>
      <c r="F7" s="37"/>
      <c r="G7" s="38" t="s">
        <v>1</v>
      </c>
      <c r="H7" s="38" t="s">
        <v>50</v>
      </c>
      <c r="I7" s="36" t="s">
        <v>91</v>
      </c>
      <c r="N7" t="s">
        <v>36</v>
      </c>
      <c r="P7" t="s">
        <v>8</v>
      </c>
    </row>
    <row r="8" spans="1:16" x14ac:dyDescent="0.25">
      <c r="B8" s="29"/>
      <c r="C8" s="29"/>
      <c r="D8" s="29"/>
      <c r="F8" s="29" t="s">
        <v>2</v>
      </c>
      <c r="G8" s="30">
        <f>SUMIFS(data[Amount],data[Sales Person],F8,data[Geography],C3)</f>
        <v>7763</v>
      </c>
      <c r="H8" s="31">
        <f>SUMIFS(data[Units],data[Sales Person],F8,data[Geography],C3)</f>
        <v>174</v>
      </c>
      <c r="I8" s="32">
        <f>IF(G8&gt;12000,1,-1)</f>
        <v>-1</v>
      </c>
      <c r="N8" t="s">
        <v>35</v>
      </c>
      <c r="P8" t="s">
        <v>41</v>
      </c>
    </row>
    <row r="9" spans="1:16" x14ac:dyDescent="0.25">
      <c r="B9" s="37"/>
      <c r="C9" s="38" t="s">
        <v>86</v>
      </c>
      <c r="D9" s="38" t="s">
        <v>56</v>
      </c>
      <c r="F9" s="29" t="s">
        <v>8</v>
      </c>
      <c r="G9" s="30">
        <f>SUMIFS(data[Amount],data[Sales Person],F9,data[Geography],C3)</f>
        <v>5516</v>
      </c>
      <c r="H9" s="31">
        <f>SUMIFS(data[Units],data[Sales Person],F9,data[Geography],C3)</f>
        <v>507</v>
      </c>
      <c r="I9" s="32">
        <f t="shared" ref="I9:I17" si="0">IF(G9&gt;12000,1,-1)</f>
        <v>-1</v>
      </c>
      <c r="N9" t="s">
        <v>38</v>
      </c>
      <c r="P9" t="s">
        <v>7</v>
      </c>
    </row>
    <row r="10" spans="1:16" x14ac:dyDescent="0.25">
      <c r="B10" s="29" t="s">
        <v>82</v>
      </c>
      <c r="C10" s="30">
        <f>SUMIFS(data[Amount], data[Geography],C3)</f>
        <v>252469</v>
      </c>
      <c r="D10" s="30">
        <f>AVERAGEIFS(data[Amount], data[Geography],C3)</f>
        <v>4352.9137931034484</v>
      </c>
      <c r="F10" s="29" t="s">
        <v>41</v>
      </c>
      <c r="G10" s="30">
        <f>SUMIFS(data[Amount],data[Sales Person],F10,data[Geography],C3)</f>
        <v>15855</v>
      </c>
      <c r="H10" s="31">
        <f>SUMIFS(data[Units],data[Sales Person],F10,data[Geography],C3)</f>
        <v>708</v>
      </c>
      <c r="I10" s="32">
        <f t="shared" si="0"/>
        <v>1</v>
      </c>
      <c r="N10" t="s">
        <v>39</v>
      </c>
      <c r="P10" t="s">
        <v>6</v>
      </c>
    </row>
    <row r="11" spans="1:16" x14ac:dyDescent="0.25">
      <c r="B11" s="29" t="s">
        <v>83</v>
      </c>
      <c r="C11" s="30">
        <f>SUMIFS(data[Cost], data[Geography],C3)</f>
        <v>80681.400000000038</v>
      </c>
      <c r="D11" s="30">
        <f>AVERAGEIFS(data[Cost], data[Geography],C3)</f>
        <v>1391.0586206896558</v>
      </c>
      <c r="F11" s="29" t="s">
        <v>7</v>
      </c>
      <c r="G11" s="30">
        <f>SUMIFS(data[Amount],data[Sales Person],F11,data[Geography],C3)</f>
        <v>31661</v>
      </c>
      <c r="H11" s="31">
        <f>SUMIFS(data[Units],data[Sales Person],F11,data[Geography],C3)</f>
        <v>978</v>
      </c>
      <c r="I11" s="32">
        <f t="shared" si="0"/>
        <v>1</v>
      </c>
      <c r="N11" t="s">
        <v>37</v>
      </c>
      <c r="P11" t="s">
        <v>5</v>
      </c>
    </row>
    <row r="12" spans="1:16" x14ac:dyDescent="0.25">
      <c r="B12" s="29" t="s">
        <v>84</v>
      </c>
      <c r="C12" s="30">
        <f>C10-C11</f>
        <v>171787.59999999998</v>
      </c>
      <c r="D12" s="30">
        <f>D10-D11</f>
        <v>2961.8551724137924</v>
      </c>
      <c r="F12" s="29" t="s">
        <v>6</v>
      </c>
      <c r="G12" s="30">
        <f>SUMIFS(data[Amount],data[Sales Person],F12,data[Geography],C3)</f>
        <v>33670</v>
      </c>
      <c r="H12" s="31">
        <f>SUMIFS(data[Units],data[Sales Person],F12,data[Geography],C3)</f>
        <v>1515</v>
      </c>
      <c r="I12" s="32">
        <f t="shared" si="0"/>
        <v>1</v>
      </c>
      <c r="P12" t="s">
        <v>3</v>
      </c>
    </row>
    <row r="13" spans="1:16" x14ac:dyDescent="0.25">
      <c r="B13" s="29" t="s">
        <v>85</v>
      </c>
      <c r="C13" s="30">
        <f>SUMIFS(data[Units], data[Geography],C3)</f>
        <v>8760</v>
      </c>
      <c r="D13" s="30">
        <f>AVERAGEIFS(data[Units], data[Geography],C3)</f>
        <v>151.0344827586207</v>
      </c>
      <c r="F13" s="29" t="s">
        <v>5</v>
      </c>
      <c r="G13" s="30">
        <f>SUMIFS(data[Amount],data[Sales Person],F13,data[Geography],C3)</f>
        <v>41559</v>
      </c>
      <c r="H13" s="31">
        <f>SUMIFS(data[Units],data[Sales Person],F13,data[Geography],C3)</f>
        <v>1188</v>
      </c>
      <c r="I13" s="32">
        <f t="shared" si="0"/>
        <v>1</v>
      </c>
      <c r="P13" t="s">
        <v>9</v>
      </c>
    </row>
    <row r="14" spans="1:16" x14ac:dyDescent="0.25">
      <c r="F14" s="29" t="s">
        <v>3</v>
      </c>
      <c r="G14" s="30">
        <f>SUMIFS(data[Amount],data[Sales Person],F14,data[Geography],C3)</f>
        <v>35847</v>
      </c>
      <c r="H14" s="31">
        <f>SUMIFS(data[Units],data[Sales Person],F14,data[Geography],C3)</f>
        <v>1416</v>
      </c>
      <c r="I14" s="32">
        <f t="shared" si="0"/>
        <v>1</v>
      </c>
      <c r="P14" t="s">
        <v>10</v>
      </c>
    </row>
    <row r="15" spans="1:16" x14ac:dyDescent="0.25">
      <c r="F15" s="29" t="s">
        <v>9</v>
      </c>
      <c r="G15" s="30">
        <f>SUMIFS(data[Amount],data[Sales Person],F15,data[Geography],C3)</f>
        <v>39424</v>
      </c>
      <c r="H15" s="31">
        <f>SUMIFS(data[Units],data[Sales Person],F15,data[Geography],C3)</f>
        <v>1122</v>
      </c>
      <c r="I15" s="32">
        <f t="shared" si="0"/>
        <v>1</v>
      </c>
      <c r="P15" t="s">
        <v>40</v>
      </c>
    </row>
    <row r="16" spans="1:16" x14ac:dyDescent="0.25">
      <c r="F16" s="29" t="s">
        <v>10</v>
      </c>
      <c r="G16" s="30">
        <f>SUMIFS(data[Amount],data[Sales Person],F16,data[Geography],C3)</f>
        <v>16527</v>
      </c>
      <c r="H16" s="31">
        <f>SUMIFS(data[Units],data[Sales Person],F16,data[Geography],C3)</f>
        <v>417</v>
      </c>
      <c r="I16" s="32">
        <f t="shared" si="0"/>
        <v>1</v>
      </c>
    </row>
    <row r="17" spans="6:9" x14ac:dyDescent="0.25">
      <c r="F17" s="29" t="s">
        <v>40</v>
      </c>
      <c r="G17" s="30">
        <f>SUMIFS(data[Amount],data[Sales Person],F17,data[Geography],C3)</f>
        <v>24647</v>
      </c>
      <c r="H17" s="31">
        <f>SUMIFS(data[Units],data[Sales Person],F17,data[Geography],C3)</f>
        <v>735</v>
      </c>
      <c r="I17" s="32">
        <f t="shared" si="0"/>
        <v>1</v>
      </c>
    </row>
  </sheetData>
  <mergeCells count="1">
    <mergeCell ref="C7:D7"/>
  </mergeCells>
  <conditionalFormatting sqref="G8:G17">
    <cfRule type="dataBar" priority="2">
      <dataBar>
        <cfvo type="min"/>
        <cfvo type="max"/>
        <color theme="4" tint="0.39997558519241921"/>
      </dataBar>
      <extLst>
        <ext xmlns:x14="http://schemas.microsoft.com/office/spreadsheetml/2009/9/main" uri="{B025F937-C7B1-47D3-B67F-A62EFF666E3E}">
          <x14:id>{283F4E21-EC4B-424E-8A4C-98A2BCC34D7C}</x14:id>
        </ext>
      </extLst>
    </cfRule>
    <cfRule type="dataBar" priority="3">
      <dataBar>
        <cfvo type="min"/>
        <cfvo type="max"/>
        <color rgb="FF638EC6"/>
      </dataBar>
      <extLst>
        <ext xmlns:x14="http://schemas.microsoft.com/office/spreadsheetml/2009/9/main" uri="{B025F937-C7B1-47D3-B67F-A62EFF666E3E}">
          <x14:id>{6AE04643-873D-4E2E-B056-FD2DFECC3636}</x14:id>
        </ext>
      </extLst>
    </cfRule>
  </conditionalFormatting>
  <dataValidations count="1">
    <dataValidation type="list" allowBlank="1" showInputMessage="1" showErrorMessage="1" sqref="B3:D4" xr:uid="{00000000-0002-0000-0900-000000000000}">
      <formula1>$N$6:$N$11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83F4E21-EC4B-424E-8A4C-98A2BCC34D7C}">
            <x14:dataBar minLength="0" maxLength="100" gradient="0">
              <x14:cfvo type="autoMin"/>
              <x14:cfvo type="autoMax"/>
              <x14:negativeFillColor rgb="FFFF0000"/>
              <x14:axisColor rgb="FF000000"/>
            </x14:dataBar>
          </x14:cfRule>
          <x14:cfRule type="dataBar" id="{6AE04643-873D-4E2E-B056-FD2DFECC3636}">
            <x14:dataBar minLength="0" maxLength="100" gradient="0">
              <x14:cfvo type="autoMin"/>
              <x14:cfvo type="autoMax"/>
              <x14:negativeFillColor rgb="FFFF0000"/>
              <x14:axisColor rgb="FF000000"/>
            </x14:dataBar>
          </x14:cfRule>
          <xm:sqref>G8:G17</xm:sqref>
        </x14:conditionalFormatting>
        <x14:conditionalFormatting xmlns:xm="http://schemas.microsoft.com/office/excel/2006/main">
          <x14:cfRule type="iconSet" priority="1" id="{BAB9F6E4-0D5D-4F0E-9921-5A40B12FFDA0}">
            <x14:iconSet iconSet="3Symbols" showValue="0" custom="1">
              <x14:cfvo type="percent">
                <xm:f>0</xm:f>
              </x14:cfvo>
              <x14:cfvo type="num">
                <xm:f>0</xm:f>
              </x14:cfvo>
              <x14:cfvo type="num">
                <xm:f>1</xm:f>
              </x14:cfvo>
              <x14:cfIcon iconSet="3Symbols" iconId="0"/>
              <x14:cfIcon iconSet="NoIcons" iconId="0"/>
              <x14:cfIcon iconSet="3Symbols" iconId="2"/>
            </x14:iconSet>
          </x14:cfRule>
          <xm:sqref>I8:I17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
  <sheetViews>
    <sheetView tabSelected="1" zoomScale="80" zoomScaleNormal="80" workbookViewId="0">
      <selection activeCell="J22" sqref="J22"/>
    </sheetView>
  </sheetViews>
  <sheetFormatPr defaultRowHeight="15" x14ac:dyDescent="0.25"/>
  <cols>
    <col min="2" max="2" width="23.85546875" customWidth="1"/>
    <col min="3" max="3" width="15.140625" bestFit="1" customWidth="1"/>
    <col min="4" max="4" width="12.7109375" bestFit="1" customWidth="1"/>
    <col min="5" max="5" width="11" customWidth="1"/>
    <col min="6" max="6" width="13.85546875" customWidth="1"/>
  </cols>
  <sheetData>
    <row r="1" spans="1:6" ht="31.5" x14ac:dyDescent="0.5">
      <c r="A1" s="12" t="s">
        <v>93</v>
      </c>
    </row>
    <row r="5" spans="1:6" x14ac:dyDescent="0.25">
      <c r="B5" s="21" t="s">
        <v>67</v>
      </c>
      <c r="C5" t="s">
        <v>68</v>
      </c>
      <c r="D5" t="s">
        <v>69</v>
      </c>
      <c r="E5" t="s">
        <v>79</v>
      </c>
      <c r="F5" t="s">
        <v>94</v>
      </c>
    </row>
    <row r="6" spans="1:6" x14ac:dyDescent="0.25">
      <c r="B6" s="22" t="s">
        <v>4</v>
      </c>
      <c r="C6" s="42">
        <v>33551</v>
      </c>
      <c r="D6" s="42">
        <v>1566</v>
      </c>
      <c r="E6" s="28">
        <v>14946.919999999998</v>
      </c>
      <c r="F6" s="43">
        <v>0.44549849482876808</v>
      </c>
    </row>
    <row r="7" spans="1:6" x14ac:dyDescent="0.25">
      <c r="B7" s="22" t="s">
        <v>24</v>
      </c>
      <c r="C7" s="42">
        <v>35378</v>
      </c>
      <c r="D7" s="42">
        <v>1044</v>
      </c>
      <c r="E7" s="28">
        <v>30189.32</v>
      </c>
      <c r="F7" s="43">
        <v>0.85333597150771667</v>
      </c>
    </row>
    <row r="8" spans="1:6" x14ac:dyDescent="0.25">
      <c r="B8" s="22" t="s">
        <v>21</v>
      </c>
      <c r="C8" s="42">
        <v>37772</v>
      </c>
      <c r="D8" s="42">
        <v>1308</v>
      </c>
      <c r="E8" s="28">
        <v>26000</v>
      </c>
      <c r="F8" s="43">
        <v>0.68834056973419466</v>
      </c>
    </row>
    <row r="9" spans="1:6" x14ac:dyDescent="0.25">
      <c r="B9" s="22" t="s">
        <v>31</v>
      </c>
      <c r="C9" s="42">
        <v>39263</v>
      </c>
      <c r="D9" s="42">
        <v>1683</v>
      </c>
      <c r="E9" s="28">
        <v>29518.43</v>
      </c>
      <c r="F9" s="43">
        <v>0.75181290273285284</v>
      </c>
    </row>
    <row r="10" spans="1:6" x14ac:dyDescent="0.25">
      <c r="B10" s="22" t="s">
        <v>14</v>
      </c>
      <c r="C10" s="42">
        <v>43183</v>
      </c>
      <c r="D10" s="42">
        <v>2022</v>
      </c>
      <c r="E10" s="28">
        <v>19525.600000000002</v>
      </c>
      <c r="F10" s="43">
        <v>0.45215941458444298</v>
      </c>
    </row>
    <row r="11" spans="1:6" x14ac:dyDescent="0.25">
      <c r="B11" s="22" t="s">
        <v>19</v>
      </c>
      <c r="C11" s="42">
        <v>44744</v>
      </c>
      <c r="D11" s="42">
        <v>1956</v>
      </c>
      <c r="E11" s="28">
        <v>29800.160000000003</v>
      </c>
      <c r="F11" s="43">
        <v>0.66601466118362251</v>
      </c>
    </row>
    <row r="12" spans="1:6" x14ac:dyDescent="0.25">
      <c r="B12" s="22" t="s">
        <v>13</v>
      </c>
      <c r="C12" s="42">
        <v>47271</v>
      </c>
      <c r="D12" s="42">
        <v>1881</v>
      </c>
      <c r="E12" s="28">
        <v>29721.27</v>
      </c>
      <c r="F12" s="43">
        <v>0.62874214634765502</v>
      </c>
    </row>
    <row r="13" spans="1:6" x14ac:dyDescent="0.25">
      <c r="B13" s="22" t="s">
        <v>18</v>
      </c>
      <c r="C13" s="42">
        <v>52150</v>
      </c>
      <c r="D13" s="42">
        <v>1752</v>
      </c>
      <c r="E13" s="28">
        <v>40814.559999999998</v>
      </c>
      <c r="F13" s="43">
        <v>0.78263777564717163</v>
      </c>
    </row>
    <row r="14" spans="1:6" x14ac:dyDescent="0.25">
      <c r="B14" s="22" t="s">
        <v>20</v>
      </c>
      <c r="C14" s="42">
        <v>54712</v>
      </c>
      <c r="D14" s="42">
        <v>2196</v>
      </c>
      <c r="E14" s="28">
        <v>31390.480000000003</v>
      </c>
      <c r="F14" s="43">
        <v>0.57374031291124439</v>
      </c>
    </row>
    <row r="15" spans="1:6" x14ac:dyDescent="0.25">
      <c r="B15" s="22" t="s">
        <v>23</v>
      </c>
      <c r="C15" s="42">
        <v>56644</v>
      </c>
      <c r="D15" s="42">
        <v>1812</v>
      </c>
      <c r="E15" s="28">
        <v>44884.12</v>
      </c>
      <c r="F15" s="43">
        <v>0.79238966174705183</v>
      </c>
    </row>
    <row r="16" spans="1:6" x14ac:dyDescent="0.25">
      <c r="B16" s="22" t="s">
        <v>25</v>
      </c>
      <c r="C16" s="42">
        <v>57372</v>
      </c>
      <c r="D16" s="42">
        <v>2106</v>
      </c>
      <c r="E16" s="28">
        <v>29678.099999999995</v>
      </c>
      <c r="F16" s="43">
        <v>0.51729240744614091</v>
      </c>
    </row>
    <row r="17" spans="2:6" x14ac:dyDescent="0.25">
      <c r="B17" s="22" t="s">
        <v>29</v>
      </c>
      <c r="C17" s="42">
        <v>58009</v>
      </c>
      <c r="D17" s="42">
        <v>2976</v>
      </c>
      <c r="E17" s="28">
        <v>36700.840000000004</v>
      </c>
      <c r="F17" s="43">
        <v>0.6326749297522799</v>
      </c>
    </row>
    <row r="18" spans="2:6" x14ac:dyDescent="0.25">
      <c r="B18" s="22" t="s">
        <v>16</v>
      </c>
      <c r="C18" s="42">
        <v>62111</v>
      </c>
      <c r="D18" s="42">
        <v>2154</v>
      </c>
      <c r="E18" s="28">
        <v>43177.340000000004</v>
      </c>
      <c r="F18" s="43">
        <v>0.6951641416174269</v>
      </c>
    </row>
    <row r="19" spans="2:6" x14ac:dyDescent="0.25">
      <c r="B19" s="22" t="s">
        <v>17</v>
      </c>
      <c r="C19" s="42">
        <v>63721</v>
      </c>
      <c r="D19" s="42">
        <v>2331</v>
      </c>
      <c r="E19" s="28">
        <v>56471.590000000004</v>
      </c>
      <c r="F19" s="43">
        <v>0.88623201142480512</v>
      </c>
    </row>
    <row r="20" spans="2:6" x14ac:dyDescent="0.25">
      <c r="B20" s="22" t="s">
        <v>22</v>
      </c>
      <c r="C20" s="42">
        <v>66283</v>
      </c>
      <c r="D20" s="42">
        <v>2052</v>
      </c>
      <c r="E20" s="28">
        <v>46234.960000000006</v>
      </c>
      <c r="F20" s="43">
        <v>0.69753873542235578</v>
      </c>
    </row>
    <row r="21" spans="2:6" x14ac:dyDescent="0.25">
      <c r="B21" s="22" t="s">
        <v>30</v>
      </c>
      <c r="C21" s="42">
        <v>66500</v>
      </c>
      <c r="D21" s="42">
        <v>2802</v>
      </c>
      <c r="E21" s="28">
        <v>25899.020000000011</v>
      </c>
      <c r="F21" s="43">
        <v>0.38945894736842124</v>
      </c>
    </row>
    <row r="22" spans="2:6" x14ac:dyDescent="0.25">
      <c r="B22" s="22" t="s">
        <v>15</v>
      </c>
      <c r="C22" s="42">
        <v>68971</v>
      </c>
      <c r="D22" s="42">
        <v>1533</v>
      </c>
      <c r="E22" s="28">
        <v>50988.91</v>
      </c>
      <c r="F22" s="43">
        <v>0.73928042220643464</v>
      </c>
    </row>
    <row r="23" spans="2:6" x14ac:dyDescent="0.25">
      <c r="B23" s="22" t="s">
        <v>33</v>
      </c>
      <c r="C23" s="42">
        <v>69160</v>
      </c>
      <c r="D23" s="42">
        <v>1854</v>
      </c>
      <c r="E23" s="28">
        <v>46226.020000000004</v>
      </c>
      <c r="F23" s="43">
        <v>0.6683924233661076</v>
      </c>
    </row>
    <row r="24" spans="2:6" x14ac:dyDescent="0.25">
      <c r="B24" s="22" t="s">
        <v>27</v>
      </c>
      <c r="C24" s="42">
        <v>69461</v>
      </c>
      <c r="D24" s="42">
        <v>2982</v>
      </c>
      <c r="E24" s="28">
        <v>19572.14</v>
      </c>
      <c r="F24" s="43">
        <v>0.28177164164063284</v>
      </c>
    </row>
    <row r="25" spans="2:6" x14ac:dyDescent="0.25">
      <c r="B25" s="22" t="s">
        <v>26</v>
      </c>
      <c r="C25" s="42">
        <v>70273</v>
      </c>
      <c r="D25" s="42">
        <v>2142</v>
      </c>
      <c r="E25" s="28">
        <v>58277.8</v>
      </c>
      <c r="F25" s="43">
        <v>0.82930570773981471</v>
      </c>
    </row>
    <row r="26" spans="2:6" x14ac:dyDescent="0.25">
      <c r="B26" s="22" t="s">
        <v>32</v>
      </c>
      <c r="C26" s="42">
        <v>71967</v>
      </c>
      <c r="D26" s="42">
        <v>2301</v>
      </c>
      <c r="E26" s="28">
        <v>52063.35</v>
      </c>
      <c r="F26" s="43">
        <v>0.72343365709283425</v>
      </c>
    </row>
    <row r="27" spans="2:6" x14ac:dyDescent="0.25">
      <c r="B27" s="22" t="s">
        <v>28</v>
      </c>
      <c r="C27" s="42">
        <v>72373</v>
      </c>
      <c r="D27" s="42">
        <v>3207</v>
      </c>
      <c r="E27" s="28">
        <v>39084.340000000004</v>
      </c>
      <c r="F27" s="43">
        <v>0.54004034653807365</v>
      </c>
    </row>
    <row r="28" spans="2:6" x14ac:dyDescent="0.25">
      <c r="B28" s="22" t="s">
        <v>72</v>
      </c>
      <c r="C28" s="42">
        <v>1240869</v>
      </c>
      <c r="D28" s="42">
        <v>45660</v>
      </c>
      <c r="E28" s="28">
        <v>801165.2699999999</v>
      </c>
      <c r="F28" s="43">
        <v>0.64564854952456696</v>
      </c>
    </row>
  </sheetData>
  <conditionalFormatting pivot="1" sqref="F6:F27">
    <cfRule type="dataBar" priority="1">
      <dataBar>
        <cfvo type="min"/>
        <cfvo type="max"/>
        <color rgb="FF63C384"/>
      </dataBar>
      <extLst>
        <ext xmlns:x14="http://schemas.microsoft.com/office/spreadsheetml/2009/9/main" uri="{B025F937-C7B1-47D3-B67F-A62EFF666E3E}">
          <x14:id>{25881500-00F1-4264-B2AE-FFB33E0D9CB3}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5881500-00F1-4264-B2AE-FFB33E0D9CB3}">
            <x14:dataBar minLength="0" maxLength="100" gradient="0">
              <x14:cfvo type="autoMin"/>
              <x14:cfvo type="autoMax"/>
              <x14:negativeFillColor rgb="FFFF0000"/>
              <x14:axisColor rgb="FF000000"/>
            </x14:dataBar>
          </x14:cfRule>
          <xm:sqref>F6:F27</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0"/>
  <sheetViews>
    <sheetView showGridLines="0" workbookViewId="0">
      <selection activeCell="H8" sqref="H8"/>
    </sheetView>
  </sheetViews>
  <sheetFormatPr defaultRowHeight="15" x14ac:dyDescent="0.25"/>
  <sheetData>
    <row r="2" spans="2:4" x14ac:dyDescent="0.25">
      <c r="B2" s="39"/>
      <c r="C2" s="39" t="s">
        <v>1</v>
      </c>
      <c r="D2" s="39" t="s">
        <v>50</v>
      </c>
    </row>
    <row r="3" spans="2:4" x14ac:dyDescent="0.25">
      <c r="B3" s="29" t="s">
        <v>56</v>
      </c>
      <c r="C3" s="29">
        <f>AVERAGE(data[Amount])</f>
        <v>4136.2299999999996</v>
      </c>
      <c r="D3" s="29">
        <f>AVERAGE(data[Units])</f>
        <v>152.19999999999999</v>
      </c>
    </row>
    <row r="4" spans="2:4" x14ac:dyDescent="0.25">
      <c r="B4" s="29" t="s">
        <v>57</v>
      </c>
      <c r="C4" s="29">
        <f>MEDIAN(data[Amount])</f>
        <v>3437</v>
      </c>
      <c r="D4" s="29">
        <f>MEDIAN(data[Units])</f>
        <v>124.5</v>
      </c>
    </row>
    <row r="5" spans="2:4" x14ac:dyDescent="0.25">
      <c r="B5" s="29" t="s">
        <v>58</v>
      </c>
      <c r="C5" s="29">
        <f>MIN(data[Amount])</f>
        <v>0</v>
      </c>
      <c r="D5" s="29">
        <f>MIN(data[Units])</f>
        <v>0</v>
      </c>
    </row>
    <row r="6" spans="2:4" x14ac:dyDescent="0.25">
      <c r="B6" s="29" t="s">
        <v>59</v>
      </c>
      <c r="C6" s="29">
        <f>MAX(data[Amount])</f>
        <v>16184</v>
      </c>
      <c r="D6" s="29">
        <f>MAX(data[Units])</f>
        <v>525</v>
      </c>
    </row>
    <row r="7" spans="2:4" x14ac:dyDescent="0.25">
      <c r="B7" s="29" t="s">
        <v>60</v>
      </c>
      <c r="C7" s="29">
        <f>C6-C5</f>
        <v>16184</v>
      </c>
      <c r="D7" s="29">
        <f>D6-D5</f>
        <v>525</v>
      </c>
    </row>
    <row r="8" spans="2:4" x14ac:dyDescent="0.25">
      <c r="B8" s="29"/>
      <c r="C8" s="29"/>
      <c r="D8" s="29"/>
    </row>
    <row r="9" spans="2:4" x14ac:dyDescent="0.25">
      <c r="B9" s="29" t="s">
        <v>61</v>
      </c>
      <c r="C9" s="29">
        <f>_xlfn.PERCENTILE.EXC(data[Amount],0.25)</f>
        <v>1652</v>
      </c>
      <c r="D9" s="29">
        <f>_xlfn.PERCENTILE.EXC(data[Units],0.25)</f>
        <v>54</v>
      </c>
    </row>
    <row r="10" spans="2:4" x14ac:dyDescent="0.25">
      <c r="B10" s="29" t="s">
        <v>62</v>
      </c>
      <c r="C10" s="29">
        <f>_xlfn.PERCENTILE.EXC(data[Amount],0.75)</f>
        <v>6245.75</v>
      </c>
      <c r="D10" s="29">
        <f>_xlfn.PERCENTILE.EXC(data[Units],0.75)</f>
        <v>223.5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02"/>
  <sheetViews>
    <sheetView showGridLines="0" zoomScale="90" zoomScaleNormal="90" workbookViewId="0">
      <selection activeCell="G15" sqref="G15"/>
    </sheetView>
  </sheetViews>
  <sheetFormatPr defaultRowHeight="15" x14ac:dyDescent="0.25"/>
  <cols>
    <col min="1" max="1" width="18" customWidth="1"/>
    <col min="2" max="2" width="16.5703125" customWidth="1"/>
    <col min="3" max="3" width="20.5703125" customWidth="1"/>
    <col min="4" max="4" width="19.42578125" customWidth="1"/>
    <col min="5" max="5" width="15.140625" customWidth="1"/>
  </cols>
  <sheetData>
    <row r="2" spans="1:5" x14ac:dyDescent="0.25">
      <c r="A2" s="6" t="s">
        <v>11</v>
      </c>
      <c r="B2" s="6" t="s">
        <v>12</v>
      </c>
      <c r="C2" s="6" t="s">
        <v>0</v>
      </c>
      <c r="D2" s="10" t="s">
        <v>1</v>
      </c>
      <c r="E2" s="10" t="s">
        <v>50</v>
      </c>
    </row>
    <row r="3" spans="1:5" x14ac:dyDescent="0.25">
      <c r="A3" t="s">
        <v>10</v>
      </c>
      <c r="B3" t="s">
        <v>38</v>
      </c>
      <c r="C3" t="s">
        <v>14</v>
      </c>
      <c r="D3" s="4">
        <v>5586</v>
      </c>
      <c r="E3" s="5">
        <v>525</v>
      </c>
    </row>
    <row r="4" spans="1:5" x14ac:dyDescent="0.25">
      <c r="A4" t="s">
        <v>2</v>
      </c>
      <c r="B4" t="s">
        <v>36</v>
      </c>
      <c r="C4" t="s">
        <v>27</v>
      </c>
      <c r="D4" s="4">
        <v>798</v>
      </c>
      <c r="E4" s="5">
        <v>519</v>
      </c>
    </row>
    <row r="5" spans="1:5" x14ac:dyDescent="0.25">
      <c r="A5" t="s">
        <v>8</v>
      </c>
      <c r="B5" t="s">
        <v>38</v>
      </c>
      <c r="C5" t="s">
        <v>13</v>
      </c>
      <c r="D5" s="4">
        <v>819</v>
      </c>
      <c r="E5" s="5">
        <v>510</v>
      </c>
    </row>
    <row r="6" spans="1:5" x14ac:dyDescent="0.25">
      <c r="A6" t="s">
        <v>3</v>
      </c>
      <c r="B6" t="s">
        <v>34</v>
      </c>
      <c r="C6" t="s">
        <v>32</v>
      </c>
      <c r="D6" s="4">
        <v>7777</v>
      </c>
      <c r="E6" s="5">
        <v>504</v>
      </c>
    </row>
    <row r="7" spans="1:5" x14ac:dyDescent="0.25">
      <c r="A7" t="s">
        <v>9</v>
      </c>
      <c r="B7" t="s">
        <v>34</v>
      </c>
      <c r="C7" t="s">
        <v>20</v>
      </c>
      <c r="D7" s="4">
        <v>8463</v>
      </c>
      <c r="E7" s="5">
        <v>492</v>
      </c>
    </row>
    <row r="8" spans="1:5" x14ac:dyDescent="0.25">
      <c r="A8" t="s">
        <v>2</v>
      </c>
      <c r="B8" t="s">
        <v>39</v>
      </c>
      <c r="C8" t="s">
        <v>25</v>
      </c>
      <c r="D8" s="4">
        <v>1785</v>
      </c>
      <c r="E8" s="5">
        <v>462</v>
      </c>
    </row>
    <row r="9" spans="1:5" x14ac:dyDescent="0.25">
      <c r="A9" t="s">
        <v>8</v>
      </c>
      <c r="B9" t="s">
        <v>35</v>
      </c>
      <c r="C9" t="s">
        <v>32</v>
      </c>
      <c r="D9" s="4">
        <v>6706</v>
      </c>
      <c r="E9" s="5">
        <v>459</v>
      </c>
    </row>
    <row r="10" spans="1:5" x14ac:dyDescent="0.25">
      <c r="A10" t="s">
        <v>6</v>
      </c>
      <c r="B10" t="s">
        <v>37</v>
      </c>
      <c r="C10" t="s">
        <v>28</v>
      </c>
      <c r="D10" s="4">
        <v>3556</v>
      </c>
      <c r="E10" s="5">
        <v>459</v>
      </c>
    </row>
    <row r="11" spans="1:5" x14ac:dyDescent="0.25">
      <c r="A11" t="s">
        <v>6</v>
      </c>
      <c r="B11" t="s">
        <v>34</v>
      </c>
      <c r="C11" t="s">
        <v>26</v>
      </c>
      <c r="D11" s="4">
        <v>8008</v>
      </c>
      <c r="E11" s="5">
        <v>456</v>
      </c>
    </row>
    <row r="12" spans="1:5" x14ac:dyDescent="0.25">
      <c r="A12" t="s">
        <v>40</v>
      </c>
      <c r="B12" t="s">
        <v>35</v>
      </c>
      <c r="C12" t="s">
        <v>30</v>
      </c>
      <c r="D12" s="4">
        <v>2275</v>
      </c>
      <c r="E12" s="5">
        <v>447</v>
      </c>
    </row>
    <row r="13" spans="1:5" x14ac:dyDescent="0.25">
      <c r="A13" t="s">
        <v>40</v>
      </c>
      <c r="B13" t="s">
        <v>35</v>
      </c>
      <c r="C13" t="s">
        <v>33</v>
      </c>
      <c r="D13" s="4">
        <v>8869</v>
      </c>
      <c r="E13" s="5">
        <v>432</v>
      </c>
    </row>
    <row r="14" spans="1:5" x14ac:dyDescent="0.25">
      <c r="A14" t="s">
        <v>6</v>
      </c>
      <c r="B14" t="s">
        <v>39</v>
      </c>
      <c r="C14" t="s">
        <v>25</v>
      </c>
      <c r="D14" s="4">
        <v>2100</v>
      </c>
      <c r="E14" s="5">
        <v>414</v>
      </c>
    </row>
    <row r="15" spans="1:5" x14ac:dyDescent="0.25">
      <c r="A15" t="s">
        <v>6</v>
      </c>
      <c r="B15" t="s">
        <v>37</v>
      </c>
      <c r="C15" t="s">
        <v>16</v>
      </c>
      <c r="D15" s="4">
        <v>1904</v>
      </c>
      <c r="E15" s="5">
        <v>405</v>
      </c>
    </row>
    <row r="16" spans="1:5" x14ac:dyDescent="0.25">
      <c r="A16" t="s">
        <v>6</v>
      </c>
      <c r="B16" t="s">
        <v>35</v>
      </c>
      <c r="C16" t="s">
        <v>4</v>
      </c>
      <c r="D16" s="4">
        <v>1302</v>
      </c>
      <c r="E16" s="5">
        <v>402</v>
      </c>
    </row>
    <row r="17" spans="1:5" x14ac:dyDescent="0.25">
      <c r="A17" t="s">
        <v>6</v>
      </c>
      <c r="B17" t="s">
        <v>39</v>
      </c>
      <c r="C17" t="s">
        <v>29</v>
      </c>
      <c r="D17" s="4">
        <v>3052</v>
      </c>
      <c r="E17" s="5">
        <v>378</v>
      </c>
    </row>
    <row r="18" spans="1:5" x14ac:dyDescent="0.25">
      <c r="A18" t="s">
        <v>40</v>
      </c>
      <c r="B18" t="s">
        <v>35</v>
      </c>
      <c r="C18" t="s">
        <v>22</v>
      </c>
      <c r="D18" s="4">
        <v>6853</v>
      </c>
      <c r="E18" s="5">
        <v>372</v>
      </c>
    </row>
    <row r="19" spans="1:5" x14ac:dyDescent="0.25">
      <c r="A19" t="s">
        <v>7</v>
      </c>
      <c r="B19" t="s">
        <v>34</v>
      </c>
      <c r="C19" t="s">
        <v>14</v>
      </c>
      <c r="D19" s="4">
        <v>1932</v>
      </c>
      <c r="E19" s="5">
        <v>369</v>
      </c>
    </row>
    <row r="20" spans="1:5" x14ac:dyDescent="0.25">
      <c r="A20" t="s">
        <v>6</v>
      </c>
      <c r="B20" t="s">
        <v>34</v>
      </c>
      <c r="C20" t="s">
        <v>30</v>
      </c>
      <c r="D20" s="4">
        <v>3402</v>
      </c>
      <c r="E20" s="5">
        <v>366</v>
      </c>
    </row>
    <row r="21" spans="1:5" x14ac:dyDescent="0.25">
      <c r="A21" t="s">
        <v>3</v>
      </c>
      <c r="B21" t="s">
        <v>37</v>
      </c>
      <c r="C21" t="s">
        <v>4</v>
      </c>
      <c r="D21" s="4">
        <v>938</v>
      </c>
      <c r="E21" s="5">
        <v>366</v>
      </c>
    </row>
    <row r="22" spans="1:5" x14ac:dyDescent="0.25">
      <c r="A22" t="s">
        <v>8</v>
      </c>
      <c r="B22" t="s">
        <v>35</v>
      </c>
      <c r="C22" t="s">
        <v>20</v>
      </c>
      <c r="D22" s="4">
        <v>2702</v>
      </c>
      <c r="E22" s="5">
        <v>363</v>
      </c>
    </row>
    <row r="23" spans="1:5" x14ac:dyDescent="0.25">
      <c r="A23" t="s">
        <v>5</v>
      </c>
      <c r="B23" t="s">
        <v>35</v>
      </c>
      <c r="C23" t="s">
        <v>29</v>
      </c>
      <c r="D23" s="4">
        <v>4480</v>
      </c>
      <c r="E23" s="5">
        <v>357</v>
      </c>
    </row>
    <row r="24" spans="1:5" x14ac:dyDescent="0.25">
      <c r="A24" t="s">
        <v>2</v>
      </c>
      <c r="B24" t="s">
        <v>38</v>
      </c>
      <c r="C24" t="s">
        <v>31</v>
      </c>
      <c r="D24" s="4">
        <v>4326</v>
      </c>
      <c r="E24" s="5">
        <v>348</v>
      </c>
    </row>
    <row r="25" spans="1:5" x14ac:dyDescent="0.25">
      <c r="A25" t="s">
        <v>5</v>
      </c>
      <c r="B25" t="s">
        <v>36</v>
      </c>
      <c r="C25" t="s">
        <v>17</v>
      </c>
      <c r="D25" s="4">
        <v>3339</v>
      </c>
      <c r="E25" s="5">
        <v>348</v>
      </c>
    </row>
    <row r="26" spans="1:5" x14ac:dyDescent="0.25">
      <c r="A26" t="s">
        <v>10</v>
      </c>
      <c r="B26" t="s">
        <v>36</v>
      </c>
      <c r="C26" t="s">
        <v>29</v>
      </c>
      <c r="D26" s="4">
        <v>2471</v>
      </c>
      <c r="E26" s="5">
        <v>342</v>
      </c>
    </row>
    <row r="27" spans="1:5" x14ac:dyDescent="0.25">
      <c r="A27" t="s">
        <v>5</v>
      </c>
      <c r="B27" t="s">
        <v>34</v>
      </c>
      <c r="C27" t="s">
        <v>20</v>
      </c>
      <c r="D27" s="4">
        <v>15610</v>
      </c>
      <c r="E27" s="5">
        <v>339</v>
      </c>
    </row>
    <row r="28" spans="1:5" x14ac:dyDescent="0.25">
      <c r="A28" t="s">
        <v>7</v>
      </c>
      <c r="B28" t="s">
        <v>37</v>
      </c>
      <c r="C28" t="s">
        <v>16</v>
      </c>
      <c r="D28" s="4">
        <v>4487</v>
      </c>
      <c r="E28" s="5">
        <v>333</v>
      </c>
    </row>
    <row r="29" spans="1:5" x14ac:dyDescent="0.25">
      <c r="A29" t="s">
        <v>3</v>
      </c>
      <c r="B29" t="s">
        <v>37</v>
      </c>
      <c r="C29" t="s">
        <v>28</v>
      </c>
      <c r="D29" s="4">
        <v>7308</v>
      </c>
      <c r="E29" s="5">
        <v>327</v>
      </c>
    </row>
    <row r="30" spans="1:5" x14ac:dyDescent="0.25">
      <c r="A30" t="s">
        <v>3</v>
      </c>
      <c r="B30" t="s">
        <v>37</v>
      </c>
      <c r="C30" t="s">
        <v>29</v>
      </c>
      <c r="D30" s="4">
        <v>4592</v>
      </c>
      <c r="E30" s="5">
        <v>324</v>
      </c>
    </row>
    <row r="31" spans="1:5" x14ac:dyDescent="0.25">
      <c r="A31" t="s">
        <v>7</v>
      </c>
      <c r="B31" t="s">
        <v>38</v>
      </c>
      <c r="C31" t="s">
        <v>30</v>
      </c>
      <c r="D31" s="4">
        <v>10129</v>
      </c>
      <c r="E31" s="5">
        <v>312</v>
      </c>
    </row>
    <row r="32" spans="1:5" x14ac:dyDescent="0.25">
      <c r="A32" t="s">
        <v>3</v>
      </c>
      <c r="B32" t="s">
        <v>34</v>
      </c>
      <c r="C32" t="s">
        <v>28</v>
      </c>
      <c r="D32" s="4">
        <v>3689</v>
      </c>
      <c r="E32" s="5">
        <v>312</v>
      </c>
    </row>
    <row r="33" spans="1:5" x14ac:dyDescent="0.25">
      <c r="A33" t="s">
        <v>41</v>
      </c>
      <c r="B33" t="s">
        <v>36</v>
      </c>
      <c r="C33" t="s">
        <v>28</v>
      </c>
      <c r="D33" s="4">
        <v>854</v>
      </c>
      <c r="E33" s="5">
        <v>309</v>
      </c>
    </row>
    <row r="34" spans="1:5" x14ac:dyDescent="0.25">
      <c r="A34" t="s">
        <v>9</v>
      </c>
      <c r="B34" t="s">
        <v>39</v>
      </c>
      <c r="C34" t="s">
        <v>24</v>
      </c>
      <c r="D34" s="4">
        <v>3920</v>
      </c>
      <c r="E34" s="5">
        <v>306</v>
      </c>
    </row>
    <row r="35" spans="1:5" x14ac:dyDescent="0.25">
      <c r="A35" t="s">
        <v>40</v>
      </c>
      <c r="B35" t="s">
        <v>36</v>
      </c>
      <c r="C35" t="s">
        <v>27</v>
      </c>
      <c r="D35" s="4">
        <v>3164</v>
      </c>
      <c r="E35" s="5">
        <v>306</v>
      </c>
    </row>
    <row r="36" spans="1:5" x14ac:dyDescent="0.25">
      <c r="A36" t="s">
        <v>3</v>
      </c>
      <c r="B36" t="s">
        <v>35</v>
      </c>
      <c r="C36" t="s">
        <v>33</v>
      </c>
      <c r="D36" s="4">
        <v>819</v>
      </c>
      <c r="E36" s="5">
        <v>306</v>
      </c>
    </row>
    <row r="37" spans="1:5" x14ac:dyDescent="0.25">
      <c r="A37" t="s">
        <v>3</v>
      </c>
      <c r="B37" t="s">
        <v>38</v>
      </c>
      <c r="C37" t="s">
        <v>26</v>
      </c>
      <c r="D37" s="4">
        <v>8841</v>
      </c>
      <c r="E37" s="5">
        <v>303</v>
      </c>
    </row>
    <row r="38" spans="1:5" x14ac:dyDescent="0.25">
      <c r="A38" t="s">
        <v>10</v>
      </c>
      <c r="B38" t="s">
        <v>36</v>
      </c>
      <c r="C38" t="s">
        <v>32</v>
      </c>
      <c r="D38" s="4">
        <v>6657</v>
      </c>
      <c r="E38" s="5">
        <v>303</v>
      </c>
    </row>
    <row r="39" spans="1:5" x14ac:dyDescent="0.25">
      <c r="A39" t="s">
        <v>2</v>
      </c>
      <c r="B39" t="s">
        <v>35</v>
      </c>
      <c r="C39" t="s">
        <v>17</v>
      </c>
      <c r="D39" s="4">
        <v>1589</v>
      </c>
      <c r="E39" s="5">
        <v>303</v>
      </c>
    </row>
    <row r="40" spans="1:5" x14ac:dyDescent="0.25">
      <c r="A40" t="s">
        <v>8</v>
      </c>
      <c r="B40" t="s">
        <v>35</v>
      </c>
      <c r="C40" t="s">
        <v>27</v>
      </c>
      <c r="D40" s="4">
        <v>4753</v>
      </c>
      <c r="E40" s="5">
        <v>300</v>
      </c>
    </row>
    <row r="41" spans="1:5" x14ac:dyDescent="0.25">
      <c r="A41" t="s">
        <v>7</v>
      </c>
      <c r="B41" t="s">
        <v>36</v>
      </c>
      <c r="C41" t="s">
        <v>19</v>
      </c>
      <c r="D41" s="4">
        <v>2870</v>
      </c>
      <c r="E41" s="5">
        <v>300</v>
      </c>
    </row>
    <row r="42" spans="1:5" x14ac:dyDescent="0.25">
      <c r="A42" t="s">
        <v>40</v>
      </c>
      <c r="B42" t="s">
        <v>38</v>
      </c>
      <c r="C42" t="s">
        <v>13</v>
      </c>
      <c r="D42" s="4">
        <v>5670</v>
      </c>
      <c r="E42" s="5">
        <v>297</v>
      </c>
    </row>
    <row r="43" spans="1:5" x14ac:dyDescent="0.25">
      <c r="A43" t="s">
        <v>41</v>
      </c>
      <c r="B43" t="s">
        <v>36</v>
      </c>
      <c r="C43" t="s">
        <v>18</v>
      </c>
      <c r="D43" s="4">
        <v>9632</v>
      </c>
      <c r="E43" s="5">
        <v>288</v>
      </c>
    </row>
    <row r="44" spans="1:5" x14ac:dyDescent="0.25">
      <c r="A44" t="s">
        <v>7</v>
      </c>
      <c r="B44" t="s">
        <v>35</v>
      </c>
      <c r="C44" t="s">
        <v>28</v>
      </c>
      <c r="D44" s="4">
        <v>5194</v>
      </c>
      <c r="E44" s="5">
        <v>288</v>
      </c>
    </row>
    <row r="45" spans="1:5" x14ac:dyDescent="0.25">
      <c r="A45" t="s">
        <v>8</v>
      </c>
      <c r="B45" t="s">
        <v>34</v>
      </c>
      <c r="C45" t="s">
        <v>31</v>
      </c>
      <c r="D45" s="4">
        <v>3507</v>
      </c>
      <c r="E45" s="5">
        <v>288</v>
      </c>
    </row>
    <row r="46" spans="1:5" x14ac:dyDescent="0.25">
      <c r="A46" t="s">
        <v>10</v>
      </c>
      <c r="B46" t="s">
        <v>37</v>
      </c>
      <c r="C46" t="s">
        <v>21</v>
      </c>
      <c r="D46" s="4">
        <v>245</v>
      </c>
      <c r="E46" s="5">
        <v>288</v>
      </c>
    </row>
    <row r="47" spans="1:5" x14ac:dyDescent="0.25">
      <c r="A47" t="s">
        <v>6</v>
      </c>
      <c r="B47" t="s">
        <v>38</v>
      </c>
      <c r="C47" t="s">
        <v>27</v>
      </c>
      <c r="D47" s="4">
        <v>1134</v>
      </c>
      <c r="E47" s="5">
        <v>282</v>
      </c>
    </row>
    <row r="48" spans="1:5" x14ac:dyDescent="0.25">
      <c r="A48" t="s">
        <v>10</v>
      </c>
      <c r="B48" t="s">
        <v>39</v>
      </c>
      <c r="C48" t="s">
        <v>21</v>
      </c>
      <c r="D48" s="4">
        <v>4858</v>
      </c>
      <c r="E48" s="5">
        <v>279</v>
      </c>
    </row>
    <row r="49" spans="1:5" x14ac:dyDescent="0.25">
      <c r="A49" t="s">
        <v>10</v>
      </c>
      <c r="B49" t="s">
        <v>35</v>
      </c>
      <c r="C49" t="s">
        <v>18</v>
      </c>
      <c r="D49" s="4">
        <v>3808</v>
      </c>
      <c r="E49" s="5">
        <v>279</v>
      </c>
    </row>
    <row r="50" spans="1:5" x14ac:dyDescent="0.25">
      <c r="A50" t="s">
        <v>3</v>
      </c>
      <c r="B50" t="s">
        <v>34</v>
      </c>
      <c r="C50" t="s">
        <v>14</v>
      </c>
      <c r="D50" s="4">
        <v>7259</v>
      </c>
      <c r="E50" s="5">
        <v>276</v>
      </c>
    </row>
    <row r="51" spans="1:5" x14ac:dyDescent="0.25">
      <c r="A51" t="s">
        <v>3</v>
      </c>
      <c r="B51" t="s">
        <v>35</v>
      </c>
      <c r="C51" t="s">
        <v>15</v>
      </c>
      <c r="D51" s="4">
        <v>6657</v>
      </c>
      <c r="E51" s="5">
        <v>276</v>
      </c>
    </row>
    <row r="52" spans="1:5" x14ac:dyDescent="0.25">
      <c r="A52" t="s">
        <v>9</v>
      </c>
      <c r="B52" t="s">
        <v>37</v>
      </c>
      <c r="C52" t="s">
        <v>29</v>
      </c>
      <c r="D52" s="4">
        <v>1085</v>
      </c>
      <c r="E52" s="5">
        <v>273</v>
      </c>
    </row>
    <row r="53" spans="1:5" x14ac:dyDescent="0.25">
      <c r="A53" t="s">
        <v>7</v>
      </c>
      <c r="B53" t="s">
        <v>38</v>
      </c>
      <c r="C53" t="s">
        <v>18</v>
      </c>
      <c r="D53" s="4">
        <v>1778</v>
      </c>
      <c r="E53" s="5">
        <v>270</v>
      </c>
    </row>
    <row r="54" spans="1:5" x14ac:dyDescent="0.25">
      <c r="A54" t="s">
        <v>6</v>
      </c>
      <c r="B54" t="s">
        <v>35</v>
      </c>
      <c r="C54" t="s">
        <v>20</v>
      </c>
      <c r="D54" s="4">
        <v>1071</v>
      </c>
      <c r="E54" s="5">
        <v>270</v>
      </c>
    </row>
    <row r="55" spans="1:5" x14ac:dyDescent="0.25">
      <c r="A55" t="s">
        <v>10</v>
      </c>
      <c r="B55" t="s">
        <v>36</v>
      </c>
      <c r="C55" t="s">
        <v>23</v>
      </c>
      <c r="D55" s="4">
        <v>2317</v>
      </c>
      <c r="E55" s="5">
        <v>261</v>
      </c>
    </row>
    <row r="56" spans="1:5" x14ac:dyDescent="0.25">
      <c r="A56" t="s">
        <v>7</v>
      </c>
      <c r="B56" t="s">
        <v>38</v>
      </c>
      <c r="C56" t="s">
        <v>28</v>
      </c>
      <c r="D56" s="4">
        <v>5677</v>
      </c>
      <c r="E56" s="5">
        <v>258</v>
      </c>
    </row>
    <row r="57" spans="1:5" x14ac:dyDescent="0.25">
      <c r="A57" t="s">
        <v>3</v>
      </c>
      <c r="B57" t="s">
        <v>35</v>
      </c>
      <c r="C57" t="s">
        <v>14</v>
      </c>
      <c r="D57" s="4">
        <v>2415</v>
      </c>
      <c r="E57" s="5">
        <v>255</v>
      </c>
    </row>
    <row r="58" spans="1:5" x14ac:dyDescent="0.25">
      <c r="A58" t="s">
        <v>7</v>
      </c>
      <c r="B58" t="s">
        <v>35</v>
      </c>
      <c r="C58" t="s">
        <v>30</v>
      </c>
      <c r="D58" s="4">
        <v>6755</v>
      </c>
      <c r="E58" s="5">
        <v>252</v>
      </c>
    </row>
    <row r="59" spans="1:5" x14ac:dyDescent="0.25">
      <c r="A59" t="s">
        <v>7</v>
      </c>
      <c r="B59" t="s">
        <v>36</v>
      </c>
      <c r="C59" t="s">
        <v>29</v>
      </c>
      <c r="D59" s="4">
        <v>5551</v>
      </c>
      <c r="E59" s="5">
        <v>252</v>
      </c>
    </row>
    <row r="60" spans="1:5" x14ac:dyDescent="0.25">
      <c r="A60" t="s">
        <v>5</v>
      </c>
      <c r="B60" t="s">
        <v>39</v>
      </c>
      <c r="C60" t="s">
        <v>18</v>
      </c>
      <c r="D60" s="4">
        <v>385</v>
      </c>
      <c r="E60" s="5">
        <v>249</v>
      </c>
    </row>
    <row r="61" spans="1:5" x14ac:dyDescent="0.25">
      <c r="A61" t="s">
        <v>5</v>
      </c>
      <c r="B61" t="s">
        <v>35</v>
      </c>
      <c r="C61" t="s">
        <v>31</v>
      </c>
      <c r="D61" s="4">
        <v>4753</v>
      </c>
      <c r="E61" s="5">
        <v>246</v>
      </c>
    </row>
    <row r="62" spans="1:5" x14ac:dyDescent="0.25">
      <c r="A62" t="s">
        <v>7</v>
      </c>
      <c r="B62" t="s">
        <v>39</v>
      </c>
      <c r="C62" t="s">
        <v>17</v>
      </c>
      <c r="D62" s="4">
        <v>4438</v>
      </c>
      <c r="E62" s="5">
        <v>246</v>
      </c>
    </row>
    <row r="63" spans="1:5" x14ac:dyDescent="0.25">
      <c r="A63" t="s">
        <v>2</v>
      </c>
      <c r="B63" t="s">
        <v>36</v>
      </c>
      <c r="C63" t="s">
        <v>31</v>
      </c>
      <c r="D63" s="4">
        <v>3094</v>
      </c>
      <c r="E63" s="5">
        <v>246</v>
      </c>
    </row>
    <row r="64" spans="1:5" x14ac:dyDescent="0.25">
      <c r="A64" t="s">
        <v>9</v>
      </c>
      <c r="B64" t="s">
        <v>37</v>
      </c>
      <c r="C64" t="s">
        <v>26</v>
      </c>
      <c r="D64" s="4">
        <v>2856</v>
      </c>
      <c r="E64" s="5">
        <v>246</v>
      </c>
    </row>
    <row r="65" spans="1:5" x14ac:dyDescent="0.25">
      <c r="A65" t="s">
        <v>9</v>
      </c>
      <c r="B65" t="s">
        <v>35</v>
      </c>
      <c r="C65" t="s">
        <v>15</v>
      </c>
      <c r="D65" s="4">
        <v>7833</v>
      </c>
      <c r="E65" s="5">
        <v>243</v>
      </c>
    </row>
    <row r="66" spans="1:5" x14ac:dyDescent="0.25">
      <c r="A66" t="s">
        <v>7</v>
      </c>
      <c r="B66" t="s">
        <v>35</v>
      </c>
      <c r="C66" t="s">
        <v>19</v>
      </c>
      <c r="D66" s="4">
        <v>4585</v>
      </c>
      <c r="E66" s="5">
        <v>240</v>
      </c>
    </row>
    <row r="67" spans="1:5" x14ac:dyDescent="0.25">
      <c r="A67" t="s">
        <v>41</v>
      </c>
      <c r="B67" t="s">
        <v>37</v>
      </c>
      <c r="C67" t="s">
        <v>30</v>
      </c>
      <c r="D67" s="4">
        <v>1526</v>
      </c>
      <c r="E67" s="5">
        <v>240</v>
      </c>
    </row>
    <row r="68" spans="1:5" x14ac:dyDescent="0.25">
      <c r="A68" t="s">
        <v>5</v>
      </c>
      <c r="B68" t="s">
        <v>34</v>
      </c>
      <c r="C68" t="s">
        <v>22</v>
      </c>
      <c r="D68" s="4">
        <v>6279</v>
      </c>
      <c r="E68" s="5">
        <v>237</v>
      </c>
    </row>
    <row r="69" spans="1:5" x14ac:dyDescent="0.25">
      <c r="A69" t="s">
        <v>40</v>
      </c>
      <c r="B69" t="s">
        <v>35</v>
      </c>
      <c r="C69" t="s">
        <v>32</v>
      </c>
      <c r="D69" s="4">
        <v>12348</v>
      </c>
      <c r="E69" s="5">
        <v>234</v>
      </c>
    </row>
    <row r="70" spans="1:5" x14ac:dyDescent="0.25">
      <c r="A70" t="s">
        <v>3</v>
      </c>
      <c r="B70" t="s">
        <v>35</v>
      </c>
      <c r="C70" t="s">
        <v>25</v>
      </c>
      <c r="D70" s="4">
        <v>2464</v>
      </c>
      <c r="E70" s="5">
        <v>234</v>
      </c>
    </row>
    <row r="71" spans="1:5" x14ac:dyDescent="0.25">
      <c r="A71" t="s">
        <v>8</v>
      </c>
      <c r="B71" t="s">
        <v>38</v>
      </c>
      <c r="C71" t="s">
        <v>23</v>
      </c>
      <c r="D71" s="4">
        <v>1701</v>
      </c>
      <c r="E71" s="5">
        <v>234</v>
      </c>
    </row>
    <row r="72" spans="1:5" x14ac:dyDescent="0.25">
      <c r="A72" t="s">
        <v>41</v>
      </c>
      <c r="B72" t="s">
        <v>36</v>
      </c>
      <c r="C72" t="s">
        <v>13</v>
      </c>
      <c r="D72" s="4">
        <v>10311</v>
      </c>
      <c r="E72" s="5">
        <v>231</v>
      </c>
    </row>
    <row r="73" spans="1:5" x14ac:dyDescent="0.25">
      <c r="A73" t="s">
        <v>41</v>
      </c>
      <c r="B73" t="s">
        <v>37</v>
      </c>
      <c r="C73" t="s">
        <v>15</v>
      </c>
      <c r="D73" s="4">
        <v>714</v>
      </c>
      <c r="E73" s="5">
        <v>231</v>
      </c>
    </row>
    <row r="74" spans="1:5" x14ac:dyDescent="0.25">
      <c r="A74" t="s">
        <v>10</v>
      </c>
      <c r="B74" t="s">
        <v>35</v>
      </c>
      <c r="C74" t="s">
        <v>21</v>
      </c>
      <c r="D74" s="4">
        <v>567</v>
      </c>
      <c r="E74" s="5">
        <v>228</v>
      </c>
    </row>
    <row r="75" spans="1:5" x14ac:dyDescent="0.25">
      <c r="A75" t="s">
        <v>7</v>
      </c>
      <c r="B75" t="s">
        <v>37</v>
      </c>
      <c r="C75" t="s">
        <v>14</v>
      </c>
      <c r="D75" s="4">
        <v>6608</v>
      </c>
      <c r="E75" s="5">
        <v>225</v>
      </c>
    </row>
    <row r="76" spans="1:5" x14ac:dyDescent="0.25">
      <c r="A76" t="s">
        <v>40</v>
      </c>
      <c r="B76" t="s">
        <v>39</v>
      </c>
      <c r="C76" t="s">
        <v>28</v>
      </c>
      <c r="D76" s="4">
        <v>3101</v>
      </c>
      <c r="E76" s="5">
        <v>225</v>
      </c>
    </row>
    <row r="77" spans="1:5" x14ac:dyDescent="0.25">
      <c r="A77" t="s">
        <v>41</v>
      </c>
      <c r="B77" t="s">
        <v>34</v>
      </c>
      <c r="C77" t="s">
        <v>16</v>
      </c>
      <c r="D77" s="4">
        <v>1274</v>
      </c>
      <c r="E77" s="5">
        <v>225</v>
      </c>
    </row>
    <row r="78" spans="1:5" x14ac:dyDescent="0.25">
      <c r="A78" t="s">
        <v>8</v>
      </c>
      <c r="B78" t="s">
        <v>34</v>
      </c>
      <c r="C78" t="s">
        <v>16</v>
      </c>
      <c r="D78" s="4">
        <v>2009</v>
      </c>
      <c r="E78" s="5">
        <v>219</v>
      </c>
    </row>
    <row r="79" spans="1:5" x14ac:dyDescent="0.25">
      <c r="A79" t="s">
        <v>41</v>
      </c>
      <c r="B79" t="s">
        <v>35</v>
      </c>
      <c r="C79" t="s">
        <v>28</v>
      </c>
      <c r="D79" s="4">
        <v>7455</v>
      </c>
      <c r="E79" s="5">
        <v>216</v>
      </c>
    </row>
    <row r="80" spans="1:5" x14ac:dyDescent="0.25">
      <c r="A80" t="s">
        <v>2</v>
      </c>
      <c r="B80" t="s">
        <v>39</v>
      </c>
      <c r="C80" t="s">
        <v>21</v>
      </c>
      <c r="D80" s="4">
        <v>7651</v>
      </c>
      <c r="E80" s="5">
        <v>213</v>
      </c>
    </row>
    <row r="81" spans="1:5" x14ac:dyDescent="0.25">
      <c r="A81" t="s">
        <v>8</v>
      </c>
      <c r="B81" t="s">
        <v>38</v>
      </c>
      <c r="C81" t="s">
        <v>32</v>
      </c>
      <c r="D81" s="4">
        <v>3752</v>
      </c>
      <c r="E81" s="5">
        <v>213</v>
      </c>
    </row>
    <row r="82" spans="1:5" x14ac:dyDescent="0.25">
      <c r="A82" t="s">
        <v>8</v>
      </c>
      <c r="B82" t="s">
        <v>39</v>
      </c>
      <c r="C82" t="s">
        <v>31</v>
      </c>
      <c r="D82" s="4">
        <v>8890</v>
      </c>
      <c r="E82" s="5">
        <v>210</v>
      </c>
    </row>
    <row r="83" spans="1:5" x14ac:dyDescent="0.25">
      <c r="A83" t="s">
        <v>8</v>
      </c>
      <c r="B83" t="s">
        <v>35</v>
      </c>
      <c r="C83" t="s">
        <v>22</v>
      </c>
      <c r="D83" s="4">
        <v>5012</v>
      </c>
      <c r="E83" s="5">
        <v>210</v>
      </c>
    </row>
    <row r="84" spans="1:5" x14ac:dyDescent="0.25">
      <c r="A84" t="s">
        <v>7</v>
      </c>
      <c r="B84" t="s">
        <v>37</v>
      </c>
      <c r="C84" t="s">
        <v>22</v>
      </c>
      <c r="D84" s="4">
        <v>9835</v>
      </c>
      <c r="E84" s="5">
        <v>207</v>
      </c>
    </row>
    <row r="85" spans="1:5" x14ac:dyDescent="0.25">
      <c r="A85" t="s">
        <v>6</v>
      </c>
      <c r="B85" t="s">
        <v>34</v>
      </c>
      <c r="C85" t="s">
        <v>27</v>
      </c>
      <c r="D85" s="4">
        <v>4242</v>
      </c>
      <c r="E85" s="5">
        <v>207</v>
      </c>
    </row>
    <row r="86" spans="1:5" x14ac:dyDescent="0.25">
      <c r="A86" t="s">
        <v>9</v>
      </c>
      <c r="B86" t="s">
        <v>37</v>
      </c>
      <c r="C86" t="s">
        <v>4</v>
      </c>
      <c r="D86" s="4">
        <v>259</v>
      </c>
      <c r="E86" s="5">
        <v>207</v>
      </c>
    </row>
    <row r="87" spans="1:5" x14ac:dyDescent="0.25">
      <c r="A87" t="s">
        <v>9</v>
      </c>
      <c r="B87" t="s">
        <v>36</v>
      </c>
      <c r="C87" t="s">
        <v>27</v>
      </c>
      <c r="D87" s="4">
        <v>11522</v>
      </c>
      <c r="E87" s="5">
        <v>204</v>
      </c>
    </row>
    <row r="88" spans="1:5" x14ac:dyDescent="0.25">
      <c r="A88" t="s">
        <v>10</v>
      </c>
      <c r="B88" t="s">
        <v>34</v>
      </c>
      <c r="C88" t="s">
        <v>19</v>
      </c>
      <c r="D88" s="4">
        <v>5355</v>
      </c>
      <c r="E88" s="5">
        <v>204</v>
      </c>
    </row>
    <row r="89" spans="1:5" x14ac:dyDescent="0.25">
      <c r="A89" t="s">
        <v>9</v>
      </c>
      <c r="B89" t="s">
        <v>39</v>
      </c>
      <c r="C89" t="s">
        <v>18</v>
      </c>
      <c r="D89" s="4">
        <v>2639</v>
      </c>
      <c r="E89" s="5">
        <v>204</v>
      </c>
    </row>
    <row r="90" spans="1:5" x14ac:dyDescent="0.25">
      <c r="A90" t="s">
        <v>8</v>
      </c>
      <c r="B90" t="s">
        <v>37</v>
      </c>
      <c r="C90" t="s">
        <v>19</v>
      </c>
      <c r="D90" s="4">
        <v>1771</v>
      </c>
      <c r="E90" s="5">
        <v>204</v>
      </c>
    </row>
    <row r="91" spans="1:5" x14ac:dyDescent="0.25">
      <c r="A91" t="s">
        <v>41</v>
      </c>
      <c r="B91" t="s">
        <v>36</v>
      </c>
      <c r="C91" t="s">
        <v>26</v>
      </c>
      <c r="D91" s="4">
        <v>98</v>
      </c>
      <c r="E91" s="5">
        <v>204</v>
      </c>
    </row>
    <row r="92" spans="1:5" x14ac:dyDescent="0.25">
      <c r="A92" t="s">
        <v>5</v>
      </c>
      <c r="B92" t="s">
        <v>35</v>
      </c>
      <c r="C92" t="s">
        <v>15</v>
      </c>
      <c r="D92" s="4">
        <v>13391</v>
      </c>
      <c r="E92" s="5">
        <v>201</v>
      </c>
    </row>
    <row r="93" spans="1:5" x14ac:dyDescent="0.25">
      <c r="A93" t="s">
        <v>2</v>
      </c>
      <c r="B93" t="s">
        <v>37</v>
      </c>
      <c r="C93" t="s">
        <v>17</v>
      </c>
      <c r="D93" s="4">
        <v>9926</v>
      </c>
      <c r="E93" s="5">
        <v>201</v>
      </c>
    </row>
    <row r="94" spans="1:5" x14ac:dyDescent="0.25">
      <c r="A94" t="s">
        <v>5</v>
      </c>
      <c r="B94" t="s">
        <v>34</v>
      </c>
      <c r="C94" t="s">
        <v>15</v>
      </c>
      <c r="D94" s="4">
        <v>7280</v>
      </c>
      <c r="E94" s="5">
        <v>201</v>
      </c>
    </row>
    <row r="95" spans="1:5" x14ac:dyDescent="0.25">
      <c r="A95" t="s">
        <v>40</v>
      </c>
      <c r="B95" t="s">
        <v>36</v>
      </c>
      <c r="C95" t="s">
        <v>13</v>
      </c>
      <c r="D95" s="4">
        <v>4424</v>
      </c>
      <c r="E95" s="5">
        <v>201</v>
      </c>
    </row>
    <row r="96" spans="1:5" x14ac:dyDescent="0.25">
      <c r="A96" t="s">
        <v>7</v>
      </c>
      <c r="B96" t="s">
        <v>39</v>
      </c>
      <c r="C96" t="s">
        <v>27</v>
      </c>
      <c r="D96" s="4">
        <v>966</v>
      </c>
      <c r="E96" s="5">
        <v>198</v>
      </c>
    </row>
    <row r="97" spans="1:5" x14ac:dyDescent="0.25">
      <c r="A97" t="s">
        <v>10</v>
      </c>
      <c r="B97" t="s">
        <v>35</v>
      </c>
      <c r="C97" t="s">
        <v>20</v>
      </c>
      <c r="D97" s="4">
        <v>1974</v>
      </c>
      <c r="E97" s="5">
        <v>195</v>
      </c>
    </row>
    <row r="98" spans="1:5" x14ac:dyDescent="0.25">
      <c r="A98" t="s">
        <v>8</v>
      </c>
      <c r="B98" t="s">
        <v>37</v>
      </c>
      <c r="C98" t="s">
        <v>22</v>
      </c>
      <c r="D98" s="4">
        <v>1890</v>
      </c>
      <c r="E98" s="5">
        <v>195</v>
      </c>
    </row>
    <row r="99" spans="1:5" x14ac:dyDescent="0.25">
      <c r="A99" t="s">
        <v>5</v>
      </c>
      <c r="B99" t="s">
        <v>34</v>
      </c>
      <c r="C99" t="s">
        <v>19</v>
      </c>
      <c r="D99" s="4">
        <v>861</v>
      </c>
      <c r="E99" s="5">
        <v>195</v>
      </c>
    </row>
    <row r="100" spans="1:5" x14ac:dyDescent="0.25">
      <c r="A100" t="s">
        <v>41</v>
      </c>
      <c r="B100" t="s">
        <v>36</v>
      </c>
      <c r="C100" t="s">
        <v>19</v>
      </c>
      <c r="D100" s="4">
        <v>1925</v>
      </c>
      <c r="E100" s="5">
        <v>192</v>
      </c>
    </row>
    <row r="101" spans="1:5" x14ac:dyDescent="0.25">
      <c r="A101" t="s">
        <v>7</v>
      </c>
      <c r="B101" t="s">
        <v>34</v>
      </c>
      <c r="C101" t="s">
        <v>24</v>
      </c>
      <c r="D101" s="4">
        <v>8862</v>
      </c>
      <c r="E101" s="5">
        <v>189</v>
      </c>
    </row>
    <row r="102" spans="1:5" x14ac:dyDescent="0.25">
      <c r="A102" t="s">
        <v>6</v>
      </c>
      <c r="B102" t="s">
        <v>37</v>
      </c>
      <c r="C102" t="s">
        <v>23</v>
      </c>
      <c r="D102" s="4">
        <v>4949</v>
      </c>
      <c r="E102" s="5">
        <v>189</v>
      </c>
    </row>
    <row r="103" spans="1:5" x14ac:dyDescent="0.25">
      <c r="A103" t="s">
        <v>9</v>
      </c>
      <c r="B103" t="s">
        <v>36</v>
      </c>
      <c r="C103" t="s">
        <v>32</v>
      </c>
      <c r="D103" s="4">
        <v>2954</v>
      </c>
      <c r="E103" s="5">
        <v>189</v>
      </c>
    </row>
    <row r="104" spans="1:5" x14ac:dyDescent="0.25">
      <c r="A104" t="s">
        <v>9</v>
      </c>
      <c r="B104" t="s">
        <v>34</v>
      </c>
      <c r="C104" t="s">
        <v>16</v>
      </c>
      <c r="D104" s="4">
        <v>938</v>
      </c>
      <c r="E104" s="5">
        <v>189</v>
      </c>
    </row>
    <row r="105" spans="1:5" x14ac:dyDescent="0.25">
      <c r="A105" t="s">
        <v>41</v>
      </c>
      <c r="B105" t="s">
        <v>35</v>
      </c>
      <c r="C105" t="s">
        <v>15</v>
      </c>
      <c r="D105" s="4">
        <v>2114</v>
      </c>
      <c r="E105" s="5">
        <v>186</v>
      </c>
    </row>
    <row r="106" spans="1:5" x14ac:dyDescent="0.25">
      <c r="A106" t="s">
        <v>8</v>
      </c>
      <c r="B106" t="s">
        <v>39</v>
      </c>
      <c r="C106" t="s">
        <v>30</v>
      </c>
      <c r="D106" s="4">
        <v>7021</v>
      </c>
      <c r="E106" s="5">
        <v>183</v>
      </c>
    </row>
    <row r="107" spans="1:5" x14ac:dyDescent="0.25">
      <c r="A107" t="s">
        <v>2</v>
      </c>
      <c r="B107" t="s">
        <v>38</v>
      </c>
      <c r="C107" t="s">
        <v>28</v>
      </c>
      <c r="D107" s="4">
        <v>6580</v>
      </c>
      <c r="E107" s="5">
        <v>183</v>
      </c>
    </row>
    <row r="108" spans="1:5" x14ac:dyDescent="0.25">
      <c r="A108" t="s">
        <v>6</v>
      </c>
      <c r="B108" t="s">
        <v>35</v>
      </c>
      <c r="C108" t="s">
        <v>27</v>
      </c>
      <c r="D108" s="4">
        <v>3864</v>
      </c>
      <c r="E108" s="5">
        <v>177</v>
      </c>
    </row>
    <row r="109" spans="1:5" x14ac:dyDescent="0.25">
      <c r="A109" t="s">
        <v>7</v>
      </c>
      <c r="B109" t="s">
        <v>36</v>
      </c>
      <c r="C109" t="s">
        <v>18</v>
      </c>
      <c r="D109" s="4">
        <v>2646</v>
      </c>
      <c r="E109" s="5">
        <v>177</v>
      </c>
    </row>
    <row r="110" spans="1:5" x14ac:dyDescent="0.25">
      <c r="A110" t="s">
        <v>41</v>
      </c>
      <c r="B110" t="s">
        <v>37</v>
      </c>
      <c r="C110" t="s">
        <v>26</v>
      </c>
      <c r="D110" s="4">
        <v>2324</v>
      </c>
      <c r="E110" s="5">
        <v>177</v>
      </c>
    </row>
    <row r="111" spans="1:5" x14ac:dyDescent="0.25">
      <c r="A111" t="s">
        <v>41</v>
      </c>
      <c r="B111" t="s">
        <v>34</v>
      </c>
      <c r="C111" t="s">
        <v>33</v>
      </c>
      <c r="D111" s="4">
        <v>7847</v>
      </c>
      <c r="E111" s="5">
        <v>174</v>
      </c>
    </row>
    <row r="112" spans="1:5" x14ac:dyDescent="0.25">
      <c r="A112" t="s">
        <v>41</v>
      </c>
      <c r="B112" t="s">
        <v>36</v>
      </c>
      <c r="C112" t="s">
        <v>30</v>
      </c>
      <c r="D112" s="4">
        <v>6118</v>
      </c>
      <c r="E112" s="5">
        <v>174</v>
      </c>
    </row>
    <row r="113" spans="1:5" x14ac:dyDescent="0.25">
      <c r="A113" t="s">
        <v>40</v>
      </c>
      <c r="B113" t="s">
        <v>35</v>
      </c>
      <c r="C113" t="s">
        <v>16</v>
      </c>
      <c r="D113" s="4">
        <v>4725</v>
      </c>
      <c r="E113" s="5">
        <v>174</v>
      </c>
    </row>
    <row r="114" spans="1:5" x14ac:dyDescent="0.25">
      <c r="A114" t="s">
        <v>9</v>
      </c>
      <c r="B114" t="s">
        <v>34</v>
      </c>
      <c r="C114" t="s">
        <v>17</v>
      </c>
      <c r="D114" s="4">
        <v>707</v>
      </c>
      <c r="E114" s="5">
        <v>174</v>
      </c>
    </row>
    <row r="115" spans="1:5" x14ac:dyDescent="0.25">
      <c r="A115" t="s">
        <v>3</v>
      </c>
      <c r="B115" t="s">
        <v>39</v>
      </c>
      <c r="C115" t="s">
        <v>26</v>
      </c>
      <c r="D115" s="4">
        <v>4956</v>
      </c>
      <c r="E115" s="5">
        <v>171</v>
      </c>
    </row>
    <row r="116" spans="1:5" x14ac:dyDescent="0.25">
      <c r="A116" t="s">
        <v>5</v>
      </c>
      <c r="B116" t="s">
        <v>39</v>
      </c>
      <c r="C116" t="s">
        <v>24</v>
      </c>
      <c r="D116" s="4">
        <v>4018</v>
      </c>
      <c r="E116" s="5">
        <v>171</v>
      </c>
    </row>
    <row r="117" spans="1:5" x14ac:dyDescent="0.25">
      <c r="A117" t="s">
        <v>5</v>
      </c>
      <c r="B117" t="s">
        <v>38</v>
      </c>
      <c r="C117" t="s">
        <v>19</v>
      </c>
      <c r="D117" s="4">
        <v>5474</v>
      </c>
      <c r="E117" s="5">
        <v>168</v>
      </c>
    </row>
    <row r="118" spans="1:5" x14ac:dyDescent="0.25">
      <c r="A118" t="s">
        <v>8</v>
      </c>
      <c r="B118" t="s">
        <v>35</v>
      </c>
      <c r="C118" t="s">
        <v>29</v>
      </c>
      <c r="D118" s="4">
        <v>2023</v>
      </c>
      <c r="E118" s="5">
        <v>168</v>
      </c>
    </row>
    <row r="119" spans="1:5" x14ac:dyDescent="0.25">
      <c r="A119" t="s">
        <v>3</v>
      </c>
      <c r="B119" t="s">
        <v>39</v>
      </c>
      <c r="C119" t="s">
        <v>16</v>
      </c>
      <c r="D119" s="4">
        <v>21</v>
      </c>
      <c r="E119" s="5">
        <v>168</v>
      </c>
    </row>
    <row r="120" spans="1:5" x14ac:dyDescent="0.25">
      <c r="A120" t="s">
        <v>3</v>
      </c>
      <c r="B120" t="s">
        <v>36</v>
      </c>
      <c r="C120" t="s">
        <v>23</v>
      </c>
      <c r="D120" s="4">
        <v>3773</v>
      </c>
      <c r="E120" s="5">
        <v>165</v>
      </c>
    </row>
    <row r="121" spans="1:5" x14ac:dyDescent="0.25">
      <c r="A121" t="s">
        <v>2</v>
      </c>
      <c r="B121" t="s">
        <v>39</v>
      </c>
      <c r="C121" t="s">
        <v>20</v>
      </c>
      <c r="D121" s="4">
        <v>9443</v>
      </c>
      <c r="E121" s="5">
        <v>162</v>
      </c>
    </row>
    <row r="122" spans="1:5" x14ac:dyDescent="0.25">
      <c r="A122" t="s">
        <v>40</v>
      </c>
      <c r="B122" t="s">
        <v>34</v>
      </c>
      <c r="C122" t="s">
        <v>19</v>
      </c>
      <c r="D122" s="4">
        <v>4018</v>
      </c>
      <c r="E122" s="5">
        <v>162</v>
      </c>
    </row>
    <row r="123" spans="1:5" x14ac:dyDescent="0.25">
      <c r="A123" t="s">
        <v>3</v>
      </c>
      <c r="B123" t="s">
        <v>36</v>
      </c>
      <c r="C123" t="s">
        <v>28</v>
      </c>
      <c r="D123" s="4">
        <v>973</v>
      </c>
      <c r="E123" s="5">
        <v>162</v>
      </c>
    </row>
    <row r="124" spans="1:5" x14ac:dyDescent="0.25">
      <c r="A124" t="s">
        <v>40</v>
      </c>
      <c r="B124" t="s">
        <v>34</v>
      </c>
      <c r="C124" t="s">
        <v>33</v>
      </c>
      <c r="D124" s="4">
        <v>3794</v>
      </c>
      <c r="E124" s="5">
        <v>159</v>
      </c>
    </row>
    <row r="125" spans="1:5" x14ac:dyDescent="0.25">
      <c r="A125" t="s">
        <v>9</v>
      </c>
      <c r="B125" t="s">
        <v>35</v>
      </c>
      <c r="C125" t="s">
        <v>26</v>
      </c>
      <c r="D125" s="4">
        <v>98</v>
      </c>
      <c r="E125" s="5">
        <v>159</v>
      </c>
    </row>
    <row r="126" spans="1:5" x14ac:dyDescent="0.25">
      <c r="A126" t="s">
        <v>40</v>
      </c>
      <c r="B126" t="s">
        <v>34</v>
      </c>
      <c r="C126" t="s">
        <v>17</v>
      </c>
      <c r="D126" s="4">
        <v>5019</v>
      </c>
      <c r="E126" s="5">
        <v>156</v>
      </c>
    </row>
    <row r="127" spans="1:5" x14ac:dyDescent="0.25">
      <c r="A127" t="s">
        <v>6</v>
      </c>
      <c r="B127" t="s">
        <v>36</v>
      </c>
      <c r="C127" t="s">
        <v>17</v>
      </c>
      <c r="D127" s="4">
        <v>4970</v>
      </c>
      <c r="E127" s="5">
        <v>156</v>
      </c>
    </row>
    <row r="128" spans="1:5" x14ac:dyDescent="0.25">
      <c r="A128" t="s">
        <v>9</v>
      </c>
      <c r="B128" t="s">
        <v>37</v>
      </c>
      <c r="C128" t="s">
        <v>25</v>
      </c>
      <c r="D128" s="4">
        <v>4305</v>
      </c>
      <c r="E128" s="5">
        <v>156</v>
      </c>
    </row>
    <row r="129" spans="1:5" x14ac:dyDescent="0.25">
      <c r="A129" t="s">
        <v>2</v>
      </c>
      <c r="B129" t="s">
        <v>38</v>
      </c>
      <c r="C129" t="s">
        <v>23</v>
      </c>
      <c r="D129" s="4">
        <v>4417</v>
      </c>
      <c r="E129" s="5">
        <v>153</v>
      </c>
    </row>
    <row r="130" spans="1:5" x14ac:dyDescent="0.25">
      <c r="A130" t="s">
        <v>9</v>
      </c>
      <c r="B130" t="s">
        <v>34</v>
      </c>
      <c r="C130" t="s">
        <v>28</v>
      </c>
      <c r="D130" s="4">
        <v>14329</v>
      </c>
      <c r="E130" s="5">
        <v>150</v>
      </c>
    </row>
    <row r="131" spans="1:5" x14ac:dyDescent="0.25">
      <c r="A131" t="s">
        <v>8</v>
      </c>
      <c r="B131" t="s">
        <v>36</v>
      </c>
      <c r="C131" t="s">
        <v>23</v>
      </c>
      <c r="D131" s="4">
        <v>5019</v>
      </c>
      <c r="E131" s="5">
        <v>150</v>
      </c>
    </row>
    <row r="132" spans="1:5" x14ac:dyDescent="0.25">
      <c r="A132" t="s">
        <v>6</v>
      </c>
      <c r="B132" t="s">
        <v>34</v>
      </c>
      <c r="C132" t="s">
        <v>17</v>
      </c>
      <c r="D132" s="4">
        <v>3759</v>
      </c>
      <c r="E132" s="5">
        <v>150</v>
      </c>
    </row>
    <row r="133" spans="1:5" x14ac:dyDescent="0.25">
      <c r="A133" t="s">
        <v>8</v>
      </c>
      <c r="B133" t="s">
        <v>37</v>
      </c>
      <c r="C133" t="s">
        <v>30</v>
      </c>
      <c r="D133" s="4">
        <v>42</v>
      </c>
      <c r="E133" s="5">
        <v>150</v>
      </c>
    </row>
    <row r="134" spans="1:5" x14ac:dyDescent="0.25">
      <c r="A134" t="s">
        <v>9</v>
      </c>
      <c r="B134" t="s">
        <v>35</v>
      </c>
      <c r="C134" t="s">
        <v>4</v>
      </c>
      <c r="D134" s="4">
        <v>959</v>
      </c>
      <c r="E134" s="5">
        <v>147</v>
      </c>
    </row>
    <row r="135" spans="1:5" x14ac:dyDescent="0.25">
      <c r="A135" t="s">
        <v>2</v>
      </c>
      <c r="B135" t="s">
        <v>39</v>
      </c>
      <c r="C135" t="s">
        <v>28</v>
      </c>
      <c r="D135" s="4">
        <v>6027</v>
      </c>
      <c r="E135" s="5">
        <v>144</v>
      </c>
    </row>
    <row r="136" spans="1:5" x14ac:dyDescent="0.25">
      <c r="A136" t="s">
        <v>3</v>
      </c>
      <c r="B136" t="s">
        <v>37</v>
      </c>
      <c r="C136" t="s">
        <v>17</v>
      </c>
      <c r="D136" s="4">
        <v>3983</v>
      </c>
      <c r="E136" s="5">
        <v>144</v>
      </c>
    </row>
    <row r="137" spans="1:5" x14ac:dyDescent="0.25">
      <c r="A137" t="s">
        <v>9</v>
      </c>
      <c r="B137" t="s">
        <v>35</v>
      </c>
      <c r="C137" t="s">
        <v>27</v>
      </c>
      <c r="D137" s="4">
        <v>2429</v>
      </c>
      <c r="E137" s="5">
        <v>144</v>
      </c>
    </row>
    <row r="138" spans="1:5" x14ac:dyDescent="0.25">
      <c r="A138" t="s">
        <v>41</v>
      </c>
      <c r="B138" t="s">
        <v>34</v>
      </c>
      <c r="C138" t="s">
        <v>22</v>
      </c>
      <c r="D138" s="4">
        <v>336</v>
      </c>
      <c r="E138" s="5">
        <v>144</v>
      </c>
    </row>
    <row r="139" spans="1:5" x14ac:dyDescent="0.25">
      <c r="A139" t="s">
        <v>10</v>
      </c>
      <c r="B139" t="s">
        <v>38</v>
      </c>
      <c r="C139" t="s">
        <v>22</v>
      </c>
      <c r="D139" s="4">
        <v>2205</v>
      </c>
      <c r="E139" s="5">
        <v>141</v>
      </c>
    </row>
    <row r="140" spans="1:5" x14ac:dyDescent="0.25">
      <c r="A140" t="s">
        <v>2</v>
      </c>
      <c r="B140" t="s">
        <v>39</v>
      </c>
      <c r="C140" t="s">
        <v>22</v>
      </c>
      <c r="D140" s="4">
        <v>1568</v>
      </c>
      <c r="E140" s="5">
        <v>141</v>
      </c>
    </row>
    <row r="141" spans="1:5" x14ac:dyDescent="0.25">
      <c r="A141" t="s">
        <v>2</v>
      </c>
      <c r="B141" t="s">
        <v>37</v>
      </c>
      <c r="C141" t="s">
        <v>18</v>
      </c>
      <c r="D141" s="4">
        <v>11571</v>
      </c>
      <c r="E141" s="5">
        <v>138</v>
      </c>
    </row>
    <row r="142" spans="1:5" x14ac:dyDescent="0.25">
      <c r="A142" t="s">
        <v>7</v>
      </c>
      <c r="B142" t="s">
        <v>34</v>
      </c>
      <c r="C142" t="s">
        <v>20</v>
      </c>
      <c r="D142" s="4">
        <v>2205</v>
      </c>
      <c r="E142" s="5">
        <v>138</v>
      </c>
    </row>
    <row r="143" spans="1:5" x14ac:dyDescent="0.25">
      <c r="A143" t="s">
        <v>40</v>
      </c>
      <c r="B143" t="s">
        <v>34</v>
      </c>
      <c r="C143" t="s">
        <v>27</v>
      </c>
      <c r="D143" s="4">
        <v>2289</v>
      </c>
      <c r="E143" s="5">
        <v>135</v>
      </c>
    </row>
    <row r="144" spans="1:5" x14ac:dyDescent="0.25">
      <c r="A144" t="s">
        <v>6</v>
      </c>
      <c r="B144" t="s">
        <v>36</v>
      </c>
      <c r="C144" t="s">
        <v>29</v>
      </c>
      <c r="D144" s="4">
        <v>1400</v>
      </c>
      <c r="E144" s="5">
        <v>135</v>
      </c>
    </row>
    <row r="145" spans="1:5" x14ac:dyDescent="0.25">
      <c r="A145" t="s">
        <v>6</v>
      </c>
      <c r="B145" t="s">
        <v>38</v>
      </c>
      <c r="C145" t="s">
        <v>33</v>
      </c>
      <c r="D145" s="4">
        <v>959</v>
      </c>
      <c r="E145" s="5">
        <v>135</v>
      </c>
    </row>
    <row r="146" spans="1:5" x14ac:dyDescent="0.25">
      <c r="A146" t="s">
        <v>40</v>
      </c>
      <c r="B146" t="s">
        <v>39</v>
      </c>
      <c r="C146" t="s">
        <v>29</v>
      </c>
      <c r="D146" s="4">
        <v>0</v>
      </c>
      <c r="E146" s="5">
        <v>135</v>
      </c>
    </row>
    <row r="147" spans="1:5" x14ac:dyDescent="0.25">
      <c r="A147" t="s">
        <v>41</v>
      </c>
      <c r="B147" t="s">
        <v>35</v>
      </c>
      <c r="C147" t="s">
        <v>27</v>
      </c>
      <c r="D147" s="4">
        <v>847</v>
      </c>
      <c r="E147" s="5">
        <v>129</v>
      </c>
    </row>
    <row r="148" spans="1:5" x14ac:dyDescent="0.25">
      <c r="A148" t="s">
        <v>10</v>
      </c>
      <c r="B148" t="s">
        <v>38</v>
      </c>
      <c r="C148" t="s">
        <v>4</v>
      </c>
      <c r="D148" s="4">
        <v>6860</v>
      </c>
      <c r="E148" s="5">
        <v>126</v>
      </c>
    </row>
    <row r="149" spans="1:5" x14ac:dyDescent="0.25">
      <c r="A149" t="s">
        <v>41</v>
      </c>
      <c r="B149" t="s">
        <v>34</v>
      </c>
      <c r="C149" t="s">
        <v>23</v>
      </c>
      <c r="D149" s="4">
        <v>4935</v>
      </c>
      <c r="E149" s="5">
        <v>126</v>
      </c>
    </row>
    <row r="150" spans="1:5" x14ac:dyDescent="0.25">
      <c r="A150" t="s">
        <v>2</v>
      </c>
      <c r="B150" t="s">
        <v>39</v>
      </c>
      <c r="C150" t="s">
        <v>33</v>
      </c>
      <c r="D150" s="4">
        <v>4018</v>
      </c>
      <c r="E150" s="5">
        <v>126</v>
      </c>
    </row>
    <row r="151" spans="1:5" x14ac:dyDescent="0.25">
      <c r="A151" t="s">
        <v>40</v>
      </c>
      <c r="B151" t="s">
        <v>35</v>
      </c>
      <c r="C151" t="s">
        <v>29</v>
      </c>
      <c r="D151" s="4">
        <v>1617</v>
      </c>
      <c r="E151" s="5">
        <v>126</v>
      </c>
    </row>
    <row r="152" spans="1:5" x14ac:dyDescent="0.25">
      <c r="A152" t="s">
        <v>8</v>
      </c>
      <c r="B152" t="s">
        <v>35</v>
      </c>
      <c r="C152" t="s">
        <v>33</v>
      </c>
      <c r="D152" s="4">
        <v>357</v>
      </c>
      <c r="E152" s="5">
        <v>126</v>
      </c>
    </row>
    <row r="153" spans="1:5" x14ac:dyDescent="0.25">
      <c r="A153" t="s">
        <v>6</v>
      </c>
      <c r="B153" t="s">
        <v>34</v>
      </c>
      <c r="C153" t="s">
        <v>32</v>
      </c>
      <c r="D153" s="4">
        <v>6734</v>
      </c>
      <c r="E153" s="5">
        <v>123</v>
      </c>
    </row>
    <row r="154" spans="1:5" x14ac:dyDescent="0.25">
      <c r="A154" t="s">
        <v>6</v>
      </c>
      <c r="B154" t="s">
        <v>35</v>
      </c>
      <c r="C154" t="s">
        <v>30</v>
      </c>
      <c r="D154" s="4">
        <v>4781</v>
      </c>
      <c r="E154" s="5">
        <v>123</v>
      </c>
    </row>
    <row r="155" spans="1:5" x14ac:dyDescent="0.25">
      <c r="A155" t="s">
        <v>41</v>
      </c>
      <c r="B155" t="s">
        <v>37</v>
      </c>
      <c r="C155" t="s">
        <v>20</v>
      </c>
      <c r="D155" s="4">
        <v>3388</v>
      </c>
      <c r="E155" s="5">
        <v>123</v>
      </c>
    </row>
    <row r="156" spans="1:5" x14ac:dyDescent="0.25">
      <c r="A156" t="s">
        <v>6</v>
      </c>
      <c r="B156" t="s">
        <v>38</v>
      </c>
      <c r="C156" t="s">
        <v>13</v>
      </c>
      <c r="D156" s="4">
        <v>2317</v>
      </c>
      <c r="E156" s="5">
        <v>123</v>
      </c>
    </row>
    <row r="157" spans="1:5" x14ac:dyDescent="0.25">
      <c r="A157" t="s">
        <v>10</v>
      </c>
      <c r="B157" t="s">
        <v>38</v>
      </c>
      <c r="C157" t="s">
        <v>13</v>
      </c>
      <c r="D157" s="4">
        <v>63</v>
      </c>
      <c r="E157" s="5">
        <v>123</v>
      </c>
    </row>
    <row r="158" spans="1:5" x14ac:dyDescent="0.25">
      <c r="A158" t="s">
        <v>6</v>
      </c>
      <c r="B158" t="s">
        <v>36</v>
      </c>
      <c r="C158" t="s">
        <v>4</v>
      </c>
      <c r="D158" s="4">
        <v>10073</v>
      </c>
      <c r="E158" s="5">
        <v>120</v>
      </c>
    </row>
    <row r="159" spans="1:5" x14ac:dyDescent="0.25">
      <c r="A159" t="s">
        <v>2</v>
      </c>
      <c r="B159" t="s">
        <v>34</v>
      </c>
      <c r="C159" t="s">
        <v>19</v>
      </c>
      <c r="D159" s="4">
        <v>7511</v>
      </c>
      <c r="E159" s="5">
        <v>120</v>
      </c>
    </row>
    <row r="160" spans="1:5" x14ac:dyDescent="0.25">
      <c r="A160" t="s">
        <v>9</v>
      </c>
      <c r="B160" t="s">
        <v>38</v>
      </c>
      <c r="C160" t="s">
        <v>16</v>
      </c>
      <c r="D160" s="4">
        <v>2646</v>
      </c>
      <c r="E160" s="5">
        <v>120</v>
      </c>
    </row>
    <row r="161" spans="1:5" x14ac:dyDescent="0.25">
      <c r="A161" t="s">
        <v>3</v>
      </c>
      <c r="B161" t="s">
        <v>34</v>
      </c>
      <c r="C161" t="s">
        <v>23</v>
      </c>
      <c r="D161" s="4">
        <v>2212</v>
      </c>
      <c r="E161" s="5">
        <v>117</v>
      </c>
    </row>
    <row r="162" spans="1:5" x14ac:dyDescent="0.25">
      <c r="A162" t="s">
        <v>7</v>
      </c>
      <c r="B162" t="s">
        <v>36</v>
      </c>
      <c r="C162" t="s">
        <v>31</v>
      </c>
      <c r="D162" s="4">
        <v>2149</v>
      </c>
      <c r="E162" s="5">
        <v>117</v>
      </c>
    </row>
    <row r="163" spans="1:5" x14ac:dyDescent="0.25">
      <c r="A163" t="s">
        <v>2</v>
      </c>
      <c r="B163" t="s">
        <v>39</v>
      </c>
      <c r="C163" t="s">
        <v>16</v>
      </c>
      <c r="D163" s="4">
        <v>2016</v>
      </c>
      <c r="E163" s="5">
        <v>117</v>
      </c>
    </row>
    <row r="164" spans="1:5" x14ac:dyDescent="0.25">
      <c r="A164" t="s">
        <v>7</v>
      </c>
      <c r="B164" t="s">
        <v>35</v>
      </c>
      <c r="C164" t="s">
        <v>24</v>
      </c>
      <c r="D164" s="4">
        <v>2793</v>
      </c>
      <c r="E164" s="5">
        <v>114</v>
      </c>
    </row>
    <row r="165" spans="1:5" x14ac:dyDescent="0.25">
      <c r="A165" t="s">
        <v>9</v>
      </c>
      <c r="B165" t="s">
        <v>36</v>
      </c>
      <c r="C165" t="s">
        <v>25</v>
      </c>
      <c r="D165" s="4">
        <v>2142</v>
      </c>
      <c r="E165" s="5">
        <v>114</v>
      </c>
    </row>
    <row r="166" spans="1:5" x14ac:dyDescent="0.25">
      <c r="A166" t="s">
        <v>40</v>
      </c>
      <c r="B166" t="s">
        <v>37</v>
      </c>
      <c r="C166" t="s">
        <v>30</v>
      </c>
      <c r="D166" s="4">
        <v>1624</v>
      </c>
      <c r="E166" s="5">
        <v>114</v>
      </c>
    </row>
    <row r="167" spans="1:5" x14ac:dyDescent="0.25">
      <c r="A167" t="s">
        <v>7</v>
      </c>
      <c r="B167" t="s">
        <v>37</v>
      </c>
      <c r="C167" t="s">
        <v>17</v>
      </c>
      <c r="D167" s="4">
        <v>4487</v>
      </c>
      <c r="E167" s="5">
        <v>111</v>
      </c>
    </row>
    <row r="168" spans="1:5" x14ac:dyDescent="0.25">
      <c r="A168" t="s">
        <v>5</v>
      </c>
      <c r="B168" t="s">
        <v>36</v>
      </c>
      <c r="C168" t="s">
        <v>30</v>
      </c>
      <c r="D168" s="4">
        <v>1526</v>
      </c>
      <c r="E168" s="5">
        <v>105</v>
      </c>
    </row>
    <row r="169" spans="1:5" x14ac:dyDescent="0.25">
      <c r="A169" t="s">
        <v>41</v>
      </c>
      <c r="B169" t="s">
        <v>37</v>
      </c>
      <c r="C169" t="s">
        <v>24</v>
      </c>
      <c r="D169" s="4">
        <v>6398</v>
      </c>
      <c r="E169" s="5">
        <v>102</v>
      </c>
    </row>
    <row r="170" spans="1:5" x14ac:dyDescent="0.25">
      <c r="A170" t="s">
        <v>40</v>
      </c>
      <c r="B170" t="s">
        <v>38</v>
      </c>
      <c r="C170" t="s">
        <v>4</v>
      </c>
      <c r="D170" s="4">
        <v>6125</v>
      </c>
      <c r="E170" s="5">
        <v>102</v>
      </c>
    </row>
    <row r="171" spans="1:5" x14ac:dyDescent="0.25">
      <c r="A171" t="s">
        <v>9</v>
      </c>
      <c r="B171" t="s">
        <v>38</v>
      </c>
      <c r="C171" t="s">
        <v>25</v>
      </c>
      <c r="D171" s="4">
        <v>3850</v>
      </c>
      <c r="E171" s="5">
        <v>102</v>
      </c>
    </row>
    <row r="172" spans="1:5" x14ac:dyDescent="0.25">
      <c r="A172" t="s">
        <v>5</v>
      </c>
      <c r="B172" t="s">
        <v>34</v>
      </c>
      <c r="C172" t="s">
        <v>29</v>
      </c>
      <c r="D172" s="4">
        <v>2891</v>
      </c>
      <c r="E172" s="5">
        <v>102</v>
      </c>
    </row>
    <row r="173" spans="1:5" x14ac:dyDescent="0.25">
      <c r="A173" t="s">
        <v>3</v>
      </c>
      <c r="B173" t="s">
        <v>39</v>
      </c>
      <c r="C173" t="s">
        <v>28</v>
      </c>
      <c r="D173" s="4">
        <v>1652</v>
      </c>
      <c r="E173" s="5">
        <v>102</v>
      </c>
    </row>
    <row r="174" spans="1:5" x14ac:dyDescent="0.25">
      <c r="A174" t="s">
        <v>6</v>
      </c>
      <c r="B174" t="s">
        <v>37</v>
      </c>
      <c r="C174" t="s">
        <v>18</v>
      </c>
      <c r="D174" s="4">
        <v>1505</v>
      </c>
      <c r="E174" s="5">
        <v>102</v>
      </c>
    </row>
    <row r="175" spans="1:5" x14ac:dyDescent="0.25">
      <c r="A175" t="s">
        <v>9</v>
      </c>
      <c r="B175" t="s">
        <v>38</v>
      </c>
      <c r="C175" t="s">
        <v>26</v>
      </c>
      <c r="D175" s="4">
        <v>2436</v>
      </c>
      <c r="E175" s="5">
        <v>99</v>
      </c>
    </row>
    <row r="176" spans="1:5" x14ac:dyDescent="0.25">
      <c r="A176" t="s">
        <v>41</v>
      </c>
      <c r="B176" t="s">
        <v>35</v>
      </c>
      <c r="C176" t="s">
        <v>19</v>
      </c>
      <c r="D176" s="4">
        <v>609</v>
      </c>
      <c r="E176" s="5">
        <v>99</v>
      </c>
    </row>
    <row r="177" spans="1:5" x14ac:dyDescent="0.25">
      <c r="A177" t="s">
        <v>9</v>
      </c>
      <c r="B177" t="s">
        <v>37</v>
      </c>
      <c r="C177" t="s">
        <v>20</v>
      </c>
      <c r="D177" s="4">
        <v>7273</v>
      </c>
      <c r="E177" s="5">
        <v>96</v>
      </c>
    </row>
    <row r="178" spans="1:5" x14ac:dyDescent="0.25">
      <c r="A178" t="s">
        <v>10</v>
      </c>
      <c r="B178" t="s">
        <v>35</v>
      </c>
      <c r="C178" t="s">
        <v>14</v>
      </c>
      <c r="D178" s="4">
        <v>3472</v>
      </c>
      <c r="E178" s="5">
        <v>96</v>
      </c>
    </row>
    <row r="179" spans="1:5" x14ac:dyDescent="0.25">
      <c r="A179" t="s">
        <v>7</v>
      </c>
      <c r="B179" t="s">
        <v>34</v>
      </c>
      <c r="C179" t="s">
        <v>25</v>
      </c>
      <c r="D179" s="4">
        <v>1568</v>
      </c>
      <c r="E179" s="5">
        <v>96</v>
      </c>
    </row>
    <row r="180" spans="1:5" x14ac:dyDescent="0.25">
      <c r="A180" t="s">
        <v>40</v>
      </c>
      <c r="B180" t="s">
        <v>37</v>
      </c>
      <c r="C180" t="s">
        <v>27</v>
      </c>
      <c r="D180" s="4">
        <v>6132</v>
      </c>
      <c r="E180" s="5">
        <v>93</v>
      </c>
    </row>
    <row r="181" spans="1:5" x14ac:dyDescent="0.25">
      <c r="A181" t="s">
        <v>3</v>
      </c>
      <c r="B181" t="s">
        <v>34</v>
      </c>
      <c r="C181" t="s">
        <v>17</v>
      </c>
      <c r="D181" s="4">
        <v>2919</v>
      </c>
      <c r="E181" s="5">
        <v>93</v>
      </c>
    </row>
    <row r="182" spans="1:5" x14ac:dyDescent="0.25">
      <c r="A182" t="s">
        <v>9</v>
      </c>
      <c r="B182" t="s">
        <v>37</v>
      </c>
      <c r="C182" t="s">
        <v>23</v>
      </c>
      <c r="D182" s="4">
        <v>2737</v>
      </c>
      <c r="E182" s="5">
        <v>93</v>
      </c>
    </row>
    <row r="183" spans="1:5" x14ac:dyDescent="0.25">
      <c r="A183" t="s">
        <v>5</v>
      </c>
      <c r="B183" t="s">
        <v>34</v>
      </c>
      <c r="C183" t="s">
        <v>33</v>
      </c>
      <c r="D183" s="4">
        <v>1652</v>
      </c>
      <c r="E183" s="5">
        <v>93</v>
      </c>
    </row>
    <row r="184" spans="1:5" x14ac:dyDescent="0.25">
      <c r="A184" t="s">
        <v>10</v>
      </c>
      <c r="B184" t="s">
        <v>34</v>
      </c>
      <c r="C184" t="s">
        <v>25</v>
      </c>
      <c r="D184" s="4">
        <v>1428</v>
      </c>
      <c r="E184" s="5">
        <v>93</v>
      </c>
    </row>
    <row r="185" spans="1:5" x14ac:dyDescent="0.25">
      <c r="A185" t="s">
        <v>40</v>
      </c>
      <c r="B185" t="s">
        <v>36</v>
      </c>
      <c r="C185" t="s">
        <v>33</v>
      </c>
      <c r="D185" s="4">
        <v>9772</v>
      </c>
      <c r="E185" s="5">
        <v>90</v>
      </c>
    </row>
    <row r="186" spans="1:5" x14ac:dyDescent="0.25">
      <c r="A186" t="s">
        <v>9</v>
      </c>
      <c r="B186" t="s">
        <v>34</v>
      </c>
      <c r="C186" t="s">
        <v>23</v>
      </c>
      <c r="D186" s="4">
        <v>8155</v>
      </c>
      <c r="E186" s="5">
        <v>90</v>
      </c>
    </row>
    <row r="187" spans="1:5" x14ac:dyDescent="0.25">
      <c r="A187" t="s">
        <v>40</v>
      </c>
      <c r="B187" t="s">
        <v>38</v>
      </c>
      <c r="C187" t="s">
        <v>25</v>
      </c>
      <c r="D187" s="4">
        <v>2541</v>
      </c>
      <c r="E187" s="5">
        <v>90</v>
      </c>
    </row>
    <row r="188" spans="1:5" x14ac:dyDescent="0.25">
      <c r="A188" t="s">
        <v>9</v>
      </c>
      <c r="B188" t="s">
        <v>38</v>
      </c>
      <c r="C188" t="s">
        <v>33</v>
      </c>
      <c r="D188" s="4">
        <v>9506</v>
      </c>
      <c r="E188" s="5">
        <v>87</v>
      </c>
    </row>
    <row r="189" spans="1:5" x14ac:dyDescent="0.25">
      <c r="A189" t="s">
        <v>6</v>
      </c>
      <c r="B189" t="s">
        <v>37</v>
      </c>
      <c r="C189" t="s">
        <v>31</v>
      </c>
      <c r="D189" s="4">
        <v>7693</v>
      </c>
      <c r="E189" s="5">
        <v>87</v>
      </c>
    </row>
    <row r="190" spans="1:5" x14ac:dyDescent="0.25">
      <c r="A190" t="s">
        <v>10</v>
      </c>
      <c r="B190" t="s">
        <v>34</v>
      </c>
      <c r="C190" t="s">
        <v>17</v>
      </c>
      <c r="D190" s="4">
        <v>700</v>
      </c>
      <c r="E190" s="5">
        <v>87</v>
      </c>
    </row>
    <row r="191" spans="1:5" x14ac:dyDescent="0.25">
      <c r="A191" t="s">
        <v>40</v>
      </c>
      <c r="B191" t="s">
        <v>38</v>
      </c>
      <c r="C191" t="s">
        <v>26</v>
      </c>
      <c r="D191" s="4">
        <v>609</v>
      </c>
      <c r="E191" s="5">
        <v>87</v>
      </c>
    </row>
    <row r="192" spans="1:5" x14ac:dyDescent="0.25">
      <c r="A192" t="s">
        <v>8</v>
      </c>
      <c r="B192" t="s">
        <v>37</v>
      </c>
      <c r="C192" t="s">
        <v>21</v>
      </c>
      <c r="D192" s="4">
        <v>434</v>
      </c>
      <c r="E192" s="5">
        <v>87</v>
      </c>
    </row>
    <row r="193" spans="1:5" x14ac:dyDescent="0.25">
      <c r="A193" t="s">
        <v>7</v>
      </c>
      <c r="B193" t="s">
        <v>36</v>
      </c>
      <c r="C193" t="s">
        <v>32</v>
      </c>
      <c r="D193" s="4">
        <v>280</v>
      </c>
      <c r="E193" s="5">
        <v>87</v>
      </c>
    </row>
    <row r="194" spans="1:5" x14ac:dyDescent="0.25">
      <c r="A194" t="s">
        <v>41</v>
      </c>
      <c r="B194" t="s">
        <v>36</v>
      </c>
      <c r="C194" t="s">
        <v>32</v>
      </c>
      <c r="D194" s="4">
        <v>10304</v>
      </c>
      <c r="E194" s="5">
        <v>84</v>
      </c>
    </row>
    <row r="195" spans="1:5" x14ac:dyDescent="0.25">
      <c r="A195" t="s">
        <v>5</v>
      </c>
      <c r="B195" t="s">
        <v>35</v>
      </c>
      <c r="C195" t="s">
        <v>22</v>
      </c>
      <c r="D195" s="4">
        <v>490</v>
      </c>
      <c r="E195" s="5">
        <v>84</v>
      </c>
    </row>
    <row r="196" spans="1:5" x14ac:dyDescent="0.25">
      <c r="A196" t="s">
        <v>8</v>
      </c>
      <c r="B196" t="s">
        <v>38</v>
      </c>
      <c r="C196" t="s">
        <v>22</v>
      </c>
      <c r="D196" s="4">
        <v>168</v>
      </c>
      <c r="E196" s="5">
        <v>84</v>
      </c>
    </row>
    <row r="197" spans="1:5" x14ac:dyDescent="0.25">
      <c r="A197" t="s">
        <v>2</v>
      </c>
      <c r="B197" t="s">
        <v>39</v>
      </c>
      <c r="C197" t="s">
        <v>27</v>
      </c>
      <c r="D197" s="4">
        <v>7812</v>
      </c>
      <c r="E197" s="5">
        <v>81</v>
      </c>
    </row>
    <row r="198" spans="1:5" x14ac:dyDescent="0.25">
      <c r="A198" t="s">
        <v>5</v>
      </c>
      <c r="B198" t="s">
        <v>39</v>
      </c>
      <c r="C198" t="s">
        <v>22</v>
      </c>
      <c r="D198" s="4">
        <v>6909</v>
      </c>
      <c r="E198" s="5">
        <v>81</v>
      </c>
    </row>
    <row r="199" spans="1:5" x14ac:dyDescent="0.25">
      <c r="A199" t="s">
        <v>8</v>
      </c>
      <c r="B199" t="s">
        <v>35</v>
      </c>
      <c r="C199" t="s">
        <v>30</v>
      </c>
      <c r="D199" s="4">
        <v>3598</v>
      </c>
      <c r="E199" s="5">
        <v>81</v>
      </c>
    </row>
    <row r="200" spans="1:5" x14ac:dyDescent="0.25">
      <c r="A200" t="s">
        <v>6</v>
      </c>
      <c r="B200" t="s">
        <v>37</v>
      </c>
      <c r="C200" t="s">
        <v>30</v>
      </c>
      <c r="D200" s="4">
        <v>560</v>
      </c>
      <c r="E200" s="5">
        <v>81</v>
      </c>
    </row>
    <row r="201" spans="1:5" x14ac:dyDescent="0.25">
      <c r="A201" t="s">
        <v>8</v>
      </c>
      <c r="B201" t="s">
        <v>38</v>
      </c>
      <c r="C201" t="s">
        <v>21</v>
      </c>
      <c r="D201" s="4">
        <v>6433</v>
      </c>
      <c r="E201" s="5">
        <v>78</v>
      </c>
    </row>
    <row r="202" spans="1:5" x14ac:dyDescent="0.25">
      <c r="A202" t="s">
        <v>3</v>
      </c>
      <c r="B202" t="s">
        <v>35</v>
      </c>
      <c r="C202" t="s">
        <v>23</v>
      </c>
      <c r="D202" s="4">
        <v>2023</v>
      </c>
      <c r="E202" s="5">
        <v>78</v>
      </c>
    </row>
    <row r="203" spans="1:5" x14ac:dyDescent="0.25">
      <c r="A203" t="s">
        <v>2</v>
      </c>
      <c r="B203" t="s">
        <v>36</v>
      </c>
      <c r="C203" t="s">
        <v>29</v>
      </c>
      <c r="D203" s="4">
        <v>8211</v>
      </c>
      <c r="E203" s="5">
        <v>75</v>
      </c>
    </row>
    <row r="204" spans="1:5" x14ac:dyDescent="0.25">
      <c r="A204" t="s">
        <v>6</v>
      </c>
      <c r="B204" t="s">
        <v>34</v>
      </c>
      <c r="C204" t="s">
        <v>29</v>
      </c>
      <c r="D204" s="4">
        <v>3339</v>
      </c>
      <c r="E204" s="5">
        <v>75</v>
      </c>
    </row>
    <row r="205" spans="1:5" x14ac:dyDescent="0.25">
      <c r="A205" t="s">
        <v>7</v>
      </c>
      <c r="B205" t="s">
        <v>34</v>
      </c>
      <c r="C205" t="s">
        <v>32</v>
      </c>
      <c r="D205" s="4">
        <v>3262</v>
      </c>
      <c r="E205" s="5">
        <v>75</v>
      </c>
    </row>
    <row r="206" spans="1:5" x14ac:dyDescent="0.25">
      <c r="A206" t="s">
        <v>40</v>
      </c>
      <c r="B206" t="s">
        <v>34</v>
      </c>
      <c r="C206" t="s">
        <v>23</v>
      </c>
      <c r="D206" s="4">
        <v>2779</v>
      </c>
      <c r="E206" s="5">
        <v>75</v>
      </c>
    </row>
    <row r="207" spans="1:5" x14ac:dyDescent="0.25">
      <c r="A207" t="s">
        <v>6</v>
      </c>
      <c r="B207" t="s">
        <v>34</v>
      </c>
      <c r="C207" t="s">
        <v>16</v>
      </c>
      <c r="D207" s="4">
        <v>2219</v>
      </c>
      <c r="E207" s="5">
        <v>75</v>
      </c>
    </row>
    <row r="208" spans="1:5" x14ac:dyDescent="0.25">
      <c r="A208" t="s">
        <v>7</v>
      </c>
      <c r="B208" t="s">
        <v>38</v>
      </c>
      <c r="C208" t="s">
        <v>14</v>
      </c>
      <c r="D208" s="4">
        <v>1281</v>
      </c>
      <c r="E208" s="5">
        <v>75</v>
      </c>
    </row>
    <row r="209" spans="1:5" x14ac:dyDescent="0.25">
      <c r="A209" t="s">
        <v>10</v>
      </c>
      <c r="B209" t="s">
        <v>36</v>
      </c>
      <c r="C209" t="s">
        <v>13</v>
      </c>
      <c r="D209" s="4">
        <v>945</v>
      </c>
      <c r="E209" s="5">
        <v>75</v>
      </c>
    </row>
    <row r="210" spans="1:5" x14ac:dyDescent="0.25">
      <c r="A210" t="s">
        <v>5</v>
      </c>
      <c r="B210" t="s">
        <v>37</v>
      </c>
      <c r="C210" t="s">
        <v>22</v>
      </c>
      <c r="D210" s="4">
        <v>518</v>
      </c>
      <c r="E210" s="5">
        <v>75</v>
      </c>
    </row>
    <row r="211" spans="1:5" x14ac:dyDescent="0.25">
      <c r="A211" t="s">
        <v>6</v>
      </c>
      <c r="B211" t="s">
        <v>38</v>
      </c>
      <c r="C211" t="s">
        <v>25</v>
      </c>
      <c r="D211" s="4">
        <v>469</v>
      </c>
      <c r="E211" s="5">
        <v>75</v>
      </c>
    </row>
    <row r="212" spans="1:5" x14ac:dyDescent="0.25">
      <c r="A212" t="s">
        <v>40</v>
      </c>
      <c r="B212" t="s">
        <v>37</v>
      </c>
      <c r="C212" t="s">
        <v>29</v>
      </c>
      <c r="D212" s="4">
        <v>9002</v>
      </c>
      <c r="E212" s="5">
        <v>72</v>
      </c>
    </row>
    <row r="213" spans="1:5" x14ac:dyDescent="0.25">
      <c r="A213" t="s">
        <v>41</v>
      </c>
      <c r="B213" t="s">
        <v>39</v>
      </c>
      <c r="C213" t="s">
        <v>14</v>
      </c>
      <c r="D213" s="4">
        <v>3976</v>
      </c>
      <c r="E213" s="5">
        <v>72</v>
      </c>
    </row>
    <row r="214" spans="1:5" x14ac:dyDescent="0.25">
      <c r="A214" t="s">
        <v>9</v>
      </c>
      <c r="B214" t="s">
        <v>39</v>
      </c>
      <c r="C214" t="s">
        <v>25</v>
      </c>
      <c r="D214" s="4">
        <v>3192</v>
      </c>
      <c r="E214" s="5">
        <v>72</v>
      </c>
    </row>
    <row r="215" spans="1:5" x14ac:dyDescent="0.25">
      <c r="A215" t="s">
        <v>10</v>
      </c>
      <c r="B215" t="s">
        <v>36</v>
      </c>
      <c r="C215" t="s">
        <v>27</v>
      </c>
      <c r="D215" s="4">
        <v>1407</v>
      </c>
      <c r="E215" s="5">
        <v>72</v>
      </c>
    </row>
    <row r="216" spans="1:5" x14ac:dyDescent="0.25">
      <c r="A216" t="s">
        <v>41</v>
      </c>
      <c r="B216" t="s">
        <v>35</v>
      </c>
      <c r="C216" t="s">
        <v>13</v>
      </c>
      <c r="D216" s="4">
        <v>4760</v>
      </c>
      <c r="E216" s="5">
        <v>69</v>
      </c>
    </row>
    <row r="217" spans="1:5" x14ac:dyDescent="0.25">
      <c r="A217" t="s">
        <v>3</v>
      </c>
      <c r="B217" t="s">
        <v>35</v>
      </c>
      <c r="C217" t="s">
        <v>29</v>
      </c>
      <c r="D217" s="4">
        <v>2114</v>
      </c>
      <c r="E217" s="5">
        <v>66</v>
      </c>
    </row>
    <row r="218" spans="1:5" x14ac:dyDescent="0.25">
      <c r="A218" t="s">
        <v>5</v>
      </c>
      <c r="B218" t="s">
        <v>36</v>
      </c>
      <c r="C218" t="s">
        <v>13</v>
      </c>
      <c r="D218" s="4">
        <v>6146</v>
      </c>
      <c r="E218" s="5">
        <v>63</v>
      </c>
    </row>
    <row r="219" spans="1:5" x14ac:dyDescent="0.25">
      <c r="A219" t="s">
        <v>7</v>
      </c>
      <c r="B219" t="s">
        <v>35</v>
      </c>
      <c r="C219" t="s">
        <v>14</v>
      </c>
      <c r="D219" s="4">
        <v>4606</v>
      </c>
      <c r="E219" s="5">
        <v>63</v>
      </c>
    </row>
    <row r="220" spans="1:5" x14ac:dyDescent="0.25">
      <c r="A220" t="s">
        <v>8</v>
      </c>
      <c r="B220" t="s">
        <v>38</v>
      </c>
      <c r="C220" t="s">
        <v>27</v>
      </c>
      <c r="D220" s="4">
        <v>2268</v>
      </c>
      <c r="E220" s="5">
        <v>63</v>
      </c>
    </row>
    <row r="221" spans="1:5" x14ac:dyDescent="0.25">
      <c r="A221" t="s">
        <v>6</v>
      </c>
      <c r="B221" t="s">
        <v>39</v>
      </c>
      <c r="C221" t="s">
        <v>30</v>
      </c>
      <c r="D221" s="4">
        <v>1638</v>
      </c>
      <c r="E221" s="5">
        <v>63</v>
      </c>
    </row>
    <row r="222" spans="1:5" x14ac:dyDescent="0.25">
      <c r="A222" t="s">
        <v>6</v>
      </c>
      <c r="B222" t="s">
        <v>36</v>
      </c>
      <c r="C222" t="s">
        <v>21</v>
      </c>
      <c r="D222" s="4">
        <v>497</v>
      </c>
      <c r="E222" s="5">
        <v>63</v>
      </c>
    </row>
    <row r="223" spans="1:5" x14ac:dyDescent="0.25">
      <c r="A223" t="s">
        <v>9</v>
      </c>
      <c r="B223" t="s">
        <v>38</v>
      </c>
      <c r="C223" t="s">
        <v>24</v>
      </c>
      <c r="D223" s="4">
        <v>4137</v>
      </c>
      <c r="E223" s="5">
        <v>60</v>
      </c>
    </row>
    <row r="224" spans="1:5" x14ac:dyDescent="0.25">
      <c r="A224" t="s">
        <v>9</v>
      </c>
      <c r="B224" t="s">
        <v>36</v>
      </c>
      <c r="C224" t="s">
        <v>30</v>
      </c>
      <c r="D224" s="4">
        <v>9051</v>
      </c>
      <c r="E224" s="5">
        <v>57</v>
      </c>
    </row>
    <row r="225" spans="1:5" x14ac:dyDescent="0.25">
      <c r="A225" t="s">
        <v>5</v>
      </c>
      <c r="B225" t="s">
        <v>38</v>
      </c>
      <c r="C225" t="s">
        <v>13</v>
      </c>
      <c r="D225" s="4">
        <v>7189</v>
      </c>
      <c r="E225" s="5">
        <v>54</v>
      </c>
    </row>
    <row r="226" spans="1:5" x14ac:dyDescent="0.25">
      <c r="A226" t="s">
        <v>7</v>
      </c>
      <c r="B226" t="s">
        <v>37</v>
      </c>
      <c r="C226" t="s">
        <v>30</v>
      </c>
      <c r="D226" s="4">
        <v>6454</v>
      </c>
      <c r="E226" s="5">
        <v>54</v>
      </c>
    </row>
    <row r="227" spans="1:5" x14ac:dyDescent="0.25">
      <c r="A227" t="s">
        <v>3</v>
      </c>
      <c r="B227" t="s">
        <v>34</v>
      </c>
      <c r="C227" t="s">
        <v>26</v>
      </c>
      <c r="D227" s="4">
        <v>3108</v>
      </c>
      <c r="E227" s="5">
        <v>54</v>
      </c>
    </row>
    <row r="228" spans="1:5" x14ac:dyDescent="0.25">
      <c r="A228" t="s">
        <v>6</v>
      </c>
      <c r="B228" t="s">
        <v>38</v>
      </c>
      <c r="C228" t="s">
        <v>31</v>
      </c>
      <c r="D228" s="4">
        <v>2681</v>
      </c>
      <c r="E228" s="5">
        <v>54</v>
      </c>
    </row>
    <row r="229" spans="1:5" x14ac:dyDescent="0.25">
      <c r="A229" t="s">
        <v>2</v>
      </c>
      <c r="B229" t="s">
        <v>37</v>
      </c>
      <c r="C229" t="s">
        <v>14</v>
      </c>
      <c r="D229" s="4">
        <v>1057</v>
      </c>
      <c r="E229" s="5">
        <v>54</v>
      </c>
    </row>
    <row r="230" spans="1:5" x14ac:dyDescent="0.25">
      <c r="A230" t="s">
        <v>2</v>
      </c>
      <c r="B230" t="s">
        <v>34</v>
      </c>
      <c r="C230" t="s">
        <v>13</v>
      </c>
      <c r="D230" s="4">
        <v>252</v>
      </c>
      <c r="E230" s="5">
        <v>54</v>
      </c>
    </row>
    <row r="231" spans="1:5" x14ac:dyDescent="0.25">
      <c r="A231" t="s">
        <v>5</v>
      </c>
      <c r="B231" t="s">
        <v>39</v>
      </c>
      <c r="C231" t="s">
        <v>26</v>
      </c>
      <c r="D231" s="4">
        <v>5236</v>
      </c>
      <c r="E231" s="5">
        <v>51</v>
      </c>
    </row>
    <row r="232" spans="1:5" x14ac:dyDescent="0.25">
      <c r="A232" t="s">
        <v>3</v>
      </c>
      <c r="B232" t="s">
        <v>39</v>
      </c>
      <c r="C232" t="s">
        <v>29</v>
      </c>
      <c r="D232" s="4">
        <v>3640</v>
      </c>
      <c r="E232" s="5">
        <v>51</v>
      </c>
    </row>
    <row r="233" spans="1:5" x14ac:dyDescent="0.25">
      <c r="A233" t="s">
        <v>40</v>
      </c>
      <c r="B233" t="s">
        <v>38</v>
      </c>
      <c r="C233" t="s">
        <v>24</v>
      </c>
      <c r="D233" s="4">
        <v>623</v>
      </c>
      <c r="E233" s="5">
        <v>51</v>
      </c>
    </row>
    <row r="234" spans="1:5" x14ac:dyDescent="0.25">
      <c r="A234" t="s">
        <v>2</v>
      </c>
      <c r="B234" t="s">
        <v>38</v>
      </c>
      <c r="C234" t="s">
        <v>13</v>
      </c>
      <c r="D234" s="4">
        <v>56</v>
      </c>
      <c r="E234" s="5">
        <v>51</v>
      </c>
    </row>
    <row r="235" spans="1:5" x14ac:dyDescent="0.25">
      <c r="A235" t="s">
        <v>40</v>
      </c>
      <c r="B235" t="s">
        <v>34</v>
      </c>
      <c r="C235" t="s">
        <v>26</v>
      </c>
      <c r="D235" s="4">
        <v>6748</v>
      </c>
      <c r="E235" s="5">
        <v>48</v>
      </c>
    </row>
    <row r="236" spans="1:5" x14ac:dyDescent="0.25">
      <c r="A236" t="s">
        <v>7</v>
      </c>
      <c r="B236" t="s">
        <v>37</v>
      </c>
      <c r="C236" t="s">
        <v>33</v>
      </c>
      <c r="D236" s="4">
        <v>6391</v>
      </c>
      <c r="E236" s="5">
        <v>48</v>
      </c>
    </row>
    <row r="237" spans="1:5" x14ac:dyDescent="0.25">
      <c r="A237" t="s">
        <v>7</v>
      </c>
      <c r="B237" t="s">
        <v>34</v>
      </c>
      <c r="C237" t="s">
        <v>33</v>
      </c>
      <c r="D237" s="4">
        <v>2226</v>
      </c>
      <c r="E237" s="5">
        <v>48</v>
      </c>
    </row>
    <row r="238" spans="1:5" x14ac:dyDescent="0.25">
      <c r="A238" t="s">
        <v>40</v>
      </c>
      <c r="B238" t="s">
        <v>35</v>
      </c>
      <c r="C238" t="s">
        <v>24</v>
      </c>
      <c r="D238" s="4">
        <v>1638</v>
      </c>
      <c r="E238" s="5">
        <v>48</v>
      </c>
    </row>
    <row r="239" spans="1:5" x14ac:dyDescent="0.25">
      <c r="A239" t="s">
        <v>6</v>
      </c>
      <c r="B239" t="s">
        <v>34</v>
      </c>
      <c r="C239" t="s">
        <v>4</v>
      </c>
      <c r="D239" s="4">
        <v>525</v>
      </c>
      <c r="E239" s="5">
        <v>48</v>
      </c>
    </row>
    <row r="240" spans="1:5" x14ac:dyDescent="0.25">
      <c r="A240" t="s">
        <v>2</v>
      </c>
      <c r="B240" t="s">
        <v>36</v>
      </c>
      <c r="C240" t="s">
        <v>17</v>
      </c>
      <c r="D240" s="4">
        <v>189</v>
      </c>
      <c r="E240" s="5">
        <v>48</v>
      </c>
    </row>
    <row r="241" spans="1:5" x14ac:dyDescent="0.25">
      <c r="A241" t="s">
        <v>5</v>
      </c>
      <c r="B241" t="s">
        <v>37</v>
      </c>
      <c r="C241" t="s">
        <v>31</v>
      </c>
      <c r="D241" s="4">
        <v>182</v>
      </c>
      <c r="E241" s="5">
        <v>48</v>
      </c>
    </row>
    <row r="242" spans="1:5" x14ac:dyDescent="0.25">
      <c r="A242" t="s">
        <v>5</v>
      </c>
      <c r="B242" t="s">
        <v>38</v>
      </c>
      <c r="C242" t="s">
        <v>25</v>
      </c>
      <c r="D242" s="4">
        <v>7483</v>
      </c>
      <c r="E242" s="5">
        <v>45</v>
      </c>
    </row>
    <row r="243" spans="1:5" x14ac:dyDescent="0.25">
      <c r="A243" t="s">
        <v>8</v>
      </c>
      <c r="B243" t="s">
        <v>37</v>
      </c>
      <c r="C243" t="s">
        <v>26</v>
      </c>
      <c r="D243" s="4">
        <v>6279</v>
      </c>
      <c r="E243" s="5">
        <v>45</v>
      </c>
    </row>
    <row r="244" spans="1:5" x14ac:dyDescent="0.25">
      <c r="A244" t="s">
        <v>9</v>
      </c>
      <c r="B244" t="s">
        <v>37</v>
      </c>
      <c r="C244" t="s">
        <v>28</v>
      </c>
      <c r="D244" s="4">
        <v>2919</v>
      </c>
      <c r="E244" s="5">
        <v>45</v>
      </c>
    </row>
    <row r="245" spans="1:5" x14ac:dyDescent="0.25">
      <c r="A245" t="s">
        <v>40</v>
      </c>
      <c r="B245" t="s">
        <v>38</v>
      </c>
      <c r="C245" t="s">
        <v>29</v>
      </c>
      <c r="D245" s="4">
        <v>2541</v>
      </c>
      <c r="E245" s="5">
        <v>45</v>
      </c>
    </row>
    <row r="246" spans="1:5" x14ac:dyDescent="0.25">
      <c r="A246" t="s">
        <v>7</v>
      </c>
      <c r="B246" t="s">
        <v>36</v>
      </c>
      <c r="C246" t="s">
        <v>22</v>
      </c>
      <c r="D246" s="4">
        <v>8435</v>
      </c>
      <c r="E246" s="5">
        <v>42</v>
      </c>
    </row>
    <row r="247" spans="1:5" x14ac:dyDescent="0.25">
      <c r="A247" t="s">
        <v>3</v>
      </c>
      <c r="B247" t="s">
        <v>34</v>
      </c>
      <c r="C247" t="s">
        <v>25</v>
      </c>
      <c r="D247" s="4">
        <v>6300</v>
      </c>
      <c r="E247" s="5">
        <v>42</v>
      </c>
    </row>
    <row r="248" spans="1:5" x14ac:dyDescent="0.25">
      <c r="A248" t="s">
        <v>40</v>
      </c>
      <c r="B248" t="s">
        <v>39</v>
      </c>
      <c r="C248" t="s">
        <v>15</v>
      </c>
      <c r="D248" s="4">
        <v>5775</v>
      </c>
      <c r="E248" s="5">
        <v>42</v>
      </c>
    </row>
    <row r="249" spans="1:5" x14ac:dyDescent="0.25">
      <c r="A249" t="s">
        <v>2</v>
      </c>
      <c r="B249" t="s">
        <v>37</v>
      </c>
      <c r="C249" t="s">
        <v>15</v>
      </c>
      <c r="D249" s="4">
        <v>2863</v>
      </c>
      <c r="E249" s="5">
        <v>42</v>
      </c>
    </row>
    <row r="250" spans="1:5" x14ac:dyDescent="0.25">
      <c r="A250" t="s">
        <v>5</v>
      </c>
      <c r="B250" t="s">
        <v>36</v>
      </c>
      <c r="C250" t="s">
        <v>16</v>
      </c>
      <c r="D250" s="4">
        <v>16184</v>
      </c>
      <c r="E250" s="5">
        <v>39</v>
      </c>
    </row>
    <row r="251" spans="1:5" x14ac:dyDescent="0.25">
      <c r="A251" t="s">
        <v>7</v>
      </c>
      <c r="B251" t="s">
        <v>34</v>
      </c>
      <c r="C251" t="s">
        <v>17</v>
      </c>
      <c r="D251" s="4">
        <v>7777</v>
      </c>
      <c r="E251" s="5">
        <v>39</v>
      </c>
    </row>
    <row r="252" spans="1:5" x14ac:dyDescent="0.25">
      <c r="A252" t="s">
        <v>3</v>
      </c>
      <c r="B252" t="s">
        <v>36</v>
      </c>
      <c r="C252" t="s">
        <v>25</v>
      </c>
      <c r="D252" s="4">
        <v>3339</v>
      </c>
      <c r="E252" s="5">
        <v>39</v>
      </c>
    </row>
    <row r="253" spans="1:5" x14ac:dyDescent="0.25">
      <c r="A253" t="s">
        <v>40</v>
      </c>
      <c r="B253" t="s">
        <v>38</v>
      </c>
      <c r="C253" t="s">
        <v>31</v>
      </c>
      <c r="D253" s="4">
        <v>1988</v>
      </c>
      <c r="E253" s="5">
        <v>39</v>
      </c>
    </row>
    <row r="254" spans="1:5" x14ac:dyDescent="0.25">
      <c r="A254" t="s">
        <v>41</v>
      </c>
      <c r="B254" t="s">
        <v>34</v>
      </c>
      <c r="C254" t="s">
        <v>17</v>
      </c>
      <c r="D254" s="4">
        <v>1463</v>
      </c>
      <c r="E254" s="5">
        <v>39</v>
      </c>
    </row>
    <row r="255" spans="1:5" x14ac:dyDescent="0.25">
      <c r="A255" t="s">
        <v>3</v>
      </c>
      <c r="B255" t="s">
        <v>36</v>
      </c>
      <c r="C255" t="s">
        <v>16</v>
      </c>
      <c r="D255" s="4">
        <v>9198</v>
      </c>
      <c r="E255" s="5">
        <v>36</v>
      </c>
    </row>
    <row r="256" spans="1:5" x14ac:dyDescent="0.25">
      <c r="A256" t="s">
        <v>6</v>
      </c>
      <c r="B256" t="s">
        <v>38</v>
      </c>
      <c r="C256" t="s">
        <v>21</v>
      </c>
      <c r="D256" s="4">
        <v>7322</v>
      </c>
      <c r="E256" s="5">
        <v>36</v>
      </c>
    </row>
    <row r="257" spans="1:5" x14ac:dyDescent="0.25">
      <c r="A257" t="s">
        <v>2</v>
      </c>
      <c r="B257" t="s">
        <v>39</v>
      </c>
      <c r="C257" t="s">
        <v>15</v>
      </c>
      <c r="D257" s="4">
        <v>4802</v>
      </c>
      <c r="E257" s="5">
        <v>36</v>
      </c>
    </row>
    <row r="258" spans="1:5" x14ac:dyDescent="0.25">
      <c r="A258" t="s">
        <v>2</v>
      </c>
      <c r="B258" t="s">
        <v>39</v>
      </c>
      <c r="C258" t="s">
        <v>23</v>
      </c>
      <c r="D258" s="4">
        <v>630</v>
      </c>
      <c r="E258" s="5">
        <v>36</v>
      </c>
    </row>
    <row r="259" spans="1:5" x14ac:dyDescent="0.25">
      <c r="A259" t="s">
        <v>40</v>
      </c>
      <c r="B259" t="s">
        <v>36</v>
      </c>
      <c r="C259" t="s">
        <v>4</v>
      </c>
      <c r="D259" s="4">
        <v>217</v>
      </c>
      <c r="E259" s="5">
        <v>36</v>
      </c>
    </row>
    <row r="260" spans="1:5" x14ac:dyDescent="0.25">
      <c r="A260" t="s">
        <v>10</v>
      </c>
      <c r="B260" t="s">
        <v>39</v>
      </c>
      <c r="C260" t="s">
        <v>33</v>
      </c>
      <c r="D260" s="4">
        <v>12950</v>
      </c>
      <c r="E260" s="5">
        <v>30</v>
      </c>
    </row>
    <row r="261" spans="1:5" x14ac:dyDescent="0.25">
      <c r="A261" t="s">
        <v>8</v>
      </c>
      <c r="B261" t="s">
        <v>37</v>
      </c>
      <c r="C261" t="s">
        <v>15</v>
      </c>
      <c r="D261" s="4">
        <v>9709</v>
      </c>
      <c r="E261" s="5">
        <v>30</v>
      </c>
    </row>
    <row r="262" spans="1:5" x14ac:dyDescent="0.25">
      <c r="A262" t="s">
        <v>40</v>
      </c>
      <c r="B262" t="s">
        <v>39</v>
      </c>
      <c r="C262" t="s">
        <v>27</v>
      </c>
      <c r="D262" s="4">
        <v>6370</v>
      </c>
      <c r="E262" s="5">
        <v>30</v>
      </c>
    </row>
    <row r="263" spans="1:5" x14ac:dyDescent="0.25">
      <c r="A263" t="s">
        <v>40</v>
      </c>
      <c r="B263" t="s">
        <v>36</v>
      </c>
      <c r="C263" t="s">
        <v>25</v>
      </c>
      <c r="D263" s="4">
        <v>5439</v>
      </c>
      <c r="E263" s="5">
        <v>30</v>
      </c>
    </row>
    <row r="264" spans="1:5" x14ac:dyDescent="0.25">
      <c r="A264" t="s">
        <v>10</v>
      </c>
      <c r="B264" t="s">
        <v>37</v>
      </c>
      <c r="C264" t="s">
        <v>23</v>
      </c>
      <c r="D264" s="4">
        <v>4683</v>
      </c>
      <c r="E264" s="5">
        <v>30</v>
      </c>
    </row>
    <row r="265" spans="1:5" x14ac:dyDescent="0.25">
      <c r="A265" t="s">
        <v>6</v>
      </c>
      <c r="B265" t="s">
        <v>36</v>
      </c>
      <c r="C265" t="s">
        <v>13</v>
      </c>
      <c r="D265" s="4">
        <v>4319</v>
      </c>
      <c r="E265" s="5">
        <v>30</v>
      </c>
    </row>
    <row r="266" spans="1:5" x14ac:dyDescent="0.25">
      <c r="A266" t="s">
        <v>8</v>
      </c>
      <c r="B266" t="s">
        <v>39</v>
      </c>
      <c r="C266" t="s">
        <v>18</v>
      </c>
      <c r="D266" s="4">
        <v>9660</v>
      </c>
      <c r="E266" s="5">
        <v>27</v>
      </c>
    </row>
    <row r="267" spans="1:5" x14ac:dyDescent="0.25">
      <c r="A267" t="s">
        <v>9</v>
      </c>
      <c r="B267" t="s">
        <v>34</v>
      </c>
      <c r="C267" t="s">
        <v>21</v>
      </c>
      <c r="D267" s="4">
        <v>6832</v>
      </c>
      <c r="E267" s="5">
        <v>27</v>
      </c>
    </row>
    <row r="268" spans="1:5" x14ac:dyDescent="0.25">
      <c r="A268" t="s">
        <v>6</v>
      </c>
      <c r="B268" t="s">
        <v>39</v>
      </c>
      <c r="C268" t="s">
        <v>17</v>
      </c>
      <c r="D268" s="4">
        <v>6048</v>
      </c>
      <c r="E268" s="5">
        <v>27</v>
      </c>
    </row>
    <row r="269" spans="1:5" x14ac:dyDescent="0.25">
      <c r="A269" t="s">
        <v>10</v>
      </c>
      <c r="B269" t="s">
        <v>37</v>
      </c>
      <c r="C269" t="s">
        <v>28</v>
      </c>
      <c r="D269" s="4">
        <v>3059</v>
      </c>
      <c r="E269" s="5">
        <v>27</v>
      </c>
    </row>
    <row r="270" spans="1:5" x14ac:dyDescent="0.25">
      <c r="A270" t="s">
        <v>7</v>
      </c>
      <c r="B270" t="s">
        <v>35</v>
      </c>
      <c r="C270" t="s">
        <v>16</v>
      </c>
      <c r="D270" s="4">
        <v>2135</v>
      </c>
      <c r="E270" s="5">
        <v>27</v>
      </c>
    </row>
    <row r="271" spans="1:5" x14ac:dyDescent="0.25">
      <c r="A271" t="s">
        <v>8</v>
      </c>
      <c r="B271" t="s">
        <v>39</v>
      </c>
      <c r="C271" t="s">
        <v>26</v>
      </c>
      <c r="D271" s="4">
        <v>1561</v>
      </c>
      <c r="E271" s="5">
        <v>27</v>
      </c>
    </row>
    <row r="272" spans="1:5" x14ac:dyDescent="0.25">
      <c r="A272" t="s">
        <v>10</v>
      </c>
      <c r="B272" t="s">
        <v>34</v>
      </c>
      <c r="C272" t="s">
        <v>22</v>
      </c>
      <c r="D272" s="4">
        <v>4053</v>
      </c>
      <c r="E272" s="5">
        <v>24</v>
      </c>
    </row>
    <row r="273" spans="1:5" x14ac:dyDescent="0.25">
      <c r="A273" t="s">
        <v>7</v>
      </c>
      <c r="B273" t="s">
        <v>34</v>
      </c>
      <c r="C273" t="s">
        <v>15</v>
      </c>
      <c r="D273" s="4">
        <v>3829</v>
      </c>
      <c r="E273" s="5">
        <v>24</v>
      </c>
    </row>
    <row r="274" spans="1:5" x14ac:dyDescent="0.25">
      <c r="A274" t="s">
        <v>2</v>
      </c>
      <c r="B274" t="s">
        <v>36</v>
      </c>
      <c r="C274" t="s">
        <v>16</v>
      </c>
      <c r="D274" s="4">
        <v>11417</v>
      </c>
      <c r="E274" s="5">
        <v>21</v>
      </c>
    </row>
    <row r="275" spans="1:5" x14ac:dyDescent="0.25">
      <c r="A275" t="s">
        <v>5</v>
      </c>
      <c r="B275" t="s">
        <v>37</v>
      </c>
      <c r="C275" t="s">
        <v>25</v>
      </c>
      <c r="D275" s="4">
        <v>8813</v>
      </c>
      <c r="E275" s="5">
        <v>21</v>
      </c>
    </row>
    <row r="276" spans="1:5" x14ac:dyDescent="0.25">
      <c r="A276" t="s">
        <v>40</v>
      </c>
      <c r="B276" t="s">
        <v>37</v>
      </c>
      <c r="C276" t="s">
        <v>19</v>
      </c>
      <c r="D276" s="4">
        <v>7693</v>
      </c>
      <c r="E276" s="5">
        <v>21</v>
      </c>
    </row>
    <row r="277" spans="1:5" x14ac:dyDescent="0.25">
      <c r="A277" t="s">
        <v>5</v>
      </c>
      <c r="B277" t="s">
        <v>34</v>
      </c>
      <c r="C277" t="s">
        <v>27</v>
      </c>
      <c r="D277" s="4">
        <v>6986</v>
      </c>
      <c r="E277" s="5">
        <v>21</v>
      </c>
    </row>
    <row r="278" spans="1:5" x14ac:dyDescent="0.25">
      <c r="A278" t="s">
        <v>5</v>
      </c>
      <c r="B278" t="s">
        <v>38</v>
      </c>
      <c r="C278" t="s">
        <v>32</v>
      </c>
      <c r="D278" s="4">
        <v>5075</v>
      </c>
      <c r="E278" s="5">
        <v>21</v>
      </c>
    </row>
    <row r="279" spans="1:5" x14ac:dyDescent="0.25">
      <c r="A279" t="s">
        <v>7</v>
      </c>
      <c r="B279" t="s">
        <v>35</v>
      </c>
      <c r="C279" t="s">
        <v>27</v>
      </c>
      <c r="D279" s="4">
        <v>2478</v>
      </c>
      <c r="E279" s="5">
        <v>21</v>
      </c>
    </row>
    <row r="280" spans="1:5" x14ac:dyDescent="0.25">
      <c r="A280" t="s">
        <v>41</v>
      </c>
      <c r="B280" t="s">
        <v>38</v>
      </c>
      <c r="C280" t="s">
        <v>25</v>
      </c>
      <c r="D280" s="4">
        <v>154</v>
      </c>
      <c r="E280" s="5">
        <v>21</v>
      </c>
    </row>
    <row r="281" spans="1:5" x14ac:dyDescent="0.25">
      <c r="A281" t="s">
        <v>3</v>
      </c>
      <c r="B281" t="s">
        <v>34</v>
      </c>
      <c r="C281" t="s">
        <v>20</v>
      </c>
      <c r="D281" s="4">
        <v>2583</v>
      </c>
      <c r="E281" s="5">
        <v>18</v>
      </c>
    </row>
    <row r="282" spans="1:5" x14ac:dyDescent="0.25">
      <c r="A282" t="s">
        <v>3</v>
      </c>
      <c r="B282" t="s">
        <v>36</v>
      </c>
      <c r="C282" t="s">
        <v>19</v>
      </c>
      <c r="D282" s="4">
        <v>1281</v>
      </c>
      <c r="E282" s="5">
        <v>18</v>
      </c>
    </row>
    <row r="283" spans="1:5" x14ac:dyDescent="0.25">
      <c r="A283" t="s">
        <v>2</v>
      </c>
      <c r="B283" t="s">
        <v>37</v>
      </c>
      <c r="C283" t="s">
        <v>19</v>
      </c>
      <c r="D283" s="4">
        <v>238</v>
      </c>
      <c r="E283" s="5">
        <v>18</v>
      </c>
    </row>
    <row r="284" spans="1:5" x14ac:dyDescent="0.25">
      <c r="A284" t="s">
        <v>5</v>
      </c>
      <c r="B284" t="s">
        <v>36</v>
      </c>
      <c r="C284" t="s">
        <v>23</v>
      </c>
      <c r="D284" s="4">
        <v>6314</v>
      </c>
      <c r="E284" s="5">
        <v>15</v>
      </c>
    </row>
    <row r="285" spans="1:5" x14ac:dyDescent="0.25">
      <c r="A285" t="s">
        <v>5</v>
      </c>
      <c r="B285" t="s">
        <v>35</v>
      </c>
      <c r="C285" t="s">
        <v>18</v>
      </c>
      <c r="D285" s="4">
        <v>2415</v>
      </c>
      <c r="E285" s="5">
        <v>15</v>
      </c>
    </row>
    <row r="286" spans="1:5" x14ac:dyDescent="0.25">
      <c r="A286" t="s">
        <v>6</v>
      </c>
      <c r="B286" t="s">
        <v>34</v>
      </c>
      <c r="C286" t="s">
        <v>15</v>
      </c>
      <c r="D286" s="4">
        <v>1442</v>
      </c>
      <c r="E286" s="5">
        <v>15</v>
      </c>
    </row>
    <row r="287" spans="1:5" x14ac:dyDescent="0.25">
      <c r="A287" t="s">
        <v>2</v>
      </c>
      <c r="B287" t="s">
        <v>35</v>
      </c>
      <c r="C287" t="s">
        <v>19</v>
      </c>
      <c r="D287" s="4">
        <v>553</v>
      </c>
      <c r="E287" s="5">
        <v>15</v>
      </c>
    </row>
    <row r="288" spans="1:5" x14ac:dyDescent="0.25">
      <c r="A288" t="s">
        <v>40</v>
      </c>
      <c r="B288" t="s">
        <v>39</v>
      </c>
      <c r="C288" t="s">
        <v>22</v>
      </c>
      <c r="D288" s="4">
        <v>5817</v>
      </c>
      <c r="E288" s="5">
        <v>12</v>
      </c>
    </row>
    <row r="289" spans="1:5" x14ac:dyDescent="0.25">
      <c r="A289" t="s">
        <v>5</v>
      </c>
      <c r="B289" t="s">
        <v>37</v>
      </c>
      <c r="C289" t="s">
        <v>14</v>
      </c>
      <c r="D289" s="4">
        <v>4991</v>
      </c>
      <c r="E289" s="5">
        <v>12</v>
      </c>
    </row>
    <row r="290" spans="1:5" x14ac:dyDescent="0.25">
      <c r="A290" t="s">
        <v>6</v>
      </c>
      <c r="B290" t="s">
        <v>36</v>
      </c>
      <c r="C290" t="s">
        <v>32</v>
      </c>
      <c r="D290" s="4">
        <v>6118</v>
      </c>
      <c r="E290" s="5">
        <v>9</v>
      </c>
    </row>
    <row r="291" spans="1:5" x14ac:dyDescent="0.25">
      <c r="A291" t="s">
        <v>10</v>
      </c>
      <c r="B291" t="s">
        <v>34</v>
      </c>
      <c r="C291" t="s">
        <v>26</v>
      </c>
      <c r="D291" s="4">
        <v>4991</v>
      </c>
      <c r="E291" s="5">
        <v>9</v>
      </c>
    </row>
    <row r="292" spans="1:5" x14ac:dyDescent="0.25">
      <c r="A292" t="s">
        <v>41</v>
      </c>
      <c r="B292" t="s">
        <v>37</v>
      </c>
      <c r="C292" t="s">
        <v>21</v>
      </c>
      <c r="D292" s="4">
        <v>2933</v>
      </c>
      <c r="E292" s="5">
        <v>9</v>
      </c>
    </row>
    <row r="293" spans="1:5" x14ac:dyDescent="0.25">
      <c r="A293" t="s">
        <v>5</v>
      </c>
      <c r="B293" t="s">
        <v>35</v>
      </c>
      <c r="C293" t="s">
        <v>4</v>
      </c>
      <c r="D293" s="4">
        <v>2744</v>
      </c>
      <c r="E293" s="5">
        <v>9</v>
      </c>
    </row>
    <row r="294" spans="1:5" x14ac:dyDescent="0.25">
      <c r="A294" t="s">
        <v>9</v>
      </c>
      <c r="B294" t="s">
        <v>38</v>
      </c>
      <c r="C294" t="s">
        <v>17</v>
      </c>
      <c r="D294" s="4">
        <v>2408</v>
      </c>
      <c r="E294" s="5">
        <v>9</v>
      </c>
    </row>
    <row r="295" spans="1:5" x14ac:dyDescent="0.25">
      <c r="A295" t="s">
        <v>6</v>
      </c>
      <c r="B295" t="s">
        <v>37</v>
      </c>
      <c r="C295" t="s">
        <v>26</v>
      </c>
      <c r="D295" s="4">
        <v>6818</v>
      </c>
      <c r="E295" s="5">
        <v>6</v>
      </c>
    </row>
    <row r="296" spans="1:5" x14ac:dyDescent="0.25">
      <c r="A296" t="s">
        <v>10</v>
      </c>
      <c r="B296" t="s">
        <v>35</v>
      </c>
      <c r="C296" t="s">
        <v>15</v>
      </c>
      <c r="D296" s="4">
        <v>2562</v>
      </c>
      <c r="E296" s="5">
        <v>6</v>
      </c>
    </row>
    <row r="297" spans="1:5" x14ac:dyDescent="0.25">
      <c r="A297" t="s">
        <v>6</v>
      </c>
      <c r="B297" t="s">
        <v>38</v>
      </c>
      <c r="C297" t="s">
        <v>16</v>
      </c>
      <c r="D297" s="4">
        <v>938</v>
      </c>
      <c r="E297" s="5">
        <v>6</v>
      </c>
    </row>
    <row r="298" spans="1:5" x14ac:dyDescent="0.25">
      <c r="A298" t="s">
        <v>5</v>
      </c>
      <c r="B298" t="s">
        <v>36</v>
      </c>
      <c r="C298" t="s">
        <v>18</v>
      </c>
      <c r="D298" s="4">
        <v>6111</v>
      </c>
      <c r="E298" s="5">
        <v>3</v>
      </c>
    </row>
    <row r="299" spans="1:5" x14ac:dyDescent="0.25">
      <c r="A299" t="s">
        <v>41</v>
      </c>
      <c r="B299" t="s">
        <v>38</v>
      </c>
      <c r="C299" t="s">
        <v>22</v>
      </c>
      <c r="D299" s="4">
        <v>5915</v>
      </c>
      <c r="E299" s="5">
        <v>3</v>
      </c>
    </row>
    <row r="300" spans="1:5" x14ac:dyDescent="0.25">
      <c r="A300" t="s">
        <v>2</v>
      </c>
      <c r="B300" t="s">
        <v>38</v>
      </c>
      <c r="C300" t="s">
        <v>4</v>
      </c>
      <c r="D300" s="4">
        <v>3549</v>
      </c>
      <c r="E300" s="5">
        <v>3</v>
      </c>
    </row>
    <row r="301" spans="1:5" x14ac:dyDescent="0.25">
      <c r="A301" t="s">
        <v>6</v>
      </c>
      <c r="B301" t="s">
        <v>39</v>
      </c>
      <c r="C301" t="s">
        <v>24</v>
      </c>
      <c r="D301" s="4">
        <v>2989</v>
      </c>
      <c r="E301" s="5">
        <v>3</v>
      </c>
    </row>
    <row r="302" spans="1:5" x14ac:dyDescent="0.25">
      <c r="A302" t="s">
        <v>7</v>
      </c>
      <c r="B302" t="s">
        <v>37</v>
      </c>
      <c r="C302" t="s">
        <v>26</v>
      </c>
      <c r="D302" s="4">
        <v>5306</v>
      </c>
      <c r="E302" s="5">
        <v>0</v>
      </c>
    </row>
  </sheetData>
  <conditionalFormatting sqref="D2:D302">
    <cfRule type="colorScale" priority="2">
      <colorScale>
        <cfvo type="min"/>
        <cfvo type="percentile" val="50"/>
        <cfvo type="max"/>
        <color rgb="FFF8696B"/>
        <color rgb="FFFFEB84"/>
        <color rgb="FF63BE7B"/>
      </colorScale>
    </cfRule>
  </conditionalFormatting>
  <conditionalFormatting sqref="E2:E302">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showGridLines="0" workbookViewId="0">
      <selection activeCell="G8" sqref="G8"/>
    </sheetView>
  </sheetViews>
  <sheetFormatPr defaultRowHeight="15" x14ac:dyDescent="0.25"/>
  <cols>
    <col min="2" max="2" width="15.5703125" customWidth="1"/>
    <col min="3" max="3" width="13.28515625" customWidth="1"/>
    <col min="4" max="4" width="7.140625" customWidth="1"/>
    <col min="10" max="10" width="15.5703125" customWidth="1"/>
    <col min="11" max="11" width="13.85546875" customWidth="1"/>
    <col min="12" max="12" width="10.85546875" customWidth="1"/>
  </cols>
  <sheetData>
    <row r="1" spans="1:12" s="13" customFormat="1" ht="31.5" x14ac:dyDescent="0.5">
      <c r="A1" s="12" t="s">
        <v>63</v>
      </c>
    </row>
    <row r="3" spans="1:12" x14ac:dyDescent="0.25">
      <c r="B3" s="18" t="s">
        <v>64</v>
      </c>
      <c r="C3" s="19" t="s">
        <v>65</v>
      </c>
      <c r="D3" s="20"/>
      <c r="E3" s="19" t="s">
        <v>50</v>
      </c>
      <c r="J3" s="6" t="s">
        <v>64</v>
      </c>
      <c r="K3" s="10" t="s">
        <v>65</v>
      </c>
      <c r="L3" s="10" t="s">
        <v>50</v>
      </c>
    </row>
    <row r="4" spans="1:12" x14ac:dyDescent="0.25">
      <c r="B4" s="15" t="s">
        <v>34</v>
      </c>
      <c r="C4" s="16">
        <f>SUMIFS(data[Amount], data[Geography], B4)</f>
        <v>252469</v>
      </c>
      <c r="D4" s="4">
        <f>C4</f>
        <v>252469</v>
      </c>
      <c r="E4" s="17">
        <f>SUMIFS(data[Units], data[Geography], B4)</f>
        <v>8760</v>
      </c>
      <c r="J4" t="s">
        <v>37</v>
      </c>
      <c r="K4" s="14">
        <f>SUMIFS(data[Amount], data[Geography], J4)</f>
        <v>218813</v>
      </c>
      <c r="L4" s="5">
        <f>SUMIFS(data[Units], data[Geography], J4)</f>
        <v>7431</v>
      </c>
    </row>
    <row r="5" spans="1:12" x14ac:dyDescent="0.25">
      <c r="B5" s="15" t="s">
        <v>36</v>
      </c>
      <c r="C5" s="16">
        <f>SUMIFS(data[Amount], data[Geography], B5)</f>
        <v>237944</v>
      </c>
      <c r="D5" s="4">
        <f t="shared" ref="D5:D9" si="0">C5</f>
        <v>237944</v>
      </c>
      <c r="E5" s="17">
        <f>SUMIFS(data[Units], data[Geography], B5)</f>
        <v>7302</v>
      </c>
      <c r="J5" t="s">
        <v>35</v>
      </c>
      <c r="K5" s="14">
        <f>SUMIFS(data[Amount], data[Geography], J5)</f>
        <v>189434</v>
      </c>
      <c r="L5" s="5">
        <f>SUMIFS(data[Units], data[Geography], J5)</f>
        <v>10158</v>
      </c>
    </row>
    <row r="6" spans="1:12" x14ac:dyDescent="0.25">
      <c r="B6" s="15" t="s">
        <v>37</v>
      </c>
      <c r="C6" s="16">
        <f>SUMIFS(data[Amount], data[Geography], B6)</f>
        <v>218813</v>
      </c>
      <c r="D6" s="4">
        <f t="shared" si="0"/>
        <v>218813</v>
      </c>
      <c r="E6" s="17">
        <f>SUMIFS(data[Units], data[Geography], B6)</f>
        <v>7431</v>
      </c>
      <c r="J6" t="s">
        <v>36</v>
      </c>
      <c r="K6" s="14">
        <f>SUMIFS(data[Amount], data[Geography], J6)</f>
        <v>237944</v>
      </c>
      <c r="L6" s="5">
        <f>SUMIFS(data[Units], data[Geography], J6)</f>
        <v>7302</v>
      </c>
    </row>
    <row r="7" spans="1:12" x14ac:dyDescent="0.25">
      <c r="B7" s="15" t="s">
        <v>35</v>
      </c>
      <c r="C7" s="16">
        <f>SUMIFS(data[Amount], data[Geography], B7)</f>
        <v>189434</v>
      </c>
      <c r="D7" s="4">
        <f t="shared" si="0"/>
        <v>189434</v>
      </c>
      <c r="E7" s="17">
        <f>SUMIFS(data[Units], data[Geography], B7)</f>
        <v>10158</v>
      </c>
      <c r="J7" t="s">
        <v>39</v>
      </c>
      <c r="K7" s="14">
        <f>SUMIFS(data[Amount], data[Geography], J7)</f>
        <v>173530</v>
      </c>
      <c r="L7" s="5">
        <f>SUMIFS(data[Units], data[Geography], J7)</f>
        <v>5745</v>
      </c>
    </row>
    <row r="8" spans="1:12" x14ac:dyDescent="0.25">
      <c r="B8" s="15" t="s">
        <v>39</v>
      </c>
      <c r="C8" s="16">
        <f>SUMIFS(data[Amount], data[Geography], B8)</f>
        <v>173530</v>
      </c>
      <c r="D8" s="4">
        <f t="shared" si="0"/>
        <v>173530</v>
      </c>
      <c r="E8" s="17">
        <f>SUMIFS(data[Units], data[Geography], B8)</f>
        <v>5745</v>
      </c>
      <c r="J8" t="s">
        <v>38</v>
      </c>
      <c r="K8" s="14">
        <f>SUMIFS(data[Amount], data[Geography], J8)</f>
        <v>168679</v>
      </c>
      <c r="L8" s="5">
        <f>SUMIFS(data[Units], data[Geography], J8)</f>
        <v>6264</v>
      </c>
    </row>
    <row r="9" spans="1:12" x14ac:dyDescent="0.25">
      <c r="B9" s="15" t="s">
        <v>38</v>
      </c>
      <c r="C9" s="16">
        <f>SUMIFS(data[Amount], data[Geography], B9)</f>
        <v>168679</v>
      </c>
      <c r="D9" s="4">
        <f t="shared" si="0"/>
        <v>168679</v>
      </c>
      <c r="E9" s="17">
        <f>SUMIFS(data[Units], data[Geography], B9)</f>
        <v>6264</v>
      </c>
      <c r="J9" t="s">
        <v>34</v>
      </c>
      <c r="K9" s="14">
        <f>SUMIFS(data[Amount], data[Geography], J9)</f>
        <v>252469</v>
      </c>
      <c r="L9" s="5">
        <f>SUMIFS(data[Units], data[Geography], J9)</f>
        <v>8760</v>
      </c>
    </row>
  </sheetData>
  <conditionalFormatting sqref="D4:D9">
    <cfRule type="dataBar" priority="1">
      <dataBar showValue="0">
        <cfvo type="min"/>
        <cfvo type="max"/>
        <color theme="8"/>
      </dataBar>
      <extLst>
        <ext xmlns:x14="http://schemas.microsoft.com/office/spreadsheetml/2009/9/main" uri="{B025F937-C7B1-47D3-B67F-A62EFF666E3E}">
          <x14:id>{6ED1BC84-91B0-4F3A-9759-3FE05F1AC11F}</x14:id>
        </ext>
      </extLst>
    </cfRule>
    <cfRule type="dataBar" priority="2">
      <dataBar>
        <cfvo type="min"/>
        <cfvo type="max"/>
        <color theme="8" tint="0.39997558519241921"/>
      </dataBar>
      <extLst>
        <ext xmlns:x14="http://schemas.microsoft.com/office/spreadsheetml/2009/9/main" uri="{B025F937-C7B1-47D3-B67F-A62EFF666E3E}">
          <x14:id>{E7A5B052-2AB8-49F5-B175-EED350510D63}</x14:id>
        </ext>
      </extLst>
    </cfRule>
    <cfRule type="dataBar" priority="3">
      <dataBar>
        <cfvo type="min"/>
        <cfvo type="max"/>
        <color theme="8" tint="-0.249977111117893"/>
      </dataBar>
      <extLst>
        <ext xmlns:x14="http://schemas.microsoft.com/office/spreadsheetml/2009/9/main" uri="{B025F937-C7B1-47D3-B67F-A62EFF666E3E}">
          <x14:id>{C4A36D04-FEF0-4F07-8394-F790A59A7224}</x14:id>
        </ext>
      </extLst>
    </cfRule>
    <cfRule type="dataBar" priority="4">
      <dataBar showValue="0">
        <cfvo type="min"/>
        <cfvo type="max"/>
        <color theme="3" tint="0.59999389629810485"/>
      </dataBar>
      <extLst>
        <ext xmlns:x14="http://schemas.microsoft.com/office/spreadsheetml/2009/9/main" uri="{B025F937-C7B1-47D3-B67F-A62EFF666E3E}">
          <x14:id>{A44D7C8C-2C85-47E2-B84F-A3FD73D1A7FE}</x14:id>
        </ext>
      </extLst>
    </cfRule>
    <cfRule type="dataBar" priority="5">
      <dataBar>
        <cfvo type="min"/>
        <cfvo type="max"/>
        <color rgb="FF638EC6"/>
      </dataBar>
      <extLst>
        <ext xmlns:x14="http://schemas.microsoft.com/office/spreadsheetml/2009/9/main" uri="{B025F937-C7B1-47D3-B67F-A62EFF666E3E}">
          <x14:id>{09F0077E-F4B8-4BC1-8575-C4529CCCDA1D}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ED1BC84-91B0-4F3A-9759-3FE05F1AC11F}">
            <x14:dataBar minLength="0" maxLength="100" gradient="0">
              <x14:cfvo type="autoMin"/>
              <x14:cfvo type="autoMax"/>
              <x14:negativeFillColor rgb="FFFF0000"/>
              <x14:axisColor rgb="FF000000"/>
            </x14:dataBar>
          </x14:cfRule>
          <x14:cfRule type="dataBar" id="{E7A5B052-2AB8-49F5-B175-EED350510D63}">
            <x14:dataBar minLength="0" maxLength="100" gradient="0">
              <x14:cfvo type="autoMin"/>
              <x14:cfvo type="autoMax"/>
              <x14:negativeFillColor rgb="FFFF0000"/>
              <x14:axisColor rgb="FF000000"/>
            </x14:dataBar>
          </x14:cfRule>
          <x14:cfRule type="dataBar" id="{C4A36D04-FEF0-4F07-8394-F790A59A7224}">
            <x14:dataBar minLength="0" maxLength="100" gradient="0">
              <x14:cfvo type="autoMin"/>
              <x14:cfvo type="autoMax"/>
              <x14:negativeFillColor rgb="FFFF0000"/>
              <x14:axisColor rgb="FF000000"/>
            </x14:dataBar>
          </x14:cfRule>
          <x14:cfRule type="dataBar" id="{A44D7C8C-2C85-47E2-B84F-A3FD73D1A7FE}">
            <x14:dataBar minLength="0" maxLength="100" gradient="0">
              <x14:cfvo type="autoMin"/>
              <x14:cfvo type="autoMax"/>
              <x14:negativeFillColor rgb="FFFF0000"/>
              <x14:axisColor rgb="FF000000"/>
            </x14:dataBar>
          </x14:cfRule>
          <x14:cfRule type="dataBar" id="{09F0077E-F4B8-4BC1-8575-C4529CCCDA1D}">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zoomScale="86" zoomScaleNormal="86" workbookViewId="0">
      <selection activeCell="F18" sqref="F18"/>
    </sheetView>
  </sheetViews>
  <sheetFormatPr defaultRowHeight="15" x14ac:dyDescent="0.25"/>
  <cols>
    <col min="2" max="2" width="14" customWidth="1"/>
    <col min="3" max="3" width="15.5703125" bestFit="1" customWidth="1"/>
    <col min="4" max="4" width="2.5703125" customWidth="1"/>
    <col min="5" max="5" width="12.5703125" customWidth="1"/>
  </cols>
  <sheetData>
    <row r="1" spans="1:5" s="13" customFormat="1" ht="31.5" x14ac:dyDescent="0.5">
      <c r="A1" s="12" t="s">
        <v>66</v>
      </c>
    </row>
    <row r="4" spans="1:5" x14ac:dyDescent="0.25">
      <c r="B4" s="21" t="s">
        <v>67</v>
      </c>
      <c r="C4" t="s">
        <v>68</v>
      </c>
      <c r="D4" t="s">
        <v>70</v>
      </c>
      <c r="E4" t="s">
        <v>69</v>
      </c>
    </row>
    <row r="5" spans="1:5" x14ac:dyDescent="0.25">
      <c r="B5" s="22" t="s">
        <v>34</v>
      </c>
      <c r="C5" s="23">
        <v>41559</v>
      </c>
      <c r="D5">
        <v>41559</v>
      </c>
      <c r="E5">
        <v>1188</v>
      </c>
    </row>
    <row r="6" spans="1:5" x14ac:dyDescent="0.25">
      <c r="B6" s="22" t="s">
        <v>36</v>
      </c>
      <c r="C6" s="23">
        <v>39620</v>
      </c>
      <c r="D6">
        <v>39620</v>
      </c>
      <c r="E6">
        <v>573</v>
      </c>
    </row>
    <row r="7" spans="1:5" x14ac:dyDescent="0.25">
      <c r="B7" s="22" t="s">
        <v>35</v>
      </c>
      <c r="C7" s="23">
        <v>28273</v>
      </c>
      <c r="D7">
        <v>28273</v>
      </c>
      <c r="E7">
        <v>912</v>
      </c>
    </row>
    <row r="8" spans="1:5" x14ac:dyDescent="0.25">
      <c r="B8" s="22" t="s">
        <v>38</v>
      </c>
      <c r="C8" s="23">
        <v>25221</v>
      </c>
      <c r="D8">
        <v>25221</v>
      </c>
      <c r="E8">
        <v>288</v>
      </c>
    </row>
    <row r="9" spans="1:5" x14ac:dyDescent="0.25">
      <c r="B9" s="22" t="s">
        <v>39</v>
      </c>
      <c r="C9" s="23">
        <v>16548</v>
      </c>
      <c r="D9">
        <v>16548</v>
      </c>
      <c r="E9">
        <v>552</v>
      </c>
    </row>
    <row r="10" spans="1:5" x14ac:dyDescent="0.25">
      <c r="B10" s="22" t="s">
        <v>37</v>
      </c>
      <c r="C10" s="23">
        <v>14504</v>
      </c>
      <c r="D10">
        <v>14504</v>
      </c>
      <c r="E10">
        <v>156</v>
      </c>
    </row>
  </sheetData>
  <conditionalFormatting pivot="1" sqref="D5:D10">
    <cfRule type="dataBar" priority="1">
      <dataBar showValue="0">
        <cfvo type="min"/>
        <cfvo type="max"/>
        <color theme="5" tint="-0.499984740745262"/>
      </dataBar>
      <extLst>
        <ext xmlns:x14="http://schemas.microsoft.com/office/spreadsheetml/2009/9/main" uri="{B025F937-C7B1-47D3-B67F-A62EFF666E3E}">
          <x14:id>{BAE595EF-D80F-497A-9D57-6B673F207982}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AE595EF-D80F-497A-9D57-6B673F207982}">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showGridLines="0" zoomScaleNormal="100" workbookViewId="0">
      <selection activeCell="C8" sqref="C8"/>
    </sheetView>
  </sheetViews>
  <sheetFormatPr defaultRowHeight="15" x14ac:dyDescent="0.25"/>
  <cols>
    <col min="2" max="2" width="16.42578125" customWidth="1"/>
    <col min="3" max="3" width="14.85546875" bestFit="1" customWidth="1"/>
    <col min="7" max="7" width="16.28515625" customWidth="1"/>
    <col min="8" max="8" width="14.85546875" customWidth="1"/>
  </cols>
  <sheetData>
    <row r="1" spans="1:8" ht="31.5" x14ac:dyDescent="0.5">
      <c r="A1" s="12" t="s">
        <v>75</v>
      </c>
    </row>
    <row r="4" spans="1:8" x14ac:dyDescent="0.25">
      <c r="B4" s="21" t="s">
        <v>67</v>
      </c>
      <c r="C4" t="s">
        <v>68</v>
      </c>
      <c r="G4" s="21" t="s">
        <v>67</v>
      </c>
      <c r="H4" t="s">
        <v>68</v>
      </c>
    </row>
    <row r="5" spans="1:8" x14ac:dyDescent="0.25">
      <c r="B5" s="22" t="s">
        <v>38</v>
      </c>
      <c r="G5" s="22" t="s">
        <v>38</v>
      </c>
    </row>
    <row r="6" spans="1:8" x14ac:dyDescent="0.25">
      <c r="B6" s="25" t="s">
        <v>5</v>
      </c>
      <c r="C6">
        <v>25221</v>
      </c>
      <c r="G6" s="25" t="s">
        <v>41</v>
      </c>
      <c r="H6">
        <v>6069</v>
      </c>
    </row>
    <row r="7" spans="1:8" x14ac:dyDescent="0.25">
      <c r="B7" s="22" t="s">
        <v>36</v>
      </c>
      <c r="G7" s="22" t="s">
        <v>36</v>
      </c>
    </row>
    <row r="8" spans="1:8" x14ac:dyDescent="0.25">
      <c r="B8" s="25" t="s">
        <v>5</v>
      </c>
      <c r="C8">
        <v>39620</v>
      </c>
      <c r="G8" s="25" t="s">
        <v>8</v>
      </c>
      <c r="H8">
        <v>5019</v>
      </c>
    </row>
    <row r="9" spans="1:8" x14ac:dyDescent="0.25">
      <c r="B9" s="22" t="s">
        <v>34</v>
      </c>
      <c r="G9" s="22" t="s">
        <v>34</v>
      </c>
    </row>
    <row r="10" spans="1:8" x14ac:dyDescent="0.25">
      <c r="B10" s="25" t="s">
        <v>5</v>
      </c>
      <c r="C10">
        <v>41559</v>
      </c>
      <c r="G10" s="25" t="s">
        <v>8</v>
      </c>
      <c r="H10">
        <v>5516</v>
      </c>
    </row>
    <row r="11" spans="1:8" x14ac:dyDescent="0.25">
      <c r="B11" s="22" t="s">
        <v>37</v>
      </c>
      <c r="G11" s="22" t="s">
        <v>37</v>
      </c>
    </row>
    <row r="12" spans="1:8" x14ac:dyDescent="0.25">
      <c r="B12" s="25" t="s">
        <v>7</v>
      </c>
      <c r="C12">
        <v>43568</v>
      </c>
      <c r="G12" s="25" t="s">
        <v>10</v>
      </c>
      <c r="H12">
        <v>7987</v>
      </c>
    </row>
    <row r="13" spans="1:8" x14ac:dyDescent="0.25">
      <c r="B13" s="22" t="s">
        <v>39</v>
      </c>
      <c r="G13" s="22" t="s">
        <v>39</v>
      </c>
    </row>
    <row r="14" spans="1:8" x14ac:dyDescent="0.25">
      <c r="B14" s="25" t="s">
        <v>2</v>
      </c>
      <c r="C14">
        <v>45752</v>
      </c>
      <c r="G14" s="25" t="s">
        <v>41</v>
      </c>
      <c r="H14">
        <v>3976</v>
      </c>
    </row>
    <row r="15" spans="1:8" x14ac:dyDescent="0.25">
      <c r="B15" s="22" t="s">
        <v>35</v>
      </c>
      <c r="G15" s="22" t="s">
        <v>35</v>
      </c>
    </row>
    <row r="16" spans="1:8" x14ac:dyDescent="0.25">
      <c r="B16" s="25" t="s">
        <v>40</v>
      </c>
      <c r="C16">
        <v>38325</v>
      </c>
      <c r="G16" s="25" t="s">
        <v>2</v>
      </c>
      <c r="H16">
        <v>2142</v>
      </c>
    </row>
    <row r="17" spans="2:8" x14ac:dyDescent="0.25">
      <c r="B17" s="22" t="s">
        <v>72</v>
      </c>
      <c r="C17">
        <v>234045</v>
      </c>
      <c r="G17" s="22" t="s">
        <v>72</v>
      </c>
      <c r="H17">
        <v>30709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showGridLines="0" zoomScaleNormal="100" workbookViewId="0">
      <selection activeCell="F12" sqref="F12"/>
    </sheetView>
  </sheetViews>
  <sheetFormatPr defaultRowHeight="15" x14ac:dyDescent="0.25"/>
  <cols>
    <col min="2" max="2" width="19.42578125" customWidth="1"/>
    <col min="3" max="3" width="14.28515625" customWidth="1"/>
    <col min="4" max="4" width="14.5703125" customWidth="1"/>
    <col min="5" max="5" width="19.28515625" customWidth="1"/>
  </cols>
  <sheetData>
    <row r="1" spans="1:3" s="13" customFormat="1" ht="31.5" x14ac:dyDescent="0.5">
      <c r="A1" s="12" t="s">
        <v>71</v>
      </c>
    </row>
    <row r="4" spans="1:3" x14ac:dyDescent="0.25">
      <c r="B4" s="21" t="s">
        <v>67</v>
      </c>
      <c r="C4" t="s">
        <v>73</v>
      </c>
    </row>
    <row r="5" spans="1:3" x14ac:dyDescent="0.25">
      <c r="B5" s="22" t="s">
        <v>15</v>
      </c>
      <c r="C5" s="24">
        <v>44.990867579908674</v>
      </c>
    </row>
    <row r="6" spans="1:3" x14ac:dyDescent="0.25">
      <c r="B6" s="22" t="s">
        <v>33</v>
      </c>
      <c r="C6" s="24">
        <v>37.303128371089535</v>
      </c>
    </row>
    <row r="7" spans="1:3" x14ac:dyDescent="0.25">
      <c r="B7" s="22" t="s">
        <v>24</v>
      </c>
      <c r="C7" s="24">
        <v>33.88697318007663</v>
      </c>
    </row>
    <row r="8" spans="1:3" x14ac:dyDescent="0.25">
      <c r="B8" s="22" t="s">
        <v>26</v>
      </c>
      <c r="C8" s="24">
        <v>32.807189542483663</v>
      </c>
    </row>
    <row r="9" spans="1:3" x14ac:dyDescent="0.25">
      <c r="B9" s="22" t="s">
        <v>22</v>
      </c>
      <c r="C9" s="24">
        <v>32.301656920077974</v>
      </c>
    </row>
    <row r="10" spans="1:3" x14ac:dyDescent="0.25">
      <c r="B10" s="22" t="s">
        <v>72</v>
      </c>
      <c r="C10" s="24">
        <v>35.949565217391303</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04"/>
  <sheetViews>
    <sheetView showGridLines="0" zoomScale="80" zoomScaleNormal="80" workbookViewId="0">
      <selection activeCell="C13" sqref="C13"/>
    </sheetView>
  </sheetViews>
  <sheetFormatPr defaultRowHeight="15" x14ac:dyDescent="0.25"/>
  <cols>
    <col min="12" max="12" width="17.5703125" customWidth="1"/>
    <col min="13" max="13" width="15" customWidth="1"/>
    <col min="15" max="15" width="13.140625" customWidth="1"/>
    <col min="16" max="16" width="10.7109375" customWidth="1"/>
  </cols>
  <sheetData>
    <row r="1" spans="1:16" ht="31.5" x14ac:dyDescent="0.5">
      <c r="A1" s="12" t="s">
        <v>74</v>
      </c>
    </row>
    <row r="4" spans="1:16" x14ac:dyDescent="0.25">
      <c r="L4" s="6" t="s">
        <v>11</v>
      </c>
      <c r="M4" s="6" t="s">
        <v>12</v>
      </c>
      <c r="N4" s="6" t="s">
        <v>0</v>
      </c>
      <c r="O4" s="10" t="s">
        <v>1</v>
      </c>
      <c r="P4" s="10" t="s">
        <v>50</v>
      </c>
    </row>
    <row r="5" spans="1:16" x14ac:dyDescent="0.25">
      <c r="L5" t="s">
        <v>40</v>
      </c>
      <c r="M5" t="s">
        <v>37</v>
      </c>
      <c r="N5" t="s">
        <v>30</v>
      </c>
      <c r="O5" s="4">
        <v>1624</v>
      </c>
      <c r="P5" s="5">
        <v>114</v>
      </c>
    </row>
    <row r="6" spans="1:16" x14ac:dyDescent="0.25">
      <c r="L6" t="s">
        <v>8</v>
      </c>
      <c r="M6" t="s">
        <v>35</v>
      </c>
      <c r="N6" t="s">
        <v>32</v>
      </c>
      <c r="O6" s="4">
        <v>6706</v>
      </c>
      <c r="P6" s="5">
        <v>459</v>
      </c>
    </row>
    <row r="7" spans="1:16" x14ac:dyDescent="0.25">
      <c r="L7" t="s">
        <v>9</v>
      </c>
      <c r="M7" t="s">
        <v>35</v>
      </c>
      <c r="N7" t="s">
        <v>4</v>
      </c>
      <c r="O7" s="4">
        <v>959</v>
      </c>
      <c r="P7" s="5">
        <v>147</v>
      </c>
    </row>
    <row r="8" spans="1:16" x14ac:dyDescent="0.25">
      <c r="L8" t="s">
        <v>41</v>
      </c>
      <c r="M8" t="s">
        <v>36</v>
      </c>
      <c r="N8" t="s">
        <v>18</v>
      </c>
      <c r="O8" s="4">
        <v>9632</v>
      </c>
      <c r="P8" s="5">
        <v>288</v>
      </c>
    </row>
    <row r="9" spans="1:16" x14ac:dyDescent="0.25">
      <c r="L9" t="s">
        <v>6</v>
      </c>
      <c r="M9" t="s">
        <v>39</v>
      </c>
      <c r="N9" t="s">
        <v>25</v>
      </c>
      <c r="O9" s="4">
        <v>2100</v>
      </c>
      <c r="P9" s="5">
        <v>414</v>
      </c>
    </row>
    <row r="10" spans="1:16" x14ac:dyDescent="0.25">
      <c r="L10" t="s">
        <v>40</v>
      </c>
      <c r="M10" t="s">
        <v>35</v>
      </c>
      <c r="N10" t="s">
        <v>33</v>
      </c>
      <c r="O10" s="4">
        <v>8869</v>
      </c>
      <c r="P10" s="5">
        <v>432</v>
      </c>
    </row>
    <row r="11" spans="1:16" x14ac:dyDescent="0.25">
      <c r="L11" t="s">
        <v>6</v>
      </c>
      <c r="M11" t="s">
        <v>38</v>
      </c>
      <c r="N11" t="s">
        <v>31</v>
      </c>
      <c r="O11" s="4">
        <v>2681</v>
      </c>
      <c r="P11" s="5">
        <v>54</v>
      </c>
    </row>
    <row r="12" spans="1:16" x14ac:dyDescent="0.25">
      <c r="L12" t="s">
        <v>8</v>
      </c>
      <c r="M12" t="s">
        <v>35</v>
      </c>
      <c r="N12" t="s">
        <v>22</v>
      </c>
      <c r="O12" s="4">
        <v>5012</v>
      </c>
      <c r="P12" s="5">
        <v>210</v>
      </c>
    </row>
    <row r="13" spans="1:16" x14ac:dyDescent="0.25">
      <c r="L13" t="s">
        <v>7</v>
      </c>
      <c r="M13" t="s">
        <v>38</v>
      </c>
      <c r="N13" t="s">
        <v>14</v>
      </c>
      <c r="O13" s="4">
        <v>1281</v>
      </c>
      <c r="P13" s="5">
        <v>75</v>
      </c>
    </row>
    <row r="14" spans="1:16" x14ac:dyDescent="0.25">
      <c r="L14" t="s">
        <v>5</v>
      </c>
      <c r="M14" t="s">
        <v>37</v>
      </c>
      <c r="N14" t="s">
        <v>14</v>
      </c>
      <c r="O14" s="4">
        <v>4991</v>
      </c>
      <c r="P14" s="5">
        <v>12</v>
      </c>
    </row>
    <row r="15" spans="1:16" x14ac:dyDescent="0.25">
      <c r="L15" t="s">
        <v>2</v>
      </c>
      <c r="M15" t="s">
        <v>39</v>
      </c>
      <c r="N15" t="s">
        <v>25</v>
      </c>
      <c r="O15" s="4">
        <v>1785</v>
      </c>
      <c r="P15" s="5">
        <v>462</v>
      </c>
    </row>
    <row r="16" spans="1:16" x14ac:dyDescent="0.25">
      <c r="L16" t="s">
        <v>3</v>
      </c>
      <c r="M16" t="s">
        <v>37</v>
      </c>
      <c r="N16" t="s">
        <v>17</v>
      </c>
      <c r="O16" s="4">
        <v>3983</v>
      </c>
      <c r="P16" s="5">
        <v>144</v>
      </c>
    </row>
    <row r="17" spans="12:16" x14ac:dyDescent="0.25">
      <c r="L17" t="s">
        <v>9</v>
      </c>
      <c r="M17" t="s">
        <v>38</v>
      </c>
      <c r="N17" t="s">
        <v>16</v>
      </c>
      <c r="O17" s="4">
        <v>2646</v>
      </c>
      <c r="P17" s="5">
        <v>120</v>
      </c>
    </row>
    <row r="18" spans="12:16" x14ac:dyDescent="0.25">
      <c r="L18" t="s">
        <v>2</v>
      </c>
      <c r="M18" t="s">
        <v>34</v>
      </c>
      <c r="N18" t="s">
        <v>13</v>
      </c>
      <c r="O18" s="4">
        <v>252</v>
      </c>
      <c r="P18" s="5">
        <v>54</v>
      </c>
    </row>
    <row r="19" spans="12:16" x14ac:dyDescent="0.25">
      <c r="L19" t="s">
        <v>3</v>
      </c>
      <c r="M19" t="s">
        <v>35</v>
      </c>
      <c r="N19" t="s">
        <v>25</v>
      </c>
      <c r="O19" s="4">
        <v>2464</v>
      </c>
      <c r="P19" s="5">
        <v>234</v>
      </c>
    </row>
    <row r="20" spans="12:16" x14ac:dyDescent="0.25">
      <c r="L20" t="s">
        <v>3</v>
      </c>
      <c r="M20" t="s">
        <v>35</v>
      </c>
      <c r="N20" t="s">
        <v>29</v>
      </c>
      <c r="O20" s="4">
        <v>2114</v>
      </c>
      <c r="P20" s="5">
        <v>66</v>
      </c>
    </row>
    <row r="21" spans="12:16" x14ac:dyDescent="0.25">
      <c r="L21" t="s">
        <v>6</v>
      </c>
      <c r="M21" t="s">
        <v>37</v>
      </c>
      <c r="N21" t="s">
        <v>31</v>
      </c>
      <c r="O21" s="4">
        <v>7693</v>
      </c>
      <c r="P21" s="5">
        <v>87</v>
      </c>
    </row>
    <row r="22" spans="12:16" x14ac:dyDescent="0.25">
      <c r="L22" t="s">
        <v>5</v>
      </c>
      <c r="M22" t="s">
        <v>34</v>
      </c>
      <c r="N22" t="s">
        <v>20</v>
      </c>
      <c r="O22" s="4">
        <v>15610</v>
      </c>
      <c r="P22" s="5">
        <v>339</v>
      </c>
    </row>
    <row r="23" spans="12:16" x14ac:dyDescent="0.25">
      <c r="L23" t="s">
        <v>41</v>
      </c>
      <c r="M23" t="s">
        <v>34</v>
      </c>
      <c r="N23" t="s">
        <v>22</v>
      </c>
      <c r="O23" s="4">
        <v>336</v>
      </c>
      <c r="P23" s="5">
        <v>144</v>
      </c>
    </row>
    <row r="24" spans="12:16" x14ac:dyDescent="0.25">
      <c r="L24" t="s">
        <v>2</v>
      </c>
      <c r="M24" t="s">
        <v>39</v>
      </c>
      <c r="N24" t="s">
        <v>20</v>
      </c>
      <c r="O24" s="4">
        <v>9443</v>
      </c>
      <c r="P24" s="5">
        <v>162</v>
      </c>
    </row>
    <row r="25" spans="12:16" x14ac:dyDescent="0.25">
      <c r="L25" t="s">
        <v>9</v>
      </c>
      <c r="M25" t="s">
        <v>34</v>
      </c>
      <c r="N25" t="s">
        <v>23</v>
      </c>
      <c r="O25" s="4">
        <v>8155</v>
      </c>
      <c r="P25" s="5">
        <v>90</v>
      </c>
    </row>
    <row r="26" spans="12:16" x14ac:dyDescent="0.25">
      <c r="L26" t="s">
        <v>8</v>
      </c>
      <c r="M26" t="s">
        <v>38</v>
      </c>
      <c r="N26" t="s">
        <v>23</v>
      </c>
      <c r="O26" s="4">
        <v>1701</v>
      </c>
      <c r="P26" s="5">
        <v>234</v>
      </c>
    </row>
    <row r="27" spans="12:16" x14ac:dyDescent="0.25">
      <c r="L27" t="s">
        <v>10</v>
      </c>
      <c r="M27" t="s">
        <v>38</v>
      </c>
      <c r="N27" t="s">
        <v>22</v>
      </c>
      <c r="O27" s="4">
        <v>2205</v>
      </c>
      <c r="P27" s="5">
        <v>141</v>
      </c>
    </row>
    <row r="28" spans="12:16" x14ac:dyDescent="0.25">
      <c r="L28" t="s">
        <v>8</v>
      </c>
      <c r="M28" t="s">
        <v>37</v>
      </c>
      <c r="N28" t="s">
        <v>19</v>
      </c>
      <c r="O28" s="4">
        <v>1771</v>
      </c>
      <c r="P28" s="5">
        <v>204</v>
      </c>
    </row>
    <row r="29" spans="12:16" x14ac:dyDescent="0.25">
      <c r="L29" t="s">
        <v>41</v>
      </c>
      <c r="M29" t="s">
        <v>35</v>
      </c>
      <c r="N29" t="s">
        <v>15</v>
      </c>
      <c r="O29" s="4">
        <v>2114</v>
      </c>
      <c r="P29" s="5">
        <v>186</v>
      </c>
    </row>
    <row r="30" spans="12:16" x14ac:dyDescent="0.25">
      <c r="L30" t="s">
        <v>41</v>
      </c>
      <c r="M30" t="s">
        <v>36</v>
      </c>
      <c r="N30" t="s">
        <v>13</v>
      </c>
      <c r="O30" s="4">
        <v>10311</v>
      </c>
      <c r="P30" s="5">
        <v>231</v>
      </c>
    </row>
    <row r="31" spans="12:16" x14ac:dyDescent="0.25">
      <c r="L31" t="s">
        <v>3</v>
      </c>
      <c r="M31" t="s">
        <v>39</v>
      </c>
      <c r="N31" t="s">
        <v>16</v>
      </c>
      <c r="O31" s="4">
        <v>21</v>
      </c>
      <c r="P31" s="5">
        <v>168</v>
      </c>
    </row>
    <row r="32" spans="12:16" x14ac:dyDescent="0.25">
      <c r="L32" t="s">
        <v>10</v>
      </c>
      <c r="M32" t="s">
        <v>35</v>
      </c>
      <c r="N32" t="s">
        <v>20</v>
      </c>
      <c r="O32" s="4">
        <v>1974</v>
      </c>
      <c r="P32" s="5">
        <v>195</v>
      </c>
    </row>
    <row r="33" spans="12:16" x14ac:dyDescent="0.25">
      <c r="L33" t="s">
        <v>5</v>
      </c>
      <c r="M33" t="s">
        <v>36</v>
      </c>
      <c r="N33" t="s">
        <v>23</v>
      </c>
      <c r="O33" s="4">
        <v>6314</v>
      </c>
      <c r="P33" s="5">
        <v>15</v>
      </c>
    </row>
    <row r="34" spans="12:16" x14ac:dyDescent="0.25">
      <c r="L34" t="s">
        <v>10</v>
      </c>
      <c r="M34" t="s">
        <v>37</v>
      </c>
      <c r="N34" t="s">
        <v>23</v>
      </c>
      <c r="O34" s="4">
        <v>4683</v>
      </c>
      <c r="P34" s="5">
        <v>30</v>
      </c>
    </row>
    <row r="35" spans="12:16" x14ac:dyDescent="0.25">
      <c r="L35" t="s">
        <v>41</v>
      </c>
      <c r="M35" t="s">
        <v>37</v>
      </c>
      <c r="N35" t="s">
        <v>24</v>
      </c>
      <c r="O35" s="4">
        <v>6398</v>
      </c>
      <c r="P35" s="5">
        <v>102</v>
      </c>
    </row>
    <row r="36" spans="12:16" x14ac:dyDescent="0.25">
      <c r="L36" t="s">
        <v>2</v>
      </c>
      <c r="M36" t="s">
        <v>35</v>
      </c>
      <c r="N36" t="s">
        <v>19</v>
      </c>
      <c r="O36" s="4">
        <v>553</v>
      </c>
      <c r="P36" s="5">
        <v>15</v>
      </c>
    </row>
    <row r="37" spans="12:16" x14ac:dyDescent="0.25">
      <c r="L37" t="s">
        <v>8</v>
      </c>
      <c r="M37" t="s">
        <v>39</v>
      </c>
      <c r="N37" t="s">
        <v>30</v>
      </c>
      <c r="O37" s="4">
        <v>7021</v>
      </c>
      <c r="P37" s="5">
        <v>183</v>
      </c>
    </row>
    <row r="38" spans="12:16" x14ac:dyDescent="0.25">
      <c r="L38" t="s">
        <v>40</v>
      </c>
      <c r="M38" t="s">
        <v>39</v>
      </c>
      <c r="N38" t="s">
        <v>22</v>
      </c>
      <c r="O38" s="4">
        <v>5817</v>
      </c>
      <c r="P38" s="5">
        <v>12</v>
      </c>
    </row>
    <row r="39" spans="12:16" x14ac:dyDescent="0.25">
      <c r="L39" t="s">
        <v>41</v>
      </c>
      <c r="M39" t="s">
        <v>39</v>
      </c>
      <c r="N39" t="s">
        <v>14</v>
      </c>
      <c r="O39" s="4">
        <v>3976</v>
      </c>
      <c r="P39" s="5">
        <v>72</v>
      </c>
    </row>
    <row r="40" spans="12:16" x14ac:dyDescent="0.25">
      <c r="L40" t="s">
        <v>6</v>
      </c>
      <c r="M40" t="s">
        <v>38</v>
      </c>
      <c r="N40" t="s">
        <v>27</v>
      </c>
      <c r="O40" s="4">
        <v>1134</v>
      </c>
      <c r="P40" s="5">
        <v>282</v>
      </c>
    </row>
    <row r="41" spans="12:16" x14ac:dyDescent="0.25">
      <c r="L41" t="s">
        <v>2</v>
      </c>
      <c r="M41" t="s">
        <v>39</v>
      </c>
      <c r="N41" t="s">
        <v>28</v>
      </c>
      <c r="O41" s="4">
        <v>6027</v>
      </c>
      <c r="P41" s="5">
        <v>144</v>
      </c>
    </row>
    <row r="42" spans="12:16" x14ac:dyDescent="0.25">
      <c r="L42" t="s">
        <v>6</v>
      </c>
      <c r="M42" t="s">
        <v>37</v>
      </c>
      <c r="N42" t="s">
        <v>16</v>
      </c>
      <c r="O42" s="4">
        <v>1904</v>
      </c>
      <c r="P42" s="5">
        <v>405</v>
      </c>
    </row>
    <row r="43" spans="12:16" x14ac:dyDescent="0.25">
      <c r="L43" t="s">
        <v>7</v>
      </c>
      <c r="M43" t="s">
        <v>34</v>
      </c>
      <c r="N43" t="s">
        <v>32</v>
      </c>
      <c r="O43" s="4">
        <v>3262</v>
      </c>
      <c r="P43" s="5">
        <v>75</v>
      </c>
    </row>
    <row r="44" spans="12:16" x14ac:dyDescent="0.25">
      <c r="L44" t="s">
        <v>40</v>
      </c>
      <c r="M44" t="s">
        <v>34</v>
      </c>
      <c r="N44" t="s">
        <v>27</v>
      </c>
      <c r="O44" s="4">
        <v>2289</v>
      </c>
      <c r="P44" s="5">
        <v>135</v>
      </c>
    </row>
    <row r="45" spans="12:16" x14ac:dyDescent="0.25">
      <c r="L45" t="s">
        <v>5</v>
      </c>
      <c r="M45" t="s">
        <v>34</v>
      </c>
      <c r="N45" t="s">
        <v>27</v>
      </c>
      <c r="O45" s="4">
        <v>6986</v>
      </c>
      <c r="P45" s="5">
        <v>21</v>
      </c>
    </row>
    <row r="46" spans="12:16" x14ac:dyDescent="0.25">
      <c r="L46" t="s">
        <v>2</v>
      </c>
      <c r="M46" t="s">
        <v>38</v>
      </c>
      <c r="N46" t="s">
        <v>23</v>
      </c>
      <c r="O46" s="4">
        <v>4417</v>
      </c>
      <c r="P46" s="5">
        <v>153</v>
      </c>
    </row>
    <row r="47" spans="12:16" x14ac:dyDescent="0.25">
      <c r="L47" t="s">
        <v>6</v>
      </c>
      <c r="M47" t="s">
        <v>34</v>
      </c>
      <c r="N47" t="s">
        <v>15</v>
      </c>
      <c r="O47" s="4">
        <v>1442</v>
      </c>
      <c r="P47" s="5">
        <v>15</v>
      </c>
    </row>
    <row r="48" spans="12:16" x14ac:dyDescent="0.25">
      <c r="L48" t="s">
        <v>3</v>
      </c>
      <c r="M48" t="s">
        <v>35</v>
      </c>
      <c r="N48" t="s">
        <v>14</v>
      </c>
      <c r="O48" s="4">
        <v>2415</v>
      </c>
      <c r="P48" s="5">
        <v>255</v>
      </c>
    </row>
    <row r="49" spans="12:16" x14ac:dyDescent="0.25">
      <c r="L49" t="s">
        <v>2</v>
      </c>
      <c r="M49" t="s">
        <v>37</v>
      </c>
      <c r="N49" t="s">
        <v>19</v>
      </c>
      <c r="O49" s="4">
        <v>238</v>
      </c>
      <c r="P49" s="5">
        <v>18</v>
      </c>
    </row>
    <row r="50" spans="12:16" x14ac:dyDescent="0.25">
      <c r="L50" t="s">
        <v>6</v>
      </c>
      <c r="M50" t="s">
        <v>37</v>
      </c>
      <c r="N50" t="s">
        <v>23</v>
      </c>
      <c r="O50" s="4">
        <v>4949</v>
      </c>
      <c r="P50" s="5">
        <v>189</v>
      </c>
    </row>
    <row r="51" spans="12:16" x14ac:dyDescent="0.25">
      <c r="L51" t="s">
        <v>5</v>
      </c>
      <c r="M51" t="s">
        <v>38</v>
      </c>
      <c r="N51" t="s">
        <v>32</v>
      </c>
      <c r="O51" s="4">
        <v>5075</v>
      </c>
      <c r="P51" s="5">
        <v>21</v>
      </c>
    </row>
    <row r="52" spans="12:16" x14ac:dyDescent="0.25">
      <c r="L52" t="s">
        <v>3</v>
      </c>
      <c r="M52" t="s">
        <v>36</v>
      </c>
      <c r="N52" t="s">
        <v>16</v>
      </c>
      <c r="O52" s="4">
        <v>9198</v>
      </c>
      <c r="P52" s="5">
        <v>36</v>
      </c>
    </row>
    <row r="53" spans="12:16" x14ac:dyDescent="0.25">
      <c r="L53" t="s">
        <v>6</v>
      </c>
      <c r="M53" t="s">
        <v>34</v>
      </c>
      <c r="N53" t="s">
        <v>29</v>
      </c>
      <c r="O53" s="4">
        <v>3339</v>
      </c>
      <c r="P53" s="5">
        <v>75</v>
      </c>
    </row>
    <row r="54" spans="12:16" x14ac:dyDescent="0.25">
      <c r="L54" t="s">
        <v>40</v>
      </c>
      <c r="M54" t="s">
        <v>34</v>
      </c>
      <c r="N54" t="s">
        <v>17</v>
      </c>
      <c r="O54" s="4">
        <v>5019</v>
      </c>
      <c r="P54" s="5">
        <v>156</v>
      </c>
    </row>
    <row r="55" spans="12:16" x14ac:dyDescent="0.25">
      <c r="L55" t="s">
        <v>5</v>
      </c>
      <c r="M55" t="s">
        <v>36</v>
      </c>
      <c r="N55" t="s">
        <v>16</v>
      </c>
      <c r="O55" s="4">
        <v>16184</v>
      </c>
      <c r="P55" s="5">
        <v>39</v>
      </c>
    </row>
    <row r="56" spans="12:16" x14ac:dyDescent="0.25">
      <c r="L56" t="s">
        <v>6</v>
      </c>
      <c r="M56" t="s">
        <v>36</v>
      </c>
      <c r="N56" t="s">
        <v>21</v>
      </c>
      <c r="O56" s="4">
        <v>497</v>
      </c>
      <c r="P56" s="5">
        <v>63</v>
      </c>
    </row>
    <row r="57" spans="12:16" x14ac:dyDescent="0.25">
      <c r="L57" t="s">
        <v>2</v>
      </c>
      <c r="M57" t="s">
        <v>36</v>
      </c>
      <c r="N57" t="s">
        <v>29</v>
      </c>
      <c r="O57" s="4">
        <v>8211</v>
      </c>
      <c r="P57" s="5">
        <v>75</v>
      </c>
    </row>
    <row r="58" spans="12:16" x14ac:dyDescent="0.25">
      <c r="L58" t="s">
        <v>2</v>
      </c>
      <c r="M58" t="s">
        <v>38</v>
      </c>
      <c r="N58" t="s">
        <v>28</v>
      </c>
      <c r="O58" s="4">
        <v>6580</v>
      </c>
      <c r="P58" s="5">
        <v>183</v>
      </c>
    </row>
    <row r="59" spans="12:16" x14ac:dyDescent="0.25">
      <c r="L59" t="s">
        <v>41</v>
      </c>
      <c r="M59" t="s">
        <v>35</v>
      </c>
      <c r="N59" t="s">
        <v>13</v>
      </c>
      <c r="O59" s="4">
        <v>4760</v>
      </c>
      <c r="P59" s="5">
        <v>69</v>
      </c>
    </row>
    <row r="60" spans="12:16" x14ac:dyDescent="0.25">
      <c r="L60" t="s">
        <v>40</v>
      </c>
      <c r="M60" t="s">
        <v>36</v>
      </c>
      <c r="N60" t="s">
        <v>25</v>
      </c>
      <c r="O60" s="4">
        <v>5439</v>
      </c>
      <c r="P60" s="5">
        <v>30</v>
      </c>
    </row>
    <row r="61" spans="12:16" x14ac:dyDescent="0.25">
      <c r="L61" t="s">
        <v>41</v>
      </c>
      <c r="M61" t="s">
        <v>34</v>
      </c>
      <c r="N61" t="s">
        <v>17</v>
      </c>
      <c r="O61" s="4">
        <v>1463</v>
      </c>
      <c r="P61" s="5">
        <v>39</v>
      </c>
    </row>
    <row r="62" spans="12:16" x14ac:dyDescent="0.25">
      <c r="L62" t="s">
        <v>3</v>
      </c>
      <c r="M62" t="s">
        <v>34</v>
      </c>
      <c r="N62" t="s">
        <v>32</v>
      </c>
      <c r="O62" s="4">
        <v>7777</v>
      </c>
      <c r="P62" s="5">
        <v>504</v>
      </c>
    </row>
    <row r="63" spans="12:16" x14ac:dyDescent="0.25">
      <c r="L63" t="s">
        <v>9</v>
      </c>
      <c r="M63" t="s">
        <v>37</v>
      </c>
      <c r="N63" t="s">
        <v>29</v>
      </c>
      <c r="O63" s="4">
        <v>1085</v>
      </c>
      <c r="P63" s="5">
        <v>273</v>
      </c>
    </row>
    <row r="64" spans="12:16" x14ac:dyDescent="0.25">
      <c r="L64" t="s">
        <v>5</v>
      </c>
      <c r="M64" t="s">
        <v>37</v>
      </c>
      <c r="N64" t="s">
        <v>31</v>
      </c>
      <c r="O64" s="4">
        <v>182</v>
      </c>
      <c r="P64" s="5">
        <v>48</v>
      </c>
    </row>
    <row r="65" spans="12:16" x14ac:dyDescent="0.25">
      <c r="L65" t="s">
        <v>6</v>
      </c>
      <c r="M65" t="s">
        <v>34</v>
      </c>
      <c r="N65" t="s">
        <v>27</v>
      </c>
      <c r="O65" s="4">
        <v>4242</v>
      </c>
      <c r="P65" s="5">
        <v>207</v>
      </c>
    </row>
    <row r="66" spans="12:16" x14ac:dyDescent="0.25">
      <c r="L66" t="s">
        <v>6</v>
      </c>
      <c r="M66" t="s">
        <v>36</v>
      </c>
      <c r="N66" t="s">
        <v>32</v>
      </c>
      <c r="O66" s="4">
        <v>6118</v>
      </c>
      <c r="P66" s="5">
        <v>9</v>
      </c>
    </row>
    <row r="67" spans="12:16" x14ac:dyDescent="0.25">
      <c r="L67" t="s">
        <v>10</v>
      </c>
      <c r="M67" t="s">
        <v>36</v>
      </c>
      <c r="N67" t="s">
        <v>23</v>
      </c>
      <c r="O67" s="4">
        <v>2317</v>
      </c>
      <c r="P67" s="5">
        <v>261</v>
      </c>
    </row>
    <row r="68" spans="12:16" x14ac:dyDescent="0.25">
      <c r="L68" t="s">
        <v>6</v>
      </c>
      <c r="M68" t="s">
        <v>38</v>
      </c>
      <c r="N68" t="s">
        <v>16</v>
      </c>
      <c r="O68" s="4">
        <v>938</v>
      </c>
      <c r="P68" s="5">
        <v>6</v>
      </c>
    </row>
    <row r="69" spans="12:16" x14ac:dyDescent="0.25">
      <c r="L69" t="s">
        <v>8</v>
      </c>
      <c r="M69" t="s">
        <v>37</v>
      </c>
      <c r="N69" t="s">
        <v>15</v>
      </c>
      <c r="O69" s="4">
        <v>9709</v>
      </c>
      <c r="P69" s="5">
        <v>30</v>
      </c>
    </row>
    <row r="70" spans="12:16" x14ac:dyDescent="0.25">
      <c r="L70" t="s">
        <v>7</v>
      </c>
      <c r="M70" t="s">
        <v>34</v>
      </c>
      <c r="N70" t="s">
        <v>20</v>
      </c>
      <c r="O70" s="4">
        <v>2205</v>
      </c>
      <c r="P70" s="5">
        <v>138</v>
      </c>
    </row>
    <row r="71" spans="12:16" x14ac:dyDescent="0.25">
      <c r="L71" t="s">
        <v>7</v>
      </c>
      <c r="M71" t="s">
        <v>37</v>
      </c>
      <c r="N71" t="s">
        <v>17</v>
      </c>
      <c r="O71" s="4">
        <v>4487</v>
      </c>
      <c r="P71" s="5">
        <v>111</v>
      </c>
    </row>
    <row r="72" spans="12:16" x14ac:dyDescent="0.25">
      <c r="L72" t="s">
        <v>5</v>
      </c>
      <c r="M72" t="s">
        <v>35</v>
      </c>
      <c r="N72" t="s">
        <v>18</v>
      </c>
      <c r="O72" s="4">
        <v>2415</v>
      </c>
      <c r="P72" s="5">
        <v>15</v>
      </c>
    </row>
    <row r="73" spans="12:16" x14ac:dyDescent="0.25">
      <c r="L73" t="s">
        <v>40</v>
      </c>
      <c r="M73" t="s">
        <v>34</v>
      </c>
      <c r="N73" t="s">
        <v>19</v>
      </c>
      <c r="O73" s="4">
        <v>4018</v>
      </c>
      <c r="P73" s="5">
        <v>162</v>
      </c>
    </row>
    <row r="74" spans="12:16" x14ac:dyDescent="0.25">
      <c r="L74" t="s">
        <v>5</v>
      </c>
      <c r="M74" t="s">
        <v>34</v>
      </c>
      <c r="N74" t="s">
        <v>19</v>
      </c>
      <c r="O74" s="4">
        <v>861</v>
      </c>
      <c r="P74" s="5">
        <v>195</v>
      </c>
    </row>
    <row r="75" spans="12:16" x14ac:dyDescent="0.25">
      <c r="L75" t="s">
        <v>10</v>
      </c>
      <c r="M75" t="s">
        <v>38</v>
      </c>
      <c r="N75" t="s">
        <v>14</v>
      </c>
      <c r="O75" s="4">
        <v>5586</v>
      </c>
      <c r="P75" s="5">
        <v>525</v>
      </c>
    </row>
    <row r="76" spans="12:16" x14ac:dyDescent="0.25">
      <c r="L76" t="s">
        <v>7</v>
      </c>
      <c r="M76" t="s">
        <v>34</v>
      </c>
      <c r="N76" t="s">
        <v>33</v>
      </c>
      <c r="O76" s="4">
        <v>2226</v>
      </c>
      <c r="P76" s="5">
        <v>48</v>
      </c>
    </row>
    <row r="77" spans="12:16" x14ac:dyDescent="0.25">
      <c r="L77" t="s">
        <v>9</v>
      </c>
      <c r="M77" t="s">
        <v>34</v>
      </c>
      <c r="N77" t="s">
        <v>28</v>
      </c>
      <c r="O77" s="4">
        <v>14329</v>
      </c>
      <c r="P77" s="5">
        <v>150</v>
      </c>
    </row>
    <row r="78" spans="12:16" x14ac:dyDescent="0.25">
      <c r="L78" t="s">
        <v>9</v>
      </c>
      <c r="M78" t="s">
        <v>34</v>
      </c>
      <c r="N78" t="s">
        <v>20</v>
      </c>
      <c r="O78" s="4">
        <v>8463</v>
      </c>
      <c r="P78" s="5">
        <v>492</v>
      </c>
    </row>
    <row r="79" spans="12:16" x14ac:dyDescent="0.25">
      <c r="L79" t="s">
        <v>5</v>
      </c>
      <c r="M79" t="s">
        <v>34</v>
      </c>
      <c r="N79" t="s">
        <v>29</v>
      </c>
      <c r="O79" s="4">
        <v>2891</v>
      </c>
      <c r="P79" s="5">
        <v>102</v>
      </c>
    </row>
    <row r="80" spans="12:16" x14ac:dyDescent="0.25">
      <c r="L80" t="s">
        <v>3</v>
      </c>
      <c r="M80" t="s">
        <v>36</v>
      </c>
      <c r="N80" t="s">
        <v>23</v>
      </c>
      <c r="O80" s="4">
        <v>3773</v>
      </c>
      <c r="P80" s="5">
        <v>165</v>
      </c>
    </row>
    <row r="81" spans="12:16" x14ac:dyDescent="0.25">
      <c r="L81" t="s">
        <v>41</v>
      </c>
      <c r="M81" t="s">
        <v>36</v>
      </c>
      <c r="N81" t="s">
        <v>28</v>
      </c>
      <c r="O81" s="4">
        <v>854</v>
      </c>
      <c r="P81" s="5">
        <v>309</v>
      </c>
    </row>
    <row r="82" spans="12:16" x14ac:dyDescent="0.25">
      <c r="L82" t="s">
        <v>6</v>
      </c>
      <c r="M82" t="s">
        <v>36</v>
      </c>
      <c r="N82" t="s">
        <v>17</v>
      </c>
      <c r="O82" s="4">
        <v>4970</v>
      </c>
      <c r="P82" s="5">
        <v>156</v>
      </c>
    </row>
    <row r="83" spans="12:16" x14ac:dyDescent="0.25">
      <c r="L83" t="s">
        <v>9</v>
      </c>
      <c r="M83" t="s">
        <v>35</v>
      </c>
      <c r="N83" t="s">
        <v>26</v>
      </c>
      <c r="O83" s="4">
        <v>98</v>
      </c>
      <c r="P83" s="5">
        <v>159</v>
      </c>
    </row>
    <row r="84" spans="12:16" x14ac:dyDescent="0.25">
      <c r="L84" t="s">
        <v>5</v>
      </c>
      <c r="M84" t="s">
        <v>35</v>
      </c>
      <c r="N84" t="s">
        <v>15</v>
      </c>
      <c r="O84" s="4">
        <v>13391</v>
      </c>
      <c r="P84" s="5">
        <v>201</v>
      </c>
    </row>
    <row r="85" spans="12:16" x14ac:dyDescent="0.25">
      <c r="L85" t="s">
        <v>8</v>
      </c>
      <c r="M85" t="s">
        <v>39</v>
      </c>
      <c r="N85" t="s">
        <v>31</v>
      </c>
      <c r="O85" s="4">
        <v>8890</v>
      </c>
      <c r="P85" s="5">
        <v>210</v>
      </c>
    </row>
    <row r="86" spans="12:16" x14ac:dyDescent="0.25">
      <c r="L86" t="s">
        <v>2</v>
      </c>
      <c r="M86" t="s">
        <v>38</v>
      </c>
      <c r="N86" t="s">
        <v>13</v>
      </c>
      <c r="O86" s="4">
        <v>56</v>
      </c>
      <c r="P86" s="5">
        <v>51</v>
      </c>
    </row>
    <row r="87" spans="12:16" x14ac:dyDescent="0.25">
      <c r="L87" t="s">
        <v>3</v>
      </c>
      <c r="M87" t="s">
        <v>36</v>
      </c>
      <c r="N87" t="s">
        <v>25</v>
      </c>
      <c r="O87" s="4">
        <v>3339</v>
      </c>
      <c r="P87" s="5">
        <v>39</v>
      </c>
    </row>
    <row r="88" spans="12:16" x14ac:dyDescent="0.25">
      <c r="L88" t="s">
        <v>10</v>
      </c>
      <c r="M88" t="s">
        <v>35</v>
      </c>
      <c r="N88" t="s">
        <v>18</v>
      </c>
      <c r="O88" s="4">
        <v>3808</v>
      </c>
      <c r="P88" s="5">
        <v>279</v>
      </c>
    </row>
    <row r="89" spans="12:16" x14ac:dyDescent="0.25">
      <c r="L89" t="s">
        <v>10</v>
      </c>
      <c r="M89" t="s">
        <v>38</v>
      </c>
      <c r="N89" t="s">
        <v>13</v>
      </c>
      <c r="O89" s="4">
        <v>63</v>
      </c>
      <c r="P89" s="5">
        <v>123</v>
      </c>
    </row>
    <row r="90" spans="12:16" x14ac:dyDescent="0.25">
      <c r="L90" t="s">
        <v>2</v>
      </c>
      <c r="M90" t="s">
        <v>39</v>
      </c>
      <c r="N90" t="s">
        <v>27</v>
      </c>
      <c r="O90" s="4">
        <v>7812</v>
      </c>
      <c r="P90" s="5">
        <v>81</v>
      </c>
    </row>
    <row r="91" spans="12:16" x14ac:dyDescent="0.25">
      <c r="L91" t="s">
        <v>40</v>
      </c>
      <c r="M91" t="s">
        <v>37</v>
      </c>
      <c r="N91" t="s">
        <v>19</v>
      </c>
      <c r="O91" s="4">
        <v>7693</v>
      </c>
      <c r="P91" s="5">
        <v>21</v>
      </c>
    </row>
    <row r="92" spans="12:16" x14ac:dyDescent="0.25">
      <c r="L92" t="s">
        <v>3</v>
      </c>
      <c r="M92" t="s">
        <v>36</v>
      </c>
      <c r="N92" t="s">
        <v>28</v>
      </c>
      <c r="O92" s="4">
        <v>973</v>
      </c>
      <c r="P92" s="5">
        <v>162</v>
      </c>
    </row>
    <row r="93" spans="12:16" x14ac:dyDescent="0.25">
      <c r="L93" t="s">
        <v>10</v>
      </c>
      <c r="M93" t="s">
        <v>35</v>
      </c>
      <c r="N93" t="s">
        <v>21</v>
      </c>
      <c r="O93" s="4">
        <v>567</v>
      </c>
      <c r="P93" s="5">
        <v>228</v>
      </c>
    </row>
    <row r="94" spans="12:16" x14ac:dyDescent="0.25">
      <c r="L94" t="s">
        <v>10</v>
      </c>
      <c r="M94" t="s">
        <v>36</v>
      </c>
      <c r="N94" t="s">
        <v>29</v>
      </c>
      <c r="O94" s="4">
        <v>2471</v>
      </c>
      <c r="P94" s="5">
        <v>342</v>
      </c>
    </row>
    <row r="95" spans="12:16" x14ac:dyDescent="0.25">
      <c r="L95" t="s">
        <v>5</v>
      </c>
      <c r="M95" t="s">
        <v>38</v>
      </c>
      <c r="N95" t="s">
        <v>13</v>
      </c>
      <c r="O95" s="4">
        <v>7189</v>
      </c>
      <c r="P95" s="5">
        <v>54</v>
      </c>
    </row>
    <row r="96" spans="12:16" x14ac:dyDescent="0.25">
      <c r="L96" t="s">
        <v>41</v>
      </c>
      <c r="M96" t="s">
        <v>35</v>
      </c>
      <c r="N96" t="s">
        <v>28</v>
      </c>
      <c r="O96" s="4">
        <v>7455</v>
      </c>
      <c r="P96" s="5">
        <v>216</v>
      </c>
    </row>
    <row r="97" spans="12:16" x14ac:dyDescent="0.25">
      <c r="L97" t="s">
        <v>3</v>
      </c>
      <c r="M97" t="s">
        <v>34</v>
      </c>
      <c r="N97" t="s">
        <v>26</v>
      </c>
      <c r="O97" s="4">
        <v>3108</v>
      </c>
      <c r="P97" s="5">
        <v>54</v>
      </c>
    </row>
    <row r="98" spans="12:16" x14ac:dyDescent="0.25">
      <c r="L98" t="s">
        <v>6</v>
      </c>
      <c r="M98" t="s">
        <v>38</v>
      </c>
      <c r="N98" t="s">
        <v>25</v>
      </c>
      <c r="O98" s="4">
        <v>469</v>
      </c>
      <c r="P98" s="5">
        <v>75</v>
      </c>
    </row>
    <row r="99" spans="12:16" x14ac:dyDescent="0.25">
      <c r="L99" t="s">
        <v>9</v>
      </c>
      <c r="M99" t="s">
        <v>37</v>
      </c>
      <c r="N99" t="s">
        <v>23</v>
      </c>
      <c r="O99" s="4">
        <v>2737</v>
      </c>
      <c r="P99" s="5">
        <v>93</v>
      </c>
    </row>
    <row r="100" spans="12:16" x14ac:dyDescent="0.25">
      <c r="L100" t="s">
        <v>9</v>
      </c>
      <c r="M100" t="s">
        <v>37</v>
      </c>
      <c r="N100" t="s">
        <v>25</v>
      </c>
      <c r="O100" s="4">
        <v>4305</v>
      </c>
      <c r="P100" s="5">
        <v>156</v>
      </c>
    </row>
    <row r="101" spans="12:16" x14ac:dyDescent="0.25">
      <c r="L101" t="s">
        <v>9</v>
      </c>
      <c r="M101" t="s">
        <v>38</v>
      </c>
      <c r="N101" t="s">
        <v>17</v>
      </c>
      <c r="O101" s="4">
        <v>2408</v>
      </c>
      <c r="P101" s="5">
        <v>9</v>
      </c>
    </row>
    <row r="102" spans="12:16" x14ac:dyDescent="0.25">
      <c r="L102" t="s">
        <v>3</v>
      </c>
      <c r="M102" t="s">
        <v>36</v>
      </c>
      <c r="N102" t="s">
        <v>19</v>
      </c>
      <c r="O102" s="4">
        <v>1281</v>
      </c>
      <c r="P102" s="5">
        <v>18</v>
      </c>
    </row>
    <row r="103" spans="12:16" x14ac:dyDescent="0.25">
      <c r="L103" t="s">
        <v>40</v>
      </c>
      <c r="M103" t="s">
        <v>35</v>
      </c>
      <c r="N103" t="s">
        <v>32</v>
      </c>
      <c r="O103" s="4">
        <v>12348</v>
      </c>
      <c r="P103" s="5">
        <v>234</v>
      </c>
    </row>
    <row r="104" spans="12:16" x14ac:dyDescent="0.25">
      <c r="L104" t="s">
        <v>3</v>
      </c>
      <c r="M104" t="s">
        <v>34</v>
      </c>
      <c r="N104" t="s">
        <v>28</v>
      </c>
      <c r="O104" s="4">
        <v>3689</v>
      </c>
      <c r="P104" s="5">
        <v>312</v>
      </c>
    </row>
    <row r="105" spans="12:16" x14ac:dyDescent="0.25">
      <c r="L105" t="s">
        <v>7</v>
      </c>
      <c r="M105" t="s">
        <v>36</v>
      </c>
      <c r="N105" t="s">
        <v>19</v>
      </c>
      <c r="O105" s="4">
        <v>2870</v>
      </c>
      <c r="P105" s="5">
        <v>300</v>
      </c>
    </row>
    <row r="106" spans="12:16" x14ac:dyDescent="0.25">
      <c r="L106" t="s">
        <v>2</v>
      </c>
      <c r="M106" t="s">
        <v>36</v>
      </c>
      <c r="N106" t="s">
        <v>27</v>
      </c>
      <c r="O106" s="4">
        <v>798</v>
      </c>
      <c r="P106" s="5">
        <v>519</v>
      </c>
    </row>
    <row r="107" spans="12:16" x14ac:dyDescent="0.25">
      <c r="L107" t="s">
        <v>41</v>
      </c>
      <c r="M107" t="s">
        <v>37</v>
      </c>
      <c r="N107" t="s">
        <v>21</v>
      </c>
      <c r="O107" s="4">
        <v>2933</v>
      </c>
      <c r="P107" s="5">
        <v>9</v>
      </c>
    </row>
    <row r="108" spans="12:16" x14ac:dyDescent="0.25">
      <c r="L108" t="s">
        <v>5</v>
      </c>
      <c r="M108" t="s">
        <v>35</v>
      </c>
      <c r="N108" t="s">
        <v>4</v>
      </c>
      <c r="O108" s="4">
        <v>2744</v>
      </c>
      <c r="P108" s="5">
        <v>9</v>
      </c>
    </row>
    <row r="109" spans="12:16" x14ac:dyDescent="0.25">
      <c r="L109" t="s">
        <v>40</v>
      </c>
      <c r="M109" t="s">
        <v>36</v>
      </c>
      <c r="N109" t="s">
        <v>33</v>
      </c>
      <c r="O109" s="4">
        <v>9772</v>
      </c>
      <c r="P109" s="5">
        <v>90</v>
      </c>
    </row>
    <row r="110" spans="12:16" x14ac:dyDescent="0.25">
      <c r="L110" t="s">
        <v>7</v>
      </c>
      <c r="M110" t="s">
        <v>34</v>
      </c>
      <c r="N110" t="s">
        <v>25</v>
      </c>
      <c r="O110" s="4">
        <v>1568</v>
      </c>
      <c r="P110" s="5">
        <v>96</v>
      </c>
    </row>
    <row r="111" spans="12:16" x14ac:dyDescent="0.25">
      <c r="L111" t="s">
        <v>2</v>
      </c>
      <c r="M111" t="s">
        <v>36</v>
      </c>
      <c r="N111" t="s">
        <v>16</v>
      </c>
      <c r="O111" s="4">
        <v>11417</v>
      </c>
      <c r="P111" s="5">
        <v>21</v>
      </c>
    </row>
    <row r="112" spans="12:16" x14ac:dyDescent="0.25">
      <c r="L112" t="s">
        <v>40</v>
      </c>
      <c r="M112" t="s">
        <v>34</v>
      </c>
      <c r="N112" t="s">
        <v>26</v>
      </c>
      <c r="O112" s="4">
        <v>6748</v>
      </c>
      <c r="P112" s="5">
        <v>48</v>
      </c>
    </row>
    <row r="113" spans="12:16" x14ac:dyDescent="0.25">
      <c r="L113" t="s">
        <v>10</v>
      </c>
      <c r="M113" t="s">
        <v>36</v>
      </c>
      <c r="N113" t="s">
        <v>27</v>
      </c>
      <c r="O113" s="4">
        <v>1407</v>
      </c>
      <c r="P113" s="5">
        <v>72</v>
      </c>
    </row>
    <row r="114" spans="12:16" x14ac:dyDescent="0.25">
      <c r="L114" t="s">
        <v>8</v>
      </c>
      <c r="M114" t="s">
        <v>35</v>
      </c>
      <c r="N114" t="s">
        <v>29</v>
      </c>
      <c r="O114" s="4">
        <v>2023</v>
      </c>
      <c r="P114" s="5">
        <v>168</v>
      </c>
    </row>
    <row r="115" spans="12:16" x14ac:dyDescent="0.25">
      <c r="L115" t="s">
        <v>5</v>
      </c>
      <c r="M115" t="s">
        <v>39</v>
      </c>
      <c r="N115" t="s">
        <v>26</v>
      </c>
      <c r="O115" s="4">
        <v>5236</v>
      </c>
      <c r="P115" s="5">
        <v>51</v>
      </c>
    </row>
    <row r="116" spans="12:16" x14ac:dyDescent="0.25">
      <c r="L116" t="s">
        <v>41</v>
      </c>
      <c r="M116" t="s">
        <v>36</v>
      </c>
      <c r="N116" t="s">
        <v>19</v>
      </c>
      <c r="O116" s="4">
        <v>1925</v>
      </c>
      <c r="P116" s="5">
        <v>192</v>
      </c>
    </row>
    <row r="117" spans="12:16" x14ac:dyDescent="0.25">
      <c r="L117" t="s">
        <v>7</v>
      </c>
      <c r="M117" t="s">
        <v>37</v>
      </c>
      <c r="N117" t="s">
        <v>14</v>
      </c>
      <c r="O117" s="4">
        <v>6608</v>
      </c>
      <c r="P117" s="5">
        <v>225</v>
      </c>
    </row>
    <row r="118" spans="12:16" x14ac:dyDescent="0.25">
      <c r="L118" t="s">
        <v>6</v>
      </c>
      <c r="M118" t="s">
        <v>34</v>
      </c>
      <c r="N118" t="s">
        <v>26</v>
      </c>
      <c r="O118" s="4">
        <v>8008</v>
      </c>
      <c r="P118" s="5">
        <v>456</v>
      </c>
    </row>
    <row r="119" spans="12:16" x14ac:dyDescent="0.25">
      <c r="L119" t="s">
        <v>10</v>
      </c>
      <c r="M119" t="s">
        <v>34</v>
      </c>
      <c r="N119" t="s">
        <v>25</v>
      </c>
      <c r="O119" s="4">
        <v>1428</v>
      </c>
      <c r="P119" s="5">
        <v>93</v>
      </c>
    </row>
    <row r="120" spans="12:16" x14ac:dyDescent="0.25">
      <c r="L120" t="s">
        <v>6</v>
      </c>
      <c r="M120" t="s">
        <v>34</v>
      </c>
      <c r="N120" t="s">
        <v>4</v>
      </c>
      <c r="O120" s="4">
        <v>525</v>
      </c>
      <c r="P120" s="5">
        <v>48</v>
      </c>
    </row>
    <row r="121" spans="12:16" x14ac:dyDescent="0.25">
      <c r="L121" t="s">
        <v>6</v>
      </c>
      <c r="M121" t="s">
        <v>37</v>
      </c>
      <c r="N121" t="s">
        <v>18</v>
      </c>
      <c r="O121" s="4">
        <v>1505</v>
      </c>
      <c r="P121" s="5">
        <v>102</v>
      </c>
    </row>
    <row r="122" spans="12:16" x14ac:dyDescent="0.25">
      <c r="L122" t="s">
        <v>7</v>
      </c>
      <c r="M122" t="s">
        <v>35</v>
      </c>
      <c r="N122" t="s">
        <v>30</v>
      </c>
      <c r="O122" s="4">
        <v>6755</v>
      </c>
      <c r="P122" s="5">
        <v>252</v>
      </c>
    </row>
    <row r="123" spans="12:16" x14ac:dyDescent="0.25">
      <c r="L123" t="s">
        <v>2</v>
      </c>
      <c r="M123" t="s">
        <v>37</v>
      </c>
      <c r="N123" t="s">
        <v>18</v>
      </c>
      <c r="O123" s="4">
        <v>11571</v>
      </c>
      <c r="P123" s="5">
        <v>138</v>
      </c>
    </row>
    <row r="124" spans="12:16" x14ac:dyDescent="0.25">
      <c r="L124" t="s">
        <v>40</v>
      </c>
      <c r="M124" t="s">
        <v>38</v>
      </c>
      <c r="N124" t="s">
        <v>25</v>
      </c>
      <c r="O124" s="4">
        <v>2541</v>
      </c>
      <c r="P124" s="5">
        <v>90</v>
      </c>
    </row>
    <row r="125" spans="12:16" x14ac:dyDescent="0.25">
      <c r="L125" t="s">
        <v>41</v>
      </c>
      <c r="M125" t="s">
        <v>37</v>
      </c>
      <c r="N125" t="s">
        <v>30</v>
      </c>
      <c r="O125" s="4">
        <v>1526</v>
      </c>
      <c r="P125" s="5">
        <v>240</v>
      </c>
    </row>
    <row r="126" spans="12:16" x14ac:dyDescent="0.25">
      <c r="L126" t="s">
        <v>40</v>
      </c>
      <c r="M126" t="s">
        <v>38</v>
      </c>
      <c r="N126" t="s">
        <v>4</v>
      </c>
      <c r="O126" s="4">
        <v>6125</v>
      </c>
      <c r="P126" s="5">
        <v>102</v>
      </c>
    </row>
    <row r="127" spans="12:16" x14ac:dyDescent="0.25">
      <c r="L127" t="s">
        <v>41</v>
      </c>
      <c r="M127" t="s">
        <v>35</v>
      </c>
      <c r="N127" t="s">
        <v>27</v>
      </c>
      <c r="O127" s="4">
        <v>847</v>
      </c>
      <c r="P127" s="5">
        <v>129</v>
      </c>
    </row>
    <row r="128" spans="12:16" x14ac:dyDescent="0.25">
      <c r="L128" t="s">
        <v>8</v>
      </c>
      <c r="M128" t="s">
        <v>35</v>
      </c>
      <c r="N128" t="s">
        <v>27</v>
      </c>
      <c r="O128" s="4">
        <v>4753</v>
      </c>
      <c r="P128" s="5">
        <v>300</v>
      </c>
    </row>
    <row r="129" spans="12:16" x14ac:dyDescent="0.25">
      <c r="L129" t="s">
        <v>6</v>
      </c>
      <c r="M129" t="s">
        <v>38</v>
      </c>
      <c r="N129" t="s">
        <v>33</v>
      </c>
      <c r="O129" s="4">
        <v>959</v>
      </c>
      <c r="P129" s="5">
        <v>135</v>
      </c>
    </row>
    <row r="130" spans="12:16" x14ac:dyDescent="0.25">
      <c r="L130" t="s">
        <v>7</v>
      </c>
      <c r="M130" t="s">
        <v>35</v>
      </c>
      <c r="N130" t="s">
        <v>24</v>
      </c>
      <c r="O130" s="4">
        <v>2793</v>
      </c>
      <c r="P130" s="5">
        <v>114</v>
      </c>
    </row>
    <row r="131" spans="12:16" x14ac:dyDescent="0.25">
      <c r="L131" t="s">
        <v>7</v>
      </c>
      <c r="M131" t="s">
        <v>35</v>
      </c>
      <c r="N131" t="s">
        <v>14</v>
      </c>
      <c r="O131" s="4">
        <v>4606</v>
      </c>
      <c r="P131" s="5">
        <v>63</v>
      </c>
    </row>
    <row r="132" spans="12:16" x14ac:dyDescent="0.25">
      <c r="L132" t="s">
        <v>7</v>
      </c>
      <c r="M132" t="s">
        <v>36</v>
      </c>
      <c r="N132" t="s">
        <v>29</v>
      </c>
      <c r="O132" s="4">
        <v>5551</v>
      </c>
      <c r="P132" s="5">
        <v>252</v>
      </c>
    </row>
    <row r="133" spans="12:16" x14ac:dyDescent="0.25">
      <c r="L133" t="s">
        <v>10</v>
      </c>
      <c r="M133" t="s">
        <v>36</v>
      </c>
      <c r="N133" t="s">
        <v>32</v>
      </c>
      <c r="O133" s="4">
        <v>6657</v>
      </c>
      <c r="P133" s="5">
        <v>303</v>
      </c>
    </row>
    <row r="134" spans="12:16" x14ac:dyDescent="0.25">
      <c r="L134" t="s">
        <v>7</v>
      </c>
      <c r="M134" t="s">
        <v>39</v>
      </c>
      <c r="N134" t="s">
        <v>17</v>
      </c>
      <c r="O134" s="4">
        <v>4438</v>
      </c>
      <c r="P134" s="5">
        <v>246</v>
      </c>
    </row>
    <row r="135" spans="12:16" x14ac:dyDescent="0.25">
      <c r="L135" t="s">
        <v>8</v>
      </c>
      <c r="M135" t="s">
        <v>38</v>
      </c>
      <c r="N135" t="s">
        <v>22</v>
      </c>
      <c r="O135" s="4">
        <v>168</v>
      </c>
      <c r="P135" s="5">
        <v>84</v>
      </c>
    </row>
    <row r="136" spans="12:16" x14ac:dyDescent="0.25">
      <c r="L136" t="s">
        <v>7</v>
      </c>
      <c r="M136" t="s">
        <v>34</v>
      </c>
      <c r="N136" t="s">
        <v>17</v>
      </c>
      <c r="O136" s="4">
        <v>7777</v>
      </c>
      <c r="P136" s="5">
        <v>39</v>
      </c>
    </row>
    <row r="137" spans="12:16" x14ac:dyDescent="0.25">
      <c r="L137" t="s">
        <v>5</v>
      </c>
      <c r="M137" t="s">
        <v>36</v>
      </c>
      <c r="N137" t="s">
        <v>17</v>
      </c>
      <c r="O137" s="4">
        <v>3339</v>
      </c>
      <c r="P137" s="5">
        <v>348</v>
      </c>
    </row>
    <row r="138" spans="12:16" x14ac:dyDescent="0.25">
      <c r="L138" t="s">
        <v>7</v>
      </c>
      <c r="M138" t="s">
        <v>37</v>
      </c>
      <c r="N138" t="s">
        <v>33</v>
      </c>
      <c r="O138" s="4">
        <v>6391</v>
      </c>
      <c r="P138" s="5">
        <v>48</v>
      </c>
    </row>
    <row r="139" spans="12:16" x14ac:dyDescent="0.25">
      <c r="L139" t="s">
        <v>5</v>
      </c>
      <c r="M139" t="s">
        <v>37</v>
      </c>
      <c r="N139" t="s">
        <v>22</v>
      </c>
      <c r="O139" s="4">
        <v>518</v>
      </c>
      <c r="P139" s="5">
        <v>75</v>
      </c>
    </row>
    <row r="140" spans="12:16" x14ac:dyDescent="0.25">
      <c r="L140" t="s">
        <v>7</v>
      </c>
      <c r="M140" t="s">
        <v>38</v>
      </c>
      <c r="N140" t="s">
        <v>28</v>
      </c>
      <c r="O140" s="4">
        <v>5677</v>
      </c>
      <c r="P140" s="5">
        <v>258</v>
      </c>
    </row>
    <row r="141" spans="12:16" x14ac:dyDescent="0.25">
      <c r="L141" t="s">
        <v>6</v>
      </c>
      <c r="M141" t="s">
        <v>39</v>
      </c>
      <c r="N141" t="s">
        <v>17</v>
      </c>
      <c r="O141" s="4">
        <v>6048</v>
      </c>
      <c r="P141" s="5">
        <v>27</v>
      </c>
    </row>
    <row r="142" spans="12:16" x14ac:dyDescent="0.25">
      <c r="L142" t="s">
        <v>8</v>
      </c>
      <c r="M142" t="s">
        <v>38</v>
      </c>
      <c r="N142" t="s">
        <v>32</v>
      </c>
      <c r="O142" s="4">
        <v>3752</v>
      </c>
      <c r="P142" s="5">
        <v>213</v>
      </c>
    </row>
    <row r="143" spans="12:16" x14ac:dyDescent="0.25">
      <c r="L143" t="s">
        <v>5</v>
      </c>
      <c r="M143" t="s">
        <v>35</v>
      </c>
      <c r="N143" t="s">
        <v>29</v>
      </c>
      <c r="O143" s="4">
        <v>4480</v>
      </c>
      <c r="P143" s="5">
        <v>357</v>
      </c>
    </row>
    <row r="144" spans="12:16" x14ac:dyDescent="0.25">
      <c r="L144" t="s">
        <v>9</v>
      </c>
      <c r="M144" t="s">
        <v>37</v>
      </c>
      <c r="N144" t="s">
        <v>4</v>
      </c>
      <c r="O144" s="4">
        <v>259</v>
      </c>
      <c r="P144" s="5">
        <v>207</v>
      </c>
    </row>
    <row r="145" spans="12:16" x14ac:dyDescent="0.25">
      <c r="L145" t="s">
        <v>8</v>
      </c>
      <c r="M145" t="s">
        <v>37</v>
      </c>
      <c r="N145" t="s">
        <v>30</v>
      </c>
      <c r="O145" s="4">
        <v>42</v>
      </c>
      <c r="P145" s="5">
        <v>150</v>
      </c>
    </row>
    <row r="146" spans="12:16" x14ac:dyDescent="0.25">
      <c r="L146" t="s">
        <v>41</v>
      </c>
      <c r="M146" t="s">
        <v>36</v>
      </c>
      <c r="N146" t="s">
        <v>26</v>
      </c>
      <c r="O146" s="4">
        <v>98</v>
      </c>
      <c r="P146" s="5">
        <v>204</v>
      </c>
    </row>
    <row r="147" spans="12:16" x14ac:dyDescent="0.25">
      <c r="L147" t="s">
        <v>7</v>
      </c>
      <c r="M147" t="s">
        <v>35</v>
      </c>
      <c r="N147" t="s">
        <v>27</v>
      </c>
      <c r="O147" s="4">
        <v>2478</v>
      </c>
      <c r="P147" s="5">
        <v>21</v>
      </c>
    </row>
    <row r="148" spans="12:16" x14ac:dyDescent="0.25">
      <c r="L148" t="s">
        <v>41</v>
      </c>
      <c r="M148" t="s">
        <v>34</v>
      </c>
      <c r="N148" t="s">
        <v>33</v>
      </c>
      <c r="O148" s="4">
        <v>7847</v>
      </c>
      <c r="P148" s="5">
        <v>174</v>
      </c>
    </row>
    <row r="149" spans="12:16" x14ac:dyDescent="0.25">
      <c r="L149" t="s">
        <v>2</v>
      </c>
      <c r="M149" t="s">
        <v>37</v>
      </c>
      <c r="N149" t="s">
        <v>17</v>
      </c>
      <c r="O149" s="4">
        <v>9926</v>
      </c>
      <c r="P149" s="5">
        <v>201</v>
      </c>
    </row>
    <row r="150" spans="12:16" x14ac:dyDescent="0.25">
      <c r="L150" t="s">
        <v>8</v>
      </c>
      <c r="M150" t="s">
        <v>38</v>
      </c>
      <c r="N150" t="s">
        <v>13</v>
      </c>
      <c r="O150" s="4">
        <v>819</v>
      </c>
      <c r="P150" s="5">
        <v>510</v>
      </c>
    </row>
    <row r="151" spans="12:16" x14ac:dyDescent="0.25">
      <c r="L151" t="s">
        <v>6</v>
      </c>
      <c r="M151" t="s">
        <v>39</v>
      </c>
      <c r="N151" t="s">
        <v>29</v>
      </c>
      <c r="O151" s="4">
        <v>3052</v>
      </c>
      <c r="P151" s="5">
        <v>378</v>
      </c>
    </row>
    <row r="152" spans="12:16" x14ac:dyDescent="0.25">
      <c r="L152" t="s">
        <v>9</v>
      </c>
      <c r="M152" t="s">
        <v>34</v>
      </c>
      <c r="N152" t="s">
        <v>21</v>
      </c>
      <c r="O152" s="4">
        <v>6832</v>
      </c>
      <c r="P152" s="5">
        <v>27</v>
      </c>
    </row>
    <row r="153" spans="12:16" x14ac:dyDescent="0.25">
      <c r="L153" t="s">
        <v>2</v>
      </c>
      <c r="M153" t="s">
        <v>39</v>
      </c>
      <c r="N153" t="s">
        <v>16</v>
      </c>
      <c r="O153" s="4">
        <v>2016</v>
      </c>
      <c r="P153" s="5">
        <v>117</v>
      </c>
    </row>
    <row r="154" spans="12:16" x14ac:dyDescent="0.25">
      <c r="L154" t="s">
        <v>6</v>
      </c>
      <c r="M154" t="s">
        <v>38</v>
      </c>
      <c r="N154" t="s">
        <v>21</v>
      </c>
      <c r="O154" s="4">
        <v>7322</v>
      </c>
      <c r="P154" s="5">
        <v>36</v>
      </c>
    </row>
    <row r="155" spans="12:16" x14ac:dyDescent="0.25">
      <c r="L155" t="s">
        <v>8</v>
      </c>
      <c r="M155" t="s">
        <v>35</v>
      </c>
      <c r="N155" t="s">
        <v>33</v>
      </c>
      <c r="O155" s="4">
        <v>357</v>
      </c>
      <c r="P155" s="5">
        <v>126</v>
      </c>
    </row>
    <row r="156" spans="12:16" x14ac:dyDescent="0.25">
      <c r="L156" t="s">
        <v>9</v>
      </c>
      <c r="M156" t="s">
        <v>39</v>
      </c>
      <c r="N156" t="s">
        <v>25</v>
      </c>
      <c r="O156" s="4">
        <v>3192</v>
      </c>
      <c r="P156" s="5">
        <v>72</v>
      </c>
    </row>
    <row r="157" spans="12:16" x14ac:dyDescent="0.25">
      <c r="L157" t="s">
        <v>7</v>
      </c>
      <c r="M157" t="s">
        <v>36</v>
      </c>
      <c r="N157" t="s">
        <v>22</v>
      </c>
      <c r="O157" s="4">
        <v>8435</v>
      </c>
      <c r="P157" s="5">
        <v>42</v>
      </c>
    </row>
    <row r="158" spans="12:16" x14ac:dyDescent="0.25">
      <c r="L158" t="s">
        <v>40</v>
      </c>
      <c r="M158" t="s">
        <v>39</v>
      </c>
      <c r="N158" t="s">
        <v>29</v>
      </c>
      <c r="O158" s="4">
        <v>0</v>
      </c>
      <c r="P158" s="5">
        <v>135</v>
      </c>
    </row>
    <row r="159" spans="12:16" x14ac:dyDescent="0.25">
      <c r="L159" t="s">
        <v>7</v>
      </c>
      <c r="M159" t="s">
        <v>34</v>
      </c>
      <c r="N159" t="s">
        <v>24</v>
      </c>
      <c r="O159" s="4">
        <v>8862</v>
      </c>
      <c r="P159" s="5">
        <v>189</v>
      </c>
    </row>
    <row r="160" spans="12:16" x14ac:dyDescent="0.25">
      <c r="L160" t="s">
        <v>6</v>
      </c>
      <c r="M160" t="s">
        <v>37</v>
      </c>
      <c r="N160" t="s">
        <v>28</v>
      </c>
      <c r="O160" s="4">
        <v>3556</v>
      </c>
      <c r="P160" s="5">
        <v>459</v>
      </c>
    </row>
    <row r="161" spans="12:16" x14ac:dyDescent="0.25">
      <c r="L161" t="s">
        <v>5</v>
      </c>
      <c r="M161" t="s">
        <v>34</v>
      </c>
      <c r="N161" t="s">
        <v>15</v>
      </c>
      <c r="O161" s="4">
        <v>7280</v>
      </c>
      <c r="P161" s="5">
        <v>201</v>
      </c>
    </row>
    <row r="162" spans="12:16" x14ac:dyDescent="0.25">
      <c r="L162" t="s">
        <v>6</v>
      </c>
      <c r="M162" t="s">
        <v>34</v>
      </c>
      <c r="N162" t="s">
        <v>30</v>
      </c>
      <c r="O162" s="4">
        <v>3402</v>
      </c>
      <c r="P162" s="5">
        <v>366</v>
      </c>
    </row>
    <row r="163" spans="12:16" x14ac:dyDescent="0.25">
      <c r="L163" t="s">
        <v>3</v>
      </c>
      <c r="M163" t="s">
        <v>37</v>
      </c>
      <c r="N163" t="s">
        <v>29</v>
      </c>
      <c r="O163" s="4">
        <v>4592</v>
      </c>
      <c r="P163" s="5">
        <v>324</v>
      </c>
    </row>
    <row r="164" spans="12:16" x14ac:dyDescent="0.25">
      <c r="L164" t="s">
        <v>9</v>
      </c>
      <c r="M164" t="s">
        <v>35</v>
      </c>
      <c r="N164" t="s">
        <v>15</v>
      </c>
      <c r="O164" s="4">
        <v>7833</v>
      </c>
      <c r="P164" s="5">
        <v>243</v>
      </c>
    </row>
    <row r="165" spans="12:16" x14ac:dyDescent="0.25">
      <c r="L165" t="s">
        <v>2</v>
      </c>
      <c r="M165" t="s">
        <v>39</v>
      </c>
      <c r="N165" t="s">
        <v>21</v>
      </c>
      <c r="O165" s="4">
        <v>7651</v>
      </c>
      <c r="P165" s="5">
        <v>213</v>
      </c>
    </row>
    <row r="166" spans="12:16" x14ac:dyDescent="0.25">
      <c r="L166" t="s">
        <v>40</v>
      </c>
      <c r="M166" t="s">
        <v>35</v>
      </c>
      <c r="N166" t="s">
        <v>30</v>
      </c>
      <c r="O166" s="4">
        <v>2275</v>
      </c>
      <c r="P166" s="5">
        <v>447</v>
      </c>
    </row>
    <row r="167" spans="12:16" x14ac:dyDescent="0.25">
      <c r="L167" t="s">
        <v>40</v>
      </c>
      <c r="M167" t="s">
        <v>38</v>
      </c>
      <c r="N167" t="s">
        <v>13</v>
      </c>
      <c r="O167" s="4">
        <v>5670</v>
      </c>
      <c r="P167" s="5">
        <v>297</v>
      </c>
    </row>
    <row r="168" spans="12:16" x14ac:dyDescent="0.25">
      <c r="L168" t="s">
        <v>7</v>
      </c>
      <c r="M168" t="s">
        <v>35</v>
      </c>
      <c r="N168" t="s">
        <v>16</v>
      </c>
      <c r="O168" s="4">
        <v>2135</v>
      </c>
      <c r="P168" s="5">
        <v>27</v>
      </c>
    </row>
    <row r="169" spans="12:16" x14ac:dyDescent="0.25">
      <c r="L169" t="s">
        <v>40</v>
      </c>
      <c r="M169" t="s">
        <v>34</v>
      </c>
      <c r="N169" t="s">
        <v>23</v>
      </c>
      <c r="O169" s="4">
        <v>2779</v>
      </c>
      <c r="P169" s="5">
        <v>75</v>
      </c>
    </row>
    <row r="170" spans="12:16" x14ac:dyDescent="0.25">
      <c r="L170" t="s">
        <v>10</v>
      </c>
      <c r="M170" t="s">
        <v>39</v>
      </c>
      <c r="N170" t="s">
        <v>33</v>
      </c>
      <c r="O170" s="4">
        <v>12950</v>
      </c>
      <c r="P170" s="5">
        <v>30</v>
      </c>
    </row>
    <row r="171" spans="12:16" x14ac:dyDescent="0.25">
      <c r="L171" t="s">
        <v>7</v>
      </c>
      <c r="M171" t="s">
        <v>36</v>
      </c>
      <c r="N171" t="s">
        <v>18</v>
      </c>
      <c r="O171" s="4">
        <v>2646</v>
      </c>
      <c r="P171" s="5">
        <v>177</v>
      </c>
    </row>
    <row r="172" spans="12:16" x14ac:dyDescent="0.25">
      <c r="L172" t="s">
        <v>40</v>
      </c>
      <c r="M172" t="s">
        <v>34</v>
      </c>
      <c r="N172" t="s">
        <v>33</v>
      </c>
      <c r="O172" s="4">
        <v>3794</v>
      </c>
      <c r="P172" s="5">
        <v>159</v>
      </c>
    </row>
    <row r="173" spans="12:16" x14ac:dyDescent="0.25">
      <c r="L173" t="s">
        <v>3</v>
      </c>
      <c r="M173" t="s">
        <v>35</v>
      </c>
      <c r="N173" t="s">
        <v>33</v>
      </c>
      <c r="O173" s="4">
        <v>819</v>
      </c>
      <c r="P173" s="5">
        <v>306</v>
      </c>
    </row>
    <row r="174" spans="12:16" x14ac:dyDescent="0.25">
      <c r="L174" t="s">
        <v>3</v>
      </c>
      <c r="M174" t="s">
        <v>34</v>
      </c>
      <c r="N174" t="s">
        <v>20</v>
      </c>
      <c r="O174" s="4">
        <v>2583</v>
      </c>
      <c r="P174" s="5">
        <v>18</v>
      </c>
    </row>
    <row r="175" spans="12:16" x14ac:dyDescent="0.25">
      <c r="L175" t="s">
        <v>7</v>
      </c>
      <c r="M175" t="s">
        <v>35</v>
      </c>
      <c r="N175" t="s">
        <v>19</v>
      </c>
      <c r="O175" s="4">
        <v>4585</v>
      </c>
      <c r="P175" s="5">
        <v>240</v>
      </c>
    </row>
    <row r="176" spans="12:16" x14ac:dyDescent="0.25">
      <c r="L176" t="s">
        <v>5</v>
      </c>
      <c r="M176" t="s">
        <v>34</v>
      </c>
      <c r="N176" t="s">
        <v>33</v>
      </c>
      <c r="O176" s="4">
        <v>1652</v>
      </c>
      <c r="P176" s="5">
        <v>93</v>
      </c>
    </row>
    <row r="177" spans="12:16" x14ac:dyDescent="0.25">
      <c r="L177" t="s">
        <v>10</v>
      </c>
      <c r="M177" t="s">
        <v>34</v>
      </c>
      <c r="N177" t="s">
        <v>26</v>
      </c>
      <c r="O177" s="4">
        <v>4991</v>
      </c>
      <c r="P177" s="5">
        <v>9</v>
      </c>
    </row>
    <row r="178" spans="12:16" x14ac:dyDescent="0.25">
      <c r="L178" t="s">
        <v>8</v>
      </c>
      <c r="M178" t="s">
        <v>34</v>
      </c>
      <c r="N178" t="s">
        <v>16</v>
      </c>
      <c r="O178" s="4">
        <v>2009</v>
      </c>
      <c r="P178" s="5">
        <v>219</v>
      </c>
    </row>
    <row r="179" spans="12:16" x14ac:dyDescent="0.25">
      <c r="L179" t="s">
        <v>2</v>
      </c>
      <c r="M179" t="s">
        <v>39</v>
      </c>
      <c r="N179" t="s">
        <v>22</v>
      </c>
      <c r="O179" s="4">
        <v>1568</v>
      </c>
      <c r="P179" s="5">
        <v>141</v>
      </c>
    </row>
    <row r="180" spans="12:16" x14ac:dyDescent="0.25">
      <c r="L180" t="s">
        <v>41</v>
      </c>
      <c r="M180" t="s">
        <v>37</v>
      </c>
      <c r="N180" t="s">
        <v>20</v>
      </c>
      <c r="O180" s="4">
        <v>3388</v>
      </c>
      <c r="P180" s="5">
        <v>123</v>
      </c>
    </row>
    <row r="181" spans="12:16" x14ac:dyDescent="0.25">
      <c r="L181" t="s">
        <v>40</v>
      </c>
      <c r="M181" t="s">
        <v>38</v>
      </c>
      <c r="N181" t="s">
        <v>24</v>
      </c>
      <c r="O181" s="4">
        <v>623</v>
      </c>
      <c r="P181" s="5">
        <v>51</v>
      </c>
    </row>
    <row r="182" spans="12:16" x14ac:dyDescent="0.25">
      <c r="L182" t="s">
        <v>6</v>
      </c>
      <c r="M182" t="s">
        <v>36</v>
      </c>
      <c r="N182" t="s">
        <v>4</v>
      </c>
      <c r="O182" s="4">
        <v>10073</v>
      </c>
      <c r="P182" s="5">
        <v>120</v>
      </c>
    </row>
    <row r="183" spans="12:16" x14ac:dyDescent="0.25">
      <c r="L183" t="s">
        <v>8</v>
      </c>
      <c r="M183" t="s">
        <v>39</v>
      </c>
      <c r="N183" t="s">
        <v>26</v>
      </c>
      <c r="O183" s="4">
        <v>1561</v>
      </c>
      <c r="P183" s="5">
        <v>27</v>
      </c>
    </row>
    <row r="184" spans="12:16" x14ac:dyDescent="0.25">
      <c r="L184" t="s">
        <v>9</v>
      </c>
      <c r="M184" t="s">
        <v>36</v>
      </c>
      <c r="N184" t="s">
        <v>27</v>
      </c>
      <c r="O184" s="4">
        <v>11522</v>
      </c>
      <c r="P184" s="5">
        <v>204</v>
      </c>
    </row>
    <row r="185" spans="12:16" x14ac:dyDescent="0.25">
      <c r="L185" t="s">
        <v>6</v>
      </c>
      <c r="M185" t="s">
        <v>38</v>
      </c>
      <c r="N185" t="s">
        <v>13</v>
      </c>
      <c r="O185" s="4">
        <v>2317</v>
      </c>
      <c r="P185" s="5">
        <v>123</v>
      </c>
    </row>
    <row r="186" spans="12:16" x14ac:dyDescent="0.25">
      <c r="L186" t="s">
        <v>10</v>
      </c>
      <c r="M186" t="s">
        <v>37</v>
      </c>
      <c r="N186" t="s">
        <v>28</v>
      </c>
      <c r="O186" s="4">
        <v>3059</v>
      </c>
      <c r="P186" s="5">
        <v>27</v>
      </c>
    </row>
    <row r="187" spans="12:16" x14ac:dyDescent="0.25">
      <c r="L187" t="s">
        <v>41</v>
      </c>
      <c r="M187" t="s">
        <v>37</v>
      </c>
      <c r="N187" t="s">
        <v>26</v>
      </c>
      <c r="O187" s="4">
        <v>2324</v>
      </c>
      <c r="P187" s="5">
        <v>177</v>
      </c>
    </row>
    <row r="188" spans="12:16" x14ac:dyDescent="0.25">
      <c r="L188" t="s">
        <v>3</v>
      </c>
      <c r="M188" t="s">
        <v>39</v>
      </c>
      <c r="N188" t="s">
        <v>26</v>
      </c>
      <c r="O188" s="4">
        <v>4956</v>
      </c>
      <c r="P188" s="5">
        <v>171</v>
      </c>
    </row>
    <row r="189" spans="12:16" x14ac:dyDescent="0.25">
      <c r="L189" t="s">
        <v>10</v>
      </c>
      <c r="M189" t="s">
        <v>34</v>
      </c>
      <c r="N189" t="s">
        <v>19</v>
      </c>
      <c r="O189" s="4">
        <v>5355</v>
      </c>
      <c r="P189" s="5">
        <v>204</v>
      </c>
    </row>
    <row r="190" spans="12:16" x14ac:dyDescent="0.25">
      <c r="L190" t="s">
        <v>3</v>
      </c>
      <c r="M190" t="s">
        <v>34</v>
      </c>
      <c r="N190" t="s">
        <v>14</v>
      </c>
      <c r="O190" s="4">
        <v>7259</v>
      </c>
      <c r="P190" s="5">
        <v>276</v>
      </c>
    </row>
    <row r="191" spans="12:16" x14ac:dyDescent="0.25">
      <c r="L191" t="s">
        <v>8</v>
      </c>
      <c r="M191" t="s">
        <v>37</v>
      </c>
      <c r="N191" t="s">
        <v>26</v>
      </c>
      <c r="O191" s="4">
        <v>6279</v>
      </c>
      <c r="P191" s="5">
        <v>45</v>
      </c>
    </row>
    <row r="192" spans="12:16" x14ac:dyDescent="0.25">
      <c r="L192" t="s">
        <v>40</v>
      </c>
      <c r="M192" t="s">
        <v>38</v>
      </c>
      <c r="N192" t="s">
        <v>29</v>
      </c>
      <c r="O192" s="4">
        <v>2541</v>
      </c>
      <c r="P192" s="5">
        <v>45</v>
      </c>
    </row>
    <row r="193" spans="12:16" x14ac:dyDescent="0.25">
      <c r="L193" t="s">
        <v>6</v>
      </c>
      <c r="M193" t="s">
        <v>35</v>
      </c>
      <c r="N193" t="s">
        <v>27</v>
      </c>
      <c r="O193" s="4">
        <v>3864</v>
      </c>
      <c r="P193" s="5">
        <v>177</v>
      </c>
    </row>
    <row r="194" spans="12:16" x14ac:dyDescent="0.25">
      <c r="L194" t="s">
        <v>5</v>
      </c>
      <c r="M194" t="s">
        <v>36</v>
      </c>
      <c r="N194" t="s">
        <v>13</v>
      </c>
      <c r="O194" s="4">
        <v>6146</v>
      </c>
      <c r="P194" s="5">
        <v>63</v>
      </c>
    </row>
    <row r="195" spans="12:16" x14ac:dyDescent="0.25">
      <c r="L195" t="s">
        <v>9</v>
      </c>
      <c r="M195" t="s">
        <v>39</v>
      </c>
      <c r="N195" t="s">
        <v>18</v>
      </c>
      <c r="O195" s="4">
        <v>2639</v>
      </c>
      <c r="P195" s="5">
        <v>204</v>
      </c>
    </row>
    <row r="196" spans="12:16" x14ac:dyDescent="0.25">
      <c r="L196" t="s">
        <v>8</v>
      </c>
      <c r="M196" t="s">
        <v>37</v>
      </c>
      <c r="N196" t="s">
        <v>22</v>
      </c>
      <c r="O196" s="4">
        <v>1890</v>
      </c>
      <c r="P196" s="5">
        <v>195</v>
      </c>
    </row>
    <row r="197" spans="12:16" x14ac:dyDescent="0.25">
      <c r="L197" t="s">
        <v>7</v>
      </c>
      <c r="M197" t="s">
        <v>34</v>
      </c>
      <c r="N197" t="s">
        <v>14</v>
      </c>
      <c r="O197" s="4">
        <v>1932</v>
      </c>
      <c r="P197" s="5">
        <v>369</v>
      </c>
    </row>
    <row r="198" spans="12:16" x14ac:dyDescent="0.25">
      <c r="L198" t="s">
        <v>3</v>
      </c>
      <c r="M198" t="s">
        <v>34</v>
      </c>
      <c r="N198" t="s">
        <v>25</v>
      </c>
      <c r="O198" s="4">
        <v>6300</v>
      </c>
      <c r="P198" s="5">
        <v>42</v>
      </c>
    </row>
    <row r="199" spans="12:16" x14ac:dyDescent="0.25">
      <c r="L199" t="s">
        <v>6</v>
      </c>
      <c r="M199" t="s">
        <v>37</v>
      </c>
      <c r="N199" t="s">
        <v>30</v>
      </c>
      <c r="O199" s="4">
        <v>560</v>
      </c>
      <c r="P199" s="5">
        <v>81</v>
      </c>
    </row>
    <row r="200" spans="12:16" x14ac:dyDescent="0.25">
      <c r="L200" t="s">
        <v>9</v>
      </c>
      <c r="M200" t="s">
        <v>37</v>
      </c>
      <c r="N200" t="s">
        <v>26</v>
      </c>
      <c r="O200" s="4">
        <v>2856</v>
      </c>
      <c r="P200" s="5">
        <v>246</v>
      </c>
    </row>
    <row r="201" spans="12:16" x14ac:dyDescent="0.25">
      <c r="L201" t="s">
        <v>9</v>
      </c>
      <c r="M201" t="s">
        <v>34</v>
      </c>
      <c r="N201" t="s">
        <v>17</v>
      </c>
      <c r="O201" s="4">
        <v>707</v>
      </c>
      <c r="P201" s="5">
        <v>174</v>
      </c>
    </row>
    <row r="202" spans="12:16" x14ac:dyDescent="0.25">
      <c r="L202" t="s">
        <v>8</v>
      </c>
      <c r="M202" t="s">
        <v>35</v>
      </c>
      <c r="N202" t="s">
        <v>30</v>
      </c>
      <c r="O202" s="4">
        <v>3598</v>
      </c>
      <c r="P202" s="5">
        <v>81</v>
      </c>
    </row>
    <row r="203" spans="12:16" x14ac:dyDescent="0.25">
      <c r="L203" t="s">
        <v>40</v>
      </c>
      <c r="M203" t="s">
        <v>35</v>
      </c>
      <c r="N203" t="s">
        <v>22</v>
      </c>
      <c r="O203" s="4">
        <v>6853</v>
      </c>
      <c r="P203" s="5">
        <v>372</v>
      </c>
    </row>
    <row r="204" spans="12:16" x14ac:dyDescent="0.25">
      <c r="L204" t="s">
        <v>40</v>
      </c>
      <c r="M204" t="s">
        <v>35</v>
      </c>
      <c r="N204" t="s">
        <v>16</v>
      </c>
      <c r="O204" s="4">
        <v>4725</v>
      </c>
      <c r="P204" s="5">
        <v>174</v>
      </c>
    </row>
    <row r="205" spans="12:16" x14ac:dyDescent="0.25">
      <c r="L205" t="s">
        <v>41</v>
      </c>
      <c r="M205" t="s">
        <v>36</v>
      </c>
      <c r="N205" t="s">
        <v>32</v>
      </c>
      <c r="O205" s="4">
        <v>10304</v>
      </c>
      <c r="P205" s="5">
        <v>84</v>
      </c>
    </row>
    <row r="206" spans="12:16" x14ac:dyDescent="0.25">
      <c r="L206" t="s">
        <v>41</v>
      </c>
      <c r="M206" t="s">
        <v>34</v>
      </c>
      <c r="N206" t="s">
        <v>16</v>
      </c>
      <c r="O206" s="4">
        <v>1274</v>
      </c>
      <c r="P206" s="5">
        <v>225</v>
      </c>
    </row>
    <row r="207" spans="12:16" x14ac:dyDescent="0.25">
      <c r="L207" t="s">
        <v>5</v>
      </c>
      <c r="M207" t="s">
        <v>36</v>
      </c>
      <c r="N207" t="s">
        <v>30</v>
      </c>
      <c r="O207" s="4">
        <v>1526</v>
      </c>
      <c r="P207" s="5">
        <v>105</v>
      </c>
    </row>
    <row r="208" spans="12:16" x14ac:dyDescent="0.25">
      <c r="L208" t="s">
        <v>40</v>
      </c>
      <c r="M208" t="s">
        <v>39</v>
      </c>
      <c r="N208" t="s">
        <v>28</v>
      </c>
      <c r="O208" s="4">
        <v>3101</v>
      </c>
      <c r="P208" s="5">
        <v>225</v>
      </c>
    </row>
    <row r="209" spans="12:16" x14ac:dyDescent="0.25">
      <c r="L209" t="s">
        <v>2</v>
      </c>
      <c r="M209" t="s">
        <v>37</v>
      </c>
      <c r="N209" t="s">
        <v>14</v>
      </c>
      <c r="O209" s="4">
        <v>1057</v>
      </c>
      <c r="P209" s="5">
        <v>54</v>
      </c>
    </row>
    <row r="210" spans="12:16" x14ac:dyDescent="0.25">
      <c r="L210" t="s">
        <v>7</v>
      </c>
      <c r="M210" t="s">
        <v>37</v>
      </c>
      <c r="N210" t="s">
        <v>26</v>
      </c>
      <c r="O210" s="4">
        <v>5306</v>
      </c>
      <c r="P210" s="5">
        <v>0</v>
      </c>
    </row>
    <row r="211" spans="12:16" x14ac:dyDescent="0.25">
      <c r="L211" t="s">
        <v>5</v>
      </c>
      <c r="M211" t="s">
        <v>39</v>
      </c>
      <c r="N211" t="s">
        <v>24</v>
      </c>
      <c r="O211" s="4">
        <v>4018</v>
      </c>
      <c r="P211" s="5">
        <v>171</v>
      </c>
    </row>
    <row r="212" spans="12:16" x14ac:dyDescent="0.25">
      <c r="L212" t="s">
        <v>9</v>
      </c>
      <c r="M212" t="s">
        <v>34</v>
      </c>
      <c r="N212" t="s">
        <v>16</v>
      </c>
      <c r="O212" s="4">
        <v>938</v>
      </c>
      <c r="P212" s="5">
        <v>189</v>
      </c>
    </row>
    <row r="213" spans="12:16" x14ac:dyDescent="0.25">
      <c r="L213" t="s">
        <v>7</v>
      </c>
      <c r="M213" t="s">
        <v>38</v>
      </c>
      <c r="N213" t="s">
        <v>18</v>
      </c>
      <c r="O213" s="4">
        <v>1778</v>
      </c>
      <c r="P213" s="5">
        <v>270</v>
      </c>
    </row>
    <row r="214" spans="12:16" x14ac:dyDescent="0.25">
      <c r="L214" t="s">
        <v>6</v>
      </c>
      <c r="M214" t="s">
        <v>39</v>
      </c>
      <c r="N214" t="s">
        <v>30</v>
      </c>
      <c r="O214" s="4">
        <v>1638</v>
      </c>
      <c r="P214" s="5">
        <v>63</v>
      </c>
    </row>
    <row r="215" spans="12:16" x14ac:dyDescent="0.25">
      <c r="L215" t="s">
        <v>41</v>
      </c>
      <c r="M215" t="s">
        <v>38</v>
      </c>
      <c r="N215" t="s">
        <v>25</v>
      </c>
      <c r="O215" s="4">
        <v>154</v>
      </c>
      <c r="P215" s="5">
        <v>21</v>
      </c>
    </row>
    <row r="216" spans="12:16" x14ac:dyDescent="0.25">
      <c r="L216" t="s">
        <v>7</v>
      </c>
      <c r="M216" t="s">
        <v>37</v>
      </c>
      <c r="N216" t="s">
        <v>22</v>
      </c>
      <c r="O216" s="4">
        <v>9835</v>
      </c>
      <c r="P216" s="5">
        <v>207</v>
      </c>
    </row>
    <row r="217" spans="12:16" x14ac:dyDescent="0.25">
      <c r="L217" t="s">
        <v>9</v>
      </c>
      <c r="M217" t="s">
        <v>37</v>
      </c>
      <c r="N217" t="s">
        <v>20</v>
      </c>
      <c r="O217" s="4">
        <v>7273</v>
      </c>
      <c r="P217" s="5">
        <v>96</v>
      </c>
    </row>
    <row r="218" spans="12:16" x14ac:dyDescent="0.25">
      <c r="L218" t="s">
        <v>5</v>
      </c>
      <c r="M218" t="s">
        <v>39</v>
      </c>
      <c r="N218" t="s">
        <v>22</v>
      </c>
      <c r="O218" s="4">
        <v>6909</v>
      </c>
      <c r="P218" s="5">
        <v>81</v>
      </c>
    </row>
    <row r="219" spans="12:16" x14ac:dyDescent="0.25">
      <c r="L219" t="s">
        <v>9</v>
      </c>
      <c r="M219" t="s">
        <v>39</v>
      </c>
      <c r="N219" t="s">
        <v>24</v>
      </c>
      <c r="O219" s="4">
        <v>3920</v>
      </c>
      <c r="P219" s="5">
        <v>306</v>
      </c>
    </row>
    <row r="220" spans="12:16" x14ac:dyDescent="0.25">
      <c r="L220" t="s">
        <v>10</v>
      </c>
      <c r="M220" t="s">
        <v>39</v>
      </c>
      <c r="N220" t="s">
        <v>21</v>
      </c>
      <c r="O220" s="4">
        <v>4858</v>
      </c>
      <c r="P220" s="5">
        <v>279</v>
      </c>
    </row>
    <row r="221" spans="12:16" x14ac:dyDescent="0.25">
      <c r="L221" t="s">
        <v>2</v>
      </c>
      <c r="M221" t="s">
        <v>38</v>
      </c>
      <c r="N221" t="s">
        <v>4</v>
      </c>
      <c r="O221" s="4">
        <v>3549</v>
      </c>
      <c r="P221" s="5">
        <v>3</v>
      </c>
    </row>
    <row r="222" spans="12:16" x14ac:dyDescent="0.25">
      <c r="L222" t="s">
        <v>7</v>
      </c>
      <c r="M222" t="s">
        <v>39</v>
      </c>
      <c r="N222" t="s">
        <v>27</v>
      </c>
      <c r="O222" s="4">
        <v>966</v>
      </c>
      <c r="P222" s="5">
        <v>198</v>
      </c>
    </row>
    <row r="223" spans="12:16" x14ac:dyDescent="0.25">
      <c r="L223" t="s">
        <v>5</v>
      </c>
      <c r="M223" t="s">
        <v>39</v>
      </c>
      <c r="N223" t="s">
        <v>18</v>
      </c>
      <c r="O223" s="4">
        <v>385</v>
      </c>
      <c r="P223" s="5">
        <v>249</v>
      </c>
    </row>
    <row r="224" spans="12:16" x14ac:dyDescent="0.25">
      <c r="L224" t="s">
        <v>6</v>
      </c>
      <c r="M224" t="s">
        <v>34</v>
      </c>
      <c r="N224" t="s">
        <v>16</v>
      </c>
      <c r="O224" s="4">
        <v>2219</v>
      </c>
      <c r="P224" s="5">
        <v>75</v>
      </c>
    </row>
    <row r="225" spans="12:16" x14ac:dyDescent="0.25">
      <c r="L225" t="s">
        <v>9</v>
      </c>
      <c r="M225" t="s">
        <v>36</v>
      </c>
      <c r="N225" t="s">
        <v>32</v>
      </c>
      <c r="O225" s="4">
        <v>2954</v>
      </c>
      <c r="P225" s="5">
        <v>189</v>
      </c>
    </row>
    <row r="226" spans="12:16" x14ac:dyDescent="0.25">
      <c r="L226" t="s">
        <v>7</v>
      </c>
      <c r="M226" t="s">
        <v>36</v>
      </c>
      <c r="N226" t="s">
        <v>32</v>
      </c>
      <c r="O226" s="4">
        <v>280</v>
      </c>
      <c r="P226" s="5">
        <v>87</v>
      </c>
    </row>
    <row r="227" spans="12:16" x14ac:dyDescent="0.25">
      <c r="L227" t="s">
        <v>41</v>
      </c>
      <c r="M227" t="s">
        <v>36</v>
      </c>
      <c r="N227" t="s">
        <v>30</v>
      </c>
      <c r="O227" s="4">
        <v>6118</v>
      </c>
      <c r="P227" s="5">
        <v>174</v>
      </c>
    </row>
    <row r="228" spans="12:16" x14ac:dyDescent="0.25">
      <c r="L228" t="s">
        <v>2</v>
      </c>
      <c r="M228" t="s">
        <v>39</v>
      </c>
      <c r="N228" t="s">
        <v>15</v>
      </c>
      <c r="O228" s="4">
        <v>4802</v>
      </c>
      <c r="P228" s="5">
        <v>36</v>
      </c>
    </row>
    <row r="229" spans="12:16" x14ac:dyDescent="0.25">
      <c r="L229" t="s">
        <v>9</v>
      </c>
      <c r="M229" t="s">
        <v>38</v>
      </c>
      <c r="N229" t="s">
        <v>24</v>
      </c>
      <c r="O229" s="4">
        <v>4137</v>
      </c>
      <c r="P229" s="5">
        <v>60</v>
      </c>
    </row>
    <row r="230" spans="12:16" x14ac:dyDescent="0.25">
      <c r="L230" t="s">
        <v>3</v>
      </c>
      <c r="M230" t="s">
        <v>35</v>
      </c>
      <c r="N230" t="s">
        <v>23</v>
      </c>
      <c r="O230" s="4">
        <v>2023</v>
      </c>
      <c r="P230" s="5">
        <v>78</v>
      </c>
    </row>
    <row r="231" spans="12:16" x14ac:dyDescent="0.25">
      <c r="L231" t="s">
        <v>9</v>
      </c>
      <c r="M231" t="s">
        <v>36</v>
      </c>
      <c r="N231" t="s">
        <v>30</v>
      </c>
      <c r="O231" s="4">
        <v>9051</v>
      </c>
      <c r="P231" s="5">
        <v>57</v>
      </c>
    </row>
    <row r="232" spans="12:16" x14ac:dyDescent="0.25">
      <c r="L232" t="s">
        <v>9</v>
      </c>
      <c r="M232" t="s">
        <v>37</v>
      </c>
      <c r="N232" t="s">
        <v>28</v>
      </c>
      <c r="O232" s="4">
        <v>2919</v>
      </c>
      <c r="P232" s="5">
        <v>45</v>
      </c>
    </row>
    <row r="233" spans="12:16" x14ac:dyDescent="0.25">
      <c r="L233" t="s">
        <v>41</v>
      </c>
      <c r="M233" t="s">
        <v>38</v>
      </c>
      <c r="N233" t="s">
        <v>22</v>
      </c>
      <c r="O233" s="4">
        <v>5915</v>
      </c>
      <c r="P233" s="5">
        <v>3</v>
      </c>
    </row>
    <row r="234" spans="12:16" x14ac:dyDescent="0.25">
      <c r="L234" t="s">
        <v>10</v>
      </c>
      <c r="M234" t="s">
        <v>35</v>
      </c>
      <c r="N234" t="s">
        <v>15</v>
      </c>
      <c r="O234" s="4">
        <v>2562</v>
      </c>
      <c r="P234" s="5">
        <v>6</v>
      </c>
    </row>
    <row r="235" spans="12:16" x14ac:dyDescent="0.25">
      <c r="L235" t="s">
        <v>5</v>
      </c>
      <c r="M235" t="s">
        <v>37</v>
      </c>
      <c r="N235" t="s">
        <v>25</v>
      </c>
      <c r="O235" s="4">
        <v>8813</v>
      </c>
      <c r="P235" s="5">
        <v>21</v>
      </c>
    </row>
    <row r="236" spans="12:16" x14ac:dyDescent="0.25">
      <c r="L236" t="s">
        <v>5</v>
      </c>
      <c r="M236" t="s">
        <v>36</v>
      </c>
      <c r="N236" t="s">
        <v>18</v>
      </c>
      <c r="O236" s="4">
        <v>6111</v>
      </c>
      <c r="P236" s="5">
        <v>3</v>
      </c>
    </row>
    <row r="237" spans="12:16" x14ac:dyDescent="0.25">
      <c r="L237" t="s">
        <v>8</v>
      </c>
      <c r="M237" t="s">
        <v>34</v>
      </c>
      <c r="N237" t="s">
        <v>31</v>
      </c>
      <c r="O237" s="4">
        <v>3507</v>
      </c>
      <c r="P237" s="5">
        <v>288</v>
      </c>
    </row>
    <row r="238" spans="12:16" x14ac:dyDescent="0.25">
      <c r="L238" t="s">
        <v>6</v>
      </c>
      <c r="M238" t="s">
        <v>36</v>
      </c>
      <c r="N238" t="s">
        <v>13</v>
      </c>
      <c r="O238" s="4">
        <v>4319</v>
      </c>
      <c r="P238" s="5">
        <v>30</v>
      </c>
    </row>
    <row r="239" spans="12:16" x14ac:dyDescent="0.25">
      <c r="L239" t="s">
        <v>40</v>
      </c>
      <c r="M239" t="s">
        <v>38</v>
      </c>
      <c r="N239" t="s">
        <v>26</v>
      </c>
      <c r="O239" s="4">
        <v>609</v>
      </c>
      <c r="P239" s="5">
        <v>87</v>
      </c>
    </row>
    <row r="240" spans="12:16" x14ac:dyDescent="0.25">
      <c r="L240" t="s">
        <v>40</v>
      </c>
      <c r="M240" t="s">
        <v>39</v>
      </c>
      <c r="N240" t="s">
        <v>27</v>
      </c>
      <c r="O240" s="4">
        <v>6370</v>
      </c>
      <c r="P240" s="5">
        <v>30</v>
      </c>
    </row>
    <row r="241" spans="12:16" x14ac:dyDescent="0.25">
      <c r="L241" t="s">
        <v>5</v>
      </c>
      <c r="M241" t="s">
        <v>38</v>
      </c>
      <c r="N241" t="s">
        <v>19</v>
      </c>
      <c r="O241" s="4">
        <v>5474</v>
      </c>
      <c r="P241" s="5">
        <v>168</v>
      </c>
    </row>
    <row r="242" spans="12:16" x14ac:dyDescent="0.25">
      <c r="L242" t="s">
        <v>40</v>
      </c>
      <c r="M242" t="s">
        <v>36</v>
      </c>
      <c r="N242" t="s">
        <v>27</v>
      </c>
      <c r="O242" s="4">
        <v>3164</v>
      </c>
      <c r="P242" s="5">
        <v>306</v>
      </c>
    </row>
    <row r="243" spans="12:16" x14ac:dyDescent="0.25">
      <c r="L243" t="s">
        <v>6</v>
      </c>
      <c r="M243" t="s">
        <v>35</v>
      </c>
      <c r="N243" t="s">
        <v>4</v>
      </c>
      <c r="O243" s="4">
        <v>1302</v>
      </c>
      <c r="P243" s="5">
        <v>402</v>
      </c>
    </row>
    <row r="244" spans="12:16" x14ac:dyDescent="0.25">
      <c r="L244" t="s">
        <v>3</v>
      </c>
      <c r="M244" t="s">
        <v>37</v>
      </c>
      <c r="N244" t="s">
        <v>28</v>
      </c>
      <c r="O244" s="4">
        <v>7308</v>
      </c>
      <c r="P244" s="5">
        <v>327</v>
      </c>
    </row>
    <row r="245" spans="12:16" x14ac:dyDescent="0.25">
      <c r="L245" t="s">
        <v>40</v>
      </c>
      <c r="M245" t="s">
        <v>37</v>
      </c>
      <c r="N245" t="s">
        <v>27</v>
      </c>
      <c r="O245" s="4">
        <v>6132</v>
      </c>
      <c r="P245" s="5">
        <v>93</v>
      </c>
    </row>
    <row r="246" spans="12:16" x14ac:dyDescent="0.25">
      <c r="L246" t="s">
        <v>10</v>
      </c>
      <c r="M246" t="s">
        <v>35</v>
      </c>
      <c r="N246" t="s">
        <v>14</v>
      </c>
      <c r="O246" s="4">
        <v>3472</v>
      </c>
      <c r="P246" s="5">
        <v>96</v>
      </c>
    </row>
    <row r="247" spans="12:16" x14ac:dyDescent="0.25">
      <c r="L247" t="s">
        <v>8</v>
      </c>
      <c r="M247" t="s">
        <v>39</v>
      </c>
      <c r="N247" t="s">
        <v>18</v>
      </c>
      <c r="O247" s="4">
        <v>9660</v>
      </c>
      <c r="P247" s="5">
        <v>27</v>
      </c>
    </row>
    <row r="248" spans="12:16" x14ac:dyDescent="0.25">
      <c r="L248" t="s">
        <v>9</v>
      </c>
      <c r="M248" t="s">
        <v>38</v>
      </c>
      <c r="N248" t="s">
        <v>26</v>
      </c>
      <c r="O248" s="4">
        <v>2436</v>
      </c>
      <c r="P248" s="5">
        <v>99</v>
      </c>
    </row>
    <row r="249" spans="12:16" x14ac:dyDescent="0.25">
      <c r="L249" t="s">
        <v>9</v>
      </c>
      <c r="M249" t="s">
        <v>38</v>
      </c>
      <c r="N249" t="s">
        <v>33</v>
      </c>
      <c r="O249" s="4">
        <v>9506</v>
      </c>
      <c r="P249" s="5">
        <v>87</v>
      </c>
    </row>
    <row r="250" spans="12:16" x14ac:dyDescent="0.25">
      <c r="L250" t="s">
        <v>10</v>
      </c>
      <c r="M250" t="s">
        <v>37</v>
      </c>
      <c r="N250" t="s">
        <v>21</v>
      </c>
      <c r="O250" s="4">
        <v>245</v>
      </c>
      <c r="P250" s="5">
        <v>288</v>
      </c>
    </row>
    <row r="251" spans="12:16" x14ac:dyDescent="0.25">
      <c r="L251" t="s">
        <v>8</v>
      </c>
      <c r="M251" t="s">
        <v>35</v>
      </c>
      <c r="N251" t="s">
        <v>20</v>
      </c>
      <c r="O251" s="4">
        <v>2702</v>
      </c>
      <c r="P251" s="5">
        <v>363</v>
      </c>
    </row>
    <row r="252" spans="12:16" x14ac:dyDescent="0.25">
      <c r="L252" t="s">
        <v>10</v>
      </c>
      <c r="M252" t="s">
        <v>34</v>
      </c>
      <c r="N252" t="s">
        <v>17</v>
      </c>
      <c r="O252" s="4">
        <v>700</v>
      </c>
      <c r="P252" s="5">
        <v>87</v>
      </c>
    </row>
    <row r="253" spans="12:16" x14ac:dyDescent="0.25">
      <c r="L253" t="s">
        <v>6</v>
      </c>
      <c r="M253" t="s">
        <v>34</v>
      </c>
      <c r="N253" t="s">
        <v>17</v>
      </c>
      <c r="O253" s="4">
        <v>3759</v>
      </c>
      <c r="P253" s="5">
        <v>150</v>
      </c>
    </row>
    <row r="254" spans="12:16" x14ac:dyDescent="0.25">
      <c r="L254" t="s">
        <v>2</v>
      </c>
      <c r="M254" t="s">
        <v>35</v>
      </c>
      <c r="N254" t="s">
        <v>17</v>
      </c>
      <c r="O254" s="4">
        <v>1589</v>
      </c>
      <c r="P254" s="5">
        <v>303</v>
      </c>
    </row>
    <row r="255" spans="12:16" x14ac:dyDescent="0.25">
      <c r="L255" t="s">
        <v>7</v>
      </c>
      <c r="M255" t="s">
        <v>35</v>
      </c>
      <c r="N255" t="s">
        <v>28</v>
      </c>
      <c r="O255" s="4">
        <v>5194</v>
      </c>
      <c r="P255" s="5">
        <v>288</v>
      </c>
    </row>
    <row r="256" spans="12:16" x14ac:dyDescent="0.25">
      <c r="L256" t="s">
        <v>10</v>
      </c>
      <c r="M256" t="s">
        <v>36</v>
      </c>
      <c r="N256" t="s">
        <v>13</v>
      </c>
      <c r="O256" s="4">
        <v>945</v>
      </c>
      <c r="P256" s="5">
        <v>75</v>
      </c>
    </row>
    <row r="257" spans="12:16" x14ac:dyDescent="0.25">
      <c r="L257" t="s">
        <v>40</v>
      </c>
      <c r="M257" t="s">
        <v>38</v>
      </c>
      <c r="N257" t="s">
        <v>31</v>
      </c>
      <c r="O257" s="4">
        <v>1988</v>
      </c>
      <c r="P257" s="5">
        <v>39</v>
      </c>
    </row>
    <row r="258" spans="12:16" x14ac:dyDescent="0.25">
      <c r="L258" t="s">
        <v>6</v>
      </c>
      <c r="M258" t="s">
        <v>34</v>
      </c>
      <c r="N258" t="s">
        <v>32</v>
      </c>
      <c r="O258" s="4">
        <v>6734</v>
      </c>
      <c r="P258" s="5">
        <v>123</v>
      </c>
    </row>
    <row r="259" spans="12:16" x14ac:dyDescent="0.25">
      <c r="L259" t="s">
        <v>40</v>
      </c>
      <c r="M259" t="s">
        <v>36</v>
      </c>
      <c r="N259" t="s">
        <v>4</v>
      </c>
      <c r="O259" s="4">
        <v>217</v>
      </c>
      <c r="P259" s="5">
        <v>36</v>
      </c>
    </row>
    <row r="260" spans="12:16" x14ac:dyDescent="0.25">
      <c r="L260" t="s">
        <v>5</v>
      </c>
      <c r="M260" t="s">
        <v>34</v>
      </c>
      <c r="N260" t="s">
        <v>22</v>
      </c>
      <c r="O260" s="4">
        <v>6279</v>
      </c>
      <c r="P260" s="5">
        <v>237</v>
      </c>
    </row>
    <row r="261" spans="12:16" x14ac:dyDescent="0.25">
      <c r="L261" t="s">
        <v>40</v>
      </c>
      <c r="M261" t="s">
        <v>36</v>
      </c>
      <c r="N261" t="s">
        <v>13</v>
      </c>
      <c r="O261" s="4">
        <v>4424</v>
      </c>
      <c r="P261" s="5">
        <v>201</v>
      </c>
    </row>
    <row r="262" spans="12:16" x14ac:dyDescent="0.25">
      <c r="L262" t="s">
        <v>2</v>
      </c>
      <c r="M262" t="s">
        <v>36</v>
      </c>
      <c r="N262" t="s">
        <v>17</v>
      </c>
      <c r="O262" s="4">
        <v>189</v>
      </c>
      <c r="P262" s="5">
        <v>48</v>
      </c>
    </row>
    <row r="263" spans="12:16" x14ac:dyDescent="0.25">
      <c r="L263" t="s">
        <v>5</v>
      </c>
      <c r="M263" t="s">
        <v>35</v>
      </c>
      <c r="N263" t="s">
        <v>22</v>
      </c>
      <c r="O263" s="4">
        <v>490</v>
      </c>
      <c r="P263" s="5">
        <v>84</v>
      </c>
    </row>
    <row r="264" spans="12:16" x14ac:dyDescent="0.25">
      <c r="L264" t="s">
        <v>8</v>
      </c>
      <c r="M264" t="s">
        <v>37</v>
      </c>
      <c r="N264" t="s">
        <v>21</v>
      </c>
      <c r="O264" s="4">
        <v>434</v>
      </c>
      <c r="P264" s="5">
        <v>87</v>
      </c>
    </row>
    <row r="265" spans="12:16" x14ac:dyDescent="0.25">
      <c r="L265" t="s">
        <v>7</v>
      </c>
      <c r="M265" t="s">
        <v>38</v>
      </c>
      <c r="N265" t="s">
        <v>30</v>
      </c>
      <c r="O265" s="4">
        <v>10129</v>
      </c>
      <c r="P265" s="5">
        <v>312</v>
      </c>
    </row>
    <row r="266" spans="12:16" x14ac:dyDescent="0.25">
      <c r="L266" t="s">
        <v>3</v>
      </c>
      <c r="M266" t="s">
        <v>39</v>
      </c>
      <c r="N266" t="s">
        <v>28</v>
      </c>
      <c r="O266" s="4">
        <v>1652</v>
      </c>
      <c r="P266" s="5">
        <v>102</v>
      </c>
    </row>
    <row r="267" spans="12:16" x14ac:dyDescent="0.25">
      <c r="L267" t="s">
        <v>8</v>
      </c>
      <c r="M267" t="s">
        <v>38</v>
      </c>
      <c r="N267" t="s">
        <v>21</v>
      </c>
      <c r="O267" s="4">
        <v>6433</v>
      </c>
      <c r="P267" s="5">
        <v>78</v>
      </c>
    </row>
    <row r="268" spans="12:16" x14ac:dyDescent="0.25">
      <c r="L268" t="s">
        <v>3</v>
      </c>
      <c r="M268" t="s">
        <v>34</v>
      </c>
      <c r="N268" t="s">
        <v>23</v>
      </c>
      <c r="O268" s="4">
        <v>2212</v>
      </c>
      <c r="P268" s="5">
        <v>117</v>
      </c>
    </row>
    <row r="269" spans="12:16" x14ac:dyDescent="0.25">
      <c r="L269" t="s">
        <v>41</v>
      </c>
      <c r="M269" t="s">
        <v>35</v>
      </c>
      <c r="N269" t="s">
        <v>19</v>
      </c>
      <c r="O269" s="4">
        <v>609</v>
      </c>
      <c r="P269" s="5">
        <v>99</v>
      </c>
    </row>
    <row r="270" spans="12:16" x14ac:dyDescent="0.25">
      <c r="L270" t="s">
        <v>40</v>
      </c>
      <c r="M270" t="s">
        <v>35</v>
      </c>
      <c r="N270" t="s">
        <v>24</v>
      </c>
      <c r="O270" s="4">
        <v>1638</v>
      </c>
      <c r="P270" s="5">
        <v>48</v>
      </c>
    </row>
    <row r="271" spans="12:16" x14ac:dyDescent="0.25">
      <c r="L271" t="s">
        <v>7</v>
      </c>
      <c r="M271" t="s">
        <v>34</v>
      </c>
      <c r="N271" t="s">
        <v>15</v>
      </c>
      <c r="O271" s="4">
        <v>3829</v>
      </c>
      <c r="P271" s="5">
        <v>24</v>
      </c>
    </row>
    <row r="272" spans="12:16" x14ac:dyDescent="0.25">
      <c r="L272" t="s">
        <v>40</v>
      </c>
      <c r="M272" t="s">
        <v>39</v>
      </c>
      <c r="N272" t="s">
        <v>15</v>
      </c>
      <c r="O272" s="4">
        <v>5775</v>
      </c>
      <c r="P272" s="5">
        <v>42</v>
      </c>
    </row>
    <row r="273" spans="12:16" x14ac:dyDescent="0.25">
      <c r="L273" t="s">
        <v>6</v>
      </c>
      <c r="M273" t="s">
        <v>35</v>
      </c>
      <c r="N273" t="s">
        <v>20</v>
      </c>
      <c r="O273" s="4">
        <v>1071</v>
      </c>
      <c r="P273" s="5">
        <v>270</v>
      </c>
    </row>
    <row r="274" spans="12:16" x14ac:dyDescent="0.25">
      <c r="L274" t="s">
        <v>8</v>
      </c>
      <c r="M274" t="s">
        <v>36</v>
      </c>
      <c r="N274" t="s">
        <v>23</v>
      </c>
      <c r="O274" s="4">
        <v>5019</v>
      </c>
      <c r="P274" s="5">
        <v>150</v>
      </c>
    </row>
    <row r="275" spans="12:16" x14ac:dyDescent="0.25">
      <c r="L275" t="s">
        <v>2</v>
      </c>
      <c r="M275" t="s">
        <v>37</v>
      </c>
      <c r="N275" t="s">
        <v>15</v>
      </c>
      <c r="O275" s="4">
        <v>2863</v>
      </c>
      <c r="P275" s="5">
        <v>42</v>
      </c>
    </row>
    <row r="276" spans="12:16" x14ac:dyDescent="0.25">
      <c r="L276" t="s">
        <v>40</v>
      </c>
      <c r="M276" t="s">
        <v>35</v>
      </c>
      <c r="N276" t="s">
        <v>29</v>
      </c>
      <c r="O276" s="4">
        <v>1617</v>
      </c>
      <c r="P276" s="5">
        <v>126</v>
      </c>
    </row>
    <row r="277" spans="12:16" x14ac:dyDescent="0.25">
      <c r="L277" t="s">
        <v>6</v>
      </c>
      <c r="M277" t="s">
        <v>37</v>
      </c>
      <c r="N277" t="s">
        <v>26</v>
      </c>
      <c r="O277" s="4">
        <v>6818</v>
      </c>
      <c r="P277" s="5">
        <v>6</v>
      </c>
    </row>
    <row r="278" spans="12:16" x14ac:dyDescent="0.25">
      <c r="L278" t="s">
        <v>3</v>
      </c>
      <c r="M278" t="s">
        <v>35</v>
      </c>
      <c r="N278" t="s">
        <v>15</v>
      </c>
      <c r="O278" s="4">
        <v>6657</v>
      </c>
      <c r="P278" s="5">
        <v>276</v>
      </c>
    </row>
    <row r="279" spans="12:16" x14ac:dyDescent="0.25">
      <c r="L279" t="s">
        <v>3</v>
      </c>
      <c r="M279" t="s">
        <v>34</v>
      </c>
      <c r="N279" t="s">
        <v>17</v>
      </c>
      <c r="O279" s="4">
        <v>2919</v>
      </c>
      <c r="P279" s="5">
        <v>93</v>
      </c>
    </row>
    <row r="280" spans="12:16" x14ac:dyDescent="0.25">
      <c r="L280" t="s">
        <v>2</v>
      </c>
      <c r="M280" t="s">
        <v>36</v>
      </c>
      <c r="N280" t="s">
        <v>31</v>
      </c>
      <c r="O280" s="4">
        <v>3094</v>
      </c>
      <c r="P280" s="5">
        <v>246</v>
      </c>
    </row>
    <row r="281" spans="12:16" x14ac:dyDescent="0.25">
      <c r="L281" t="s">
        <v>6</v>
      </c>
      <c r="M281" t="s">
        <v>39</v>
      </c>
      <c r="N281" t="s">
        <v>24</v>
      </c>
      <c r="O281" s="4">
        <v>2989</v>
      </c>
      <c r="P281" s="5">
        <v>3</v>
      </c>
    </row>
    <row r="282" spans="12:16" x14ac:dyDescent="0.25">
      <c r="L282" t="s">
        <v>8</v>
      </c>
      <c r="M282" t="s">
        <v>38</v>
      </c>
      <c r="N282" t="s">
        <v>27</v>
      </c>
      <c r="O282" s="4">
        <v>2268</v>
      </c>
      <c r="P282" s="5">
        <v>63</v>
      </c>
    </row>
    <row r="283" spans="12:16" x14ac:dyDescent="0.25">
      <c r="L283" t="s">
        <v>5</v>
      </c>
      <c r="M283" t="s">
        <v>35</v>
      </c>
      <c r="N283" t="s">
        <v>31</v>
      </c>
      <c r="O283" s="4">
        <v>4753</v>
      </c>
      <c r="P283" s="5">
        <v>246</v>
      </c>
    </row>
    <row r="284" spans="12:16" x14ac:dyDescent="0.25">
      <c r="L284" t="s">
        <v>2</v>
      </c>
      <c r="M284" t="s">
        <v>34</v>
      </c>
      <c r="N284" t="s">
        <v>19</v>
      </c>
      <c r="O284" s="4">
        <v>7511</v>
      </c>
      <c r="P284" s="5">
        <v>120</v>
      </c>
    </row>
    <row r="285" spans="12:16" x14ac:dyDescent="0.25">
      <c r="L285" t="s">
        <v>2</v>
      </c>
      <c r="M285" t="s">
        <v>38</v>
      </c>
      <c r="N285" t="s">
        <v>31</v>
      </c>
      <c r="O285" s="4">
        <v>4326</v>
      </c>
      <c r="P285" s="5">
        <v>348</v>
      </c>
    </row>
    <row r="286" spans="12:16" x14ac:dyDescent="0.25">
      <c r="L286" t="s">
        <v>41</v>
      </c>
      <c r="M286" t="s">
        <v>34</v>
      </c>
      <c r="N286" t="s">
        <v>23</v>
      </c>
      <c r="O286" s="4">
        <v>4935</v>
      </c>
      <c r="P286" s="5">
        <v>126</v>
      </c>
    </row>
    <row r="287" spans="12:16" x14ac:dyDescent="0.25">
      <c r="L287" t="s">
        <v>6</v>
      </c>
      <c r="M287" t="s">
        <v>35</v>
      </c>
      <c r="N287" t="s">
        <v>30</v>
      </c>
      <c r="O287" s="4">
        <v>4781</v>
      </c>
      <c r="P287" s="5">
        <v>123</v>
      </c>
    </row>
    <row r="288" spans="12:16" x14ac:dyDescent="0.25">
      <c r="L288" t="s">
        <v>5</v>
      </c>
      <c r="M288" t="s">
        <v>38</v>
      </c>
      <c r="N288" t="s">
        <v>25</v>
      </c>
      <c r="O288" s="4">
        <v>7483</v>
      </c>
      <c r="P288" s="5">
        <v>45</v>
      </c>
    </row>
    <row r="289" spans="12:16" x14ac:dyDescent="0.25">
      <c r="L289" t="s">
        <v>10</v>
      </c>
      <c r="M289" t="s">
        <v>38</v>
      </c>
      <c r="N289" t="s">
        <v>4</v>
      </c>
      <c r="O289" s="4">
        <v>6860</v>
      </c>
      <c r="P289" s="5">
        <v>126</v>
      </c>
    </row>
    <row r="290" spans="12:16" x14ac:dyDescent="0.25">
      <c r="L290" t="s">
        <v>40</v>
      </c>
      <c r="M290" t="s">
        <v>37</v>
      </c>
      <c r="N290" t="s">
        <v>29</v>
      </c>
      <c r="O290" s="4">
        <v>9002</v>
      </c>
      <c r="P290" s="5">
        <v>72</v>
      </c>
    </row>
    <row r="291" spans="12:16" x14ac:dyDescent="0.25">
      <c r="L291" t="s">
        <v>6</v>
      </c>
      <c r="M291" t="s">
        <v>36</v>
      </c>
      <c r="N291" t="s">
        <v>29</v>
      </c>
      <c r="O291" s="4">
        <v>1400</v>
      </c>
      <c r="P291" s="5">
        <v>135</v>
      </c>
    </row>
    <row r="292" spans="12:16" x14ac:dyDescent="0.25">
      <c r="L292" t="s">
        <v>10</v>
      </c>
      <c r="M292" t="s">
        <v>34</v>
      </c>
      <c r="N292" t="s">
        <v>22</v>
      </c>
      <c r="O292" s="4">
        <v>4053</v>
      </c>
      <c r="P292" s="5">
        <v>24</v>
      </c>
    </row>
    <row r="293" spans="12:16" x14ac:dyDescent="0.25">
      <c r="L293" t="s">
        <v>7</v>
      </c>
      <c r="M293" t="s">
        <v>36</v>
      </c>
      <c r="N293" t="s">
        <v>31</v>
      </c>
      <c r="O293" s="4">
        <v>2149</v>
      </c>
      <c r="P293" s="5">
        <v>117</v>
      </c>
    </row>
    <row r="294" spans="12:16" x14ac:dyDescent="0.25">
      <c r="L294" t="s">
        <v>3</v>
      </c>
      <c r="M294" t="s">
        <v>39</v>
      </c>
      <c r="N294" t="s">
        <v>29</v>
      </c>
      <c r="O294" s="4">
        <v>3640</v>
      </c>
      <c r="P294" s="5">
        <v>51</v>
      </c>
    </row>
    <row r="295" spans="12:16" x14ac:dyDescent="0.25">
      <c r="L295" t="s">
        <v>2</v>
      </c>
      <c r="M295" t="s">
        <v>39</v>
      </c>
      <c r="N295" t="s">
        <v>23</v>
      </c>
      <c r="O295" s="4">
        <v>630</v>
      </c>
      <c r="P295" s="5">
        <v>36</v>
      </c>
    </row>
    <row r="296" spans="12:16" x14ac:dyDescent="0.25">
      <c r="L296" t="s">
        <v>9</v>
      </c>
      <c r="M296" t="s">
        <v>35</v>
      </c>
      <c r="N296" t="s">
        <v>27</v>
      </c>
      <c r="O296" s="4">
        <v>2429</v>
      </c>
      <c r="P296" s="5">
        <v>144</v>
      </c>
    </row>
    <row r="297" spans="12:16" x14ac:dyDescent="0.25">
      <c r="L297" t="s">
        <v>9</v>
      </c>
      <c r="M297" t="s">
        <v>36</v>
      </c>
      <c r="N297" t="s">
        <v>25</v>
      </c>
      <c r="O297" s="4">
        <v>2142</v>
      </c>
      <c r="P297" s="5">
        <v>114</v>
      </c>
    </row>
    <row r="298" spans="12:16" x14ac:dyDescent="0.25">
      <c r="L298" t="s">
        <v>7</v>
      </c>
      <c r="M298" t="s">
        <v>37</v>
      </c>
      <c r="N298" t="s">
        <v>30</v>
      </c>
      <c r="O298" s="4">
        <v>6454</v>
      </c>
      <c r="P298" s="5">
        <v>54</v>
      </c>
    </row>
    <row r="299" spans="12:16" x14ac:dyDescent="0.25">
      <c r="L299" t="s">
        <v>7</v>
      </c>
      <c r="M299" t="s">
        <v>37</v>
      </c>
      <c r="N299" t="s">
        <v>16</v>
      </c>
      <c r="O299" s="4">
        <v>4487</v>
      </c>
      <c r="P299" s="5">
        <v>333</v>
      </c>
    </row>
    <row r="300" spans="12:16" x14ac:dyDescent="0.25">
      <c r="L300" t="s">
        <v>3</v>
      </c>
      <c r="M300" t="s">
        <v>37</v>
      </c>
      <c r="N300" t="s">
        <v>4</v>
      </c>
      <c r="O300" s="4">
        <v>938</v>
      </c>
      <c r="P300" s="5">
        <v>366</v>
      </c>
    </row>
    <row r="301" spans="12:16" x14ac:dyDescent="0.25">
      <c r="L301" t="s">
        <v>3</v>
      </c>
      <c r="M301" t="s">
        <v>38</v>
      </c>
      <c r="N301" t="s">
        <v>26</v>
      </c>
      <c r="O301" s="4">
        <v>8841</v>
      </c>
      <c r="P301" s="5">
        <v>303</v>
      </c>
    </row>
    <row r="302" spans="12:16" x14ac:dyDescent="0.25">
      <c r="L302" t="s">
        <v>2</v>
      </c>
      <c r="M302" t="s">
        <v>39</v>
      </c>
      <c r="N302" t="s">
        <v>33</v>
      </c>
      <c r="O302" s="4">
        <v>4018</v>
      </c>
      <c r="P302" s="5">
        <v>126</v>
      </c>
    </row>
    <row r="303" spans="12:16" x14ac:dyDescent="0.25">
      <c r="L303" t="s">
        <v>41</v>
      </c>
      <c r="M303" t="s">
        <v>37</v>
      </c>
      <c r="N303" t="s">
        <v>15</v>
      </c>
      <c r="O303" s="4">
        <v>714</v>
      </c>
      <c r="P303" s="5">
        <v>231</v>
      </c>
    </row>
    <row r="304" spans="12:16" x14ac:dyDescent="0.25">
      <c r="L304" t="s">
        <v>9</v>
      </c>
      <c r="M304" t="s">
        <v>38</v>
      </c>
      <c r="N304" t="s">
        <v>25</v>
      </c>
      <c r="O304" s="4">
        <v>3850</v>
      </c>
      <c r="P304" s="5">
        <v>102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8"/>
  <sheetViews>
    <sheetView showGridLines="0" topLeftCell="B1" workbookViewId="0">
      <selection activeCell="C8" sqref="C8"/>
    </sheetView>
  </sheetViews>
  <sheetFormatPr defaultRowHeight="15" x14ac:dyDescent="0.25"/>
  <cols>
    <col min="3" max="3" width="21.85546875" customWidth="1"/>
    <col min="4" max="5" width="10.85546875" customWidth="1"/>
    <col min="6" max="6" width="10.85546875" bestFit="1" customWidth="1"/>
  </cols>
  <sheetData>
    <row r="1" spans="1:4" ht="31.5" x14ac:dyDescent="0.5">
      <c r="A1" s="12" t="s">
        <v>78</v>
      </c>
    </row>
    <row r="5" spans="1:4" x14ac:dyDescent="0.25">
      <c r="C5" s="21" t="s">
        <v>67</v>
      </c>
      <c r="D5" t="s">
        <v>79</v>
      </c>
    </row>
    <row r="6" spans="1:4" x14ac:dyDescent="0.25">
      <c r="C6" s="22" t="s">
        <v>14</v>
      </c>
      <c r="D6" s="28">
        <v>19525.600000000002</v>
      </c>
    </row>
    <row r="7" spans="1:4" x14ac:dyDescent="0.25">
      <c r="C7" s="22" t="s">
        <v>30</v>
      </c>
      <c r="D7" s="28">
        <v>25899.020000000011</v>
      </c>
    </row>
    <row r="8" spans="1:4" x14ac:dyDescent="0.25">
      <c r="C8" s="22" t="s">
        <v>24</v>
      </c>
      <c r="D8" s="28">
        <v>30189.32</v>
      </c>
    </row>
    <row r="9" spans="1:4" x14ac:dyDescent="0.25">
      <c r="C9" s="22" t="s">
        <v>19</v>
      </c>
      <c r="D9" s="28">
        <v>29800.160000000003</v>
      </c>
    </row>
    <row r="10" spans="1:4" x14ac:dyDescent="0.25">
      <c r="C10" s="22" t="s">
        <v>22</v>
      </c>
      <c r="D10" s="28">
        <v>46234.960000000006</v>
      </c>
    </row>
    <row r="11" spans="1:4" x14ac:dyDescent="0.25">
      <c r="C11" s="22" t="s">
        <v>4</v>
      </c>
      <c r="D11" s="28">
        <v>14946.919999999998</v>
      </c>
    </row>
    <row r="12" spans="1:4" x14ac:dyDescent="0.25">
      <c r="C12" s="22" t="s">
        <v>26</v>
      </c>
      <c r="D12" s="28">
        <v>58277.8</v>
      </c>
    </row>
    <row r="13" spans="1:4" x14ac:dyDescent="0.25">
      <c r="C13" s="22" t="s">
        <v>28</v>
      </c>
      <c r="D13" s="28">
        <v>39084.340000000004</v>
      </c>
    </row>
    <row r="14" spans="1:4" x14ac:dyDescent="0.25">
      <c r="C14" s="22" t="s">
        <v>32</v>
      </c>
      <c r="D14" s="28">
        <v>52063.35</v>
      </c>
    </row>
    <row r="15" spans="1:4" x14ac:dyDescent="0.25">
      <c r="C15" s="22" t="s">
        <v>18</v>
      </c>
      <c r="D15" s="28">
        <v>40814.559999999998</v>
      </c>
    </row>
    <row r="16" spans="1:4" x14ac:dyDescent="0.25">
      <c r="C16" s="22" t="s">
        <v>17</v>
      </c>
      <c r="D16" s="28">
        <v>56471.590000000004</v>
      </c>
    </row>
    <row r="17" spans="3:4" x14ac:dyDescent="0.25">
      <c r="C17" s="22" t="s">
        <v>23</v>
      </c>
      <c r="D17" s="28">
        <v>44884.12</v>
      </c>
    </row>
    <row r="18" spans="3:4" x14ac:dyDescent="0.25">
      <c r="C18" s="22" t="s">
        <v>29</v>
      </c>
      <c r="D18" s="28">
        <v>36700.840000000004</v>
      </c>
    </row>
    <row r="19" spans="3:4" x14ac:dyDescent="0.25">
      <c r="C19" s="22" t="s">
        <v>13</v>
      </c>
      <c r="D19" s="28">
        <v>29721.27</v>
      </c>
    </row>
    <row r="20" spans="3:4" x14ac:dyDescent="0.25">
      <c r="C20" s="22" t="s">
        <v>16</v>
      </c>
      <c r="D20" s="28">
        <v>43177.340000000004</v>
      </c>
    </row>
    <row r="21" spans="3:4" x14ac:dyDescent="0.25">
      <c r="C21" s="22" t="s">
        <v>20</v>
      </c>
      <c r="D21" s="28">
        <v>31390.480000000003</v>
      </c>
    </row>
    <row r="22" spans="3:4" x14ac:dyDescent="0.25">
      <c r="C22" s="22" t="s">
        <v>27</v>
      </c>
      <c r="D22" s="28">
        <v>19572.14</v>
      </c>
    </row>
    <row r="23" spans="3:4" x14ac:dyDescent="0.25">
      <c r="C23" s="22" t="s">
        <v>33</v>
      </c>
      <c r="D23" s="28">
        <v>46226.020000000004</v>
      </c>
    </row>
    <row r="24" spans="3:4" x14ac:dyDescent="0.25">
      <c r="C24" s="22" t="s">
        <v>15</v>
      </c>
      <c r="D24" s="28">
        <v>50988.91</v>
      </c>
    </row>
    <row r="25" spans="3:4" x14ac:dyDescent="0.25">
      <c r="C25" s="22" t="s">
        <v>31</v>
      </c>
      <c r="D25" s="28">
        <v>29518.43</v>
      </c>
    </row>
    <row r="26" spans="3:4" x14ac:dyDescent="0.25">
      <c r="C26" s="22" t="s">
        <v>21</v>
      </c>
      <c r="D26" s="28">
        <v>26000</v>
      </c>
    </row>
    <row r="27" spans="3:4" x14ac:dyDescent="0.25">
      <c r="C27" s="22" t="s">
        <v>25</v>
      </c>
      <c r="D27" s="28">
        <v>29678.099999999995</v>
      </c>
    </row>
    <row r="28" spans="3:4" x14ac:dyDescent="0.25">
      <c r="C28" s="22" t="s">
        <v>72</v>
      </c>
      <c r="D28" s="28">
        <v>801165.2699999999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7</vt:lpstr>
      <vt:lpstr>5</vt:lpstr>
      <vt:lpstr>6</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FOOTPRINT</cp:lastModifiedBy>
  <dcterms:created xsi:type="dcterms:W3CDTF">2021-03-14T20:21:32Z</dcterms:created>
  <dcterms:modified xsi:type="dcterms:W3CDTF">2023-02-13T15:44:59Z</dcterms:modified>
</cp:coreProperties>
</file>