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3" i="1"/>
  <c r="I22"/>
  <c r="I20"/>
  <c r="I9"/>
  <c r="I6"/>
  <c r="I2"/>
  <c r="M14"/>
  <c r="I54" l="1"/>
  <c r="I34"/>
  <c r="I35"/>
  <c r="I40"/>
  <c r="I39"/>
  <c r="I21"/>
  <c r="I17"/>
  <c r="I18" l="1"/>
  <c r="I36"/>
  <c r="I37" s="1"/>
  <c r="I41" s="1"/>
  <c r="I42" s="1"/>
  <c r="I19" l="1"/>
  <c r="I44"/>
  <c r="I45"/>
  <c r="I43"/>
  <c r="I24" l="1"/>
  <c r="I25"/>
  <c r="I27" l="1"/>
  <c r="I28" s="1"/>
  <c r="I29" s="1"/>
  <c r="I30" s="1"/>
  <c r="I31" s="1"/>
  <c r="I32" s="1"/>
  <c r="I33" s="1"/>
  <c r="I26"/>
  <c r="I46" l="1"/>
  <c r="I48" s="1"/>
  <c r="I50" s="1"/>
  <c r="I52" s="1"/>
  <c r="I55"/>
  <c r="I47"/>
  <c r="I49" s="1"/>
  <c r="I51" s="1"/>
  <c r="I53" s="1"/>
</calcChain>
</file>

<file path=xl/sharedStrings.xml><?xml version="1.0" encoding="utf-8"?>
<sst xmlns="http://schemas.openxmlformats.org/spreadsheetml/2006/main" count="86" uniqueCount="81">
  <si>
    <t>Функции</t>
  </si>
  <si>
    <t>Организация ввода информации</t>
  </si>
  <si>
    <t>Контроль, предварительная обработка и ввод информации</t>
  </si>
  <si>
    <t>Обработка входного заказа и формирование таблиц</t>
  </si>
  <si>
    <t>Формирование баз данных</t>
  </si>
  <si>
    <t>Обработка наборов и записей базы данных</t>
  </si>
  <si>
    <t>Обслуживание базы данных в пакетном режиме</t>
  </si>
  <si>
    <t>Манипулирование данными</t>
  </si>
  <si>
    <t>Организация поиска и поиск в базе данных</t>
  </si>
  <si>
    <t>Реорганизация базы данных</t>
  </si>
  <si>
    <t>Обслуживание файлов</t>
  </si>
  <si>
    <t>Совместная обработка группы файлов</t>
  </si>
  <si>
    <t>Управление файлами</t>
  </si>
  <si>
    <t>Формирование файла</t>
  </si>
  <si>
    <t>Обеспечение интерфейса между компонентами</t>
  </si>
  <si>
    <t>Общий объем функций ПС , исходных строк</t>
  </si>
  <si>
    <t>Организация ввода/вывода информации в интерактивном режиме</t>
  </si>
  <si>
    <t>Обслуживание базы данных в интерактивном режиме</t>
  </si>
  <si>
    <t>Формирование служебных таблиц</t>
  </si>
  <si>
    <t>Расчет показателей</t>
  </si>
  <si>
    <t>Процессор отчетов</t>
  </si>
  <si>
    <t>Графический вывод результатов</t>
  </si>
  <si>
    <t>Тн</t>
  </si>
  <si>
    <t>Кс</t>
  </si>
  <si>
    <t>То</t>
  </si>
  <si>
    <t>Доб коф</t>
  </si>
  <si>
    <t>Чр</t>
  </si>
  <si>
    <t xml:space="preserve">Эффективный фонд рабочего времени </t>
  </si>
  <si>
    <t xml:space="preserve">Плановая продолжительность разработки </t>
  </si>
  <si>
    <t>Зо1</t>
  </si>
  <si>
    <t>Зо2</t>
  </si>
  <si>
    <t>Зо3</t>
  </si>
  <si>
    <t>Кол1</t>
  </si>
  <si>
    <t>Кол2</t>
  </si>
  <si>
    <t>Кол3</t>
  </si>
  <si>
    <t>Зо</t>
  </si>
  <si>
    <t>Зд</t>
  </si>
  <si>
    <t>Зсз</t>
  </si>
  <si>
    <t>М</t>
  </si>
  <si>
    <t>Рми</t>
  </si>
  <si>
    <t>Пз</t>
  </si>
  <si>
    <t>Ср</t>
  </si>
  <si>
    <t>Ро</t>
  </si>
  <si>
    <t>Рс</t>
  </si>
  <si>
    <t>Сп</t>
  </si>
  <si>
    <t>Пси</t>
  </si>
  <si>
    <t>Цп</t>
  </si>
  <si>
    <t>НДС</t>
  </si>
  <si>
    <t>Цои</t>
  </si>
  <si>
    <t>Кпр</t>
  </si>
  <si>
    <t>Кос</t>
  </si>
  <si>
    <t>Ко</t>
  </si>
  <si>
    <t>Сзе</t>
  </si>
  <si>
    <t>A2</t>
  </si>
  <si>
    <t>Cз</t>
  </si>
  <si>
    <t>Сн</t>
  </si>
  <si>
    <t>Сме</t>
  </si>
  <si>
    <t>См</t>
  </si>
  <si>
    <t>Смт</t>
  </si>
  <si>
    <t>Со</t>
  </si>
  <si>
    <t>Пч</t>
  </si>
  <si>
    <t>Пч2013</t>
  </si>
  <si>
    <t>Пч2014</t>
  </si>
  <si>
    <t>Пч2015</t>
  </si>
  <si>
    <t>ЭЭ12012</t>
  </si>
  <si>
    <t>ЭЭ22012</t>
  </si>
  <si>
    <t>ЭЭ12013</t>
  </si>
  <si>
    <t>ЭЭ22013</t>
  </si>
  <si>
    <t>ЭЭ12014</t>
  </si>
  <si>
    <t>ЭЭ22014</t>
  </si>
  <si>
    <t>ЭЭ12015</t>
  </si>
  <si>
    <t>ЭЭ22015</t>
  </si>
  <si>
    <t>Пчср</t>
  </si>
  <si>
    <t>Ри</t>
  </si>
  <si>
    <t>Анализ входного языка (синтаксический и семантический)</t>
  </si>
  <si>
    <t>Преобразование операторов входного языка и команды другого языка</t>
  </si>
  <si>
    <t>Формирование последовательного файла</t>
  </si>
  <si>
    <t>Обработка файлов</t>
  </si>
  <si>
    <t>Генерация рабочих программ</t>
  </si>
  <si>
    <t>Система настройки ПС ВТ</t>
  </si>
  <si>
    <t>Вспомогательные и сервисные программы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</si>
</sst>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3" fillId="0" borderId="4" xfId="0" applyFont="1" applyBorder="1" applyAlignment="1">
      <alignment horizontal="justify" vertical="center" wrapText="1"/>
    </xf>
    <xf numFmtId="1" fontId="0" fillId="0" borderId="0" xfId="0" applyNumberFormat="1"/>
    <xf numFmtId="1" fontId="2" fillId="0" borderId="0" xfId="0" applyNumberFormat="1" applyFont="1"/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workbookViewId="0">
      <selection activeCell="I21" sqref="I21"/>
    </sheetView>
  </sheetViews>
  <sheetFormatPr defaultRowHeight="15"/>
  <cols>
    <col min="2" max="2" width="48.140625" customWidth="1"/>
    <col min="9" max="9" width="11" bestFit="1" customWidth="1"/>
    <col min="12" max="12" width="55.7109375" bestFit="1" customWidth="1"/>
  </cols>
  <sheetData>
    <row r="1" spans="1:13" ht="15.75" thickBot="1">
      <c r="A1" s="1" t="s">
        <v>0</v>
      </c>
      <c r="B1" s="1"/>
      <c r="C1" s="1"/>
    </row>
    <row r="2" spans="1:13" ht="15.75" thickBot="1">
      <c r="A2" s="2">
        <v>101</v>
      </c>
      <c r="B2" s="3" t="s">
        <v>1</v>
      </c>
      <c r="C2" s="4">
        <v>150</v>
      </c>
      <c r="E2" s="12" t="s">
        <v>15</v>
      </c>
      <c r="I2" s="14">
        <f>M14</f>
        <v>15600</v>
      </c>
      <c r="K2">
        <v>103</v>
      </c>
      <c r="L2" t="s">
        <v>74</v>
      </c>
      <c r="M2">
        <v>660</v>
      </c>
    </row>
    <row r="3" spans="1:13" ht="21.75" customHeight="1">
      <c r="A3" s="16">
        <v>109</v>
      </c>
      <c r="B3" s="18" t="s">
        <v>16</v>
      </c>
      <c r="C3" s="16">
        <v>320</v>
      </c>
      <c r="H3" t="s">
        <v>22</v>
      </c>
      <c r="I3" s="14">
        <v>487</v>
      </c>
      <c r="K3">
        <v>104</v>
      </c>
      <c r="L3" t="s">
        <v>75</v>
      </c>
      <c r="M3">
        <v>980</v>
      </c>
    </row>
    <row r="4" spans="1:13" ht="15.75" customHeight="1" thickBot="1">
      <c r="A4" s="17"/>
      <c r="B4" s="19"/>
      <c r="C4" s="17"/>
      <c r="H4" t="s">
        <v>23</v>
      </c>
      <c r="I4">
        <v>1.1200000000000001</v>
      </c>
      <c r="K4">
        <v>301</v>
      </c>
      <c r="L4" t="s">
        <v>76</v>
      </c>
      <c r="M4">
        <v>290</v>
      </c>
    </row>
    <row r="5" spans="1:13" ht="26.25" thickBot="1">
      <c r="A5" s="5">
        <v>102</v>
      </c>
      <c r="B5" s="6" t="s">
        <v>2</v>
      </c>
      <c r="C5" s="7">
        <v>450</v>
      </c>
      <c r="H5" t="s">
        <v>25</v>
      </c>
      <c r="I5">
        <v>0.7</v>
      </c>
      <c r="K5">
        <v>304</v>
      </c>
      <c r="L5" t="s">
        <v>10</v>
      </c>
      <c r="M5">
        <v>420</v>
      </c>
    </row>
    <row r="6" spans="1:13" ht="15.75" thickBot="1">
      <c r="A6" s="5">
        <v>105</v>
      </c>
      <c r="B6" s="6" t="s">
        <v>3</v>
      </c>
      <c r="C6" s="7">
        <v>1340</v>
      </c>
      <c r="H6" t="s">
        <v>24</v>
      </c>
      <c r="I6" s="14">
        <f>I3*I4*I5</f>
        <v>381.80799999999999</v>
      </c>
      <c r="K6">
        <v>305</v>
      </c>
      <c r="L6" t="s">
        <v>77</v>
      </c>
      <c r="M6">
        <v>720</v>
      </c>
    </row>
    <row r="7" spans="1:13" ht="15.75" thickBot="1">
      <c r="A7" s="5">
        <v>203</v>
      </c>
      <c r="B7" s="6" t="s">
        <v>4</v>
      </c>
      <c r="C7" s="7">
        <v>2180</v>
      </c>
      <c r="E7" s="11" t="s">
        <v>27</v>
      </c>
      <c r="I7" s="15">
        <v>255</v>
      </c>
      <c r="K7">
        <v>308</v>
      </c>
      <c r="L7" t="s">
        <v>12</v>
      </c>
      <c r="M7">
        <v>5750</v>
      </c>
    </row>
    <row r="8" spans="1:13" ht="15.75" thickBot="1">
      <c r="A8" s="5">
        <v>204</v>
      </c>
      <c r="B8" s="6" t="s">
        <v>5</v>
      </c>
      <c r="C8" s="7">
        <v>2670</v>
      </c>
      <c r="D8" s="11" t="s">
        <v>28</v>
      </c>
      <c r="I8">
        <v>0.5</v>
      </c>
      <c r="K8">
        <v>309</v>
      </c>
      <c r="L8" t="s">
        <v>13</v>
      </c>
      <c r="M8">
        <v>1020</v>
      </c>
    </row>
    <row r="9" spans="1:13" ht="15.75" thickBot="1">
      <c r="A9" s="5">
        <v>205</v>
      </c>
      <c r="B9" s="6" t="s">
        <v>6</v>
      </c>
      <c r="C9" s="7">
        <v>1260</v>
      </c>
      <c r="H9" t="s">
        <v>26</v>
      </c>
      <c r="I9" s="14">
        <f>I6/(I7*I8)</f>
        <v>2.9945725490196078</v>
      </c>
      <c r="K9">
        <v>401</v>
      </c>
      <c r="L9" t="s">
        <v>78</v>
      </c>
      <c r="M9">
        <v>3360</v>
      </c>
    </row>
    <row r="10" spans="1:13" ht="15.75" thickBot="1">
      <c r="A10" s="5">
        <v>206</v>
      </c>
      <c r="B10" s="13" t="s">
        <v>17</v>
      </c>
      <c r="C10" s="7">
        <v>6950</v>
      </c>
      <c r="K10">
        <v>405</v>
      </c>
      <c r="L10" t="s">
        <v>79</v>
      </c>
      <c r="M10">
        <v>370</v>
      </c>
    </row>
    <row r="11" spans="1:13" ht="15.75" thickBot="1">
      <c r="A11" s="5">
        <v>207</v>
      </c>
      <c r="B11" s="6" t="s">
        <v>7</v>
      </c>
      <c r="C11" s="7">
        <v>9550</v>
      </c>
      <c r="H11" t="s">
        <v>29</v>
      </c>
      <c r="I11" s="14">
        <v>13879320</v>
      </c>
      <c r="K11">
        <v>507</v>
      </c>
      <c r="L11" t="s">
        <v>14</v>
      </c>
      <c r="M11">
        <v>970</v>
      </c>
    </row>
    <row r="12" spans="1:13" ht="15.75" thickBot="1">
      <c r="A12" s="5">
        <v>208</v>
      </c>
      <c r="B12" s="6" t="s">
        <v>8</v>
      </c>
      <c r="C12" s="7">
        <v>5480</v>
      </c>
      <c r="H12" t="s">
        <v>30</v>
      </c>
      <c r="I12">
        <v>19391400</v>
      </c>
      <c r="K12">
        <v>605</v>
      </c>
      <c r="L12" t="s">
        <v>80</v>
      </c>
      <c r="M12">
        <v>580</v>
      </c>
    </row>
    <row r="13" spans="1:13" ht="15.75" thickBot="1">
      <c r="A13" s="8">
        <v>209</v>
      </c>
      <c r="B13" s="9" t="s">
        <v>9</v>
      </c>
      <c r="C13" s="10">
        <v>220</v>
      </c>
      <c r="H13" t="s">
        <v>31</v>
      </c>
      <c r="I13" s="14">
        <v>0</v>
      </c>
      <c r="K13">
        <v>707</v>
      </c>
      <c r="L13" t="s">
        <v>21</v>
      </c>
      <c r="M13">
        <v>480</v>
      </c>
    </row>
    <row r="14" spans="1:13" ht="15.75" thickBot="1">
      <c r="A14" s="2">
        <v>304</v>
      </c>
      <c r="B14" s="3" t="s">
        <v>10</v>
      </c>
      <c r="C14" s="4">
        <v>420</v>
      </c>
      <c r="H14" t="s">
        <v>32</v>
      </c>
      <c r="I14">
        <v>1</v>
      </c>
      <c r="M14">
        <f>SUM(M2:M13)</f>
        <v>15600</v>
      </c>
    </row>
    <row r="15" spans="1:13" ht="15.75" thickBot="1">
      <c r="A15" s="5">
        <v>307</v>
      </c>
      <c r="B15" s="6" t="s">
        <v>11</v>
      </c>
      <c r="C15" s="7">
        <v>6180</v>
      </c>
      <c r="H15" t="s">
        <v>33</v>
      </c>
      <c r="I15">
        <v>2</v>
      </c>
    </row>
    <row r="16" spans="1:13" ht="15.75" thickBot="1">
      <c r="A16" s="5">
        <v>308</v>
      </c>
      <c r="B16" s="6" t="s">
        <v>12</v>
      </c>
      <c r="C16" s="7">
        <v>5750</v>
      </c>
      <c r="H16" t="s">
        <v>34</v>
      </c>
      <c r="I16">
        <v>0</v>
      </c>
    </row>
    <row r="17" spans="1:9" ht="15.75" thickBot="1">
      <c r="A17" s="5">
        <v>309</v>
      </c>
      <c r="B17" s="6" t="s">
        <v>13</v>
      </c>
      <c r="C17" s="7">
        <v>1020</v>
      </c>
      <c r="H17" t="s">
        <v>35</v>
      </c>
      <c r="I17" s="14">
        <f>I11*I14+I12*I15+I13*I16</f>
        <v>52662120</v>
      </c>
    </row>
    <row r="18" spans="1:9" ht="15.75" thickBot="1">
      <c r="A18" s="5">
        <v>403</v>
      </c>
      <c r="B18" s="13" t="s">
        <v>18</v>
      </c>
      <c r="C18" s="7">
        <v>1070</v>
      </c>
      <c r="H18" t="s">
        <v>36</v>
      </c>
      <c r="I18" s="14">
        <f>I17*0.2</f>
        <v>10532424</v>
      </c>
    </row>
    <row r="19" spans="1:9" ht="15.75" thickBot="1">
      <c r="A19" s="5">
        <v>507</v>
      </c>
      <c r="B19" s="6" t="s">
        <v>14</v>
      </c>
      <c r="C19" s="7">
        <v>970</v>
      </c>
      <c r="H19" t="s">
        <v>37</v>
      </c>
      <c r="I19" s="14">
        <f>(I17+I18)*0.35</f>
        <v>22118090.399999999</v>
      </c>
    </row>
    <row r="20" spans="1:9" ht="15.75" thickBot="1">
      <c r="A20" s="5">
        <v>703</v>
      </c>
      <c r="B20" s="13" t="s">
        <v>19</v>
      </c>
      <c r="C20" s="7">
        <v>460</v>
      </c>
      <c r="H20" t="s">
        <v>38</v>
      </c>
      <c r="I20" s="14">
        <f>I2*380/100</f>
        <v>59280</v>
      </c>
    </row>
    <row r="21" spans="1:9" ht="15.75" thickBot="1">
      <c r="A21" s="5">
        <v>704</v>
      </c>
      <c r="B21" s="13" t="s">
        <v>20</v>
      </c>
      <c r="C21" s="7">
        <v>3200</v>
      </c>
      <c r="H21" t="s">
        <v>39</v>
      </c>
      <c r="I21" s="14">
        <f>4500*I2*12/100</f>
        <v>8424000</v>
      </c>
    </row>
    <row r="22" spans="1:9" ht="15.75" thickBot="1">
      <c r="A22" s="5">
        <v>707</v>
      </c>
      <c r="B22" s="13" t="s">
        <v>21</v>
      </c>
      <c r="C22" s="7">
        <v>480</v>
      </c>
      <c r="H22" t="s">
        <v>40</v>
      </c>
      <c r="I22" s="14">
        <f>I17*0.2</f>
        <v>10532424</v>
      </c>
    </row>
    <row r="23" spans="1:9">
      <c r="H23" t="s">
        <v>41</v>
      </c>
      <c r="I23" s="14">
        <f>SUM(I17:I22)</f>
        <v>104328338.40000001</v>
      </c>
    </row>
    <row r="24" spans="1:9">
      <c r="H24" t="s">
        <v>42</v>
      </c>
      <c r="I24" s="14">
        <f>I23*0.1</f>
        <v>10432833.840000002</v>
      </c>
    </row>
    <row r="25" spans="1:9">
      <c r="H25" t="s">
        <v>43</v>
      </c>
      <c r="I25" s="14">
        <f>I23*0.2</f>
        <v>20865667.680000003</v>
      </c>
    </row>
    <row r="26" spans="1:9">
      <c r="H26" t="s">
        <v>44</v>
      </c>
      <c r="I26" s="14">
        <f>SUM(I23:I25)</f>
        <v>135626839.92000002</v>
      </c>
    </row>
    <row r="27" spans="1:9">
      <c r="H27" t="s">
        <v>45</v>
      </c>
      <c r="I27" s="14">
        <f>I26*0.3</f>
        <v>40688051.976000004</v>
      </c>
    </row>
    <row r="28" spans="1:9">
      <c r="H28" t="s">
        <v>46</v>
      </c>
      <c r="I28" s="14">
        <f>I26+I27</f>
        <v>176314891.89600003</v>
      </c>
    </row>
    <row r="29" spans="1:9">
      <c r="H29" t="s">
        <v>47</v>
      </c>
      <c r="I29" s="14">
        <f>I28*0.2</f>
        <v>35262978.379200004</v>
      </c>
    </row>
    <row r="30" spans="1:9">
      <c r="H30" t="s">
        <v>48</v>
      </c>
      <c r="I30" s="14">
        <f>I28+I29</f>
        <v>211577870.27520004</v>
      </c>
    </row>
    <row r="31" spans="1:9">
      <c r="H31" t="s">
        <v>49</v>
      </c>
      <c r="I31" s="14">
        <f>I30</f>
        <v>211577870.27520004</v>
      </c>
    </row>
    <row r="32" spans="1:9">
      <c r="H32" t="s">
        <v>50</v>
      </c>
      <c r="I32" s="14">
        <f>I31/100</f>
        <v>2115778.7027520002</v>
      </c>
    </row>
    <row r="33" spans="8:9">
      <c r="H33" t="s">
        <v>51</v>
      </c>
      <c r="I33" s="14">
        <f>I31+I32</f>
        <v>213693648.97795203</v>
      </c>
    </row>
    <row r="34" spans="8:9">
      <c r="H34" t="s">
        <v>52</v>
      </c>
      <c r="I34" s="14">
        <f>650000*0.5/(22*8)</f>
        <v>1846.590909090909</v>
      </c>
    </row>
    <row r="35" spans="8:9">
      <c r="H35" t="s">
        <v>53</v>
      </c>
      <c r="I35" s="14">
        <f>60000</f>
        <v>60000</v>
      </c>
    </row>
    <row r="36" spans="8:9">
      <c r="H36" t="s">
        <v>54</v>
      </c>
      <c r="I36" s="14">
        <f>I34*I35</f>
        <v>110795454.54545455</v>
      </c>
    </row>
    <row r="37" spans="8:9">
      <c r="H37" t="s">
        <v>55</v>
      </c>
      <c r="I37" s="14">
        <f>I36*1.5</f>
        <v>166193181.81818181</v>
      </c>
    </row>
    <row r="38" spans="8:9">
      <c r="H38" t="s">
        <v>56</v>
      </c>
      <c r="I38">
        <v>110</v>
      </c>
    </row>
    <row r="39" spans="8:9">
      <c r="H39" t="s">
        <v>57</v>
      </c>
      <c r="I39">
        <f>I38*60000</f>
        <v>6600000</v>
      </c>
    </row>
    <row r="40" spans="8:9">
      <c r="H40" t="s">
        <v>58</v>
      </c>
      <c r="I40">
        <f>6*60000</f>
        <v>360000</v>
      </c>
    </row>
    <row r="41" spans="8:9">
      <c r="H41" t="s">
        <v>59</v>
      </c>
      <c r="I41" s="14">
        <f>I36+I37+I39+I40</f>
        <v>283948636.36363637</v>
      </c>
    </row>
    <row r="42" spans="8:9">
      <c r="H42" t="s">
        <v>60</v>
      </c>
      <c r="I42" s="14">
        <f>I41*(1-0.18)</f>
        <v>232837881.81818184</v>
      </c>
    </row>
    <row r="43" spans="8:9">
      <c r="H43" t="s">
        <v>61</v>
      </c>
      <c r="I43" s="14">
        <f>I42*0.735</f>
        <v>171135843.13636366</v>
      </c>
    </row>
    <row r="44" spans="8:9">
      <c r="H44" t="s">
        <v>62</v>
      </c>
      <c r="I44" s="14">
        <f>I42*0.54</f>
        <v>125732456.1818182</v>
      </c>
    </row>
    <row r="45" spans="8:9">
      <c r="H45" t="s">
        <v>63</v>
      </c>
      <c r="I45" s="14">
        <f>I42*0.398</f>
        <v>92669476.963636383</v>
      </c>
    </row>
    <row r="46" spans="8:9">
      <c r="H46" t="s">
        <v>64</v>
      </c>
      <c r="I46" s="14">
        <f>-I33+I42</f>
        <v>19144232.840229809</v>
      </c>
    </row>
    <row r="47" spans="8:9">
      <c r="H47" t="s">
        <v>65</v>
      </c>
      <c r="I47" s="14">
        <f>I42-I33</f>
        <v>19144232.840229809</v>
      </c>
    </row>
    <row r="48" spans="8:9">
      <c r="H48" t="s">
        <v>66</v>
      </c>
      <c r="I48" s="14">
        <f>I46+I42</f>
        <v>251982114.65841165</v>
      </c>
    </row>
    <row r="49" spans="8:9">
      <c r="H49" t="s">
        <v>67</v>
      </c>
      <c r="I49" s="14">
        <f>I47+I43</f>
        <v>190280075.97659346</v>
      </c>
    </row>
    <row r="50" spans="8:9">
      <c r="H50" t="s">
        <v>68</v>
      </c>
      <c r="I50" s="14">
        <f>I48+I42</f>
        <v>484819996.47659349</v>
      </c>
    </row>
    <row r="51" spans="8:9">
      <c r="H51" t="s">
        <v>69</v>
      </c>
      <c r="I51" s="14">
        <f>I49+I44</f>
        <v>316012532.15841168</v>
      </c>
    </row>
    <row r="52" spans="8:9">
      <c r="H52" t="s">
        <v>70</v>
      </c>
      <c r="I52" s="14">
        <f>I50+I42</f>
        <v>717657878.29477537</v>
      </c>
    </row>
    <row r="53" spans="8:9">
      <c r="H53" t="s">
        <v>71</v>
      </c>
      <c r="I53" s="14">
        <f>I51+I45</f>
        <v>408682009.12204808</v>
      </c>
    </row>
    <row r="54" spans="8:9">
      <c r="H54" t="s">
        <v>72</v>
      </c>
      <c r="I54" s="14">
        <f>SUM(I42:I45)/4</f>
        <v>155593914.52500001</v>
      </c>
    </row>
    <row r="55" spans="8:9">
      <c r="H55" t="s">
        <v>73</v>
      </c>
      <c r="I55" s="14">
        <f>I54/I33*100</f>
        <v>72.811670009459888</v>
      </c>
    </row>
  </sheetData>
  <mergeCells count="3"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Mashka</dc:creator>
  <cp:lastModifiedBy>Andrew</cp:lastModifiedBy>
  <dcterms:created xsi:type="dcterms:W3CDTF">2012-05-13T10:27:23Z</dcterms:created>
  <dcterms:modified xsi:type="dcterms:W3CDTF">2012-05-23T00:02:15Z</dcterms:modified>
</cp:coreProperties>
</file>