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80052C2B-B4A0-48EC-8B2D-ED8213AFF439}" xr6:coauthVersionLast="47" xr6:coauthVersionMax="47" xr10:uidLastSave="{00000000-0000-0000-0000-000000000000}"/>
  <bookViews>
    <workbookView xWindow="-110" yWindow="-110" windowWidth="19420" windowHeight="11020" firstSheet="2" activeTab="7" xr2:uid="{00000000-000D-0000-FFFF-FFFF00000000}"/>
  </bookViews>
  <sheets>
    <sheet name="products" sheetId="1" r:id="rId1"/>
    <sheet name="customers" sheetId="2" r:id="rId2"/>
    <sheet name="Sheet5" sheetId="9" r:id="rId3"/>
    <sheet name="Charts" sheetId="15" r:id="rId4"/>
    <sheet name="Full Table" sheetId="7" r:id="rId5"/>
    <sheet name="order_items" sheetId="4" r:id="rId6"/>
    <sheet name="Order" sheetId="6" r:id="rId7"/>
    <sheet name="DashBaord" sheetId="16" r:id="rId8"/>
  </sheets>
  <definedNames>
    <definedName name="_xlnm._FilterDatabase" localSheetId="0" hidden="1">products!$A$1:$D$101</definedName>
    <definedName name="Slicer_Gender">#N/A</definedName>
    <definedName name="Slicer_Month">#N/A</definedName>
  </definedNames>
  <calcPr calcId="181029"/>
  <pivotCaches>
    <pivotCache cacheId="2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7" l="1"/>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R2" i="7"/>
  <c r="Q5" i="7"/>
  <c r="Q9" i="7"/>
  <c r="Q13" i="7"/>
  <c r="Q17" i="7"/>
  <c r="Q21" i="7"/>
  <c r="Q25" i="7"/>
  <c r="Q29" i="7"/>
  <c r="Q33" i="7"/>
  <c r="Q37" i="7"/>
  <c r="Q41" i="7"/>
  <c r="Q45" i="7"/>
  <c r="Q49" i="7"/>
  <c r="Q53" i="7"/>
  <c r="Q57" i="7"/>
  <c r="Q61" i="7"/>
  <c r="Q65" i="7"/>
  <c r="Q69" i="7"/>
  <c r="Q73" i="7"/>
  <c r="Q77" i="7"/>
  <c r="Q81" i="7"/>
  <c r="Q85" i="7"/>
  <c r="Q89" i="7"/>
  <c r="Q93" i="7"/>
  <c r="Q97" i="7"/>
  <c r="Q101"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M2" i="7"/>
  <c r="N2" i="7" s="1"/>
  <c r="M3" i="7"/>
  <c r="N3" i="7" s="1"/>
  <c r="M4" i="7"/>
  <c r="N4" i="7" s="1"/>
  <c r="M5" i="7"/>
  <c r="N5" i="7" s="1"/>
  <c r="M6" i="7"/>
  <c r="N6" i="7" s="1"/>
  <c r="M7" i="7"/>
  <c r="N7" i="7" s="1"/>
  <c r="M8" i="7"/>
  <c r="N8" i="7" s="1"/>
  <c r="M9" i="7"/>
  <c r="N9" i="7" s="1"/>
  <c r="M10" i="7"/>
  <c r="N10" i="7" s="1"/>
  <c r="M11" i="7"/>
  <c r="N11" i="7" s="1"/>
  <c r="M12" i="7"/>
  <c r="N12" i="7" s="1"/>
  <c r="M13" i="7"/>
  <c r="N13" i="7" s="1"/>
  <c r="M14" i="7"/>
  <c r="N14" i="7" s="1"/>
  <c r="M15" i="7"/>
  <c r="N15" i="7" s="1"/>
  <c r="M16" i="7"/>
  <c r="N16" i="7" s="1"/>
  <c r="M17" i="7"/>
  <c r="N17" i="7" s="1"/>
  <c r="M18" i="7"/>
  <c r="N18" i="7" s="1"/>
  <c r="M19" i="7"/>
  <c r="N19" i="7" s="1"/>
  <c r="M20" i="7"/>
  <c r="N20" i="7" s="1"/>
  <c r="M21" i="7"/>
  <c r="N21" i="7" s="1"/>
  <c r="M22" i="7"/>
  <c r="N22" i="7" s="1"/>
  <c r="M23" i="7"/>
  <c r="N23" i="7" s="1"/>
  <c r="M24" i="7"/>
  <c r="N24" i="7" s="1"/>
  <c r="M25" i="7"/>
  <c r="N25" i="7" s="1"/>
  <c r="M26" i="7"/>
  <c r="N26" i="7" s="1"/>
  <c r="M27" i="7"/>
  <c r="N27" i="7" s="1"/>
  <c r="M28" i="7"/>
  <c r="N28" i="7" s="1"/>
  <c r="M29" i="7"/>
  <c r="N29" i="7" s="1"/>
  <c r="M30" i="7"/>
  <c r="N30" i="7" s="1"/>
  <c r="M31" i="7"/>
  <c r="N31" i="7" s="1"/>
  <c r="M32" i="7"/>
  <c r="N32" i="7" s="1"/>
  <c r="M33" i="7"/>
  <c r="N33" i="7" s="1"/>
  <c r="M34" i="7"/>
  <c r="N34" i="7" s="1"/>
  <c r="M35" i="7"/>
  <c r="N35" i="7" s="1"/>
  <c r="M36" i="7"/>
  <c r="N36" i="7" s="1"/>
  <c r="M37" i="7"/>
  <c r="N37" i="7" s="1"/>
  <c r="M38" i="7"/>
  <c r="N38" i="7" s="1"/>
  <c r="M39" i="7"/>
  <c r="N39" i="7" s="1"/>
  <c r="M40" i="7"/>
  <c r="N40" i="7" s="1"/>
  <c r="M41" i="7"/>
  <c r="N41" i="7" s="1"/>
  <c r="M42" i="7"/>
  <c r="N42" i="7" s="1"/>
  <c r="M43" i="7"/>
  <c r="N43" i="7" s="1"/>
  <c r="M44" i="7"/>
  <c r="N44" i="7" s="1"/>
  <c r="M45" i="7"/>
  <c r="N45" i="7" s="1"/>
  <c r="M46" i="7"/>
  <c r="N46" i="7" s="1"/>
  <c r="M47" i="7"/>
  <c r="N47" i="7" s="1"/>
  <c r="M48" i="7"/>
  <c r="N48" i="7" s="1"/>
  <c r="M49" i="7"/>
  <c r="N49" i="7" s="1"/>
  <c r="M50" i="7"/>
  <c r="N50" i="7" s="1"/>
  <c r="M51" i="7"/>
  <c r="N51" i="7" s="1"/>
  <c r="M52" i="7"/>
  <c r="N52" i="7" s="1"/>
  <c r="M53" i="7"/>
  <c r="N53" i="7" s="1"/>
  <c r="M54" i="7"/>
  <c r="N54" i="7" s="1"/>
  <c r="M55" i="7"/>
  <c r="N55" i="7" s="1"/>
  <c r="M56" i="7"/>
  <c r="N56" i="7" s="1"/>
  <c r="M57" i="7"/>
  <c r="N57" i="7" s="1"/>
  <c r="M58" i="7"/>
  <c r="N58" i="7" s="1"/>
  <c r="M59" i="7"/>
  <c r="N59" i="7" s="1"/>
  <c r="M60" i="7"/>
  <c r="N60" i="7" s="1"/>
  <c r="M61" i="7"/>
  <c r="N61" i="7" s="1"/>
  <c r="M62" i="7"/>
  <c r="N62" i="7" s="1"/>
  <c r="M63" i="7"/>
  <c r="N63" i="7" s="1"/>
  <c r="M64" i="7"/>
  <c r="N64" i="7" s="1"/>
  <c r="M65" i="7"/>
  <c r="N65" i="7" s="1"/>
  <c r="M66" i="7"/>
  <c r="N66" i="7" s="1"/>
  <c r="M67" i="7"/>
  <c r="N67" i="7" s="1"/>
  <c r="M68" i="7"/>
  <c r="N68" i="7" s="1"/>
  <c r="M69" i="7"/>
  <c r="N69" i="7" s="1"/>
  <c r="M70" i="7"/>
  <c r="N70" i="7" s="1"/>
  <c r="M71" i="7"/>
  <c r="N71" i="7" s="1"/>
  <c r="M72" i="7"/>
  <c r="N72" i="7" s="1"/>
  <c r="M73" i="7"/>
  <c r="N73" i="7" s="1"/>
  <c r="M74" i="7"/>
  <c r="N74" i="7" s="1"/>
  <c r="M75" i="7"/>
  <c r="N75" i="7" s="1"/>
  <c r="M76" i="7"/>
  <c r="N76" i="7" s="1"/>
  <c r="M77" i="7"/>
  <c r="N77" i="7" s="1"/>
  <c r="M78" i="7"/>
  <c r="N78" i="7" s="1"/>
  <c r="M79" i="7"/>
  <c r="N79" i="7" s="1"/>
  <c r="M80" i="7"/>
  <c r="N80" i="7" s="1"/>
  <c r="M81" i="7"/>
  <c r="N81" i="7" s="1"/>
  <c r="M82" i="7"/>
  <c r="N82" i="7" s="1"/>
  <c r="M83" i="7"/>
  <c r="N83" i="7" s="1"/>
  <c r="M84" i="7"/>
  <c r="N84" i="7" s="1"/>
  <c r="M85" i="7"/>
  <c r="N85" i="7" s="1"/>
  <c r="M86" i="7"/>
  <c r="N86" i="7" s="1"/>
  <c r="M87" i="7"/>
  <c r="N87" i="7" s="1"/>
  <c r="M88" i="7"/>
  <c r="N88" i="7" s="1"/>
  <c r="M89" i="7"/>
  <c r="N89" i="7" s="1"/>
  <c r="M90" i="7"/>
  <c r="N90" i="7" s="1"/>
  <c r="M91" i="7"/>
  <c r="N91" i="7" s="1"/>
  <c r="M92" i="7"/>
  <c r="N92" i="7" s="1"/>
  <c r="M93" i="7"/>
  <c r="N93" i="7" s="1"/>
  <c r="M94" i="7"/>
  <c r="N94" i="7" s="1"/>
  <c r="M95" i="7"/>
  <c r="N95" i="7" s="1"/>
  <c r="M96" i="7"/>
  <c r="N96" i="7" s="1"/>
  <c r="M97" i="7"/>
  <c r="N97" i="7" s="1"/>
  <c r="M98" i="7"/>
  <c r="N98" i="7" s="1"/>
  <c r="M99" i="7"/>
  <c r="N99" i="7" s="1"/>
  <c r="M100" i="7"/>
  <c r="N100" i="7" s="1"/>
  <c r="M101" i="7"/>
  <c r="N101" i="7" s="1"/>
  <c r="F2"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J101" i="7"/>
  <c r="I101" i="7"/>
  <c r="J100" i="7"/>
  <c r="I100" i="7"/>
  <c r="J99" i="7"/>
  <c r="I99" i="7"/>
  <c r="J98" i="7"/>
  <c r="I98" i="7"/>
  <c r="J97" i="7"/>
  <c r="I97" i="7"/>
  <c r="J96" i="7"/>
  <c r="I96" i="7"/>
  <c r="J95" i="7"/>
  <c r="I95" i="7"/>
  <c r="J94" i="7"/>
  <c r="I94" i="7"/>
  <c r="J93" i="7"/>
  <c r="I93" i="7"/>
  <c r="J92" i="7"/>
  <c r="I92" i="7"/>
  <c r="J91" i="7"/>
  <c r="I91" i="7"/>
  <c r="J90" i="7"/>
  <c r="I90" i="7"/>
  <c r="J89" i="7"/>
  <c r="I89" i="7"/>
  <c r="J88" i="7"/>
  <c r="I88" i="7"/>
  <c r="J87" i="7"/>
  <c r="I87" i="7"/>
  <c r="J86" i="7"/>
  <c r="I86" i="7"/>
  <c r="J85" i="7"/>
  <c r="I85" i="7"/>
  <c r="J84" i="7"/>
  <c r="I84" i="7"/>
  <c r="J83" i="7"/>
  <c r="I83" i="7"/>
  <c r="J82" i="7"/>
  <c r="I82" i="7"/>
  <c r="J81" i="7"/>
  <c r="I81" i="7"/>
  <c r="J80" i="7"/>
  <c r="I80" i="7"/>
  <c r="J79" i="7"/>
  <c r="I79" i="7"/>
  <c r="J78" i="7"/>
  <c r="I78" i="7"/>
  <c r="J77" i="7"/>
  <c r="I77" i="7"/>
  <c r="J76" i="7"/>
  <c r="I76" i="7"/>
  <c r="J75" i="7"/>
  <c r="I75" i="7"/>
  <c r="J74" i="7"/>
  <c r="I74" i="7"/>
  <c r="J73" i="7"/>
  <c r="I73" i="7"/>
  <c r="J72" i="7"/>
  <c r="I72" i="7"/>
  <c r="J71" i="7"/>
  <c r="I71" i="7"/>
  <c r="J70" i="7"/>
  <c r="I70" i="7"/>
  <c r="J69" i="7"/>
  <c r="I69" i="7"/>
  <c r="J68" i="7"/>
  <c r="I68" i="7"/>
  <c r="J67" i="7"/>
  <c r="I67" i="7"/>
  <c r="J66" i="7"/>
  <c r="I66" i="7"/>
  <c r="J65" i="7"/>
  <c r="I65" i="7"/>
  <c r="J64" i="7"/>
  <c r="I64" i="7"/>
  <c r="J63" i="7"/>
  <c r="I63" i="7"/>
  <c r="J62" i="7"/>
  <c r="I62" i="7"/>
  <c r="J61" i="7"/>
  <c r="I61" i="7"/>
  <c r="J60" i="7"/>
  <c r="I60" i="7"/>
  <c r="J59" i="7"/>
  <c r="I59" i="7"/>
  <c r="J58" i="7"/>
  <c r="I58" i="7"/>
  <c r="J57" i="7"/>
  <c r="I57" i="7"/>
  <c r="J56" i="7"/>
  <c r="I56" i="7"/>
  <c r="J55" i="7"/>
  <c r="I55" i="7"/>
  <c r="J54" i="7"/>
  <c r="I54" i="7"/>
  <c r="J53" i="7"/>
  <c r="I53" i="7"/>
  <c r="J52" i="7"/>
  <c r="I52" i="7"/>
  <c r="J51" i="7"/>
  <c r="I51" i="7"/>
  <c r="J50" i="7"/>
  <c r="I50" i="7"/>
  <c r="J49" i="7"/>
  <c r="I49" i="7"/>
  <c r="J48" i="7"/>
  <c r="I48" i="7"/>
  <c r="J47" i="7"/>
  <c r="I47" i="7"/>
  <c r="J46" i="7"/>
  <c r="I46" i="7"/>
  <c r="J45" i="7"/>
  <c r="I45" i="7"/>
  <c r="J44" i="7"/>
  <c r="I44" i="7"/>
  <c r="J43" i="7"/>
  <c r="I43" i="7"/>
  <c r="J42" i="7"/>
  <c r="I42" i="7"/>
  <c r="J41" i="7"/>
  <c r="I41" i="7"/>
  <c r="J40" i="7"/>
  <c r="I40" i="7"/>
  <c r="J39" i="7"/>
  <c r="I39" i="7"/>
  <c r="J38" i="7"/>
  <c r="I38" i="7"/>
  <c r="J37" i="7"/>
  <c r="I37" i="7"/>
  <c r="J36" i="7"/>
  <c r="I36" i="7"/>
  <c r="J35" i="7"/>
  <c r="I35" i="7"/>
  <c r="J34" i="7"/>
  <c r="I34" i="7"/>
  <c r="J33" i="7"/>
  <c r="I33" i="7"/>
  <c r="J32" i="7"/>
  <c r="I32" i="7"/>
  <c r="J31" i="7"/>
  <c r="I31" i="7"/>
  <c r="J30" i="7"/>
  <c r="I30" i="7"/>
  <c r="J29" i="7"/>
  <c r="I29" i="7"/>
  <c r="J28" i="7"/>
  <c r="I28" i="7"/>
  <c r="J27" i="7"/>
  <c r="I27" i="7"/>
  <c r="J26" i="7"/>
  <c r="I26" i="7"/>
  <c r="J25" i="7"/>
  <c r="I25" i="7"/>
  <c r="J24" i="7"/>
  <c r="I24" i="7"/>
  <c r="J23" i="7"/>
  <c r="I23" i="7"/>
  <c r="J22" i="7"/>
  <c r="I22" i="7"/>
  <c r="J21" i="7"/>
  <c r="I21" i="7"/>
  <c r="J20" i="7"/>
  <c r="I20" i="7"/>
  <c r="J19" i="7"/>
  <c r="I19" i="7"/>
  <c r="J18" i="7"/>
  <c r="I18" i="7"/>
  <c r="J17" i="7"/>
  <c r="I17" i="7"/>
  <c r="J16" i="7"/>
  <c r="I16" i="7"/>
  <c r="J15" i="7"/>
  <c r="I15" i="7"/>
  <c r="J14" i="7"/>
  <c r="I14" i="7"/>
  <c r="J13" i="7"/>
  <c r="I13" i="7"/>
  <c r="J12" i="7"/>
  <c r="I12" i="7"/>
  <c r="J11" i="7"/>
  <c r="I11" i="7"/>
  <c r="J10" i="7"/>
  <c r="I10" i="7"/>
  <c r="J9" i="7"/>
  <c r="I9" i="7"/>
  <c r="J8" i="7"/>
  <c r="I8" i="7"/>
  <c r="J7" i="7"/>
  <c r="I7" i="7"/>
  <c r="J6" i="7"/>
  <c r="I6" i="7"/>
  <c r="J5" i="7"/>
  <c r="I5" i="7"/>
  <c r="J4" i="7"/>
  <c r="I4" i="7"/>
  <c r="J3" i="7"/>
  <c r="I3" i="7"/>
  <c r="J2" i="7"/>
  <c r="I2" i="7"/>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Q100" i="7" l="1"/>
  <c r="Q96" i="7"/>
  <c r="Q92" i="7"/>
  <c r="Q88" i="7"/>
  <c r="Q84" i="7"/>
  <c r="Q80" i="7"/>
  <c r="Q76" i="7"/>
  <c r="Q72" i="7"/>
  <c r="Q68" i="7"/>
  <c r="Q64" i="7"/>
  <c r="Q60" i="7"/>
  <c r="Q56" i="7"/>
  <c r="Q52" i="7"/>
  <c r="Q48" i="7"/>
  <c r="Q44" i="7"/>
  <c r="Q40" i="7"/>
  <c r="Q36" i="7"/>
  <c r="Q32" i="7"/>
  <c r="Q28" i="7"/>
  <c r="Q24" i="7"/>
  <c r="Q20" i="7"/>
  <c r="Q16" i="7"/>
  <c r="Q12" i="7"/>
  <c r="Q8" i="7"/>
  <c r="Q4" i="7"/>
  <c r="Q99" i="7"/>
  <c r="Q95" i="7"/>
  <c r="Q91" i="7"/>
  <c r="Q87" i="7"/>
  <c r="Q83" i="7"/>
  <c r="Q79" i="7"/>
  <c r="Q75" i="7"/>
  <c r="Q71" i="7"/>
  <c r="Q67" i="7"/>
  <c r="Q63" i="7"/>
  <c r="Q59" i="7"/>
  <c r="Q55" i="7"/>
  <c r="Q51" i="7"/>
  <c r="Q47" i="7"/>
  <c r="Q43" i="7"/>
  <c r="Q39" i="7"/>
  <c r="Q35" i="7"/>
  <c r="Q31" i="7"/>
  <c r="Q27" i="7"/>
  <c r="Q23" i="7"/>
  <c r="Q19" i="7"/>
  <c r="Q15" i="7"/>
  <c r="Q11" i="7"/>
  <c r="Q7" i="7"/>
  <c r="Q3" i="7"/>
  <c r="O2" i="7"/>
  <c r="Q98" i="7"/>
  <c r="Q94" i="7"/>
  <c r="Q90" i="7"/>
  <c r="Q86" i="7"/>
  <c r="Q82" i="7"/>
  <c r="Q78" i="7"/>
  <c r="Q74" i="7"/>
  <c r="Q70" i="7"/>
  <c r="Q66" i="7"/>
  <c r="Q62" i="7"/>
  <c r="Q58" i="7"/>
  <c r="Q54" i="7"/>
  <c r="Q50" i="7"/>
  <c r="Q46" i="7"/>
  <c r="Q42" i="7"/>
  <c r="Q38" i="7"/>
  <c r="Q34" i="7"/>
  <c r="Q30" i="7"/>
  <c r="Q26" i="7"/>
  <c r="Q22" i="7"/>
  <c r="Q18" i="7"/>
  <c r="Q14" i="7"/>
  <c r="Q10" i="7"/>
  <c r="Q6" i="7"/>
  <c r="Q2" i="7"/>
  <c r="O101" i="7"/>
  <c r="O97" i="7"/>
  <c r="O93" i="7"/>
  <c r="O89" i="7"/>
  <c r="O85" i="7"/>
  <c r="O81" i="7"/>
  <c r="O77" i="7"/>
  <c r="O73" i="7"/>
  <c r="O69" i="7"/>
  <c r="O65" i="7"/>
  <c r="O61" i="7"/>
  <c r="O57" i="7"/>
  <c r="O53" i="7"/>
  <c r="O49" i="7"/>
  <c r="O45" i="7"/>
  <c r="O41" i="7"/>
  <c r="O37" i="7"/>
  <c r="O33" i="7"/>
  <c r="O29" i="7"/>
  <c r="O25" i="7"/>
  <c r="O21" i="7"/>
  <c r="O17" i="7"/>
  <c r="O13" i="7"/>
  <c r="O9" i="7"/>
  <c r="O5" i="7"/>
  <c r="O100" i="7"/>
  <c r="O96" i="7"/>
  <c r="O92" i="7"/>
  <c r="O88" i="7"/>
  <c r="O84" i="7"/>
  <c r="O80" i="7"/>
  <c r="O76" i="7"/>
  <c r="O72" i="7"/>
  <c r="O68" i="7"/>
  <c r="O64" i="7"/>
  <c r="O60" i="7"/>
  <c r="O56" i="7"/>
  <c r="O52" i="7"/>
  <c r="O48" i="7"/>
  <c r="O44" i="7"/>
  <c r="O40" i="7"/>
  <c r="O36" i="7"/>
  <c r="O32" i="7"/>
  <c r="O28" i="7"/>
  <c r="O24" i="7"/>
  <c r="O20" i="7"/>
  <c r="O16" i="7"/>
  <c r="O12" i="7"/>
  <c r="O8" i="7"/>
  <c r="O4" i="7"/>
  <c r="O99" i="7"/>
  <c r="O95" i="7"/>
  <c r="O91" i="7"/>
  <c r="O87" i="7"/>
  <c r="O83" i="7"/>
  <c r="O79" i="7"/>
  <c r="O75" i="7"/>
  <c r="O71" i="7"/>
  <c r="O67" i="7"/>
  <c r="O63" i="7"/>
  <c r="O59" i="7"/>
  <c r="O55" i="7"/>
  <c r="O51" i="7"/>
  <c r="O47" i="7"/>
  <c r="O43" i="7"/>
  <c r="O39" i="7"/>
  <c r="O35" i="7"/>
  <c r="O31" i="7"/>
  <c r="O27" i="7"/>
  <c r="O23" i="7"/>
  <c r="O19" i="7"/>
  <c r="O15" i="7"/>
  <c r="O11" i="7"/>
  <c r="O7" i="7"/>
  <c r="O3" i="7"/>
  <c r="O98" i="7"/>
  <c r="O94" i="7"/>
  <c r="O90" i="7"/>
  <c r="O86" i="7"/>
  <c r="O82" i="7"/>
  <c r="O78" i="7"/>
  <c r="O74" i="7"/>
  <c r="O70" i="7"/>
  <c r="O66" i="7"/>
  <c r="O62" i="7"/>
  <c r="O58" i="7"/>
  <c r="O54" i="7"/>
  <c r="O50" i="7"/>
  <c r="O46" i="7"/>
  <c r="O42" i="7"/>
  <c r="O38" i="7"/>
  <c r="O34" i="7"/>
  <c r="O30" i="7"/>
  <c r="O26" i="7"/>
  <c r="O22" i="7"/>
  <c r="O18" i="7"/>
  <c r="O14" i="7"/>
  <c r="O10" i="7"/>
  <c r="O6" i="7"/>
</calcChain>
</file>

<file path=xl/sharedStrings.xml><?xml version="1.0" encoding="utf-8"?>
<sst xmlns="http://schemas.openxmlformats.org/spreadsheetml/2006/main" count="574" uniqueCount="257">
  <si>
    <t>product_id</t>
  </si>
  <si>
    <t>price</t>
  </si>
  <si>
    <t>Home Appliances</t>
  </si>
  <si>
    <t>Accessories</t>
  </si>
  <si>
    <t>Electronics</t>
  </si>
  <si>
    <t>customer_id</t>
  </si>
  <si>
    <t>age</t>
  </si>
  <si>
    <t>city</t>
  </si>
  <si>
    <t>Houston</t>
  </si>
  <si>
    <t>Phoenix</t>
  </si>
  <si>
    <t>New York</t>
  </si>
  <si>
    <t>Los Angeles</t>
  </si>
  <si>
    <t>Chicago</t>
  </si>
  <si>
    <t>order_id</t>
  </si>
  <si>
    <t>order_date</t>
  </si>
  <si>
    <t>total_amount</t>
  </si>
  <si>
    <t>order_item_id</t>
  </si>
  <si>
    <t>quantity</t>
  </si>
  <si>
    <t>unit_price</t>
  </si>
  <si>
    <t>Category</t>
  </si>
  <si>
    <t>Nespresso VertuoPlus Coffee Maker</t>
  </si>
  <si>
    <t>Apple AirPods Pro</t>
  </si>
  <si>
    <t>Vitamix 5200 Blender</t>
  </si>
  <si>
    <t>Whirlpool Side-by-Side Refrigerator</t>
  </si>
  <si>
    <t>Philips Hue White and Color Ambiance Starter Kit</t>
  </si>
  <si>
    <t>KitchenAid Artisan Stand Mixer</t>
  </si>
  <si>
    <t>Sony X90K 65-Inch 4K TV</t>
  </si>
  <si>
    <t>Whirlpool 30-inch Wall Oven</t>
  </si>
  <si>
    <t>Samsung Galaxy Tab S8 Ultra</t>
  </si>
  <si>
    <t>Frigidaire Gallery Gas Range</t>
  </si>
  <si>
    <t>Sony WH-1000XM4 Wireless Headphones</t>
  </si>
  <si>
    <t>Beats Fit Pro Earbuds</t>
  </si>
  <si>
    <t>Hugo Boss Leather Gloves</t>
  </si>
  <si>
    <t>Michael Kors Leather Tote Bag</t>
  </si>
  <si>
    <t>HP Envy 32 All-in-One Desktop</t>
  </si>
  <si>
    <t>Oakley Flight Deck Goggles</t>
  </si>
  <si>
    <t>Canon EOS R5 Mirrorless Camera</t>
  </si>
  <si>
    <t>Ray-Ban Aviator Sunglasses</t>
  </si>
  <si>
    <t>ASUS ROG Strix Scar 17 Gaming Laptop</t>
  </si>
  <si>
    <t>Kate Spade New York Earrings</t>
  </si>
  <si>
    <t>Samsung Galaxy FlexWash Washing Machine</t>
  </si>
  <si>
    <t>Apple iPad Pro 12.9-inch (6th Gen)</t>
  </si>
  <si>
    <t>Samsung Galaxy S23 Ultra</t>
  </si>
  <si>
    <t>Hamilton Beach Breakfast Sandwich Maker</t>
  </si>
  <si>
    <t>Ray-Ban Wayfarer Sunglasses</t>
  </si>
  <si>
    <t>Product</t>
  </si>
  <si>
    <t>LG Smart French Door Refrigerator</t>
  </si>
  <si>
    <t>Samsung Galaxy Watch 5 Pro</t>
  </si>
  <si>
    <t>Roku Streaming Stick+</t>
  </si>
  <si>
    <t>BenQ TK850i 4K HDR Projector</t>
  </si>
  <si>
    <t>Smeg Retro 50's Style Refrigerator</t>
  </si>
  <si>
    <t>Sonos Arc Soundbar</t>
  </si>
  <si>
    <t>Anker PowerCore 26800 Portable Charger</t>
  </si>
  <si>
    <t>DeLonghi Magnifica Coffee Machine</t>
  </si>
  <si>
    <t>Burberry Check Scarf</t>
  </si>
  <si>
    <t>Acer Predator Helios 300 Gaming Laptop</t>
  </si>
  <si>
    <t>Fitbit Charge 5 Fitness Tracker</t>
  </si>
  <si>
    <t>Montblanc Meisterstück Fountain Pen</t>
  </si>
  <si>
    <t>Google Nest Hub Max</t>
  </si>
  <si>
    <t>Sony WH-1000XM5 Headphones</t>
  </si>
  <si>
    <t>Miele Complete C3 Canister Vacuum</t>
  </si>
  <si>
    <t>Sony A7R IV Full-Frame Mirrorless Camera</t>
  </si>
  <si>
    <t>Samsung Smart Microwave Oven</t>
  </si>
  <si>
    <t>Sennheiser Momentum True Wireless 3 Earbuds</t>
  </si>
  <si>
    <t>Fitbit Versa 4</t>
  </si>
  <si>
    <t>Bose SoundLink Revolve+ Bluetooth Speaker</t>
  </si>
  <si>
    <t>Apple iPhone 14 Pro</t>
  </si>
  <si>
    <t>Tumi Alpha 3 Briefcase</t>
  </si>
  <si>
    <t>Ember Temperature Control Smart Mug</t>
  </si>
  <si>
    <t>Garmin Fenix 7X Sapphire Solar GPS Watch</t>
  </si>
  <si>
    <t>Microsoft Surface Pro 9</t>
  </si>
  <si>
    <t>Google Pixel 7 Pro</t>
  </si>
  <si>
    <t>Apple AirPods Max</t>
  </si>
  <si>
    <t>Honeywell QuietSet Tower Fan</t>
  </si>
  <si>
    <t>Harman Kardon Onyx Studio 7</t>
  </si>
  <si>
    <t>Ring Video Doorbell Pro 2</t>
  </si>
  <si>
    <t>Gucci GG Marmont Belt</t>
  </si>
  <si>
    <t>Oculus Quest 2 VR Headset</t>
  </si>
  <si>
    <t>NVIDIA GeForce RTX 3080 Graphics Card</t>
  </si>
  <si>
    <t>Apple MacBook Pro (16-inch, M1 Max)</t>
  </si>
  <si>
    <t>Apple MacBook Air (M2)</t>
  </si>
  <si>
    <t>Shark Navigator Lift-Away Vacuum Cleaner</t>
  </si>
  <si>
    <t>Bose QuietComfort Earbuds</t>
  </si>
  <si>
    <t>Keurig K-Elite Single Serve Coffee Maker</t>
  </si>
  <si>
    <t>Moncler Logo Beanie</t>
  </si>
  <si>
    <t>Instant Pot Duo 7-in-1 Electric Pressure Cooker</t>
  </si>
  <si>
    <t>Seiko Automatic Watch</t>
  </si>
  <si>
    <t>Jabra Elite 85t True Wireless Earbuds</t>
  </si>
  <si>
    <t>Prada Saffiano Leather Cardholder</t>
  </si>
  <si>
    <t>Samsung Galaxy Z Fold 4</t>
  </si>
  <si>
    <t>LG Gram 17 Laptop</t>
  </si>
  <si>
    <t>Apple Watch Series 8</t>
  </si>
  <si>
    <t>Longchamp Le Pliage Tote</t>
  </si>
  <si>
    <t>LG OLED55C1PUB Alexa Built-In OLED TV</t>
  </si>
  <si>
    <t>DJI Mini 2 Drone</t>
  </si>
  <si>
    <t>Dell UltraSharp U2720Q Monitor</t>
  </si>
  <si>
    <t>Herschel Little America Backpack</t>
  </si>
  <si>
    <t>TCL 6-Series 65-Inch 4K TV</t>
  </si>
  <si>
    <t>iRobot Roomba i7+ Robot Vacuum</t>
  </si>
  <si>
    <t>Logitech MX Master 3S Mouse</t>
  </si>
  <si>
    <t>Coach Signature Canvas Wallet</t>
  </si>
  <si>
    <t>Lenovo ThinkPad X1 Carbon Gen 9</t>
  </si>
  <si>
    <t>Tiffany &amp; Co. Sterling Silver Bracelet</t>
  </si>
  <si>
    <t>Breville Barista Express Espresso Machine</t>
  </si>
  <si>
    <t>Giorgio Armani Silk Tie</t>
  </si>
  <si>
    <t>GoPro HERO11 Black</t>
  </si>
  <si>
    <t>Fossil Hybrid Smartwatch</t>
  </si>
  <si>
    <t>Bose QuietComfort 45 Headphones</t>
  </si>
  <si>
    <t>MCM Stark Backpack</t>
  </si>
  <si>
    <t>Xiaomi Mi Band 6</t>
  </si>
  <si>
    <t>Razer DeathAdder V2 Gaming Mouse</t>
  </si>
  <si>
    <t>Dyson V11 Torque Drive Vacuum Cleaner</t>
  </si>
  <si>
    <t>Louis Vuitton Monogram Key Holder</t>
  </si>
  <si>
    <t>Dell XPS 13 Laptop</t>
  </si>
  <si>
    <t>Samsung Odyssey G9 Gaming Monitor</t>
  </si>
  <si>
    <t>Gender</t>
  </si>
  <si>
    <t>Custmer Name</t>
  </si>
  <si>
    <t>LIAM SMITH</t>
  </si>
  <si>
    <t>NOAH JOHNSON</t>
  </si>
  <si>
    <t>OLIVER WILLIAMS</t>
  </si>
  <si>
    <t>ELIJAH BROWN</t>
  </si>
  <si>
    <t>WILLIAM JONES</t>
  </si>
  <si>
    <t>JAMES GARCIA</t>
  </si>
  <si>
    <t>BENJAMIN MILLER</t>
  </si>
  <si>
    <t>LUCAS DAVIS</t>
  </si>
  <si>
    <t>HENRY RODRIGUEZ</t>
  </si>
  <si>
    <t>ALEXANDER MARTINEZ</t>
  </si>
  <si>
    <t>MASON HERNANDEZ</t>
  </si>
  <si>
    <t>MICHAEL LOPEZ</t>
  </si>
  <si>
    <t>ETHAN GONZALEZ</t>
  </si>
  <si>
    <t>DANIEL WILSON</t>
  </si>
  <si>
    <t>JACOB ANDERSON</t>
  </si>
  <si>
    <t>LOGAN THOMAS</t>
  </si>
  <si>
    <t>JACKSON TAYLOR</t>
  </si>
  <si>
    <t>LEVI MOORE</t>
  </si>
  <si>
    <t>SEBASTIAN JACKSON</t>
  </si>
  <si>
    <t>MATEO MARTIN</t>
  </si>
  <si>
    <t>JACK LEE</t>
  </si>
  <si>
    <t>OWEN PEREZ</t>
  </si>
  <si>
    <t>THEODORE THOMPSON</t>
  </si>
  <si>
    <t>AIDEN WHITE</t>
  </si>
  <si>
    <t>SAMUEL HARRIS</t>
  </si>
  <si>
    <t>JOSEPH SANCHEZ</t>
  </si>
  <si>
    <t>JOHN CLARK</t>
  </si>
  <si>
    <t>DAVID RAMIREZ</t>
  </si>
  <si>
    <t>WYATT LEWIS</t>
  </si>
  <si>
    <t>MATTHEW ROBINSON</t>
  </si>
  <si>
    <t>LUKE WALKER</t>
  </si>
  <si>
    <t>ASHER YOUNG</t>
  </si>
  <si>
    <t>CARTER ALLEN</t>
  </si>
  <si>
    <t>JULIAN KING</t>
  </si>
  <si>
    <t>GRAYSON WRIGHT</t>
  </si>
  <si>
    <t>LEO SCOTT</t>
  </si>
  <si>
    <t>JAYDEN TORRES</t>
  </si>
  <si>
    <t>GABRIEL NGUYEN</t>
  </si>
  <si>
    <t>ISAAC HILL</t>
  </si>
  <si>
    <t>LINCOLN FLORES</t>
  </si>
  <si>
    <t>ANTHONY GREEN</t>
  </si>
  <si>
    <t>HUDSON ADAMS</t>
  </si>
  <si>
    <t>DYLAN NELSON</t>
  </si>
  <si>
    <t>EZRA BAKER</t>
  </si>
  <si>
    <t>THOMAS HALL</t>
  </si>
  <si>
    <t>CHARLES RIVERA</t>
  </si>
  <si>
    <t>CHRISTOPHER CAMPBELL</t>
  </si>
  <si>
    <t>JAXON MITCHELL</t>
  </si>
  <si>
    <t>MAVERICK CARTER</t>
  </si>
  <si>
    <t>JOSIAH ROBERTS</t>
  </si>
  <si>
    <t>EMMA GOMEZ</t>
  </si>
  <si>
    <t>OLIVIA PHILLIPS</t>
  </si>
  <si>
    <t>AVA EVANS</t>
  </si>
  <si>
    <t>ISABELLA TURNER</t>
  </si>
  <si>
    <t>SOPHIA DIAZ</t>
  </si>
  <si>
    <t>MIA PARKER</t>
  </si>
  <si>
    <t>CHARLOTTE CRUZ</t>
  </si>
  <si>
    <t>AMELIA EDWARDS</t>
  </si>
  <si>
    <t>EVELYN COLLINS</t>
  </si>
  <si>
    <t>ABIGAIL REYES</t>
  </si>
  <si>
    <t>HARPER STEWART</t>
  </si>
  <si>
    <t>EMILY MORRIS</t>
  </si>
  <si>
    <t>ELLA MORALES</t>
  </si>
  <si>
    <t>ELIZABETH MURPHY</t>
  </si>
  <si>
    <t>CAMILA COOK</t>
  </si>
  <si>
    <t>LUNA ROGERS</t>
  </si>
  <si>
    <t>SOFIA GUTIERREZ</t>
  </si>
  <si>
    <t>AVERY ORTIZ</t>
  </si>
  <si>
    <t>MILA MORGAN</t>
  </si>
  <si>
    <t>ARIA COOPER</t>
  </si>
  <si>
    <t>SCARLETT PETERSON</t>
  </si>
  <si>
    <t>PENELOPE BAILEY</t>
  </si>
  <si>
    <t>LAYLA REED</t>
  </si>
  <si>
    <t>CHLOE KELLY</t>
  </si>
  <si>
    <t>VICTORIA HOWARD</t>
  </si>
  <si>
    <t>MADISON RAMOS</t>
  </si>
  <si>
    <t>ELEANOR KIM</t>
  </si>
  <si>
    <t>GRACE COX</t>
  </si>
  <si>
    <t>NORA WARD</t>
  </si>
  <si>
    <t>RILEY RICHARDSON</t>
  </si>
  <si>
    <t>ZOEY WATSON</t>
  </si>
  <si>
    <t>HANNAH BROOKS</t>
  </si>
  <si>
    <t>HAZEL CHAVEZ</t>
  </si>
  <si>
    <t>LILY WOOD</t>
  </si>
  <si>
    <t>ELLIE JAMES</t>
  </si>
  <si>
    <t>VIOLET BENNETT</t>
  </si>
  <si>
    <t>LILLIAN GRAY</t>
  </si>
  <si>
    <t>ZOE MENDOZA</t>
  </si>
  <si>
    <t>STELLA RUIZ</t>
  </si>
  <si>
    <t>AURORA HUGHES</t>
  </si>
  <si>
    <t>NATALIE PRICE</t>
  </si>
  <si>
    <t>EMILIA ALVAREZ</t>
  </si>
  <si>
    <t>EVERLY CASTILLO</t>
  </si>
  <si>
    <t>LEAH SANDERS</t>
  </si>
  <si>
    <t>AUBREY PATEL</t>
  </si>
  <si>
    <t>WILLOW MYERS</t>
  </si>
  <si>
    <t>ADDISON LONG</t>
  </si>
  <si>
    <t>LUCY ROSS</t>
  </si>
  <si>
    <t>AUDREY FOSTER</t>
  </si>
  <si>
    <t>BELLA JIMENEZ</t>
  </si>
  <si>
    <t>Male</t>
  </si>
  <si>
    <t>Female</t>
  </si>
  <si>
    <t>Age Bracket</t>
  </si>
  <si>
    <t>Amazon Echo Dot (4th Gen)</t>
  </si>
  <si>
    <t>Pandora Charm Bracelet</t>
  </si>
  <si>
    <t>Bosch 800 Series Dishwasher</t>
  </si>
  <si>
    <t>Cuisinart AirFryer Toaster Oven</t>
  </si>
  <si>
    <t>Chanel Classic Flap Bag</t>
  </si>
  <si>
    <t>Philips Sonicare ProtectiveClean 6100 Electric Toothbrush</t>
  </si>
  <si>
    <t>Year</t>
  </si>
  <si>
    <t>Month</t>
  </si>
  <si>
    <t>Day</t>
  </si>
  <si>
    <t>Revenue</t>
  </si>
  <si>
    <t>Customer Name</t>
  </si>
  <si>
    <t>Age</t>
  </si>
  <si>
    <t>City</t>
  </si>
  <si>
    <t>Product_Id</t>
  </si>
  <si>
    <t>Product Name</t>
  </si>
  <si>
    <t>Price</t>
  </si>
  <si>
    <t>Quantity</t>
  </si>
  <si>
    <t>Row Labels</t>
  </si>
  <si>
    <t>Grand Total</t>
  </si>
  <si>
    <t>Sum of Revenue</t>
  </si>
  <si>
    <t>Most Experienced</t>
  </si>
  <si>
    <t>Working Class</t>
  </si>
  <si>
    <t>Young Worker</t>
  </si>
  <si>
    <t>Sum of customer_id</t>
  </si>
  <si>
    <t>Jan</t>
  </si>
  <si>
    <t>Feb</t>
  </si>
  <si>
    <t>Mar</t>
  </si>
  <si>
    <t>Apr</t>
  </si>
  <si>
    <t>Sun</t>
  </si>
  <si>
    <t>Mon</t>
  </si>
  <si>
    <t>Tue</t>
  </si>
  <si>
    <t>Wed</t>
  </si>
  <si>
    <t>Thu</t>
  </si>
  <si>
    <t>Fri</t>
  </si>
  <si>
    <t>Sat</t>
  </si>
  <si>
    <t>Total Revenue</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</si>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</sst>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00"/>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sz val="11"/>
      <color rgb="FF000000"/>
      <name val="Calibri"/>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s>
  <cellStyleXfs count="2">
    <xf numFmtId="0" fontId="0" fillId="0" borderId="0"/>
    <xf numFmtId="0" fontId="3" fillId="0" borderId="0"/>
  </cellStyleXfs>
  <cellXfs count="21">
    <xf numFmtId="0" fontId="0" fillId="0" borderId="0" xfId="0"/>
    <xf numFmtId="0" fontId="4" fillId="0" borderId="1" xfId="0" applyFont="1" applyBorder="1" applyAlignment="1">
      <alignment horizontal="center" vertical="top"/>
    </xf>
    <xf numFmtId="0" fontId="5" fillId="0" borderId="0" xfId="0" applyFont="1"/>
    <xf numFmtId="164" fontId="6" fillId="0" borderId="0" xfId="0" applyNumberFormat="1" applyFont="1"/>
    <xf numFmtId="0" fontId="7" fillId="0" borderId="0" xfId="1" applyFont="1" applyAlignment="1">
      <alignment horizontal="center" vertical="top"/>
    </xf>
    <xf numFmtId="0" fontId="3" fillId="0" borderId="0" xfId="1"/>
    <xf numFmtId="0" fontId="7" fillId="0" borderId="2" xfId="1" applyFont="1" applyBorder="1" applyAlignment="1">
      <alignment horizontal="center" vertical="top"/>
    </xf>
    <xf numFmtId="0" fontId="4" fillId="0" borderId="0" xfId="0" applyFont="1" applyAlignment="1">
      <alignment horizontal="center" vertical="top"/>
    </xf>
    <xf numFmtId="0" fontId="2" fillId="0" borderId="0" xfId="0" applyFont="1"/>
    <xf numFmtId="0" fontId="1" fillId="0" borderId="0" xfId="1" applyFont="1"/>
    <xf numFmtId="0" fontId="4" fillId="0" borderId="1" xfId="0" applyFont="1" applyBorder="1" applyAlignment="1">
      <alignment horizontal="left" vertical="top"/>
    </xf>
    <xf numFmtId="0" fontId="5" fillId="0" borderId="0" xfId="0" applyFont="1" applyAlignment="1">
      <alignment horizontal="left"/>
    </xf>
    <xf numFmtId="0" fontId="0" fillId="0" borderId="0" xfId="0" applyAlignment="1">
      <alignment horizontal="left"/>
    </xf>
    <xf numFmtId="0" fontId="4" fillId="0" borderId="3" xfId="0" applyFont="1" applyBorder="1" applyAlignment="1">
      <alignment horizontal="center" vertical="top"/>
    </xf>
    <xf numFmtId="0" fontId="5" fillId="0" borderId="0" xfId="0" applyFont="1" applyAlignment="1">
      <alignment horizontal="center"/>
    </xf>
    <xf numFmtId="0" fontId="0" fillId="0" borderId="0" xfId="0" applyAlignment="1">
      <alignment horizontal="center"/>
    </xf>
    <xf numFmtId="0" fontId="8" fillId="0" borderId="0" xfId="0" applyFont="1"/>
    <xf numFmtId="0" fontId="0" fillId="0" borderId="0" xfId="0" pivotButton="1"/>
    <xf numFmtId="0" fontId="0" fillId="2" borderId="0" xfId="0" applyFill="1"/>
    <xf numFmtId="165" fontId="8" fillId="0" borderId="0" xfId="0" applyNumberFormat="1" applyFont="1"/>
    <xf numFmtId="165" fontId="5" fillId="0" borderId="0" xfId="0" applyNumberFormat="1" applyFont="1"/>
  </cellXfs>
  <cellStyles count="2">
    <cellStyle name="Normal" xfId="0" builtinId="0"/>
    <cellStyle name="Normal 2" xfId="1" xr:uid="{54592625-C748-46A4-A9CE-A20D52BF9068}"/>
  </cellStyles>
  <dxfs count="5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165" formatCode="&quot;$&quot;#,##0.00"/>
    </dxf>
    <dxf>
      <font>
        <b val="0"/>
        <i val="0"/>
        <strike val="0"/>
        <condense val="0"/>
        <extend val="0"/>
        <outline val="0"/>
        <shadow val="0"/>
        <u val="none"/>
        <vertAlign val="baseline"/>
        <sz val="11"/>
        <color rgb="FF000000"/>
        <name val="Calibri"/>
        <scheme val="none"/>
      </font>
      <numFmt numFmtId="165" formatCode="&quot;$&quot;#,##0.00"/>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theme="1"/>
        <name val="Calibri"/>
        <scheme val="minor"/>
      </font>
      <numFmt numFmtId="165" formatCode="&quot;$&quot;#,##0.00"/>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rgb="FF000000"/>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alignment horizontal="left"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Age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Sheet5!$A$4:$A$7</c:f>
              <c:strCache>
                <c:ptCount val="3"/>
                <c:pt idx="0">
                  <c:v>Most Experienced</c:v>
                </c:pt>
                <c:pt idx="1">
                  <c:v>Working Class</c:v>
                </c:pt>
                <c:pt idx="2">
                  <c:v>Young Worker</c:v>
                </c:pt>
              </c:strCache>
            </c:strRef>
          </c:cat>
          <c:val>
            <c:numRef>
              <c:f>Sheet5!$B$4:$B$7</c:f>
              <c:numCache>
                <c:formatCode>General</c:formatCode>
                <c:ptCount val="3"/>
                <c:pt idx="0">
                  <c:v>128680.93000000005</c:v>
                </c:pt>
                <c:pt idx="1">
                  <c:v>93695.29</c:v>
                </c:pt>
                <c:pt idx="2">
                  <c:v>25850.550000000003</c:v>
                </c:pt>
              </c:numCache>
            </c:numRef>
          </c:val>
          <c:extLst>
            <c:ext xmlns:c16="http://schemas.microsoft.com/office/drawing/2014/chart" uri="{C3380CC4-5D6E-409C-BE32-E72D297353CC}">
              <c16:uniqueId val="{00000000-2A26-4958-AF67-46FBF510DF07}"/>
            </c:ext>
          </c:extLst>
        </c:ser>
        <c:dLbls>
          <c:showLegendKey val="0"/>
          <c:showVal val="0"/>
          <c:showCatName val="0"/>
          <c:showSerName val="0"/>
          <c:showPercent val="0"/>
          <c:showBubbleSize val="0"/>
        </c:dLbls>
        <c:gapWidth val="219"/>
        <c:overlap val="-27"/>
        <c:axId val="449622080"/>
        <c:axId val="449622440"/>
      </c:barChart>
      <c:catAx>
        <c:axId val="44962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22440"/>
        <c:crosses val="autoZero"/>
        <c:auto val="1"/>
        <c:lblAlgn val="ctr"/>
        <c:lblOffset val="100"/>
        <c:noMultiLvlLbl val="0"/>
      </c:catAx>
      <c:valAx>
        <c:axId val="44962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2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city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Sheet5!$B$10</c:f>
              <c:strCache>
                <c:ptCount val="1"/>
                <c:pt idx="0">
                  <c:v>Total</c:v>
                </c:pt>
              </c:strCache>
            </c:strRef>
          </c:tx>
          <c:spPr>
            <a:solidFill>
              <a:schemeClr val="accent1"/>
            </a:solidFill>
            <a:ln>
              <a:noFill/>
            </a:ln>
            <a:effectLst/>
          </c:spPr>
          <c:invertIfNegative val="0"/>
          <c:cat>
            <c:strRef>
              <c:f>Sheet5!$A$11:$A$16</c:f>
              <c:strCache>
                <c:ptCount val="5"/>
                <c:pt idx="0">
                  <c:v>Chicago</c:v>
                </c:pt>
                <c:pt idx="1">
                  <c:v>Houston</c:v>
                </c:pt>
                <c:pt idx="2">
                  <c:v>Los Angeles</c:v>
                </c:pt>
                <c:pt idx="3">
                  <c:v>New York</c:v>
                </c:pt>
                <c:pt idx="4">
                  <c:v>Phoenix</c:v>
                </c:pt>
              </c:strCache>
            </c:strRef>
          </c:cat>
          <c:val>
            <c:numRef>
              <c:f>Sheet5!$B$11:$B$16</c:f>
              <c:numCache>
                <c:formatCode>General</c:formatCode>
                <c:ptCount val="5"/>
                <c:pt idx="0">
                  <c:v>1608</c:v>
                </c:pt>
                <c:pt idx="1">
                  <c:v>1042</c:v>
                </c:pt>
                <c:pt idx="2">
                  <c:v>1037</c:v>
                </c:pt>
                <c:pt idx="3">
                  <c:v>527</c:v>
                </c:pt>
                <c:pt idx="4">
                  <c:v>823</c:v>
                </c:pt>
              </c:numCache>
            </c:numRef>
          </c:val>
          <c:extLst>
            <c:ext xmlns:c16="http://schemas.microsoft.com/office/drawing/2014/chart" uri="{C3380CC4-5D6E-409C-BE32-E72D297353CC}">
              <c16:uniqueId val="{00000000-94E3-4A0A-B7EF-E5A98D378010}"/>
            </c:ext>
          </c:extLst>
        </c:ser>
        <c:dLbls>
          <c:showLegendKey val="0"/>
          <c:showVal val="0"/>
          <c:showCatName val="0"/>
          <c:showSerName val="0"/>
          <c:showPercent val="0"/>
          <c:showBubbleSize val="0"/>
        </c:dLbls>
        <c:gapWidth val="182"/>
        <c:axId val="591617992"/>
        <c:axId val="591618352"/>
      </c:barChart>
      <c:catAx>
        <c:axId val="591617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18352"/>
        <c:crosses val="autoZero"/>
        <c:auto val="1"/>
        <c:lblAlgn val="ctr"/>
        <c:lblOffset val="100"/>
        <c:noMultiLvlLbl val="0"/>
      </c:catAx>
      <c:valAx>
        <c:axId val="59161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17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Sheet5!$B$18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EC-4FC5-83B5-80F51CC4E0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EC-4FC5-83B5-80F51CC4E0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EC-4FC5-83B5-80F51CC4E0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EC-4FC5-83B5-80F51CC4E0C0}"/>
              </c:ext>
            </c:extLst>
          </c:dPt>
          <c:cat>
            <c:strRef>
              <c:f>Sheet5!$A$19:$A$23</c:f>
              <c:strCache>
                <c:ptCount val="4"/>
                <c:pt idx="0">
                  <c:v>Jan</c:v>
                </c:pt>
                <c:pt idx="1">
                  <c:v>Feb</c:v>
                </c:pt>
                <c:pt idx="2">
                  <c:v>Mar</c:v>
                </c:pt>
                <c:pt idx="3">
                  <c:v>Apr</c:v>
                </c:pt>
              </c:strCache>
            </c:strRef>
          </c:cat>
          <c:val>
            <c:numRef>
              <c:f>Sheet5!$B$19:$B$23</c:f>
              <c:numCache>
                <c:formatCode>General</c:formatCode>
                <c:ptCount val="4"/>
                <c:pt idx="0">
                  <c:v>79550.299999999988</c:v>
                </c:pt>
                <c:pt idx="1">
                  <c:v>68880.790000000008</c:v>
                </c:pt>
                <c:pt idx="2">
                  <c:v>80616.450000000012</c:v>
                </c:pt>
                <c:pt idx="3">
                  <c:v>19179.230000000003</c:v>
                </c:pt>
              </c:numCache>
            </c:numRef>
          </c:val>
          <c:extLst>
            <c:ext xmlns:c16="http://schemas.microsoft.com/office/drawing/2014/chart" uri="{C3380CC4-5D6E-409C-BE32-E72D297353CC}">
              <c16:uniqueId val="{00000008-46EC-4FC5-83B5-80F51CC4E0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Sheet5!$B$25</c:f>
              <c:strCache>
                <c:ptCount val="1"/>
                <c:pt idx="0">
                  <c:v>Total</c:v>
                </c:pt>
              </c:strCache>
            </c:strRef>
          </c:tx>
          <c:spPr>
            <a:solidFill>
              <a:schemeClr val="accent1"/>
            </a:solidFill>
            <a:ln>
              <a:noFill/>
            </a:ln>
            <a:effectLst/>
          </c:spPr>
          <c:invertIfNegative val="0"/>
          <c:cat>
            <c:strRef>
              <c:f>Sheet5!$A$26:$A$33</c:f>
              <c:strCache>
                <c:ptCount val="7"/>
                <c:pt idx="0">
                  <c:v>Sun</c:v>
                </c:pt>
                <c:pt idx="1">
                  <c:v>Mon</c:v>
                </c:pt>
                <c:pt idx="2">
                  <c:v>Tue</c:v>
                </c:pt>
                <c:pt idx="3">
                  <c:v>Wed</c:v>
                </c:pt>
                <c:pt idx="4">
                  <c:v>Thu</c:v>
                </c:pt>
                <c:pt idx="5">
                  <c:v>Fri</c:v>
                </c:pt>
                <c:pt idx="6">
                  <c:v>Sat</c:v>
                </c:pt>
              </c:strCache>
            </c:strRef>
          </c:cat>
          <c:val>
            <c:numRef>
              <c:f>Sheet5!$B$26:$B$33</c:f>
              <c:numCache>
                <c:formatCode>General</c:formatCode>
                <c:ptCount val="7"/>
                <c:pt idx="0">
                  <c:v>31025.54</c:v>
                </c:pt>
                <c:pt idx="1">
                  <c:v>32961.199999999997</c:v>
                </c:pt>
                <c:pt idx="2">
                  <c:v>35678.649999999994</c:v>
                </c:pt>
                <c:pt idx="3">
                  <c:v>32098.610000000004</c:v>
                </c:pt>
                <c:pt idx="4">
                  <c:v>55991.119999999995</c:v>
                </c:pt>
                <c:pt idx="5">
                  <c:v>30281.63</c:v>
                </c:pt>
                <c:pt idx="6">
                  <c:v>30190.02</c:v>
                </c:pt>
              </c:numCache>
            </c:numRef>
          </c:val>
          <c:extLst>
            <c:ext xmlns:c16="http://schemas.microsoft.com/office/drawing/2014/chart" uri="{C3380CC4-5D6E-409C-BE32-E72D297353CC}">
              <c16:uniqueId val="{00000000-0240-438D-900B-733531A313B6}"/>
            </c:ext>
          </c:extLst>
        </c:ser>
        <c:dLbls>
          <c:showLegendKey val="0"/>
          <c:showVal val="0"/>
          <c:showCatName val="0"/>
          <c:showSerName val="0"/>
          <c:showPercent val="0"/>
          <c:showBubbleSize val="0"/>
        </c:dLbls>
        <c:gapWidth val="219"/>
        <c:overlap val="-27"/>
        <c:axId val="650872080"/>
        <c:axId val="650872800"/>
      </c:barChart>
      <c:catAx>
        <c:axId val="65087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2800"/>
        <c:crosses val="autoZero"/>
        <c:auto val="1"/>
        <c:lblAlgn val="ctr"/>
        <c:lblOffset val="100"/>
        <c:noMultiLvlLbl val="0"/>
      </c:catAx>
      <c:valAx>
        <c:axId val="65087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Revenue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bg1"/>
            </a:solidFill>
            <a:ln>
              <a:noFill/>
            </a:ln>
            <a:effectLst/>
          </c:spPr>
          <c:invertIfNegative val="0"/>
          <c:dLbls>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Most Experienced</c:v>
                </c:pt>
                <c:pt idx="1">
                  <c:v>Working Class</c:v>
                </c:pt>
                <c:pt idx="2">
                  <c:v>Young Worker</c:v>
                </c:pt>
              </c:strCache>
            </c:strRef>
          </c:cat>
          <c:val>
            <c:numRef>
              <c:f>Sheet5!$B$4:$B$7</c:f>
              <c:numCache>
                <c:formatCode>General</c:formatCode>
                <c:ptCount val="3"/>
                <c:pt idx="0">
                  <c:v>128680.93000000005</c:v>
                </c:pt>
                <c:pt idx="1">
                  <c:v>93695.29</c:v>
                </c:pt>
                <c:pt idx="2">
                  <c:v>25850.550000000003</c:v>
                </c:pt>
              </c:numCache>
            </c:numRef>
          </c:val>
          <c:extLst>
            <c:ext xmlns:c16="http://schemas.microsoft.com/office/drawing/2014/chart" uri="{C3380CC4-5D6E-409C-BE32-E72D297353CC}">
              <c16:uniqueId val="{00000000-8C18-4267-93B9-6B14BF8CCC4E}"/>
            </c:ext>
          </c:extLst>
        </c:ser>
        <c:dLbls>
          <c:showLegendKey val="0"/>
          <c:showVal val="0"/>
          <c:showCatName val="0"/>
          <c:showSerName val="0"/>
          <c:showPercent val="0"/>
          <c:showBubbleSize val="0"/>
        </c:dLbls>
        <c:gapWidth val="219"/>
        <c:overlap val="-27"/>
        <c:axId val="449622080"/>
        <c:axId val="449622440"/>
      </c:barChart>
      <c:catAx>
        <c:axId val="44962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49622440"/>
        <c:crosses val="autoZero"/>
        <c:auto val="1"/>
        <c:lblAlgn val="ctr"/>
        <c:lblOffset val="100"/>
        <c:noMultiLvlLbl val="0"/>
      </c:catAx>
      <c:valAx>
        <c:axId val="449622440"/>
        <c:scaling>
          <c:orientation val="minMax"/>
        </c:scaling>
        <c:delete val="1"/>
        <c:axPos val="l"/>
        <c:numFmt formatCode="General" sourceLinked="1"/>
        <c:majorTickMark val="none"/>
        <c:minorTickMark val="none"/>
        <c:tickLblPos val="nextTo"/>
        <c:crossAx val="4496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aseline="0">
                <a:latin typeface="Arial Black" panose="020B0A04020102020204" pitchFamily="34" charset="0"/>
              </a:rPr>
              <a:t>Customer by city</a:t>
            </a:r>
          </a:p>
          <a:p>
            <a:pPr>
              <a:defRPr>
                <a:latin typeface="Arial Black" panose="020B0A04020102020204" pitchFamily="34" charset="0"/>
              </a:defRPr>
            </a:pPr>
            <a:endParaRPr lang="en-US" baseline="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8.763126868499730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7.42622847277780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0.10068234451976935"/>
              <c:y val="7.90506369630625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dLbl>
          <c:idx val="0"/>
          <c:layout>
            <c:manualLayout>
              <c:x val="-8.7440523811528906E-2"/>
              <c:y val="4.06504065040635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8.9828269484808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37111890075826"/>
          <c:y val="0.25798232236780677"/>
          <c:w val="0.71156679391298017"/>
          <c:h val="0.69853941676262798"/>
        </c:manualLayout>
      </c:layout>
      <c:barChart>
        <c:barDir val="bar"/>
        <c:grouping val="clustered"/>
        <c:varyColors val="0"/>
        <c:ser>
          <c:idx val="0"/>
          <c:order val="0"/>
          <c:tx>
            <c:strRef>
              <c:f>Sheet5!$B$10</c:f>
              <c:strCache>
                <c:ptCount val="1"/>
                <c:pt idx="0">
                  <c:v>Total</c:v>
                </c:pt>
              </c:strCache>
            </c:strRef>
          </c:tx>
          <c:spPr>
            <a:solidFill>
              <a:schemeClr val="bg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5-E280-4FB5-85F6-3D72D3DFB7B7}"/>
              </c:ext>
            </c:extLst>
          </c:dPt>
          <c:dPt>
            <c:idx val="1"/>
            <c:invertIfNegative val="0"/>
            <c:bubble3D val="0"/>
            <c:spPr>
              <a:solidFill>
                <a:schemeClr val="bg1"/>
              </a:solidFill>
              <a:ln>
                <a:noFill/>
              </a:ln>
              <a:effectLst/>
            </c:spPr>
            <c:extLst>
              <c:ext xmlns:c16="http://schemas.microsoft.com/office/drawing/2014/chart" uri="{C3380CC4-5D6E-409C-BE32-E72D297353CC}">
                <c16:uniqueId val="{00000004-E280-4FB5-85F6-3D72D3DFB7B7}"/>
              </c:ext>
            </c:extLst>
          </c:dPt>
          <c:dPt>
            <c:idx val="2"/>
            <c:invertIfNegative val="0"/>
            <c:bubble3D val="0"/>
            <c:spPr>
              <a:solidFill>
                <a:schemeClr val="bg1"/>
              </a:solidFill>
              <a:ln>
                <a:noFill/>
              </a:ln>
              <a:effectLst/>
            </c:spPr>
            <c:extLst>
              <c:ext xmlns:c16="http://schemas.microsoft.com/office/drawing/2014/chart" uri="{C3380CC4-5D6E-409C-BE32-E72D297353CC}">
                <c16:uniqueId val="{00000003-E280-4FB5-85F6-3D72D3DFB7B7}"/>
              </c:ext>
            </c:extLst>
          </c:dPt>
          <c:dPt>
            <c:idx val="3"/>
            <c:invertIfNegative val="0"/>
            <c:bubble3D val="0"/>
            <c:spPr>
              <a:solidFill>
                <a:schemeClr val="bg1"/>
              </a:solidFill>
              <a:ln>
                <a:noFill/>
              </a:ln>
              <a:effectLst/>
            </c:spPr>
            <c:extLst>
              <c:ext xmlns:c16="http://schemas.microsoft.com/office/drawing/2014/chart" uri="{C3380CC4-5D6E-409C-BE32-E72D297353CC}">
                <c16:uniqueId val="{00000001-E280-4FB5-85F6-3D72D3DFB7B7}"/>
              </c:ext>
            </c:extLst>
          </c:dPt>
          <c:dPt>
            <c:idx val="4"/>
            <c:invertIfNegative val="0"/>
            <c:bubble3D val="0"/>
            <c:spPr>
              <a:solidFill>
                <a:schemeClr val="bg1"/>
              </a:solidFill>
              <a:ln>
                <a:noFill/>
              </a:ln>
              <a:effectLst/>
            </c:spPr>
            <c:extLst>
              <c:ext xmlns:c16="http://schemas.microsoft.com/office/drawing/2014/chart" uri="{C3380CC4-5D6E-409C-BE32-E72D297353CC}">
                <c16:uniqueId val="{00000002-E280-4FB5-85F6-3D72D3DFB7B7}"/>
              </c:ext>
            </c:extLst>
          </c:dPt>
          <c:dLbls>
            <c:dLbl>
              <c:idx val="0"/>
              <c:layout>
                <c:manualLayout>
                  <c:x val="-8.9828269484808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80-4FB5-85F6-3D72D3DFB7B7}"/>
                </c:ext>
              </c:extLst>
            </c:dLbl>
            <c:dLbl>
              <c:idx val="1"/>
              <c:layout>
                <c:manualLayout>
                  <c:x val="-8.7440523811528906E-2"/>
                  <c:y val="4.06504065040635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80-4FB5-85F6-3D72D3DFB7B7}"/>
                </c:ext>
              </c:extLst>
            </c:dLbl>
            <c:dLbl>
              <c:idx val="2"/>
              <c:layout>
                <c:manualLayout>
                  <c:x val="-0.10068234451976935"/>
                  <c:y val="7.90506369630625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80-4FB5-85F6-3D72D3DFB7B7}"/>
                </c:ext>
              </c:extLst>
            </c:dLbl>
            <c:dLbl>
              <c:idx val="3"/>
              <c:layout>
                <c:manualLayout>
                  <c:x val="-8.763126868499730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80-4FB5-85F6-3D72D3DFB7B7}"/>
                </c:ext>
              </c:extLst>
            </c:dLbl>
            <c:dLbl>
              <c:idx val="4"/>
              <c:layout>
                <c:manualLayout>
                  <c:x val="-7.42622847277780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80-4FB5-85F6-3D72D3DFB7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Sheet5!$A$11:$A$16</c:f>
              <c:strCache>
                <c:ptCount val="5"/>
                <c:pt idx="0">
                  <c:v>Chicago</c:v>
                </c:pt>
                <c:pt idx="1">
                  <c:v>Houston</c:v>
                </c:pt>
                <c:pt idx="2">
                  <c:v>Los Angeles</c:v>
                </c:pt>
                <c:pt idx="3">
                  <c:v>New York</c:v>
                </c:pt>
                <c:pt idx="4">
                  <c:v>Phoenix</c:v>
                </c:pt>
              </c:strCache>
            </c:strRef>
          </c:cat>
          <c:val>
            <c:numRef>
              <c:f>Sheet5!$B$11:$B$16</c:f>
              <c:numCache>
                <c:formatCode>General</c:formatCode>
                <c:ptCount val="5"/>
                <c:pt idx="0">
                  <c:v>1608</c:v>
                </c:pt>
                <c:pt idx="1">
                  <c:v>1042</c:v>
                </c:pt>
                <c:pt idx="2">
                  <c:v>1037</c:v>
                </c:pt>
                <c:pt idx="3">
                  <c:v>527</c:v>
                </c:pt>
                <c:pt idx="4">
                  <c:v>823</c:v>
                </c:pt>
              </c:numCache>
            </c:numRef>
          </c:val>
          <c:extLst>
            <c:ext xmlns:c16="http://schemas.microsoft.com/office/drawing/2014/chart" uri="{C3380CC4-5D6E-409C-BE32-E72D297353CC}">
              <c16:uniqueId val="{00000000-E280-4FB5-85F6-3D72D3DFB7B7}"/>
            </c:ext>
          </c:extLst>
        </c:ser>
        <c:dLbls>
          <c:showLegendKey val="0"/>
          <c:showVal val="0"/>
          <c:showCatName val="0"/>
          <c:showSerName val="0"/>
          <c:showPercent val="0"/>
          <c:showBubbleSize val="0"/>
        </c:dLbls>
        <c:gapWidth val="182"/>
        <c:axId val="591617992"/>
        <c:axId val="591618352"/>
      </c:barChart>
      <c:catAx>
        <c:axId val="591617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91618352"/>
        <c:crosses val="autoZero"/>
        <c:auto val="1"/>
        <c:lblAlgn val="ctr"/>
        <c:lblOffset val="100"/>
        <c:noMultiLvlLbl val="0"/>
      </c:catAx>
      <c:valAx>
        <c:axId val="591618352"/>
        <c:scaling>
          <c:orientation val="minMax"/>
        </c:scaling>
        <c:delete val="1"/>
        <c:axPos val="b"/>
        <c:numFmt formatCode="General" sourceLinked="1"/>
        <c:majorTickMark val="out"/>
        <c:minorTickMark val="none"/>
        <c:tickLblPos val="nextTo"/>
        <c:crossAx val="59161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aseline="0">
                <a:latin typeface="Arial Black" panose="020B0A04020102020204" pitchFamily="34" charset="0"/>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Sheet5!$B$18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FE-45CC-A252-40CAFC98F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FE-45CC-A252-40CAFC98F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FE-45CC-A252-40CAFC98F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FE-45CC-A252-40CAFC98F893}"/>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Sheet5!$A$19:$A$23</c:f>
              <c:strCache>
                <c:ptCount val="4"/>
                <c:pt idx="0">
                  <c:v>Jan</c:v>
                </c:pt>
                <c:pt idx="1">
                  <c:v>Feb</c:v>
                </c:pt>
                <c:pt idx="2">
                  <c:v>Mar</c:v>
                </c:pt>
                <c:pt idx="3">
                  <c:v>Apr</c:v>
                </c:pt>
              </c:strCache>
            </c:strRef>
          </c:cat>
          <c:val>
            <c:numRef>
              <c:f>Sheet5!$B$19:$B$23</c:f>
              <c:numCache>
                <c:formatCode>General</c:formatCode>
                <c:ptCount val="4"/>
                <c:pt idx="0">
                  <c:v>79550.299999999988</c:v>
                </c:pt>
                <c:pt idx="1">
                  <c:v>68880.790000000008</c:v>
                </c:pt>
                <c:pt idx="2">
                  <c:v>80616.450000000012</c:v>
                </c:pt>
                <c:pt idx="3">
                  <c:v>19179.230000000003</c:v>
                </c:pt>
              </c:numCache>
            </c:numRef>
          </c:val>
          <c:extLst>
            <c:ext xmlns:c16="http://schemas.microsoft.com/office/drawing/2014/chart" uri="{C3380CC4-5D6E-409C-BE32-E72D297353CC}">
              <c16:uniqueId val="{00000008-76FE-45CC-A252-40CAFC98F89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Store.xlsx]Sheet5!PivotTable6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aseline="0">
                <a:latin typeface="Arial Black" panose="020B0A04020102020204" pitchFamily="34" charset="0"/>
              </a:rPr>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7.8843626806833125E-3"/>
              <c:y val="1.242236024844713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3.6793692509855355E-2"/>
              <c:y val="8.281573498964803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1.5768725361366621E-2"/>
              <c:y val="8.2815734989647276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dLbl>
          <c:idx val="0"/>
          <c:layout>
            <c:manualLayout>
              <c:x val="2.3653088042049936E-2"/>
              <c:y val="-4.1407867494824774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Sheet5!$B$25</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0-2F6C-4B5C-B1CA-D3E8D8441EC5}"/>
              </c:ext>
            </c:extLst>
          </c:dPt>
          <c:dPt>
            <c:idx val="2"/>
            <c:invertIfNegative val="0"/>
            <c:bubble3D val="0"/>
            <c:extLst>
              <c:ext xmlns:c16="http://schemas.microsoft.com/office/drawing/2014/chart" uri="{C3380CC4-5D6E-409C-BE32-E72D297353CC}">
                <c16:uniqueId val="{00000003-2F6C-4B5C-B1CA-D3E8D8441EC5}"/>
              </c:ext>
            </c:extLst>
          </c:dPt>
          <c:dPt>
            <c:idx val="3"/>
            <c:invertIfNegative val="0"/>
            <c:bubble3D val="0"/>
            <c:extLst>
              <c:ext xmlns:c16="http://schemas.microsoft.com/office/drawing/2014/chart" uri="{C3380CC4-5D6E-409C-BE32-E72D297353CC}">
                <c16:uniqueId val="{00000002-2F6C-4B5C-B1CA-D3E8D8441EC5}"/>
              </c:ext>
            </c:extLst>
          </c:dPt>
          <c:dPt>
            <c:idx val="5"/>
            <c:invertIfNegative val="0"/>
            <c:bubble3D val="0"/>
            <c:extLst>
              <c:ext xmlns:c16="http://schemas.microsoft.com/office/drawing/2014/chart" uri="{C3380CC4-5D6E-409C-BE32-E72D297353CC}">
                <c16:uniqueId val="{00000001-2F6C-4B5C-B1CA-D3E8D8441EC5}"/>
              </c:ext>
            </c:extLst>
          </c:dPt>
          <c:dLbls>
            <c:dLbl>
              <c:idx val="0"/>
              <c:layout>
                <c:manualLayout>
                  <c:x val="-7.8843626806833125E-3"/>
                  <c:y val="1.242236024844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6C-4B5C-B1CA-D3E8D8441EC5}"/>
                </c:ext>
              </c:extLst>
            </c:dLbl>
            <c:dLbl>
              <c:idx val="2"/>
              <c:layout>
                <c:manualLayout>
                  <c:x val="2.3653088042049936E-2"/>
                  <c:y val="-4.140786749482477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6C-4B5C-B1CA-D3E8D8441EC5}"/>
                </c:ext>
              </c:extLst>
            </c:dLbl>
            <c:dLbl>
              <c:idx val="3"/>
              <c:layout>
                <c:manualLayout>
                  <c:x val="1.5768725361366621E-2"/>
                  <c:y val="8.281573498964727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6C-4B5C-B1CA-D3E8D8441EC5}"/>
                </c:ext>
              </c:extLst>
            </c:dLbl>
            <c:dLbl>
              <c:idx val="5"/>
              <c:layout>
                <c:manualLayout>
                  <c:x val="-3.6793692509855355E-2"/>
                  <c:y val="8.28157349896480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6C-4B5C-B1CA-D3E8D8441EC5}"/>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Sheet5!$A$26:$A$33</c:f>
              <c:strCache>
                <c:ptCount val="7"/>
                <c:pt idx="0">
                  <c:v>Sun</c:v>
                </c:pt>
                <c:pt idx="1">
                  <c:v>Mon</c:v>
                </c:pt>
                <c:pt idx="2">
                  <c:v>Tue</c:v>
                </c:pt>
                <c:pt idx="3">
                  <c:v>Wed</c:v>
                </c:pt>
                <c:pt idx="4">
                  <c:v>Thu</c:v>
                </c:pt>
                <c:pt idx="5">
                  <c:v>Fri</c:v>
                </c:pt>
                <c:pt idx="6">
                  <c:v>Sat</c:v>
                </c:pt>
              </c:strCache>
            </c:strRef>
          </c:cat>
          <c:val>
            <c:numRef>
              <c:f>Sheet5!$B$26:$B$33</c:f>
              <c:numCache>
                <c:formatCode>General</c:formatCode>
                <c:ptCount val="7"/>
                <c:pt idx="0">
                  <c:v>31025.54</c:v>
                </c:pt>
                <c:pt idx="1">
                  <c:v>32961.199999999997</c:v>
                </c:pt>
                <c:pt idx="2">
                  <c:v>35678.649999999994</c:v>
                </c:pt>
                <c:pt idx="3">
                  <c:v>32098.610000000004</c:v>
                </c:pt>
                <c:pt idx="4">
                  <c:v>55991.119999999995</c:v>
                </c:pt>
                <c:pt idx="5">
                  <c:v>30281.63</c:v>
                </c:pt>
                <c:pt idx="6">
                  <c:v>30190.02</c:v>
                </c:pt>
              </c:numCache>
            </c:numRef>
          </c:val>
          <c:extLst>
            <c:ext xmlns:c16="http://schemas.microsoft.com/office/drawing/2014/chart" uri="{C3380CC4-5D6E-409C-BE32-E72D297353CC}">
              <c16:uniqueId val="{00000000-32A0-4A53-AF44-1F4A95274FCA}"/>
            </c:ext>
          </c:extLst>
        </c:ser>
        <c:dLbls>
          <c:showLegendKey val="0"/>
          <c:showVal val="0"/>
          <c:showCatName val="0"/>
          <c:showSerName val="0"/>
          <c:showPercent val="0"/>
          <c:showBubbleSize val="0"/>
        </c:dLbls>
        <c:gapWidth val="219"/>
        <c:overlap val="-27"/>
        <c:axId val="650872080"/>
        <c:axId val="650872800"/>
      </c:barChart>
      <c:catAx>
        <c:axId val="65087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50872800"/>
        <c:crosses val="autoZero"/>
        <c:auto val="1"/>
        <c:lblAlgn val="ctr"/>
        <c:lblOffset val="100"/>
        <c:noMultiLvlLbl val="0"/>
      </c:catAx>
      <c:valAx>
        <c:axId val="650872800"/>
        <c:scaling>
          <c:orientation val="minMax"/>
        </c:scaling>
        <c:delete val="1"/>
        <c:axPos val="l"/>
        <c:numFmt formatCode="General" sourceLinked="1"/>
        <c:majorTickMark val="none"/>
        <c:minorTickMark val="none"/>
        <c:tickLblPos val="nextTo"/>
        <c:crossAx val="65087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5</xdr:row>
      <xdr:rowOff>114301</xdr:rowOff>
    </xdr:from>
    <xdr:to>
      <xdr:col>5</xdr:col>
      <xdr:colOff>742950</xdr:colOff>
      <xdr:row>15</xdr:row>
      <xdr:rowOff>6351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ECF0F92D-73F9-BF81-B166-742A652AAEA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09850" y="10350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5</xdr:row>
      <xdr:rowOff>114301</xdr:rowOff>
    </xdr:from>
    <xdr:to>
      <xdr:col>9</xdr:col>
      <xdr:colOff>425450</xdr:colOff>
      <xdr:row>12</xdr:row>
      <xdr:rowOff>82550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4E7B6C0E-B7CB-7E85-B3F3-81B5B859CC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80000" y="1035051"/>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1199E69C-4377-4254-9FD9-FBE7D1843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7</xdr:col>
      <xdr:colOff>304800</xdr:colOff>
      <xdr:row>32</xdr:row>
      <xdr:rowOff>165100</xdr:rowOff>
    </xdr:to>
    <xdr:graphicFrame macro="">
      <xdr:nvGraphicFramePr>
        <xdr:cNvPr id="3" name="Chart 2">
          <a:extLst>
            <a:ext uri="{FF2B5EF4-FFF2-40B4-BE49-F238E27FC236}">
              <a16:creationId xmlns:a16="http://schemas.microsoft.com/office/drawing/2014/main" id="{F7F62AD6-847E-428C-B8D2-088953796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16</xdr:col>
      <xdr:colOff>304800</xdr:colOff>
      <xdr:row>14</xdr:row>
      <xdr:rowOff>165100</xdr:rowOff>
    </xdr:to>
    <xdr:graphicFrame macro="">
      <xdr:nvGraphicFramePr>
        <xdr:cNvPr id="4" name="Chart 3">
          <a:extLst>
            <a:ext uri="{FF2B5EF4-FFF2-40B4-BE49-F238E27FC236}">
              <a16:creationId xmlns:a16="http://schemas.microsoft.com/office/drawing/2014/main" id="{06F7C6C3-A186-4080-B547-45BA3BE1A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18</xdr:row>
      <xdr:rowOff>0</xdr:rowOff>
    </xdr:from>
    <xdr:to>
      <xdr:col>16</xdr:col>
      <xdr:colOff>304800</xdr:colOff>
      <xdr:row>32</xdr:row>
      <xdr:rowOff>165100</xdr:rowOff>
    </xdr:to>
    <xdr:graphicFrame macro="">
      <xdr:nvGraphicFramePr>
        <xdr:cNvPr id="5" name="Chart 4">
          <a:extLst>
            <a:ext uri="{FF2B5EF4-FFF2-40B4-BE49-F238E27FC236}">
              <a16:creationId xmlns:a16="http://schemas.microsoft.com/office/drawing/2014/main" id="{45EA1E7D-7BD5-4F5E-8A0B-486D3B677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63500</xdr:rowOff>
    </xdr:from>
    <xdr:to>
      <xdr:col>12</xdr:col>
      <xdr:colOff>584200</xdr:colOff>
      <xdr:row>4</xdr:row>
      <xdr:rowOff>165100</xdr:rowOff>
    </xdr:to>
    <xdr:sp macro="" textlink="">
      <xdr:nvSpPr>
        <xdr:cNvPr id="2" name="Rectangle: Rounded Corners 1">
          <a:extLst>
            <a:ext uri="{FF2B5EF4-FFF2-40B4-BE49-F238E27FC236}">
              <a16:creationId xmlns:a16="http://schemas.microsoft.com/office/drawing/2014/main" id="{3BD99D16-1A23-F804-B1FF-549F2617BAC9}"/>
            </a:ext>
          </a:extLst>
        </xdr:cNvPr>
        <xdr:cNvSpPr/>
      </xdr:nvSpPr>
      <xdr:spPr>
        <a:xfrm>
          <a:off x="139700" y="63500"/>
          <a:ext cx="7759700" cy="838200"/>
        </a:xfrm>
        <a:prstGeom prst="roundRect">
          <a:avLst/>
        </a:prstGeom>
        <a:solidFill>
          <a:srgbClr val="FFFF00"/>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solidFill>
                <a:schemeClr val="tx1"/>
              </a:solidFill>
              <a:latin typeface="Arial Black" panose="020B0A04020102020204" pitchFamily="34" charset="0"/>
            </a:rPr>
            <a:t>Favoured</a:t>
          </a:r>
          <a:r>
            <a:rPr lang="en-US" sz="3200" baseline="0">
              <a:solidFill>
                <a:schemeClr val="tx1"/>
              </a:solidFill>
              <a:latin typeface="Arial Black" panose="020B0A04020102020204" pitchFamily="34" charset="0"/>
            </a:rPr>
            <a:t> Business Enterprise</a:t>
          </a:r>
        </a:p>
        <a:p>
          <a:pPr algn="l"/>
          <a:endParaRPr lang="en-US" sz="1100"/>
        </a:p>
      </xdr:txBody>
    </xdr:sp>
    <xdr:clientData/>
  </xdr:twoCellAnchor>
  <xdr:twoCellAnchor>
    <xdr:from>
      <xdr:col>17</xdr:col>
      <xdr:colOff>114300</xdr:colOff>
      <xdr:row>0</xdr:row>
      <xdr:rowOff>107950</xdr:rowOff>
    </xdr:from>
    <xdr:to>
      <xdr:col>21</xdr:col>
      <xdr:colOff>374650</xdr:colOff>
      <xdr:row>5</xdr:row>
      <xdr:rowOff>25400</xdr:rowOff>
    </xdr:to>
    <xdr:sp macro="" textlink="Sheet5!F5">
      <xdr:nvSpPr>
        <xdr:cNvPr id="3" name="Rectangle: Rounded Corners 2">
          <a:extLst>
            <a:ext uri="{FF2B5EF4-FFF2-40B4-BE49-F238E27FC236}">
              <a16:creationId xmlns:a16="http://schemas.microsoft.com/office/drawing/2014/main" id="{E1CBDE7A-35F2-10B8-A076-DE5CF4370E3E}"/>
            </a:ext>
          </a:extLst>
        </xdr:cNvPr>
        <xdr:cNvSpPr/>
      </xdr:nvSpPr>
      <xdr:spPr>
        <a:xfrm>
          <a:off x="10477500" y="107950"/>
          <a:ext cx="2698750" cy="8382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Arial Black" panose="020B0A04020102020204" pitchFamily="34" charset="0"/>
              <a:ea typeface="Calibri"/>
              <a:cs typeface="Calibri"/>
            </a:rPr>
            <a:t>       </a:t>
          </a:r>
          <a:r>
            <a:rPr lang="en-US" sz="1800" b="0" i="0" u="none" strike="noStrike">
              <a:solidFill>
                <a:srgbClr val="000000"/>
              </a:solidFill>
              <a:latin typeface="Arial Black" panose="020B0A04020102020204" pitchFamily="34" charset="0"/>
              <a:ea typeface="Calibri"/>
              <a:cs typeface="Calibri"/>
            </a:rPr>
            <a:t>$</a:t>
          </a:r>
          <a:fld id="{5524AE05-00C6-4C80-B9E8-62C382032CA0}" type="TxLink">
            <a:rPr lang="en-US" sz="1800" b="0" i="0" u="none" strike="noStrike">
              <a:solidFill>
                <a:srgbClr val="000000"/>
              </a:solidFill>
              <a:latin typeface="Arial Black" panose="020B0A04020102020204" pitchFamily="34" charset="0"/>
              <a:ea typeface="Calibri"/>
              <a:cs typeface="Calibri"/>
            </a:rPr>
            <a:pPr algn="l"/>
            <a:t>248226.77</a:t>
          </a:fld>
          <a:endParaRPr lang="en-US" sz="1800" b="0" i="0" u="none" strike="noStrike">
            <a:solidFill>
              <a:srgbClr val="000000"/>
            </a:solidFill>
            <a:latin typeface="Arial Black" panose="020B0A04020102020204" pitchFamily="34" charset="0"/>
            <a:ea typeface="Calibri"/>
            <a:cs typeface="Calibri"/>
          </a:endParaRPr>
        </a:p>
        <a:p>
          <a:pPr algn="l"/>
          <a:r>
            <a:rPr lang="en-US" sz="1800" b="0" i="0" u="none" strike="noStrike" baseline="0">
              <a:solidFill>
                <a:srgbClr val="000000"/>
              </a:solidFill>
              <a:latin typeface="Arial Black" panose="020B0A04020102020204" pitchFamily="34" charset="0"/>
              <a:ea typeface="Calibri"/>
              <a:cs typeface="Calibri"/>
            </a:rPr>
            <a:t>   </a:t>
          </a:r>
          <a:r>
            <a:rPr lang="en-US" sz="1800" b="0" i="0" u="none" strike="noStrike">
              <a:solidFill>
                <a:srgbClr val="000000"/>
              </a:solidFill>
              <a:latin typeface="Arial Black" panose="020B0A04020102020204" pitchFamily="34" charset="0"/>
              <a:ea typeface="Calibri"/>
              <a:cs typeface="Calibri"/>
            </a:rPr>
            <a:t>Total Revenue</a:t>
          </a:r>
        </a:p>
        <a:p>
          <a:pPr algn="l"/>
          <a:endParaRPr lang="en-US" s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dr:nvSpPr>
        <xdr:cNvPr id="5" name="Rectangle: Rounded Corners 4">
          <a:extLst>
            <a:ext uri="{FF2B5EF4-FFF2-40B4-BE49-F238E27FC236}">
              <a16:creationId xmlns:a16="http://schemas.microsoft.com/office/drawing/2014/main" id="{BB08A839-2D03-753D-A9E6-3B55E3A50B91}"/>
            </a:ext>
          </a:extLst>
        </xdr:cNvPr>
        <xdr:cNvSpPr/>
      </xdr:nvSpPr>
      <xdr:spPr>
        <a:xfrm>
          <a:off x="152400" y="1047750"/>
          <a:ext cx="5029200" cy="35306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241300</xdr:colOff>
      <xdr:row>6</xdr:row>
      <xdr:rowOff>114300</xdr:rowOff>
    </xdr:from>
    <xdr:to>
      <xdr:col>8</xdr:col>
      <xdr:colOff>152400</xdr:colOff>
      <xdr:row>23</xdr:row>
      <xdr:rowOff>57150</xdr:rowOff>
    </xdr:to>
    <xdr:graphicFrame macro="">
      <xdr:nvGraphicFramePr>
        <xdr:cNvPr id="6" name="Chart 5">
          <a:extLst>
            <a:ext uri="{FF2B5EF4-FFF2-40B4-BE49-F238E27FC236}">
              <a16:creationId xmlns:a16="http://schemas.microsoft.com/office/drawing/2014/main" id="{3D029A0E-8B9D-44D9-96FF-0CEC8FFD0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5</xdr:row>
      <xdr:rowOff>139700</xdr:rowOff>
    </xdr:from>
    <xdr:to>
      <xdr:col>17</xdr:col>
      <xdr:colOff>304800</xdr:colOff>
      <xdr:row>24</xdr:row>
      <xdr:rowOff>171450</xdr:rowOff>
    </xdr:to>
    <xdr:sp macro="" textlink="">
      <xdr:nvSpPr>
        <xdr:cNvPr id="7" name="Rectangle: Rounded Corners 6">
          <a:extLst>
            <a:ext uri="{FF2B5EF4-FFF2-40B4-BE49-F238E27FC236}">
              <a16:creationId xmlns:a16="http://schemas.microsoft.com/office/drawing/2014/main" id="{1F0E1278-543A-430C-A64F-FA5E928EE834}"/>
            </a:ext>
          </a:extLst>
        </xdr:cNvPr>
        <xdr:cNvSpPr/>
      </xdr:nvSpPr>
      <xdr:spPr>
        <a:xfrm>
          <a:off x="5638800" y="1060450"/>
          <a:ext cx="5029200" cy="35306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285750</xdr:colOff>
      <xdr:row>6</xdr:row>
      <xdr:rowOff>158750</xdr:rowOff>
    </xdr:from>
    <xdr:to>
      <xdr:col>17</xdr:col>
      <xdr:colOff>158750</xdr:colOff>
      <xdr:row>23</xdr:row>
      <xdr:rowOff>152400</xdr:rowOff>
    </xdr:to>
    <xdr:graphicFrame macro="">
      <xdr:nvGraphicFramePr>
        <xdr:cNvPr id="8" name="Chart 7">
          <a:extLst>
            <a:ext uri="{FF2B5EF4-FFF2-40B4-BE49-F238E27FC236}">
              <a16:creationId xmlns:a16="http://schemas.microsoft.com/office/drawing/2014/main" id="{B42089CF-F782-46EA-9615-B34FF43CB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27</xdr:row>
      <xdr:rowOff>0</xdr:rowOff>
    </xdr:from>
    <xdr:to>
      <xdr:col>8</xdr:col>
      <xdr:colOff>247650</xdr:colOff>
      <xdr:row>46</xdr:row>
      <xdr:rowOff>31750</xdr:rowOff>
    </xdr:to>
    <xdr:sp macro="" textlink="">
      <xdr:nvSpPr>
        <xdr:cNvPr id="9" name="Rectangle: Rounded Corners 8">
          <a:extLst>
            <a:ext uri="{FF2B5EF4-FFF2-40B4-BE49-F238E27FC236}">
              <a16:creationId xmlns:a16="http://schemas.microsoft.com/office/drawing/2014/main" id="{7C386B83-A102-444D-B469-E031635776A3}"/>
            </a:ext>
          </a:extLst>
        </xdr:cNvPr>
        <xdr:cNvSpPr/>
      </xdr:nvSpPr>
      <xdr:spPr>
        <a:xfrm>
          <a:off x="95250" y="4972050"/>
          <a:ext cx="5029200" cy="3530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292100</xdr:colOff>
      <xdr:row>28</xdr:row>
      <xdr:rowOff>171450</xdr:rowOff>
    </xdr:from>
    <xdr:to>
      <xdr:col>7</xdr:col>
      <xdr:colOff>596900</xdr:colOff>
      <xdr:row>43</xdr:row>
      <xdr:rowOff>152400</xdr:rowOff>
    </xdr:to>
    <xdr:graphicFrame macro="">
      <xdr:nvGraphicFramePr>
        <xdr:cNvPr id="11" name="Chart 10">
          <a:extLst>
            <a:ext uri="{FF2B5EF4-FFF2-40B4-BE49-F238E27FC236}">
              <a16:creationId xmlns:a16="http://schemas.microsoft.com/office/drawing/2014/main" id="{C5328AC6-D105-4566-8B08-A0C659B67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171450</xdr:colOff>
      <xdr:row>26</xdr:row>
      <xdr:rowOff>127000</xdr:rowOff>
    </xdr:from>
    <xdr:to>
      <xdr:col>17</xdr:col>
      <xdr:colOff>431800</xdr:colOff>
      <xdr:row>46</xdr:row>
      <xdr:rowOff>63500</xdr:rowOff>
    </xdr:to>
    <xdr:sp macro="" textlink="">
      <xdr:nvSpPr>
        <xdr:cNvPr id="12" name="Rectangle: Rounded Corners 11">
          <a:extLst>
            <a:ext uri="{FF2B5EF4-FFF2-40B4-BE49-F238E27FC236}">
              <a16:creationId xmlns:a16="http://schemas.microsoft.com/office/drawing/2014/main" id="{0C1DC3B1-125A-40E4-98A7-F0D7D1B10ADB}"/>
            </a:ext>
          </a:extLst>
        </xdr:cNvPr>
        <xdr:cNvSpPr/>
      </xdr:nvSpPr>
      <xdr:spPr>
        <a:xfrm>
          <a:off x="5657850" y="4914900"/>
          <a:ext cx="5137150" cy="36195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27</xdr:row>
      <xdr:rowOff>146050</xdr:rowOff>
    </xdr:from>
    <xdr:to>
      <xdr:col>17</xdr:col>
      <xdr:colOff>285750</xdr:colOff>
      <xdr:row>44</xdr:row>
      <xdr:rowOff>82550</xdr:rowOff>
    </xdr:to>
    <xdr:graphicFrame macro="">
      <xdr:nvGraphicFramePr>
        <xdr:cNvPr id="13" name="Chart 12">
          <a:extLst>
            <a:ext uri="{FF2B5EF4-FFF2-40B4-BE49-F238E27FC236}">
              <a16:creationId xmlns:a16="http://schemas.microsoft.com/office/drawing/2014/main" id="{F9C533CE-A99D-43B8-8A80-3B16F177F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457200</xdr:colOff>
      <xdr:row>0</xdr:row>
      <xdr:rowOff>114300</xdr:rowOff>
    </xdr:from>
    <xdr:to>
      <xdr:col>16</xdr:col>
      <xdr:colOff>488950</xdr:colOff>
      <xdr:row>5</xdr:row>
      <xdr:rowOff>31750</xdr:rowOff>
    </xdr:to>
    <xdr:sp macro="" textlink="Sheet5!H5">
      <xdr:nvSpPr>
        <xdr:cNvPr id="14" name="Rectangle: Rounded Corners 13">
          <a:extLst>
            <a:ext uri="{FF2B5EF4-FFF2-40B4-BE49-F238E27FC236}">
              <a16:creationId xmlns:a16="http://schemas.microsoft.com/office/drawing/2014/main" id="{49980BC7-E318-4843-946F-6C92642E2507}"/>
            </a:ext>
          </a:extLst>
        </xdr:cNvPr>
        <xdr:cNvSpPr/>
      </xdr:nvSpPr>
      <xdr:spPr>
        <a:xfrm>
          <a:off x="8382000" y="114300"/>
          <a:ext cx="1860550" cy="8382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baseline="0">
              <a:solidFill>
                <a:schemeClr val="tx1"/>
              </a:solidFill>
              <a:latin typeface="Arial Black" panose="020B0A04020102020204" pitchFamily="34" charset="0"/>
              <a:ea typeface="Calibri"/>
              <a:cs typeface="Calibri"/>
            </a:rPr>
            <a:t>       </a:t>
          </a:r>
          <a:fld id="{E0C16186-13D5-4667-AFF1-D67A8FCB74AE}" type="TxLink">
            <a:rPr lang="en-US" sz="1600" b="0" i="0" u="none" strike="noStrike">
              <a:solidFill>
                <a:schemeClr val="tx1"/>
              </a:solidFill>
              <a:latin typeface="Arial Black" panose="020B0A04020102020204" pitchFamily="34" charset="0"/>
              <a:ea typeface="Calibri"/>
              <a:cs typeface="Calibri"/>
            </a:rPr>
            <a:pPr algn="l"/>
            <a:t>503</a:t>
          </a:fld>
          <a:endParaRPr lang="en-US" sz="1600" b="0" i="0" u="none" strike="noStrike">
            <a:solidFill>
              <a:schemeClr val="tx1"/>
            </a:solidFill>
            <a:latin typeface="Arial Black" panose="020B0A04020102020204" pitchFamily="34" charset="0"/>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Arial Black" panose="020B0A04020102020204" pitchFamily="34" charset="0"/>
              <a:ea typeface="+mn-ea"/>
              <a:cs typeface="+mn-cs"/>
            </a:rPr>
            <a:t>   Total Sales</a:t>
          </a:r>
          <a:endParaRPr lang="en-US" sz="1800">
            <a:solidFill>
              <a:schemeClr val="tx1"/>
            </a:solidFill>
            <a:effectLst/>
            <a:latin typeface="Arial Black" panose="020B0A04020102020204" pitchFamily="34" charset="0"/>
          </a:endParaRPr>
        </a:p>
        <a:p>
          <a:pPr algn="l"/>
          <a:endParaRPr lang="en-US" sz="1800"/>
        </a:p>
      </xdr:txBody>
    </xdr:sp>
    <xdr:clientData/>
  </xdr:twoCellAnchor>
  <xdr:twoCellAnchor editAs="oneCell">
    <xdr:from>
      <xdr:col>17</xdr:col>
      <xdr:colOff>482600</xdr:colOff>
      <xdr:row>6</xdr:row>
      <xdr:rowOff>82550</xdr:rowOff>
    </xdr:from>
    <xdr:to>
      <xdr:col>21</xdr:col>
      <xdr:colOff>349250</xdr:colOff>
      <xdr:row>15</xdr:row>
      <xdr:rowOff>158750</xdr:rowOff>
    </xdr:to>
    <mc:AlternateContent xmlns:mc="http://schemas.openxmlformats.org/markup-compatibility/2006" xmlns:a14="http://schemas.microsoft.com/office/drawing/2010/main">
      <mc:Choice Requires="a14">
        <xdr:graphicFrame macro="">
          <xdr:nvGraphicFramePr>
            <xdr:cNvPr id="15" name="Month 1">
              <a:extLst>
                <a:ext uri="{FF2B5EF4-FFF2-40B4-BE49-F238E27FC236}">
                  <a16:creationId xmlns:a16="http://schemas.microsoft.com/office/drawing/2014/main" id="{4450BF35-6654-465D-A2C8-3438E310D0E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845800" y="1187450"/>
              <a:ext cx="23050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488950</xdr:colOff>
      <xdr:row>16</xdr:row>
      <xdr:rowOff>88900</xdr:rowOff>
    </xdr:from>
    <xdr:to>
      <xdr:col>21</xdr:col>
      <xdr:colOff>368300</xdr:colOff>
      <xdr:row>23</xdr:row>
      <xdr:rowOff>57149</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20FF6917-7FDB-4D5F-AF88-1C7D6423C9C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852150" y="3035300"/>
              <a:ext cx="23177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6.632642592594" createdVersion="8" refreshedVersion="8" minRefreshableVersion="3" recordCount="100" xr:uid="{705F0637-1470-4072-8589-6D7D9C1B895A}">
  <cacheSource type="worksheet">
    <worksheetSource name="Full_Table"/>
  </cacheSource>
  <cacheFields count="18">
    <cacheField name="order_id" numFmtId="0">
      <sharedItems containsSemiMixedTypes="0" containsString="0" containsNumber="1" containsInteger="1" minValue="1" maxValue="100"/>
    </cacheField>
    <cacheField name="customer_id" numFmtId="0">
      <sharedItems containsSemiMixedTypes="0" containsString="0" containsNumber="1" containsInteger="1" minValue="1" maxValue="98"/>
    </cacheField>
    <cacheField name="Customer Name" numFmtId="0">
      <sharedItems/>
    </cacheField>
    <cacheField name="Gender" numFmtId="0">
      <sharedItems count="2">
        <s v="Male"/>
        <s v="Female"/>
      </sharedItems>
    </cacheField>
    <cacheField name="Age" numFmtId="0">
      <sharedItems containsSemiMixedTypes="0" containsString="0" containsNumber="1" containsInteger="1" minValue="19" maxValue="64"/>
    </cacheField>
    <cacheField name="Age Bracket" numFmtId="0">
      <sharedItems count="3">
        <s v="Working Class"/>
        <s v="Most Experienced"/>
        <s v="Young Worker"/>
      </sharedItems>
    </cacheField>
    <cacheField name="City" numFmtId="0">
      <sharedItems count="5">
        <s v="Chicago"/>
        <s v="Houston"/>
        <s v="New York"/>
        <s v="Phoenix"/>
        <s v="Los Angeles"/>
      </sharedItems>
    </cacheField>
    <cacheField name="order_date" numFmtId="164">
      <sharedItems containsSemiMixedTypes="0" containsNonDate="0" containsDate="1" containsString="0" minDate="2023-01-01T00:00:00" maxDate="2023-04-11T00:00:00"/>
    </cacheField>
    <cacheField name="Year" numFmtId="164">
      <sharedItems/>
    </cacheField>
    <cacheField name="Month" numFmtId="164">
      <sharedItems count="4">
        <s v="Jan"/>
        <s v="Feb"/>
        <s v="Mar"/>
        <s v="Apr"/>
      </sharedItems>
    </cacheField>
    <cacheField name="Day" numFmtId="164">
      <sharedItems count="7">
        <s v="Sun"/>
        <s v="Mon"/>
        <s v="Tue"/>
        <s v="Wed"/>
        <s v="Thu"/>
        <s v="Fri"/>
        <s v="Sat"/>
      </sharedItems>
    </cacheField>
    <cacheField name="total_amount" numFmtId="165">
      <sharedItems containsSemiMixedTypes="0" containsString="0" containsNumber="1" minValue="25.44" maxValue="1989.1"/>
    </cacheField>
    <cacheField name="Product_Id" numFmtId="0">
      <sharedItems containsSemiMixedTypes="0" containsString="0" containsNumber="1" containsInteger="1" minValue="1" maxValue="100"/>
    </cacheField>
    <cacheField name="Product Name" numFmtId="0">
      <sharedItems/>
    </cacheField>
    <cacheField name="Category" numFmtId="0">
      <sharedItems/>
    </cacheField>
    <cacheField name="Quantity" numFmtId="0">
      <sharedItems containsSemiMixedTypes="0" containsString="0" containsNumber="1" containsInteger="1" minValue="1" maxValue="9"/>
    </cacheField>
    <cacheField name="Price" numFmtId="165">
      <sharedItems containsSemiMixedTypes="0" containsString="0" containsNumber="1" minValue="32.97" maxValue="972.57"/>
    </cacheField>
    <cacheField name="Revenue" numFmtId="165">
      <sharedItems containsSemiMixedTypes="0" containsString="0" containsNumber="1" minValue="93.929999999999993" maxValue="8888.2200000000012"/>
    </cacheField>
  </cacheFields>
  <extLst>
    <ext xmlns:x14="http://schemas.microsoft.com/office/spreadsheetml/2009/9/main" uri="{725AE2AE-9491-48be-B2B4-4EB974FC3084}">
      <x14:pivotCacheDefinition pivotCacheId="1356742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43"/>
    <s v="DYLAN NELSON"/>
    <x v="0"/>
    <n v="39"/>
    <x v="0"/>
    <x v="0"/>
    <d v="2023-01-01T00:00:00"/>
    <s v="2023"/>
    <x v="0"/>
    <x v="0"/>
    <n v="189.82"/>
    <n v="19"/>
    <s v="Sony A7R IV Full-Frame Mirrorless Camera"/>
    <s v="Accessories"/>
    <n v="4"/>
    <n v="766.1"/>
    <n v="1425.76"/>
  </r>
  <r>
    <n v="2"/>
    <n v="23"/>
    <s v="THEODORE THOMPSON"/>
    <x v="0"/>
    <n v="44"/>
    <x v="1"/>
    <x v="0"/>
    <d v="2023-01-02T00:00:00"/>
    <s v="2023"/>
    <x v="0"/>
    <x v="1"/>
    <n v="1502.44"/>
    <n v="89"/>
    <s v="HP Envy 32 All-in-One Desktop"/>
    <s v="Home Appliances"/>
    <n v="2"/>
    <n v="886.06"/>
    <n v="1943.86"/>
  </r>
  <r>
    <n v="3"/>
    <n v="89"/>
    <s v="STELLA RUIZ"/>
    <x v="1"/>
    <n v="35"/>
    <x v="0"/>
    <x v="1"/>
    <d v="2023-01-03T00:00:00"/>
    <s v="2023"/>
    <x v="0"/>
    <x v="2"/>
    <n v="922.41"/>
    <n v="17"/>
    <s v="Miele Complete C3 Canister Vacuum"/>
    <s v="Home Appliances"/>
    <n v="1"/>
    <n v="307.14999999999998"/>
    <n v="316.93"/>
  </r>
  <r>
    <n v="4"/>
    <n v="16"/>
    <s v="LOGAN THOMAS"/>
    <x v="0"/>
    <n v="40"/>
    <x v="0"/>
    <x v="2"/>
    <d v="2023-01-04T00:00:00"/>
    <s v="2023"/>
    <x v="0"/>
    <x v="3"/>
    <n v="1596.18"/>
    <n v="44"/>
    <s v="Moncler Logo Beanie"/>
    <s v="Electronics"/>
    <n v="2"/>
    <n v="471.21"/>
    <n v="1880.6"/>
  </r>
  <r>
    <n v="5"/>
    <n v="83"/>
    <s v="HAZEL CHAVEZ"/>
    <x v="1"/>
    <n v="27"/>
    <x v="0"/>
    <x v="2"/>
    <d v="2023-01-05T00:00:00"/>
    <s v="2023"/>
    <x v="0"/>
    <x v="4"/>
    <n v="746.89"/>
    <n v="10"/>
    <s v="Burberry Check Scarf"/>
    <s v="Electronics"/>
    <n v="9"/>
    <n v="884.99"/>
    <n v="4351.7699999999995"/>
  </r>
  <r>
    <n v="6"/>
    <n v="43"/>
    <s v="DYLAN NELSON"/>
    <x v="0"/>
    <n v="39"/>
    <x v="0"/>
    <x v="0"/>
    <d v="2023-01-06T00:00:00"/>
    <s v="2023"/>
    <x v="0"/>
    <x v="5"/>
    <n v="745.43"/>
    <n v="31"/>
    <s v="Apple AirPods Max"/>
    <s v="Accessories"/>
    <n v="5"/>
    <n v="537.09"/>
    <n v="3152.7999999999997"/>
  </r>
  <r>
    <n v="7"/>
    <n v="83"/>
    <s v="HAZEL CHAVEZ"/>
    <x v="1"/>
    <n v="27"/>
    <x v="0"/>
    <x v="2"/>
    <d v="2023-01-07T00:00:00"/>
    <s v="2023"/>
    <x v="0"/>
    <x v="6"/>
    <n v="259.16000000000003"/>
    <n v="30"/>
    <s v="Google Pixel 7 Pro"/>
    <s v="Accessories"/>
    <n v="1"/>
    <n v="879.31"/>
    <n v="847.13"/>
  </r>
  <r>
    <n v="8"/>
    <n v="3"/>
    <s v="OLIVER WILLIAMS"/>
    <x v="0"/>
    <n v="37"/>
    <x v="0"/>
    <x v="1"/>
    <d v="2023-01-08T00:00:00"/>
    <s v="2023"/>
    <x v="0"/>
    <x v="0"/>
    <n v="1493.98"/>
    <n v="6"/>
    <s v="Smeg Retro 50's Style Refrigerator"/>
    <s v="Accessories"/>
    <n v="4"/>
    <n v="908.41"/>
    <n v="1324"/>
  </r>
  <r>
    <n v="9"/>
    <n v="1"/>
    <s v="LIAM SMITH"/>
    <x v="0"/>
    <n v="19"/>
    <x v="2"/>
    <x v="1"/>
    <d v="2023-01-09T00:00:00"/>
    <s v="2023"/>
    <x v="0"/>
    <x v="1"/>
    <n v="1261.0999999999999"/>
    <n v="48"/>
    <s v="Prada Saffiano Leather Cardholder"/>
    <s v="Accessories"/>
    <n v="1"/>
    <n v="447.8"/>
    <n v="928.84"/>
  </r>
  <r>
    <n v="10"/>
    <n v="3"/>
    <s v="OLIVER WILLIAMS"/>
    <x v="0"/>
    <n v="37"/>
    <x v="0"/>
    <x v="1"/>
    <d v="2023-01-10T00:00:00"/>
    <s v="2023"/>
    <x v="0"/>
    <x v="2"/>
    <n v="383.74"/>
    <n v="48"/>
    <s v="Prada Saffiano Leather Cardholder"/>
    <s v="Accessories"/>
    <n v="3"/>
    <n v="447.8"/>
    <n v="1672.98"/>
  </r>
  <r>
    <n v="11"/>
    <n v="48"/>
    <s v="JAXON MITCHELL"/>
    <x v="0"/>
    <n v="48"/>
    <x v="1"/>
    <x v="2"/>
    <d v="2023-01-11T00:00:00"/>
    <s v="2023"/>
    <x v="0"/>
    <x v="3"/>
    <n v="541.16999999999996"/>
    <n v="27"/>
    <s v="Bosch 800 Series Dishwasher"/>
    <s v="Electronics"/>
    <n v="7"/>
    <n v="706.08"/>
    <n v="155.33000000000001"/>
  </r>
  <r>
    <n v="12"/>
    <n v="58"/>
    <s v="AMELIA EDWARDS"/>
    <x v="1"/>
    <n v="60"/>
    <x v="1"/>
    <x v="3"/>
    <d v="2023-01-12T00:00:00"/>
    <s v="2023"/>
    <x v="0"/>
    <x v="4"/>
    <n v="535.69000000000005"/>
    <n v="24"/>
    <s v="Apple iPhone 14 Pro"/>
    <s v="Home Appliances"/>
    <n v="7"/>
    <n v="270.07"/>
    <n v="6270.95"/>
  </r>
  <r>
    <n v="13"/>
    <n v="61"/>
    <s v="HARPER STEWART"/>
    <x v="1"/>
    <n v="51"/>
    <x v="1"/>
    <x v="4"/>
    <d v="2023-01-13T00:00:00"/>
    <s v="2023"/>
    <x v="0"/>
    <x v="5"/>
    <n v="1344.33"/>
    <n v="86"/>
    <s v="Beats Fit Pro Earbuds"/>
    <s v="Home Appliances"/>
    <n v="1"/>
    <n v="887.96"/>
    <n v="800.63"/>
  </r>
  <r>
    <n v="14"/>
    <n v="15"/>
    <s v="JACOB ANDERSON"/>
    <x v="0"/>
    <n v="35"/>
    <x v="0"/>
    <x v="0"/>
    <d v="2023-01-14T00:00:00"/>
    <s v="2023"/>
    <x v="0"/>
    <x v="6"/>
    <n v="1363.97"/>
    <n v="41"/>
    <s v="Bose QuietComfort Earbuds"/>
    <s v="Accessories"/>
    <n v="9"/>
    <n v="948.45"/>
    <n v="3271.32"/>
  </r>
  <r>
    <n v="15"/>
    <n v="43"/>
    <s v="DYLAN NELSON"/>
    <x v="0"/>
    <n v="39"/>
    <x v="0"/>
    <x v="0"/>
    <d v="2023-01-15T00:00:00"/>
    <s v="2023"/>
    <x v="0"/>
    <x v="0"/>
    <n v="1116.9100000000001"/>
    <n v="21"/>
    <s v="Sennheiser Momentum True Wireless 3 Earbuds"/>
    <s v="Accessories"/>
    <n v="8"/>
    <n v="972.57"/>
    <n v="1986.8"/>
  </r>
  <r>
    <n v="16"/>
    <n v="37"/>
    <s v="JAYDEN TORRES"/>
    <x v="0"/>
    <n v="39"/>
    <x v="0"/>
    <x v="4"/>
    <d v="2023-01-16T00:00:00"/>
    <s v="2023"/>
    <x v="0"/>
    <x v="1"/>
    <n v="1316.84"/>
    <n v="47"/>
    <s v="Jabra Elite 85t True Wireless Earbuds"/>
    <s v="Electronics"/>
    <n v="9"/>
    <n v="32.97"/>
    <n v="6102.5399999999991"/>
  </r>
  <r>
    <n v="17"/>
    <n v="23"/>
    <s v="THEODORE THOMPSON"/>
    <x v="0"/>
    <n v="44"/>
    <x v="1"/>
    <x v="0"/>
    <d v="2023-01-17T00:00:00"/>
    <s v="2023"/>
    <x v="0"/>
    <x v="2"/>
    <n v="753.48"/>
    <n v="7"/>
    <s v="Sonos Arc Soundbar"/>
    <s v="Accessories"/>
    <n v="4"/>
    <n v="801.94"/>
    <n v="1055"/>
  </r>
  <r>
    <n v="18"/>
    <n v="86"/>
    <s v="VIOLET BENNETT"/>
    <x v="1"/>
    <n v="44"/>
    <x v="1"/>
    <x v="0"/>
    <d v="2023-01-18T00:00:00"/>
    <s v="2023"/>
    <x v="0"/>
    <x v="3"/>
    <n v="1247.6199999999999"/>
    <n v="87"/>
    <s v="Hugo Boss Leather Gloves"/>
    <s v="Electronics"/>
    <n v="6"/>
    <n v="276.95999999999998"/>
    <n v="4029.66"/>
  </r>
  <r>
    <n v="19"/>
    <n v="41"/>
    <s v="ANTHONY GREEN"/>
    <x v="0"/>
    <n v="22"/>
    <x v="2"/>
    <x v="1"/>
    <d v="2023-01-19T00:00:00"/>
    <s v="2023"/>
    <x v="0"/>
    <x v="4"/>
    <n v="1140.6300000000001"/>
    <n v="64"/>
    <s v="Giorgio Armani Silk Tie"/>
    <s v="Accessories"/>
    <n v="7"/>
    <n v="538.14"/>
    <n v="1217.8599999999999"/>
  </r>
  <r>
    <n v="20"/>
    <n v="3"/>
    <s v="OLIVER WILLIAMS"/>
    <x v="0"/>
    <n v="37"/>
    <x v="0"/>
    <x v="1"/>
    <d v="2023-01-20T00:00:00"/>
    <s v="2023"/>
    <x v="0"/>
    <x v="5"/>
    <n v="1570.77"/>
    <n v="80"/>
    <s v="KitchenAid Artisan Stand Mixer"/>
    <s v="Electronics"/>
    <n v="4"/>
    <n v="967.76"/>
    <n v="1988.68"/>
  </r>
  <r>
    <n v="21"/>
    <n v="23"/>
    <s v="THEODORE THOMPSON"/>
    <x v="0"/>
    <n v="44"/>
    <x v="1"/>
    <x v="0"/>
    <d v="2023-01-21T00:00:00"/>
    <s v="2023"/>
    <x v="0"/>
    <x v="6"/>
    <n v="1053.43"/>
    <n v="48"/>
    <s v="Prada Saffiano Leather Cardholder"/>
    <s v="Accessories"/>
    <n v="4"/>
    <n v="447.8"/>
    <n v="1588.24"/>
  </r>
  <r>
    <n v="22"/>
    <n v="64"/>
    <s v="ELIZABETH MURPHY"/>
    <x v="1"/>
    <n v="64"/>
    <x v="1"/>
    <x v="0"/>
    <d v="2023-01-22T00:00:00"/>
    <s v="2023"/>
    <x v="0"/>
    <x v="0"/>
    <n v="375.93"/>
    <n v="66"/>
    <s v="Fossil Hybrid Smartwatch"/>
    <s v="Accessories"/>
    <n v="4"/>
    <n v="944.27"/>
    <n v="554.28"/>
  </r>
  <r>
    <n v="23"/>
    <n v="19"/>
    <s v="SEBASTIAN JACKSON"/>
    <x v="0"/>
    <n v="43"/>
    <x v="1"/>
    <x v="1"/>
    <d v="2023-01-23T00:00:00"/>
    <s v="2023"/>
    <x v="0"/>
    <x v="1"/>
    <n v="1588.75"/>
    <n v="18"/>
    <s v="Pandora Charm Bracelet"/>
    <s v="Electronics"/>
    <n v="7"/>
    <n v="651.97"/>
    <n v="2213.61"/>
  </r>
  <r>
    <n v="24"/>
    <n v="79"/>
    <s v="NORA WARD"/>
    <x v="1"/>
    <n v="64"/>
    <x v="1"/>
    <x v="2"/>
    <d v="2023-01-24T00:00:00"/>
    <s v="2023"/>
    <x v="0"/>
    <x v="2"/>
    <n v="1656.57"/>
    <n v="80"/>
    <s v="KitchenAid Artisan Stand Mixer"/>
    <s v="Electronics"/>
    <n v="5"/>
    <n v="967.76"/>
    <n v="4741.95"/>
  </r>
  <r>
    <n v="25"/>
    <n v="65"/>
    <s v="CAMILA COOK"/>
    <x v="1"/>
    <n v="51"/>
    <x v="1"/>
    <x v="0"/>
    <d v="2023-01-25T00:00:00"/>
    <s v="2023"/>
    <x v="0"/>
    <x v="3"/>
    <n v="742.28"/>
    <n v="99"/>
    <s v="Ray-Ban Wayfarer Sunglasses"/>
    <s v="Home Appliances"/>
    <n v="9"/>
    <n v="444.73"/>
    <n v="1134.99"/>
  </r>
  <r>
    <n v="26"/>
    <n v="98"/>
    <s v="LUCY ROSS"/>
    <x v="1"/>
    <n v="49"/>
    <x v="1"/>
    <x v="0"/>
    <d v="2023-01-26T00:00:00"/>
    <s v="2023"/>
    <x v="0"/>
    <x v="4"/>
    <n v="25.44"/>
    <n v="96"/>
    <s v="Apple iPad Pro 12.9-inch (6th Gen)"/>
    <s v="Electronics"/>
    <n v="8"/>
    <n v="479.46"/>
    <n v="4560.5600000000004"/>
  </r>
  <r>
    <n v="27"/>
    <n v="50"/>
    <s v="JOSIAH ROBERTS"/>
    <x v="0"/>
    <n v="50"/>
    <x v="1"/>
    <x v="1"/>
    <d v="2023-01-27T00:00:00"/>
    <s v="2023"/>
    <x v="0"/>
    <x v="5"/>
    <n v="1585.99"/>
    <n v="67"/>
    <s v="Bose QuietComfort 45 Headphones"/>
    <s v="Electronics"/>
    <n v="9"/>
    <n v="41.71"/>
    <n v="3535.11"/>
  </r>
  <r>
    <n v="28"/>
    <n v="70"/>
    <s v="ARIA COOPER"/>
    <x v="1"/>
    <n v="22"/>
    <x v="2"/>
    <x v="4"/>
    <d v="2023-01-28T00:00:00"/>
    <s v="2023"/>
    <x v="0"/>
    <x v="6"/>
    <n v="879.49"/>
    <n v="14"/>
    <s v="Montblanc Meisterstück Fountain Pen"/>
    <s v="Electronics"/>
    <n v="8"/>
    <n v="959.9"/>
    <n v="5371.2"/>
  </r>
  <r>
    <n v="29"/>
    <n v="91"/>
    <s v="NATALIE PRICE"/>
    <x v="1"/>
    <n v="55"/>
    <x v="1"/>
    <x v="3"/>
    <d v="2023-01-29T00:00:00"/>
    <s v="2023"/>
    <x v="0"/>
    <x v="0"/>
    <n v="1831.17"/>
    <n v="90"/>
    <s v="Oakley Flight Deck Goggles"/>
    <s v="Accessories"/>
    <n v="8"/>
    <n v="156.66999999999999"/>
    <n v="2245.6"/>
  </r>
  <r>
    <n v="30"/>
    <n v="45"/>
    <s v="THOMAS HALL"/>
    <x v="0"/>
    <n v="46"/>
    <x v="1"/>
    <x v="1"/>
    <d v="2023-01-30T00:00:00"/>
    <s v="2023"/>
    <x v="0"/>
    <x v="1"/>
    <n v="1420.97"/>
    <n v="3"/>
    <s v="Samsung Galaxy Watch 5 Pro"/>
    <s v="Electronics"/>
    <n v="7"/>
    <n v="457.07"/>
    <n v="3941.4199999999996"/>
  </r>
  <r>
    <n v="31"/>
    <n v="77"/>
    <s v="ELEANOR KIM"/>
    <x v="1"/>
    <n v="25"/>
    <x v="2"/>
    <x v="4"/>
    <d v="2023-01-31T00:00:00"/>
    <s v="2023"/>
    <x v="0"/>
    <x v="2"/>
    <n v="652.36"/>
    <n v="17"/>
    <s v="Miele Complete C3 Canister Vacuum"/>
    <s v="Home Appliances"/>
    <n v="7"/>
    <n v="307.14999999999998"/>
    <n v="4939.9000000000005"/>
  </r>
  <r>
    <n v="32"/>
    <n v="48"/>
    <s v="JAXON MITCHELL"/>
    <x v="0"/>
    <n v="48"/>
    <x v="1"/>
    <x v="2"/>
    <d v="2023-02-01T00:00:00"/>
    <s v="2023"/>
    <x v="1"/>
    <x v="3"/>
    <n v="1809.09"/>
    <n v="35"/>
    <s v="Gucci GG Marmont Belt"/>
    <s v="Accessories"/>
    <n v="2"/>
    <n v="860.37"/>
    <n v="715.14"/>
  </r>
  <r>
    <n v="33"/>
    <n v="82"/>
    <s v="HANNAH BROOKS"/>
    <x v="1"/>
    <n v="37"/>
    <x v="0"/>
    <x v="1"/>
    <d v="2023-02-02T00:00:00"/>
    <s v="2023"/>
    <x v="1"/>
    <x v="4"/>
    <n v="680.17"/>
    <n v="44"/>
    <s v="Moncler Logo Beanie"/>
    <s v="Electronics"/>
    <n v="8"/>
    <n v="471.21"/>
    <n v="4079.2"/>
  </r>
  <r>
    <n v="34"/>
    <n v="63"/>
    <s v="ELLA MORALES"/>
    <x v="1"/>
    <n v="48"/>
    <x v="1"/>
    <x v="3"/>
    <d v="2023-02-03T00:00:00"/>
    <s v="2023"/>
    <x v="1"/>
    <x v="5"/>
    <n v="1904.83"/>
    <n v="79"/>
    <s v="Philips Hue White and Color Ambiance Starter Kit"/>
    <s v="Home Appliances"/>
    <n v="6"/>
    <n v="521.59"/>
    <n v="4572.8999999999996"/>
  </r>
  <r>
    <n v="35"/>
    <n v="66"/>
    <s v="LUNA ROGERS"/>
    <x v="1"/>
    <n v="29"/>
    <x v="0"/>
    <x v="4"/>
    <d v="2023-02-04T00:00:00"/>
    <s v="2023"/>
    <x v="1"/>
    <x v="6"/>
    <n v="225.25"/>
    <n v="74"/>
    <s v="Samsung Odyssey G9 Gaming Monitor"/>
    <s v="Accessories"/>
    <n v="8"/>
    <n v="934.16"/>
    <n v="5941.28"/>
  </r>
  <r>
    <n v="36"/>
    <n v="59"/>
    <s v="EVELYN COLLINS"/>
    <x v="1"/>
    <n v="56"/>
    <x v="1"/>
    <x v="4"/>
    <d v="2023-02-05T00:00:00"/>
    <s v="2023"/>
    <x v="1"/>
    <x v="0"/>
    <n v="1618.18"/>
    <n v="85"/>
    <s v="Sony WH-1000XM4 Wireless Headphones"/>
    <s v="Home Appliances"/>
    <n v="8"/>
    <n v="612.41999999999996"/>
    <n v="6862.8"/>
  </r>
  <r>
    <n v="37"/>
    <n v="71"/>
    <s v="SCARLETT PETERSON"/>
    <x v="1"/>
    <n v="59"/>
    <x v="1"/>
    <x v="0"/>
    <d v="2023-02-06T00:00:00"/>
    <s v="2023"/>
    <x v="1"/>
    <x v="1"/>
    <n v="1207.5899999999999"/>
    <n v="93"/>
    <s v="ASUS ROG Strix Scar 17 Gaming Laptop"/>
    <s v="Accessories"/>
    <n v="5"/>
    <n v="592.80999999999995"/>
    <n v="4252.55"/>
  </r>
  <r>
    <n v="38"/>
    <n v="41"/>
    <s v="ANTHONY GREEN"/>
    <x v="0"/>
    <n v="22"/>
    <x v="2"/>
    <x v="1"/>
    <d v="2023-02-07T00:00:00"/>
    <s v="2023"/>
    <x v="1"/>
    <x v="2"/>
    <n v="1095.9000000000001"/>
    <n v="1"/>
    <s v="Philips Sonicare ProtectiveClean 6100 Electric Toothbrush"/>
    <s v="Electronics"/>
    <n v="8"/>
    <n v="695.98"/>
    <n v="1364.24"/>
  </r>
  <r>
    <n v="39"/>
    <n v="86"/>
    <s v="VIOLET BENNETT"/>
    <x v="1"/>
    <n v="44"/>
    <x v="1"/>
    <x v="0"/>
    <d v="2023-02-08T00:00:00"/>
    <s v="2023"/>
    <x v="1"/>
    <x v="3"/>
    <n v="687.45"/>
    <n v="19"/>
    <s v="Sony A7R IV Full-Frame Mirrorless Camera"/>
    <s v="Accessories"/>
    <n v="5"/>
    <n v="766.1"/>
    <n v="642.09999999999991"/>
  </r>
  <r>
    <n v="40"/>
    <n v="77"/>
    <s v="ELEANOR KIM"/>
    <x v="1"/>
    <n v="25"/>
    <x v="2"/>
    <x v="4"/>
    <d v="2023-02-09T00:00:00"/>
    <s v="2023"/>
    <x v="1"/>
    <x v="4"/>
    <n v="1793.96"/>
    <n v="9"/>
    <s v="DeLonghi Magnifica Coffee Machine"/>
    <s v="Electronics"/>
    <n v="9"/>
    <n v="122.03"/>
    <n v="8364.33"/>
  </r>
  <r>
    <n v="41"/>
    <n v="65"/>
    <s v="CAMILA COOK"/>
    <x v="1"/>
    <n v="51"/>
    <x v="1"/>
    <x v="0"/>
    <d v="2023-02-10T00:00:00"/>
    <s v="2023"/>
    <x v="1"/>
    <x v="5"/>
    <n v="1012.3"/>
    <n v="38"/>
    <s v="Apple MacBook Pro (16-inch, M1 Max)"/>
    <s v="Accessories"/>
    <n v="2"/>
    <n v="545.08000000000004"/>
    <n v="1892.52"/>
  </r>
  <r>
    <n v="42"/>
    <n v="4"/>
    <s v="ELIJAH BROWN"/>
    <x v="0"/>
    <n v="20"/>
    <x v="2"/>
    <x v="3"/>
    <d v="2023-02-11T00:00:00"/>
    <s v="2023"/>
    <x v="1"/>
    <x v="6"/>
    <n v="555.1"/>
    <n v="65"/>
    <s v="GoPro HERO11 Black"/>
    <s v="Home Appliances"/>
    <n v="4"/>
    <n v="48.4"/>
    <n v="3348.52"/>
  </r>
  <r>
    <n v="43"/>
    <n v="86"/>
    <s v="VIOLET BENNETT"/>
    <x v="1"/>
    <n v="44"/>
    <x v="1"/>
    <x v="0"/>
    <d v="2023-02-12T00:00:00"/>
    <s v="2023"/>
    <x v="1"/>
    <x v="0"/>
    <n v="1489.5"/>
    <n v="33"/>
    <s v="Harman Kardon Onyx Studio 7"/>
    <s v="Electronics"/>
    <n v="2"/>
    <n v="644.4"/>
    <n v="439.98"/>
  </r>
  <r>
    <n v="44"/>
    <n v="18"/>
    <s v="LEVI MOORE"/>
    <x v="0"/>
    <n v="53"/>
    <x v="1"/>
    <x v="3"/>
    <d v="2023-02-13T00:00:00"/>
    <s v="2023"/>
    <x v="1"/>
    <x v="1"/>
    <n v="1202.6099999999999"/>
    <n v="35"/>
    <s v="Gucci GG Marmont Belt"/>
    <s v="Accessories"/>
    <n v="8"/>
    <n v="860.37"/>
    <n v="1169.3599999999999"/>
  </r>
  <r>
    <n v="45"/>
    <n v="63"/>
    <s v="ELLA MORALES"/>
    <x v="1"/>
    <n v="48"/>
    <x v="1"/>
    <x v="3"/>
    <d v="2023-02-14T00:00:00"/>
    <s v="2023"/>
    <x v="1"/>
    <x v="2"/>
    <n v="129.9"/>
    <n v="57"/>
    <s v="TCL 6-Series 65-Inch 4K TV"/>
    <s v="Home Appliances"/>
    <n v="1"/>
    <n v="887.61"/>
    <n v="199.52"/>
  </r>
  <r>
    <n v="46"/>
    <n v="92"/>
    <s v="EMILIA ALVAREZ"/>
    <x v="1"/>
    <n v="60"/>
    <x v="1"/>
    <x v="1"/>
    <d v="2023-02-15T00:00:00"/>
    <s v="2023"/>
    <x v="1"/>
    <x v="3"/>
    <n v="1483.48"/>
    <n v="22"/>
    <s v="Fitbit Versa 4"/>
    <s v="Home Appliances"/>
    <n v="7"/>
    <n v="616.87"/>
    <n v="3040.94"/>
  </r>
  <r>
    <n v="47"/>
    <n v="3"/>
    <s v="OLIVER WILLIAMS"/>
    <x v="0"/>
    <n v="37"/>
    <x v="0"/>
    <x v="1"/>
    <d v="2023-02-16T00:00:00"/>
    <s v="2023"/>
    <x v="1"/>
    <x v="4"/>
    <n v="1101.98"/>
    <n v="35"/>
    <s v="Gucci GG Marmont Belt"/>
    <s v="Accessories"/>
    <n v="7"/>
    <n v="860.37"/>
    <n v="4359.8100000000004"/>
  </r>
  <r>
    <n v="48"/>
    <n v="23"/>
    <s v="THEODORE THOMPSON"/>
    <x v="0"/>
    <n v="44"/>
    <x v="1"/>
    <x v="0"/>
    <d v="2023-02-17T00:00:00"/>
    <s v="2023"/>
    <x v="1"/>
    <x v="5"/>
    <n v="1158.26"/>
    <n v="47"/>
    <s v="Jabra Elite 85t True Wireless Earbuds"/>
    <s v="Electronics"/>
    <n v="2"/>
    <n v="32.97"/>
    <n v="1554.18"/>
  </r>
  <r>
    <n v="49"/>
    <n v="49"/>
    <s v="MAVERICK CARTER"/>
    <x v="0"/>
    <n v="28"/>
    <x v="0"/>
    <x v="0"/>
    <d v="2023-02-18T00:00:00"/>
    <s v="2023"/>
    <x v="1"/>
    <x v="6"/>
    <n v="1625.14"/>
    <n v="47"/>
    <s v="Jabra Elite 85t True Wireless Earbuds"/>
    <s v="Electronics"/>
    <n v="4"/>
    <n v="32.97"/>
    <n v="2834.68"/>
  </r>
  <r>
    <n v="50"/>
    <n v="47"/>
    <s v="CHRISTOPHER CAMPBELL"/>
    <x v="0"/>
    <n v="30"/>
    <x v="0"/>
    <x v="1"/>
    <d v="2023-02-19T00:00:00"/>
    <s v="2023"/>
    <x v="1"/>
    <x v="0"/>
    <n v="325.44"/>
    <n v="60"/>
    <s v="Coach Signature Canvas Wallet"/>
    <s v="Electronics"/>
    <n v="5"/>
    <n v="281.2"/>
    <n v="2524.3000000000002"/>
  </r>
  <r>
    <n v="51"/>
    <n v="97"/>
    <s v="ADDISON LONG"/>
    <x v="1"/>
    <n v="34"/>
    <x v="0"/>
    <x v="0"/>
    <d v="2023-02-20T00:00:00"/>
    <s v="2023"/>
    <x v="1"/>
    <x v="1"/>
    <n v="905.84"/>
    <n v="95"/>
    <s v="Samsung Galaxy FlexWash Washing Machine"/>
    <s v="Home Appliances"/>
    <n v="3"/>
    <n v="696.76"/>
    <n v="828.93000000000006"/>
  </r>
  <r>
    <n v="52"/>
    <n v="16"/>
    <s v="LOGAN THOMAS"/>
    <x v="0"/>
    <n v="40"/>
    <x v="0"/>
    <x v="2"/>
    <d v="2023-02-21T00:00:00"/>
    <s v="2023"/>
    <x v="1"/>
    <x v="2"/>
    <n v="336.05"/>
    <n v="55"/>
    <s v="Dell UltraSharp U2720Q Monitor"/>
    <s v="Accessories"/>
    <n v="3"/>
    <n v="308.70999999999998"/>
    <n v="104.13"/>
  </r>
  <r>
    <n v="53"/>
    <n v="73"/>
    <s v="LAYLA REED"/>
    <x v="1"/>
    <n v="40"/>
    <x v="0"/>
    <x v="4"/>
    <d v="2023-02-22T00:00:00"/>
    <s v="2023"/>
    <x v="1"/>
    <x v="3"/>
    <n v="1989.1"/>
    <n v="25"/>
    <s v="Tumi Alpha 3 Briefcase"/>
    <s v="Electronics"/>
    <n v="3"/>
    <n v="231.28"/>
    <n v="2202.7799999999997"/>
  </r>
  <r>
    <n v="54"/>
    <n v="12"/>
    <s v="MICHAEL LOPEZ"/>
    <x v="0"/>
    <n v="36"/>
    <x v="0"/>
    <x v="0"/>
    <d v="2023-02-23T00:00:00"/>
    <s v="2023"/>
    <x v="1"/>
    <x v="4"/>
    <n v="1905.2"/>
    <n v="12"/>
    <s v="Acer Predator Helios 300 Gaming Laptop"/>
    <s v="Electronics"/>
    <n v="3"/>
    <n v="535.22"/>
    <n v="93.929999999999993"/>
  </r>
  <r>
    <n v="55"/>
    <n v="43"/>
    <s v="DYLAN NELSON"/>
    <x v="0"/>
    <n v="39"/>
    <x v="0"/>
    <x v="0"/>
    <d v="2023-02-24T00:00:00"/>
    <s v="2023"/>
    <x v="1"/>
    <x v="5"/>
    <n v="999.07"/>
    <n v="27"/>
    <s v="Bosch 800 Series Dishwasher"/>
    <s v="Electronics"/>
    <n v="2"/>
    <n v="706.08"/>
    <n v="1786.36"/>
  </r>
  <r>
    <n v="56"/>
    <n v="7"/>
    <s v="BENJAMIN MILLER"/>
    <x v="0"/>
    <n v="58"/>
    <x v="1"/>
    <x v="2"/>
    <d v="2023-02-25T00:00:00"/>
    <s v="2023"/>
    <x v="1"/>
    <x v="6"/>
    <n v="1220.97"/>
    <n v="66"/>
    <s v="Fossil Hybrid Smartwatch"/>
    <s v="Accessories"/>
    <n v="5"/>
    <n v="944.27"/>
    <n v="1104.3499999999999"/>
  </r>
  <r>
    <n v="57"/>
    <n v="29"/>
    <s v="WYATT LEWIS"/>
    <x v="0"/>
    <n v="64"/>
    <x v="1"/>
    <x v="0"/>
    <d v="2023-02-26T00:00:00"/>
    <s v="2023"/>
    <x v="1"/>
    <x v="0"/>
    <n v="733.58"/>
    <n v="71"/>
    <s v="Dyson V11 Torque Drive Vacuum Cleaner"/>
    <s v="Accessories"/>
    <n v="5"/>
    <n v="375.25"/>
    <n v="722.05"/>
  </r>
  <r>
    <n v="58"/>
    <n v="63"/>
    <s v="ELLA MORALES"/>
    <x v="1"/>
    <n v="48"/>
    <x v="1"/>
    <x v="3"/>
    <d v="2023-02-27T00:00:00"/>
    <s v="2023"/>
    <x v="1"/>
    <x v="1"/>
    <n v="1168.56"/>
    <n v="70"/>
    <s v="Razer DeathAdder V2 Gaming Mouse"/>
    <s v="Electronics"/>
    <n v="5"/>
    <n v="437.78"/>
    <n v="3682.25"/>
  </r>
  <r>
    <n v="59"/>
    <n v="68"/>
    <s v="AVERY ORTIZ"/>
    <x v="1"/>
    <n v="27"/>
    <x v="0"/>
    <x v="3"/>
    <d v="2023-02-28T00:00:00"/>
    <s v="2023"/>
    <x v="1"/>
    <x v="2"/>
    <n v="1604.87"/>
    <n v="28"/>
    <s v="Garmin Fenix 7X Sapphire Solar GPS Watch"/>
    <s v="Home Appliances"/>
    <n v="1"/>
    <n v="391.59"/>
    <n v="197.66"/>
  </r>
  <r>
    <n v="60"/>
    <n v="5"/>
    <s v="WILLIAM JONES"/>
    <x v="0"/>
    <n v="56"/>
    <x v="1"/>
    <x v="1"/>
    <d v="2023-03-01T00:00:00"/>
    <s v="2023"/>
    <x v="2"/>
    <x v="3"/>
    <n v="764.29"/>
    <n v="48"/>
    <s v="Prada Saffiano Leather Cardholder"/>
    <s v="Accessories"/>
    <n v="3"/>
    <n v="447.8"/>
    <n v="404.28"/>
  </r>
  <r>
    <n v="61"/>
    <n v="18"/>
    <s v="LEVI MOORE"/>
    <x v="0"/>
    <n v="53"/>
    <x v="1"/>
    <x v="3"/>
    <d v="2023-03-02T00:00:00"/>
    <s v="2023"/>
    <x v="2"/>
    <x v="4"/>
    <n v="1594.54"/>
    <n v="87"/>
    <s v="Hugo Boss Leather Gloves"/>
    <s v="Electronics"/>
    <n v="7"/>
    <n v="276.95999999999998"/>
    <n v="1794.24"/>
  </r>
  <r>
    <n v="62"/>
    <n v="62"/>
    <s v="EMILY MORRIS"/>
    <x v="1"/>
    <n v="36"/>
    <x v="0"/>
    <x v="1"/>
    <d v="2023-03-03T00:00:00"/>
    <s v="2023"/>
    <x v="2"/>
    <x v="5"/>
    <n v="154.13999999999999"/>
    <n v="45"/>
    <s v="Instant Pot Duo 7-in-1 Electric Pressure Cooker"/>
    <s v="Accessories"/>
    <n v="5"/>
    <n v="533.98"/>
    <n v="237.3"/>
  </r>
  <r>
    <n v="63"/>
    <n v="38"/>
    <s v="GABRIEL NGUYEN"/>
    <x v="0"/>
    <n v="22"/>
    <x v="2"/>
    <x v="1"/>
    <d v="2023-03-04T00:00:00"/>
    <s v="2023"/>
    <x v="2"/>
    <x v="6"/>
    <n v="826.49"/>
    <n v="23"/>
    <s v="Bose SoundLink Revolve+ Bluetooth Speaker"/>
    <s v="Electronics"/>
    <n v="9"/>
    <n v="595.86"/>
    <n v="109.08"/>
  </r>
  <r>
    <n v="64"/>
    <n v="93"/>
    <s v="EVERLY CASTILLO"/>
    <x v="1"/>
    <n v="53"/>
    <x v="1"/>
    <x v="0"/>
    <d v="2023-03-05T00:00:00"/>
    <s v="2023"/>
    <x v="2"/>
    <x v="0"/>
    <n v="571.65"/>
    <n v="29"/>
    <s v="Microsoft Surface Pro 9"/>
    <s v="Electronics"/>
    <n v="9"/>
    <n v="172.64"/>
    <n v="4075.56"/>
  </r>
  <r>
    <n v="65"/>
    <n v="27"/>
    <s v="JOHN CLARK"/>
    <x v="0"/>
    <n v="37"/>
    <x v="0"/>
    <x v="3"/>
    <d v="2023-03-06T00:00:00"/>
    <s v="2023"/>
    <x v="2"/>
    <x v="1"/>
    <n v="554.99"/>
    <n v="80"/>
    <s v="KitchenAid Artisan Stand Mixer"/>
    <s v="Electronics"/>
    <n v="5"/>
    <n v="967.76"/>
    <n v="233.1"/>
  </r>
  <r>
    <n v="66"/>
    <n v="29"/>
    <s v="WYATT LEWIS"/>
    <x v="0"/>
    <n v="64"/>
    <x v="1"/>
    <x v="0"/>
    <d v="2023-03-07T00:00:00"/>
    <s v="2023"/>
    <x v="2"/>
    <x v="2"/>
    <n v="1817.14"/>
    <n v="62"/>
    <s v="Tiffany &amp; Co. Sterling Silver Bracelet"/>
    <s v="Accessories"/>
    <n v="4"/>
    <n v="758.86"/>
    <n v="1314.32"/>
  </r>
  <r>
    <n v="67"/>
    <n v="85"/>
    <s v="ELLIE JAMES"/>
    <x v="1"/>
    <n v="30"/>
    <x v="0"/>
    <x v="3"/>
    <d v="2023-03-08T00:00:00"/>
    <s v="2023"/>
    <x v="2"/>
    <x v="3"/>
    <n v="1661.65"/>
    <n v="7"/>
    <s v="Sonos Arc Soundbar"/>
    <s v="Accessories"/>
    <n v="6"/>
    <n v="801.94"/>
    <n v="1455.3000000000002"/>
  </r>
  <r>
    <n v="68"/>
    <n v="21"/>
    <s v="JACK LEE"/>
    <x v="0"/>
    <n v="27"/>
    <x v="0"/>
    <x v="3"/>
    <d v="2023-03-09T00:00:00"/>
    <s v="2023"/>
    <x v="2"/>
    <x v="4"/>
    <n v="464.8"/>
    <n v="81"/>
    <s v="Sony X90K 65-Inch 4K TV"/>
    <s v="Electronics"/>
    <n v="8"/>
    <n v="714.96"/>
    <n v="6098.96"/>
  </r>
  <r>
    <n v="69"/>
    <n v="8"/>
    <s v="LUCAS DAVIS"/>
    <x v="0"/>
    <n v="34"/>
    <x v="0"/>
    <x v="2"/>
    <d v="2023-03-10T00:00:00"/>
    <s v="2023"/>
    <x v="2"/>
    <x v="5"/>
    <n v="1223.42"/>
    <n v="73"/>
    <s v="Dell XPS 13 Laptop"/>
    <s v="Home Appliances"/>
    <n v="1"/>
    <n v="227.28"/>
    <n v="986.61"/>
  </r>
  <r>
    <n v="70"/>
    <n v="52"/>
    <s v="OLIVIA PHILLIPS"/>
    <x v="0"/>
    <n v="24"/>
    <x v="2"/>
    <x v="2"/>
    <d v="2023-03-11T00:00:00"/>
    <s v="2023"/>
    <x v="2"/>
    <x v="6"/>
    <n v="1390.81"/>
    <n v="34"/>
    <s v="Ring Video Doorbell Pro 2"/>
    <s v="Electronics"/>
    <n v="1"/>
    <n v="726.36"/>
    <n v="206.58"/>
  </r>
  <r>
    <n v="71"/>
    <n v="87"/>
    <s v="LILLIAN GRAY"/>
    <x v="1"/>
    <n v="44"/>
    <x v="1"/>
    <x v="4"/>
    <d v="2023-03-12T00:00:00"/>
    <s v="2023"/>
    <x v="2"/>
    <x v="0"/>
    <n v="1316.08"/>
    <n v="29"/>
    <s v="Microsoft Surface Pro 9"/>
    <s v="Electronics"/>
    <n v="5"/>
    <n v="172.64"/>
    <n v="136.05000000000001"/>
  </r>
  <r>
    <n v="72"/>
    <n v="47"/>
    <s v="CHRISTOPHER CAMPBELL"/>
    <x v="0"/>
    <n v="30"/>
    <x v="0"/>
    <x v="1"/>
    <d v="2023-03-13T00:00:00"/>
    <s v="2023"/>
    <x v="2"/>
    <x v="1"/>
    <n v="447.21"/>
    <n v="89"/>
    <s v="HP Envy 32 All-in-One Desktop"/>
    <s v="Home Appliances"/>
    <n v="1"/>
    <n v="886.06"/>
    <n v="253.1"/>
  </r>
  <r>
    <n v="73"/>
    <n v="69"/>
    <s v="MILA MORGAN"/>
    <x v="1"/>
    <n v="63"/>
    <x v="1"/>
    <x v="4"/>
    <d v="2023-03-14T00:00:00"/>
    <s v="2023"/>
    <x v="2"/>
    <x v="2"/>
    <n v="75"/>
    <n v="11"/>
    <s v="Amazon Echo Dot (4th Gen)"/>
    <s v="Electronics"/>
    <n v="4"/>
    <n v="651.47"/>
    <n v="3847.88"/>
  </r>
  <r>
    <n v="74"/>
    <n v="20"/>
    <s v="MATEO MARTIN"/>
    <x v="0"/>
    <n v="29"/>
    <x v="0"/>
    <x v="4"/>
    <d v="2023-03-15T00:00:00"/>
    <s v="2023"/>
    <x v="2"/>
    <x v="3"/>
    <n v="1435.22"/>
    <n v="89"/>
    <s v="HP Envy 32 All-in-One Desktop"/>
    <s v="Home Appliances"/>
    <n v="8"/>
    <n v="886.06"/>
    <n v="5783.28"/>
  </r>
  <r>
    <n v="75"/>
    <n v="73"/>
    <s v="LAYLA REED"/>
    <x v="1"/>
    <n v="40"/>
    <x v="0"/>
    <x v="4"/>
    <d v="2023-03-16T00:00:00"/>
    <s v="2023"/>
    <x v="2"/>
    <x v="4"/>
    <n v="1601.56"/>
    <n v="69"/>
    <s v="Xiaomi Mi Band 6"/>
    <s v="Home Appliances"/>
    <n v="6"/>
    <n v="575.21"/>
    <n v="5552.9400000000005"/>
  </r>
  <r>
    <n v="76"/>
    <n v="16"/>
    <s v="LOGAN THOMAS"/>
    <x v="0"/>
    <n v="40"/>
    <x v="0"/>
    <x v="2"/>
    <d v="2023-03-17T00:00:00"/>
    <s v="2023"/>
    <x v="2"/>
    <x v="5"/>
    <n v="377.25"/>
    <n v="33"/>
    <s v="Harman Kardon Onyx Studio 7"/>
    <s v="Electronics"/>
    <n v="4"/>
    <n v="644.4"/>
    <n v="859.12"/>
  </r>
  <r>
    <n v="77"/>
    <n v="75"/>
    <s v="VICTORIA HOWARD"/>
    <x v="1"/>
    <n v="37"/>
    <x v="0"/>
    <x v="1"/>
    <d v="2023-03-18T00:00:00"/>
    <s v="2023"/>
    <x v="2"/>
    <x v="6"/>
    <n v="387.8"/>
    <n v="96"/>
    <s v="Apple iPad Pro 12.9-inch (6th Gen)"/>
    <s v="Electronics"/>
    <n v="6"/>
    <n v="479.46"/>
    <n v="2910.8999999999996"/>
  </r>
  <r>
    <n v="78"/>
    <n v="7"/>
    <s v="BENJAMIN MILLER"/>
    <x v="0"/>
    <n v="58"/>
    <x v="1"/>
    <x v="2"/>
    <d v="2023-03-19T00:00:00"/>
    <s v="2023"/>
    <x v="2"/>
    <x v="0"/>
    <n v="297.26"/>
    <n v="73"/>
    <s v="Dell XPS 13 Laptop"/>
    <s v="Home Appliances"/>
    <n v="6"/>
    <n v="227.28"/>
    <n v="2805.2400000000002"/>
  </r>
  <r>
    <n v="79"/>
    <n v="67"/>
    <s v="SOFIA GUTIERREZ"/>
    <x v="1"/>
    <n v="31"/>
    <x v="0"/>
    <x v="0"/>
    <d v="2023-03-20T00:00:00"/>
    <s v="2023"/>
    <x v="2"/>
    <x v="1"/>
    <n v="1928.64"/>
    <n v="8"/>
    <s v="Anker PowerCore 26800 Portable Charger"/>
    <s v="Electronics"/>
    <n v="1"/>
    <n v="530.14"/>
    <n v="321.16000000000003"/>
  </r>
  <r>
    <n v="80"/>
    <n v="65"/>
    <s v="CAMILA COOK"/>
    <x v="1"/>
    <n v="51"/>
    <x v="1"/>
    <x v="0"/>
    <d v="2023-03-21T00:00:00"/>
    <s v="2023"/>
    <x v="2"/>
    <x v="2"/>
    <n v="33.159999999999997"/>
    <n v="28"/>
    <s v="Garmin Fenix 7X Sapphire Solar GPS Watch"/>
    <s v="Home Appliances"/>
    <n v="9"/>
    <n v="391.59"/>
    <n v="8888.2200000000012"/>
  </r>
  <r>
    <n v="81"/>
    <n v="90"/>
    <s v="AURORA HUGHES"/>
    <x v="1"/>
    <n v="43"/>
    <x v="1"/>
    <x v="0"/>
    <d v="2023-03-22T00:00:00"/>
    <s v="2023"/>
    <x v="2"/>
    <x v="3"/>
    <n v="578.98"/>
    <n v="19"/>
    <s v="Sony A7R IV Full-Frame Mirrorless Camera"/>
    <s v="Accessories"/>
    <n v="9"/>
    <n v="766.1"/>
    <n v="8646.39"/>
  </r>
  <r>
    <n v="82"/>
    <n v="96"/>
    <s v="WILLOW MYERS"/>
    <x v="1"/>
    <n v="46"/>
    <x v="1"/>
    <x v="3"/>
    <d v="2023-03-23T00:00:00"/>
    <s v="2023"/>
    <x v="2"/>
    <x v="4"/>
    <n v="1057.1300000000001"/>
    <n v="65"/>
    <s v="GoPro HERO11 Black"/>
    <s v="Home Appliances"/>
    <n v="4"/>
    <n v="48.4"/>
    <n v="3449.96"/>
  </r>
  <r>
    <n v="83"/>
    <n v="61"/>
    <s v="HARPER STEWART"/>
    <x v="1"/>
    <n v="51"/>
    <x v="1"/>
    <x v="4"/>
    <d v="2023-03-24T00:00:00"/>
    <s v="2023"/>
    <x v="2"/>
    <x v="5"/>
    <n v="885.3"/>
    <n v="19"/>
    <s v="Sony A7R IV Full-Frame Mirrorless Camera"/>
    <s v="Accessories"/>
    <n v="7"/>
    <n v="766.1"/>
    <n v="2786"/>
  </r>
  <r>
    <n v="84"/>
    <n v="11"/>
    <s v="MASON HERNANDEZ"/>
    <x v="0"/>
    <n v="46"/>
    <x v="1"/>
    <x v="4"/>
    <d v="2023-03-25T00:00:00"/>
    <s v="2023"/>
    <x v="2"/>
    <x v="6"/>
    <n v="1050.28"/>
    <n v="26"/>
    <s v="Ember Temperature Control Smart Mug"/>
    <s v="Home Appliances"/>
    <n v="1"/>
    <n v="735.03"/>
    <n v="192.86"/>
  </r>
  <r>
    <n v="85"/>
    <n v="24"/>
    <s v="AIDEN WHITE"/>
    <x v="0"/>
    <n v="36"/>
    <x v="0"/>
    <x v="0"/>
    <d v="2023-03-26T00:00:00"/>
    <s v="2023"/>
    <x v="2"/>
    <x v="0"/>
    <n v="88.22"/>
    <n v="64"/>
    <s v="Giorgio Armani Silk Tie"/>
    <s v="Accessories"/>
    <n v="7"/>
    <n v="538.14"/>
    <n v="633.78000000000009"/>
  </r>
  <r>
    <n v="86"/>
    <n v="62"/>
    <s v="EMILY MORRIS"/>
    <x v="1"/>
    <n v="36"/>
    <x v="0"/>
    <x v="1"/>
    <d v="2023-03-27T00:00:00"/>
    <s v="2023"/>
    <x v="2"/>
    <x v="1"/>
    <n v="719.6"/>
    <n v="76"/>
    <s v="Apple AirPods Pro"/>
    <s v="Electronics"/>
    <n v="5"/>
    <n v="58.17"/>
    <n v="4425.75"/>
  </r>
  <r>
    <n v="87"/>
    <n v="86"/>
    <s v="VIOLET BENNETT"/>
    <x v="1"/>
    <n v="44"/>
    <x v="1"/>
    <x v="0"/>
    <d v="2023-03-28T00:00:00"/>
    <s v="2023"/>
    <x v="2"/>
    <x v="2"/>
    <n v="1744.63"/>
    <n v="53"/>
    <s v="LG OLED55C1PUB Alexa Built-In OLED TV"/>
    <s v="Electronics"/>
    <n v="6"/>
    <n v="515.09"/>
    <n v="4826.58"/>
  </r>
  <r>
    <n v="88"/>
    <n v="48"/>
    <s v="JAXON MITCHELL"/>
    <x v="0"/>
    <n v="48"/>
    <x v="1"/>
    <x v="2"/>
    <d v="2023-03-29T00:00:00"/>
    <s v="2023"/>
    <x v="2"/>
    <x v="3"/>
    <n v="1453.53"/>
    <n v="2"/>
    <s v="LG Smart French Door Refrigerator"/>
    <s v="Electronics"/>
    <n v="2"/>
    <n v="540.17999999999995"/>
    <n v="1808.08"/>
  </r>
  <r>
    <n v="89"/>
    <n v="57"/>
    <s v="CHARLOTTE CRUZ"/>
    <x v="1"/>
    <n v="54"/>
    <x v="1"/>
    <x v="3"/>
    <d v="2023-03-30T00:00:00"/>
    <s v="2023"/>
    <x v="2"/>
    <x v="4"/>
    <n v="810.52"/>
    <n v="98"/>
    <s v="Hamilton Beach Breakfast Sandwich Maker"/>
    <s v="Electronics"/>
    <n v="1"/>
    <n v="94.42"/>
    <n v="207.11"/>
  </r>
  <r>
    <n v="90"/>
    <n v="91"/>
    <s v="NATALIE PRICE"/>
    <x v="1"/>
    <n v="55"/>
    <x v="1"/>
    <x v="3"/>
    <d v="2023-03-31T00:00:00"/>
    <s v="2023"/>
    <x v="2"/>
    <x v="5"/>
    <n v="1539.19"/>
    <n v="40"/>
    <s v="Shark Navigator Lift-Away Vacuum Cleaner"/>
    <s v="Electronics"/>
    <n v="8"/>
    <n v="966.83"/>
    <n v="5366.72"/>
  </r>
  <r>
    <n v="91"/>
    <n v="37"/>
    <s v="JAYDEN TORRES"/>
    <x v="0"/>
    <n v="39"/>
    <x v="0"/>
    <x v="4"/>
    <d v="2023-04-01T00:00:00"/>
    <s v="2023"/>
    <x v="3"/>
    <x v="6"/>
    <n v="451.06"/>
    <n v="99"/>
    <s v="Ray-Ban Wayfarer Sunglasses"/>
    <s v="Home Appliances"/>
    <n v="2"/>
    <n v="444.73"/>
    <n v="1144.22"/>
  </r>
  <r>
    <n v="92"/>
    <n v="16"/>
    <s v="LOGAN THOMAS"/>
    <x v="0"/>
    <n v="40"/>
    <x v="0"/>
    <x v="2"/>
    <d v="2023-04-02T00:00:00"/>
    <s v="2023"/>
    <x v="3"/>
    <x v="0"/>
    <n v="1356.87"/>
    <n v="64"/>
    <s v="Giorgio Armani Silk Tie"/>
    <s v="Accessories"/>
    <n v="5"/>
    <n v="538.14"/>
    <n v="99.1"/>
  </r>
  <r>
    <n v="93"/>
    <n v="67"/>
    <s v="SOFIA GUTIERREZ"/>
    <x v="1"/>
    <n v="31"/>
    <x v="0"/>
    <x v="0"/>
    <d v="2023-04-03T00:00:00"/>
    <s v="2023"/>
    <x v="3"/>
    <x v="1"/>
    <n v="1629.28"/>
    <n v="20"/>
    <s v="Samsung Smart Microwave Oven"/>
    <s v="Electronics"/>
    <n v="4"/>
    <n v="872.47"/>
    <n v="864.76"/>
  </r>
  <r>
    <n v="94"/>
    <n v="55"/>
    <s v="SOPHIA DIAZ"/>
    <x v="1"/>
    <n v="34"/>
    <x v="0"/>
    <x v="1"/>
    <d v="2023-04-04T00:00:00"/>
    <s v="2023"/>
    <x v="3"/>
    <x v="2"/>
    <n v="1933.65"/>
    <n v="79"/>
    <s v="Philips Hue White and Color Ambiance Starter Kit"/>
    <s v="Home Appliances"/>
    <n v="7"/>
    <n v="521.59"/>
    <n v="2209.34"/>
  </r>
  <r>
    <n v="95"/>
    <n v="92"/>
    <s v="EMILIA ALVAREZ"/>
    <x v="1"/>
    <n v="60"/>
    <x v="1"/>
    <x v="1"/>
    <d v="2023-04-05T00:00:00"/>
    <s v="2023"/>
    <x v="3"/>
    <x v="3"/>
    <n v="676.07"/>
    <n v="42"/>
    <s v="Keurig K-Elite Single Serve Coffee Maker"/>
    <s v="Electronics"/>
    <n v="3"/>
    <n v="819.79"/>
    <n v="199.74"/>
  </r>
  <r>
    <n v="96"/>
    <n v="3"/>
    <s v="OLIVER WILLIAMS"/>
    <x v="0"/>
    <n v="37"/>
    <x v="0"/>
    <x v="1"/>
    <d v="2023-04-06T00:00:00"/>
    <s v="2023"/>
    <x v="3"/>
    <x v="4"/>
    <n v="1858.17"/>
    <n v="86"/>
    <s v="Beats Fit Pro Earbuds"/>
    <s v="Home Appliances"/>
    <n v="7"/>
    <n v="887.96"/>
    <n v="5589.5"/>
  </r>
  <r>
    <n v="97"/>
    <n v="31"/>
    <s v="LUKE WALKER"/>
    <x v="0"/>
    <n v="40"/>
    <x v="0"/>
    <x v="4"/>
    <d v="2023-04-07T00:00:00"/>
    <s v="2023"/>
    <x v="3"/>
    <x v="5"/>
    <n v="211.15"/>
    <n v="39"/>
    <s v="Apple MacBook Air (M2)"/>
    <s v="Home Appliances"/>
    <n v="5"/>
    <n v="890.43"/>
    <n v="762.69999999999993"/>
  </r>
  <r>
    <n v="98"/>
    <n v="69"/>
    <s v="MILA MORGAN"/>
    <x v="1"/>
    <n v="63"/>
    <x v="1"/>
    <x v="4"/>
    <d v="2023-04-08T00:00:00"/>
    <s v="2023"/>
    <x v="3"/>
    <x v="6"/>
    <n v="849.71"/>
    <n v="100"/>
    <s v="Chanel Classic Flap Bag"/>
    <s v="Accessories"/>
    <n v="2"/>
    <n v="460.21"/>
    <n v="1319.66"/>
  </r>
  <r>
    <n v="99"/>
    <n v="59"/>
    <s v="EVELYN COLLINS"/>
    <x v="1"/>
    <n v="56"/>
    <x v="1"/>
    <x v="4"/>
    <d v="2023-04-09T00:00:00"/>
    <s v="2023"/>
    <x v="3"/>
    <x v="0"/>
    <n v="921.08"/>
    <n v="35"/>
    <s v="Gucci GG Marmont Belt"/>
    <s v="Accessories"/>
    <n v="6"/>
    <n v="860.37"/>
    <n v="5190.24"/>
  </r>
  <r>
    <n v="100"/>
    <n v="84"/>
    <s v="LILY WOOD"/>
    <x v="1"/>
    <n v="64"/>
    <x v="1"/>
    <x v="1"/>
    <d v="2023-04-10T00:00:00"/>
    <s v="2023"/>
    <x v="3"/>
    <x v="1"/>
    <n v="1786.26"/>
    <n v="38"/>
    <s v="Apple MacBook Pro (16-inch, M1 Max)"/>
    <s v="Accessories"/>
    <n v="3"/>
    <n v="545.08000000000004"/>
    <n v="17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7CDC3-A1D2-4779-A63E-077CCC376F84}"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B33" firstHeaderRow="1" firstDataRow="1" firstDataCol="1"/>
  <pivotFields count="18">
    <pivotField showAll="0"/>
    <pivotField showAll="0"/>
    <pivotField showAll="0"/>
    <pivotField showAll="0">
      <items count="3">
        <item x="1"/>
        <item x="0"/>
        <item t="default"/>
      </items>
    </pivotField>
    <pivotField showAll="0"/>
    <pivotField showAll="0"/>
    <pivotField showAll="0"/>
    <pivotField numFmtId="164" showAll="0"/>
    <pivotField showAll="0"/>
    <pivotField showAll="0">
      <items count="5">
        <item x="0"/>
        <item x="1"/>
        <item x="2"/>
        <item x="3"/>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s>
  <rowFields count="1">
    <field x="10"/>
  </rowFields>
  <rowItems count="8">
    <i>
      <x/>
    </i>
    <i>
      <x v="1"/>
    </i>
    <i>
      <x v="2"/>
    </i>
    <i>
      <x v="3"/>
    </i>
    <i>
      <x v="4"/>
    </i>
    <i>
      <x v="5"/>
    </i>
    <i>
      <x v="6"/>
    </i>
    <i t="grand">
      <x/>
    </i>
  </rowItems>
  <colItems count="1">
    <i/>
  </colItems>
  <dataFields count="1">
    <dataField name="Sum of Revenue" fld="17" baseField="0" baseItem="0"/>
  </dataFields>
  <chartFormats count="6">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5"/>
          </reference>
        </references>
      </pivotArea>
    </chartFormat>
    <chartFormat chart="5" format="7">
      <pivotArea type="data" outline="0" fieldPosition="0">
        <references count="2">
          <reference field="4294967294" count="1" selected="0">
            <x v="0"/>
          </reference>
          <reference field="10" count="1" selected="0">
            <x v="3"/>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80908-9CA7-48AF-BCD1-3848EB900DF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B23" firstHeaderRow="1" firstDataRow="1" firstDataCol="1"/>
  <pivotFields count="18">
    <pivotField showAll="0"/>
    <pivotField showAll="0"/>
    <pivotField showAll="0"/>
    <pivotField showAll="0">
      <items count="3">
        <item x="1"/>
        <item x="0"/>
        <item t="default"/>
      </items>
    </pivotField>
    <pivotField showAll="0"/>
    <pivotField showAll="0"/>
    <pivotField showAll="0"/>
    <pivotField numFmtId="164"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dataField="1" showAll="0"/>
  </pivotFields>
  <rowFields count="1">
    <field x="9"/>
  </rowFields>
  <rowItems count="5">
    <i>
      <x/>
    </i>
    <i>
      <x v="1"/>
    </i>
    <i>
      <x v="2"/>
    </i>
    <i>
      <x v="3"/>
    </i>
    <i t="grand">
      <x/>
    </i>
  </rowItems>
  <colItems count="1">
    <i/>
  </colItems>
  <dataFields count="1">
    <dataField name="Sum of Revenue" fld="17" baseField="0" baseItem="0"/>
  </dataField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9" count="1" selected="0">
            <x v="0"/>
          </reference>
        </references>
      </pivotArea>
    </chartFormat>
    <chartFormat chart="7" format="18">
      <pivotArea type="data" outline="0" fieldPosition="0">
        <references count="2">
          <reference field="4294967294" count="1" selected="0">
            <x v="0"/>
          </reference>
          <reference field="9" count="1" selected="0">
            <x v="1"/>
          </reference>
        </references>
      </pivotArea>
    </chartFormat>
    <chartFormat chart="7" format="19">
      <pivotArea type="data" outline="0" fieldPosition="0">
        <references count="2">
          <reference field="4294967294" count="1" selected="0">
            <x v="0"/>
          </reference>
          <reference field="9" count="1" selected="0">
            <x v="2"/>
          </reference>
        </references>
      </pivotArea>
    </chartFormat>
    <chartFormat chart="7" format="2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DD688-782E-4910-96E1-817E98EED32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6" firstHeaderRow="1" firstDataRow="1" firstDataCol="1"/>
  <pivotFields count="18">
    <pivotField showAll="0"/>
    <pivotField dataField="1" showAll="0"/>
    <pivotField showAll="0"/>
    <pivotField showAll="0">
      <items count="3">
        <item x="1"/>
        <item x="0"/>
        <item t="default"/>
      </items>
    </pivotField>
    <pivotField showAll="0"/>
    <pivotField showAll="0"/>
    <pivotField axis="axisRow" showAll="0">
      <items count="6">
        <item x="0"/>
        <item x="1"/>
        <item x="4"/>
        <item x="2"/>
        <item x="3"/>
        <item t="default"/>
      </items>
    </pivotField>
    <pivotField numFmtId="164"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customer_id" fld="1" baseField="0" baseItem="0"/>
  </dataFields>
  <chartFormats count="7">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3"/>
          </reference>
        </references>
      </pivotArea>
    </chartFormat>
    <chartFormat chart="5" format="6">
      <pivotArea type="data" outline="0" fieldPosition="0">
        <references count="2">
          <reference field="4294967294" count="1" selected="0">
            <x v="0"/>
          </reference>
          <reference field="6" count="1" selected="0">
            <x v="4"/>
          </reference>
        </references>
      </pivotArea>
    </chartFormat>
    <chartFormat chart="5" format="7">
      <pivotArea type="data" outline="0" fieldPosition="0">
        <references count="2">
          <reference field="4294967294" count="1" selected="0">
            <x v="0"/>
          </reference>
          <reference field="6" count="1" selected="0">
            <x v="2"/>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000FA-1712-44BC-8EB9-141D55C3CCE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pivotField showAll="0">
      <items count="3">
        <item x="1"/>
        <item x="0"/>
        <item t="default"/>
      </items>
    </pivotField>
    <pivotField showAll="0"/>
    <pivotField axis="axisRow" showAll="0">
      <items count="4">
        <item x="1"/>
        <item x="0"/>
        <item x="2"/>
        <item t="default"/>
      </items>
    </pivotField>
    <pivotField showAll="0"/>
    <pivotField numFmtId="164" showAll="0"/>
    <pivotField showAll="0"/>
    <pivotField showAll="0">
      <items count="5">
        <item x="0"/>
        <item x="1"/>
        <item x="2"/>
        <item x="3"/>
        <item t="default"/>
      </items>
    </pivotField>
    <pivotField showAll="0"/>
    <pivotField showAll="0"/>
    <pivotField showAll="0"/>
    <pivotField showAll="0"/>
    <pivotField showAll="0"/>
    <pivotField showAll="0"/>
    <pivotField showAll="0"/>
    <pivotField dataField="1" showAll="0"/>
  </pivotFields>
  <rowFields count="1">
    <field x="5"/>
  </rowFields>
  <rowItems count="4">
    <i>
      <x/>
    </i>
    <i>
      <x v="1"/>
    </i>
    <i>
      <x v="2"/>
    </i>
    <i t="grand">
      <x/>
    </i>
  </rowItems>
  <colItems count="1">
    <i/>
  </colItems>
  <dataFields count="1">
    <dataField name="Sum of Revenue" fld="17"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A0B194-1608-4A0D-B6EE-98CD2CA4C1FB}"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pivotFields count="18">
    <pivotField showAll="0"/>
    <pivotField showAll="0"/>
    <pivotField showAll="0"/>
    <pivotField showAll="0">
      <items count="3">
        <item x="1"/>
        <item x="0"/>
        <item t="default"/>
      </items>
    </pivotField>
    <pivotField showAll="0"/>
    <pivotField showAll="0"/>
    <pivotField showAll="0"/>
    <pivotField numFmtId="164" showAll="0"/>
    <pivotField showAll="0"/>
    <pivotField showAll="0">
      <items count="5">
        <item x="0"/>
        <item x="1"/>
        <item x="2"/>
        <item x="3"/>
        <item t="default"/>
      </items>
    </pivotField>
    <pivotField showAll="0"/>
    <pivotField numFmtId="165" showAll="0"/>
    <pivotField showAll="0"/>
    <pivotField showAll="0"/>
    <pivotField showAll="0"/>
    <pivotField dataField="1" showAll="0"/>
    <pivotField numFmtId="165" showAll="0"/>
    <pivotField numFmtId="165" showAll="0"/>
  </pivotFields>
  <rowItems count="1">
    <i/>
  </rowItems>
  <colItems count="1">
    <i/>
  </colItems>
  <dataFields count="1">
    <dataField name="Total Sal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31572C-31EC-45F6-8ED2-377106E2FEF1}"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18">
    <pivotField showAll="0"/>
    <pivotField showAll="0"/>
    <pivotField showAll="0"/>
    <pivotField showAll="0">
      <items count="3">
        <item x="1"/>
        <item x="0"/>
        <item t="default"/>
      </items>
    </pivotField>
    <pivotField showAll="0"/>
    <pivotField showAll="0"/>
    <pivotField showAll="0"/>
    <pivotField numFmtId="164" showAll="0"/>
    <pivotField showAll="0"/>
    <pivotField showAll="0">
      <items count="5">
        <item x="0"/>
        <item x="1"/>
        <item x="2"/>
        <item x="3"/>
        <item t="default"/>
      </items>
    </pivotField>
    <pivotField showAll="0"/>
    <pivotField numFmtId="165" showAll="0"/>
    <pivotField showAll="0"/>
    <pivotField showAll="0"/>
    <pivotField showAll="0"/>
    <pivotField showAll="0"/>
    <pivotField numFmtId="165" showAll="0"/>
    <pivotField dataField="1" numFmtId="165" showAll="0"/>
  </pivotFields>
  <rowItems count="1">
    <i/>
  </rowItems>
  <colItems count="1">
    <i/>
  </colItems>
  <dataFields count="1">
    <dataField name="Total 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F5CE12D-B72F-4567-8C67-4AF0EB7D99C7}" sourceName="Month">
  <pivotTables>
    <pivotTable tabId="9" name="PivotTable1"/>
    <pivotTable tabId="9" name="PivotTable2"/>
    <pivotTable tabId="9" name="PivotTable3"/>
    <pivotTable tabId="9" name="PivotTable6"/>
    <pivotTable tabId="9" name="PivotTable8"/>
    <pivotTable tabId="9" name="PivotTable10"/>
  </pivotTables>
  <data>
    <tabular pivotCacheId="135674258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E7118A-A1CC-48E3-A0D5-BDADE17AECB7}" sourceName="Gender">
  <pivotTables>
    <pivotTable tabId="9" name="PivotTable2"/>
    <pivotTable tabId="9" name="PivotTable1"/>
    <pivotTable tabId="9" name="PivotTable3"/>
    <pivotTable tabId="9" name="PivotTable6"/>
    <pivotTable tabId="9" name="PivotTable8"/>
    <pivotTable tabId="9" name="PivotTable10"/>
  </pivotTables>
  <data>
    <tabular pivotCacheId="13567425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68B01FA-4164-40B8-9E99-9B89BFA778DC}" cache="Slicer_Month" caption="Month" rowHeight="241300"/>
  <slicer name="Gender" xr10:uid="{FE350908-DB30-4506-904B-3DDC6990B7D8}"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1A0AB32-F9E9-40AE-91C1-764101808FB7}" cache="Slicer_Month" caption="Month" rowHeight="241300"/>
  <slicer name="Gender 1" xr10:uid="{EDFF7687-2BC9-4C61-8F41-F99B9FF12E10}"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5265E-494D-4E10-AD28-8D38026EA6B8}" name="Product" displayName="Product" ref="A1:D101" totalsRowShown="0">
  <autoFilter ref="A1:D101" xr:uid="{00000000-0001-0000-0000-000000000000}"/>
  <tableColumns count="4">
    <tableColumn id="1" xr3:uid="{86FEE80F-40C1-40BB-99DC-84E68DF63DD3}" name="product_id" dataDxfId="53"/>
    <tableColumn id="5" xr3:uid="{5589F891-6E06-4976-9094-9AF9C3DC1423}" name="Product" dataDxfId="52" dataCellStyle="Normal 2"/>
    <tableColumn id="3" xr3:uid="{81A912E4-E848-4588-902D-6D182E45CC02}" name="Category" dataCellStyle="Normal 2"/>
    <tableColumn id="4" xr3:uid="{18B442F2-0A37-4500-B156-1F18E2A90E9F}" name="pric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A69083-9851-4980-8B00-AAD124249D88}" name="Customers" displayName="Customers" ref="A1:F101" totalsRowShown="0" headerRowDxfId="50" dataDxfId="49">
  <autoFilter ref="A1:F101" xr:uid="{AEA69083-9851-4980-8B00-AAD124249D88}"/>
  <tableColumns count="6">
    <tableColumn id="1" xr3:uid="{24D1E1A1-6BBD-474E-9EA5-A846AC104208}" name="customer_id" dataDxfId="48"/>
    <tableColumn id="2" xr3:uid="{06C8AFF2-406A-4A35-A4A6-744ED7ED977E}" name="Custmer Name" dataDxfId="47"/>
    <tableColumn id="6" xr3:uid="{553BDB13-D564-4D3E-9881-7ADAFCA65E85}" name="Gender" dataDxfId="46" dataCellStyle="Normal 2"/>
    <tableColumn id="4" xr3:uid="{E013A9B2-DC34-4233-A2EC-5692CAD7CCA5}" name="age" dataDxfId="45"/>
    <tableColumn id="7" xr3:uid="{1F204A04-6AE7-434D-A5E0-58614385DDB1}" name="Age Bracket" dataDxfId="44">
      <calculatedColumnFormula>IF(Customers[[#This Row],[age]] &lt;=25, "Young Worker", IF(Customers[[#This Row],[age]] &lt;=40, "Working Class", IF(Customers[[#This Row],[age]] &gt;=41, "Most Experienced")))</calculatedColumnFormula>
    </tableColumn>
    <tableColumn id="5" xr3:uid="{D8BF4B03-0C0E-4A3E-8453-C866FECF2901}" name="city"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EE7F4C-7C6C-49A7-AC89-B5DBDE55D978}" name="Full_Table" displayName="Full_Table" ref="A1:R101" totalsRowShown="0" headerRowDxfId="42" dataDxfId="40" headerRowBorderDxfId="41" tableBorderDxfId="39">
  <autoFilter ref="A1:R101" xr:uid="{5D7D11F4-4F12-4CB8-B443-D4AFEBF36E77}"/>
  <tableColumns count="18">
    <tableColumn id="1" xr3:uid="{5A977CCA-7BB3-4077-891C-3A1E75C8D253}" name="order_id" dataDxfId="38"/>
    <tableColumn id="2" xr3:uid="{BDDCB903-D53D-4A44-A851-47EDFC84868B}" name="customer_id" dataDxfId="37"/>
    <tableColumn id="8" xr3:uid="{DB5620DB-D734-449D-97BB-EBCEAB92C609}" name="Customer Name" dataDxfId="36">
      <calculatedColumnFormula>VLOOKUP(Full_Table[[#This Row],[customer_id]],Customers[],2)</calculatedColumnFormula>
    </tableColumn>
    <tableColumn id="9" xr3:uid="{ADA1913B-601B-4AD5-A450-1301163853A5}" name="Gender" dataDxfId="35">
      <calculatedColumnFormula>VLOOKUP(Full_Table[[#This Row],[customer_id]],Customers[],3)</calculatedColumnFormula>
    </tableColumn>
    <tableColumn id="10" xr3:uid="{AF1E9045-4318-49CB-BC64-14D91FEBCDF1}" name="Age" dataDxfId="34">
      <calculatedColumnFormula>VLOOKUP(Full_Table[[#This Row],[customer_id]],Customers[],4)</calculatedColumnFormula>
    </tableColumn>
    <tableColumn id="11" xr3:uid="{C3AB467C-3F00-41A9-9C73-7B1FBAF07F32}" name="Age Bracket" dataDxfId="33">
      <calculatedColumnFormula>VLOOKUP(Full_Table[[#This Row],[customer_id]],Customers[],5)</calculatedColumnFormula>
    </tableColumn>
    <tableColumn id="12" xr3:uid="{5ECAB48A-D4AD-41BA-A7D4-EA3161180118}" name="City" dataDxfId="32">
      <calculatedColumnFormula>VLOOKUP(Full_Table[[#This Row],[customer_id]],Customers[],6)</calculatedColumnFormula>
    </tableColumn>
    <tableColumn id="3" xr3:uid="{E8087681-4868-4937-B88C-A16E56A9480E}" name="order_date" dataDxfId="31"/>
    <tableColumn id="5" xr3:uid="{28DD85C1-3B4D-4DD7-8A1E-C4C2E344C68C}" name="Year" dataDxfId="30">
      <calculatedColumnFormula>TEXT(Full_Table[[#This Row],[order_date]],"YYYY")</calculatedColumnFormula>
    </tableColumn>
    <tableColumn id="6" xr3:uid="{CA76E8A2-11CA-42B3-9A8F-62B49A6F01E6}" name="Month" dataDxfId="29">
      <calculatedColumnFormula>TEXT(Full_Table[[#This Row],[order_date]],"MMM")</calculatedColumnFormula>
    </tableColumn>
    <tableColumn id="7" xr3:uid="{5260107E-E9C7-4949-8C30-4DA3230C4D38}" name="Day" dataDxfId="28">
      <calculatedColumnFormula>TEXT(Full_Table[[#This Row],[order_date]],"DDD")</calculatedColumnFormula>
    </tableColumn>
    <tableColumn id="4" xr3:uid="{DE3205D5-8D57-4ABF-9354-1913CDE6FF4C}" name="total_amount" dataDxfId="27"/>
    <tableColumn id="13" xr3:uid="{D9D1BC03-E513-4A68-8AA9-91C2F51EE10D}" name="Product_Id" dataDxfId="26">
      <calculatedColumnFormula>VLOOKUP(Full_Table[[#This Row],[order_id]],Order_items[],3)</calculatedColumnFormula>
    </tableColumn>
    <tableColumn id="15" xr3:uid="{02DE67F2-369E-4D80-9B68-6496666674C2}" name="Product Name" dataDxfId="25">
      <calculatedColumnFormula>VLOOKUP(Full_Table[[#This Row],[Product_Id]],Product[],2)</calculatedColumnFormula>
    </tableColumn>
    <tableColumn id="16" xr3:uid="{C9DFB0CB-FAF4-45FC-856A-DE4E09D295CC}" name="Category" dataDxfId="24">
      <calculatedColumnFormula>VLOOKUP(Full_Table[[#This Row],[Product_Id]],Product[],3)</calculatedColumnFormula>
    </tableColumn>
    <tableColumn id="18" xr3:uid="{5B968DDC-2FD6-4E63-A237-B6E7DEB30253}" name="Quantity" dataDxfId="23">
      <calculatedColumnFormula>VLOOKUP(Full_Table[[#This Row],[order_id]],Order_items[],4)</calculatedColumnFormula>
    </tableColumn>
    <tableColumn id="17" xr3:uid="{7B8EA8AF-AA89-4502-8B5A-6298DA05B712}" name="Price" dataDxfId="22">
      <calculatedColumnFormula>VLOOKUP(Full_Table[[#This Row],[Product_Id]],Product[],4)</calculatedColumnFormula>
    </tableColumn>
    <tableColumn id="14" xr3:uid="{F4D3C04D-D6A5-4985-9B72-B86FC75D717F}" name="Revenue" dataDxfId="21">
      <calculatedColumnFormula>VLOOKUP(Full_Table[[#This Row],[order_id]],Order_items[],6)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3AC2A7-871A-42AE-B29B-3A6F1A191123}" name="Order_items" displayName="Order_items" ref="A1:F101" totalsRowShown="0" headerRowDxfId="20" dataDxfId="18" headerRowBorderDxfId="19" tableBorderDxfId="17">
  <autoFilter ref="A1:F101" xr:uid="{CF3AC2A7-871A-42AE-B29B-3A6F1A191123}"/>
  <tableColumns count="6">
    <tableColumn id="1" xr3:uid="{D5E50F8A-E491-4679-86D1-A124B5CA2893}" name="order_item_id" dataDxfId="16"/>
    <tableColumn id="2" xr3:uid="{DC1535E5-5A81-4E32-B0C4-92560E3BEC91}" name="order_id" dataDxfId="15"/>
    <tableColumn id="3" xr3:uid="{1A3D77C3-5F13-43A8-A184-84F89118A376}" name="product_id" dataDxfId="14"/>
    <tableColumn id="4" xr3:uid="{AB078156-899E-4DFA-A04E-E568D82A0BB5}" name="quantity" dataDxfId="13"/>
    <tableColumn id="5" xr3:uid="{88CC287D-7869-4F2A-93E6-5476B5E04A69}" name="unit_price" dataDxfId="12"/>
    <tableColumn id="6" xr3:uid="{5106613C-4ED6-4894-94FE-8276D1511937}" name="Revenue" dataDxfId="11">
      <calculatedColumnFormula>D2 * E2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7D11F4-4F12-4CB8-B443-D4AFEBF36E77}" name="Order" displayName="Order" ref="A1:G101" totalsRowShown="0" headerRowDxfId="10" dataDxfId="8" headerRowBorderDxfId="9" tableBorderDxfId="7">
  <autoFilter ref="A1:G101" xr:uid="{5D7D11F4-4F12-4CB8-B443-D4AFEBF36E77}"/>
  <tableColumns count="7">
    <tableColumn id="1" xr3:uid="{3F5DCB5F-BBDC-43CF-AEFE-BB0CFAAB07C9}" name="order_id" dataDxfId="6"/>
    <tableColumn id="2" xr3:uid="{C987EE39-D97E-4FB9-88C2-2236B768D7FE}" name="customer_id" dataDxfId="5"/>
    <tableColumn id="3" xr3:uid="{C04C27BB-2C1B-402A-AA7B-561BA3B4AB25}" name="order_date" dataDxfId="4"/>
    <tableColumn id="5" xr3:uid="{3579799B-BF1F-4AFA-9049-B78961104684}" name="Year" dataDxfId="3">
      <calculatedColumnFormula>TEXT(Order[[#This Row],[order_date]],"YYYY")</calculatedColumnFormula>
    </tableColumn>
    <tableColumn id="6" xr3:uid="{FF25F033-5B95-447D-8474-2C12CD90A8DA}" name="Month" dataDxfId="2">
      <calculatedColumnFormula>TEXT(Order[[#This Row],[order_date]],"MMM")</calculatedColumnFormula>
    </tableColumn>
    <tableColumn id="7" xr3:uid="{1948BD5C-E541-4C37-8F26-DD933B1DAA3E}" name="Day" dataDxfId="1">
      <calculatedColumnFormula>TEXT(Order[[#This Row],[order_date]],"DDDD")</calculatedColumnFormula>
    </tableColumn>
    <tableColumn id="4" xr3:uid="{914A8296-CB7D-431D-93F3-3E31109EE03A}" name="total_amoun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election activeCell="B2" sqref="B2"/>
    </sheetView>
  </sheetViews>
  <sheetFormatPr defaultColWidth="14.453125" defaultRowHeight="15" customHeight="1" x14ac:dyDescent="0.35"/>
  <cols>
    <col min="1" max="1" width="15.1796875" bestFit="1" customWidth="1"/>
    <col min="2" max="2" width="54.81640625" customWidth="1"/>
    <col min="3" max="3" width="16.54296875" bestFit="1" customWidth="1"/>
    <col min="4" max="4" width="10" bestFit="1" customWidth="1"/>
    <col min="5" max="26" width="8.7265625" customWidth="1"/>
  </cols>
  <sheetData>
    <row r="1" spans="1:4" ht="14.5" x14ac:dyDescent="0.35">
      <c r="A1" s="1" t="s">
        <v>0</v>
      </c>
      <c r="B1" s="6" t="s">
        <v>45</v>
      </c>
      <c r="C1" s="6" t="s">
        <v>19</v>
      </c>
      <c r="D1" s="1" t="s">
        <v>1</v>
      </c>
    </row>
    <row r="2" spans="1:4" ht="14.5" x14ac:dyDescent="0.35">
      <c r="A2" s="2">
        <v>1</v>
      </c>
      <c r="B2" s="9" t="s">
        <v>225</v>
      </c>
      <c r="C2" s="5" t="s">
        <v>4</v>
      </c>
      <c r="D2" s="2">
        <v>695.98</v>
      </c>
    </row>
    <row r="3" spans="1:4" ht="14.5" x14ac:dyDescent="0.35">
      <c r="A3" s="2">
        <v>2</v>
      </c>
      <c r="B3" s="5" t="s">
        <v>46</v>
      </c>
      <c r="C3" s="5" t="s">
        <v>4</v>
      </c>
      <c r="D3" s="2">
        <v>540.17999999999995</v>
      </c>
    </row>
    <row r="4" spans="1:4" ht="14.5" x14ac:dyDescent="0.35">
      <c r="A4" s="2">
        <v>3</v>
      </c>
      <c r="B4" s="5" t="s">
        <v>47</v>
      </c>
      <c r="C4" s="5" t="s">
        <v>4</v>
      </c>
      <c r="D4" s="2">
        <v>457.07</v>
      </c>
    </row>
    <row r="5" spans="1:4" ht="14.5" x14ac:dyDescent="0.35">
      <c r="A5" s="2">
        <v>4</v>
      </c>
      <c r="B5" s="5" t="s">
        <v>48</v>
      </c>
      <c r="C5" s="5" t="s">
        <v>2</v>
      </c>
      <c r="D5" s="2">
        <v>747.96</v>
      </c>
    </row>
    <row r="6" spans="1:4" ht="14.5" x14ac:dyDescent="0.35">
      <c r="A6" s="2">
        <v>5</v>
      </c>
      <c r="B6" s="5" t="s">
        <v>49</v>
      </c>
      <c r="C6" s="5" t="s">
        <v>2</v>
      </c>
      <c r="D6" s="2">
        <v>352.89</v>
      </c>
    </row>
    <row r="7" spans="1:4" ht="14.5" x14ac:dyDescent="0.35">
      <c r="A7" s="2">
        <v>6</v>
      </c>
      <c r="B7" s="5" t="s">
        <v>50</v>
      </c>
      <c r="C7" s="5" t="s">
        <v>3</v>
      </c>
      <c r="D7" s="2">
        <v>908.41</v>
      </c>
    </row>
    <row r="8" spans="1:4" ht="14.5" x14ac:dyDescent="0.35">
      <c r="A8" s="2">
        <v>7</v>
      </c>
      <c r="B8" s="5" t="s">
        <v>51</v>
      </c>
      <c r="C8" s="5" t="s">
        <v>3</v>
      </c>
      <c r="D8" s="2">
        <v>801.94</v>
      </c>
    </row>
    <row r="9" spans="1:4" ht="14.5" x14ac:dyDescent="0.35">
      <c r="A9" s="2">
        <v>8</v>
      </c>
      <c r="B9" s="5" t="s">
        <v>52</v>
      </c>
      <c r="C9" s="5" t="s">
        <v>4</v>
      </c>
      <c r="D9" s="2">
        <v>530.14</v>
      </c>
    </row>
    <row r="10" spans="1:4" ht="14.5" x14ac:dyDescent="0.35">
      <c r="A10" s="2">
        <v>9</v>
      </c>
      <c r="B10" s="5" t="s">
        <v>53</v>
      </c>
      <c r="C10" s="5" t="s">
        <v>4</v>
      </c>
      <c r="D10" s="2">
        <v>122.03</v>
      </c>
    </row>
    <row r="11" spans="1:4" ht="14.5" x14ac:dyDescent="0.35">
      <c r="A11" s="2">
        <v>10</v>
      </c>
      <c r="B11" s="5" t="s">
        <v>54</v>
      </c>
      <c r="C11" s="5" t="s">
        <v>4</v>
      </c>
      <c r="D11" s="2">
        <v>884.99</v>
      </c>
    </row>
    <row r="12" spans="1:4" ht="14.5" x14ac:dyDescent="0.35">
      <c r="A12" s="2">
        <v>11</v>
      </c>
      <c r="B12" s="5" t="s">
        <v>220</v>
      </c>
      <c r="C12" s="5" t="s">
        <v>4</v>
      </c>
      <c r="D12" s="2">
        <v>651.47</v>
      </c>
    </row>
    <row r="13" spans="1:4" ht="14.5" x14ac:dyDescent="0.35">
      <c r="A13" s="2">
        <v>12</v>
      </c>
      <c r="B13" s="5" t="s">
        <v>55</v>
      </c>
      <c r="C13" s="5" t="s">
        <v>4</v>
      </c>
      <c r="D13" s="2">
        <v>535.22</v>
      </c>
    </row>
    <row r="14" spans="1:4" ht="14.5" x14ac:dyDescent="0.35">
      <c r="A14" s="2">
        <v>13</v>
      </c>
      <c r="B14" s="5" t="s">
        <v>56</v>
      </c>
      <c r="C14" s="5" t="s">
        <v>3</v>
      </c>
      <c r="D14" s="2">
        <v>390.02</v>
      </c>
    </row>
    <row r="15" spans="1:4" ht="14.5" x14ac:dyDescent="0.35">
      <c r="A15" s="2">
        <v>14</v>
      </c>
      <c r="B15" s="5" t="s">
        <v>57</v>
      </c>
      <c r="C15" s="5" t="s">
        <v>4</v>
      </c>
      <c r="D15" s="2">
        <v>959.9</v>
      </c>
    </row>
    <row r="16" spans="1:4" ht="14.5" x14ac:dyDescent="0.35">
      <c r="A16" s="2">
        <v>15</v>
      </c>
      <c r="B16" s="5" t="s">
        <v>58</v>
      </c>
      <c r="C16" s="5" t="s">
        <v>4</v>
      </c>
      <c r="D16" s="2">
        <v>118.89</v>
      </c>
    </row>
    <row r="17" spans="1:4" ht="14.5" x14ac:dyDescent="0.35">
      <c r="A17" s="2">
        <v>16</v>
      </c>
      <c r="B17" s="5" t="s">
        <v>59</v>
      </c>
      <c r="C17" s="5" t="s">
        <v>4</v>
      </c>
      <c r="D17" s="2">
        <v>890.75</v>
      </c>
    </row>
    <row r="18" spans="1:4" ht="14.5" x14ac:dyDescent="0.35">
      <c r="A18" s="2">
        <v>17</v>
      </c>
      <c r="B18" s="5" t="s">
        <v>60</v>
      </c>
      <c r="C18" s="5" t="s">
        <v>2</v>
      </c>
      <c r="D18" s="2">
        <v>307.14999999999998</v>
      </c>
    </row>
    <row r="19" spans="1:4" ht="14.5" x14ac:dyDescent="0.35">
      <c r="A19" s="2">
        <v>18</v>
      </c>
      <c r="B19" s="5" t="s">
        <v>221</v>
      </c>
      <c r="C19" s="5" t="s">
        <v>4</v>
      </c>
      <c r="D19" s="2">
        <v>651.97</v>
      </c>
    </row>
    <row r="20" spans="1:4" ht="14.5" x14ac:dyDescent="0.35">
      <c r="A20" s="2">
        <v>19</v>
      </c>
      <c r="B20" s="5" t="s">
        <v>61</v>
      </c>
      <c r="C20" s="5" t="s">
        <v>3</v>
      </c>
      <c r="D20" s="2">
        <v>766.1</v>
      </c>
    </row>
    <row r="21" spans="1:4" ht="15.75" customHeight="1" x14ac:dyDescent="0.35">
      <c r="A21" s="2">
        <v>20</v>
      </c>
      <c r="B21" s="5" t="s">
        <v>62</v>
      </c>
      <c r="C21" s="5" t="s">
        <v>4</v>
      </c>
      <c r="D21" s="2">
        <v>872.47</v>
      </c>
    </row>
    <row r="22" spans="1:4" ht="15.75" customHeight="1" x14ac:dyDescent="0.35">
      <c r="A22" s="2">
        <v>21</v>
      </c>
      <c r="B22" s="5" t="s">
        <v>63</v>
      </c>
      <c r="C22" s="5" t="s">
        <v>3</v>
      </c>
      <c r="D22" s="2">
        <v>972.57</v>
      </c>
    </row>
    <row r="23" spans="1:4" ht="15.75" customHeight="1" x14ac:dyDescent="0.35">
      <c r="A23" s="2">
        <v>22</v>
      </c>
      <c r="B23" s="5" t="s">
        <v>64</v>
      </c>
      <c r="C23" s="5" t="s">
        <v>2</v>
      </c>
      <c r="D23" s="2">
        <v>616.87</v>
      </c>
    </row>
    <row r="24" spans="1:4" ht="15.75" customHeight="1" x14ac:dyDescent="0.35">
      <c r="A24" s="2">
        <v>23</v>
      </c>
      <c r="B24" s="5" t="s">
        <v>65</v>
      </c>
      <c r="C24" s="5" t="s">
        <v>4</v>
      </c>
      <c r="D24" s="2">
        <v>595.86</v>
      </c>
    </row>
    <row r="25" spans="1:4" ht="15.75" customHeight="1" x14ac:dyDescent="0.35">
      <c r="A25" s="2">
        <v>24</v>
      </c>
      <c r="B25" s="5" t="s">
        <v>66</v>
      </c>
      <c r="C25" s="5" t="s">
        <v>2</v>
      </c>
      <c r="D25" s="2">
        <v>270.07</v>
      </c>
    </row>
    <row r="26" spans="1:4" ht="15.75" customHeight="1" x14ac:dyDescent="0.35">
      <c r="A26" s="2">
        <v>25</v>
      </c>
      <c r="B26" s="5" t="s">
        <v>67</v>
      </c>
      <c r="C26" s="5" t="s">
        <v>4</v>
      </c>
      <c r="D26" s="2">
        <v>231.28</v>
      </c>
    </row>
    <row r="27" spans="1:4" ht="15.75" customHeight="1" x14ac:dyDescent="0.35">
      <c r="A27" s="2">
        <v>26</v>
      </c>
      <c r="B27" s="5" t="s">
        <v>68</v>
      </c>
      <c r="C27" s="5" t="s">
        <v>2</v>
      </c>
      <c r="D27" s="2">
        <v>735.03</v>
      </c>
    </row>
    <row r="28" spans="1:4" ht="15.75" customHeight="1" x14ac:dyDescent="0.35">
      <c r="A28" s="2">
        <v>27</v>
      </c>
      <c r="B28" s="5" t="s">
        <v>222</v>
      </c>
      <c r="C28" s="5" t="s">
        <v>4</v>
      </c>
      <c r="D28" s="2">
        <v>706.08</v>
      </c>
    </row>
    <row r="29" spans="1:4" ht="15.75" customHeight="1" x14ac:dyDescent="0.35">
      <c r="A29" s="2">
        <v>28</v>
      </c>
      <c r="B29" s="5" t="s">
        <v>69</v>
      </c>
      <c r="C29" s="5" t="s">
        <v>2</v>
      </c>
      <c r="D29" s="2">
        <v>391.59</v>
      </c>
    </row>
    <row r="30" spans="1:4" ht="15.75" customHeight="1" x14ac:dyDescent="0.35">
      <c r="A30" s="2">
        <v>29</v>
      </c>
      <c r="B30" s="5" t="s">
        <v>70</v>
      </c>
      <c r="C30" s="5" t="s">
        <v>4</v>
      </c>
      <c r="D30" s="2">
        <v>172.64</v>
      </c>
    </row>
    <row r="31" spans="1:4" ht="15.75" customHeight="1" x14ac:dyDescent="0.35">
      <c r="A31" s="2">
        <v>30</v>
      </c>
      <c r="B31" s="5" t="s">
        <v>71</v>
      </c>
      <c r="C31" s="5" t="s">
        <v>3</v>
      </c>
      <c r="D31" s="2">
        <v>879.31</v>
      </c>
    </row>
    <row r="32" spans="1:4" ht="15.75" customHeight="1" x14ac:dyDescent="0.35">
      <c r="A32" s="2">
        <v>31</v>
      </c>
      <c r="B32" s="5" t="s">
        <v>72</v>
      </c>
      <c r="C32" s="5" t="s">
        <v>3</v>
      </c>
      <c r="D32" s="2">
        <v>537.09</v>
      </c>
    </row>
    <row r="33" spans="1:4" ht="15.75" customHeight="1" x14ac:dyDescent="0.35">
      <c r="A33" s="2">
        <v>32</v>
      </c>
      <c r="B33" s="5" t="s">
        <v>73</v>
      </c>
      <c r="C33" s="5" t="s">
        <v>4</v>
      </c>
      <c r="D33" s="2">
        <v>331.57</v>
      </c>
    </row>
    <row r="34" spans="1:4" ht="15.75" customHeight="1" x14ac:dyDescent="0.35">
      <c r="A34" s="2">
        <v>33</v>
      </c>
      <c r="B34" s="5" t="s">
        <v>74</v>
      </c>
      <c r="C34" s="5" t="s">
        <v>4</v>
      </c>
      <c r="D34" s="2">
        <v>644.4</v>
      </c>
    </row>
    <row r="35" spans="1:4" ht="15.75" customHeight="1" x14ac:dyDescent="0.35">
      <c r="A35" s="2">
        <v>34</v>
      </c>
      <c r="B35" s="5" t="s">
        <v>75</v>
      </c>
      <c r="C35" s="5" t="s">
        <v>4</v>
      </c>
      <c r="D35" s="2">
        <v>726.36</v>
      </c>
    </row>
    <row r="36" spans="1:4" ht="15.75" customHeight="1" x14ac:dyDescent="0.35">
      <c r="A36" s="2">
        <v>35</v>
      </c>
      <c r="B36" s="5" t="s">
        <v>76</v>
      </c>
      <c r="C36" s="5" t="s">
        <v>3</v>
      </c>
      <c r="D36" s="2">
        <v>860.37</v>
      </c>
    </row>
    <row r="37" spans="1:4" ht="15.75" customHeight="1" x14ac:dyDescent="0.35">
      <c r="A37" s="2">
        <v>36</v>
      </c>
      <c r="B37" s="5" t="s">
        <v>77</v>
      </c>
      <c r="C37" s="5" t="s">
        <v>3</v>
      </c>
      <c r="D37" s="2">
        <v>22.27</v>
      </c>
    </row>
    <row r="38" spans="1:4" ht="15.75" customHeight="1" x14ac:dyDescent="0.35">
      <c r="A38" s="2">
        <v>37</v>
      </c>
      <c r="B38" s="5" t="s">
        <v>78</v>
      </c>
      <c r="C38" s="5" t="s">
        <v>4</v>
      </c>
      <c r="D38" s="2">
        <v>752.55</v>
      </c>
    </row>
    <row r="39" spans="1:4" ht="15.75" customHeight="1" x14ac:dyDescent="0.35">
      <c r="A39" s="2">
        <v>38</v>
      </c>
      <c r="B39" s="5" t="s">
        <v>79</v>
      </c>
      <c r="C39" s="5" t="s">
        <v>3</v>
      </c>
      <c r="D39" s="2">
        <v>545.08000000000004</v>
      </c>
    </row>
    <row r="40" spans="1:4" ht="15.75" customHeight="1" x14ac:dyDescent="0.35">
      <c r="A40" s="2">
        <v>39</v>
      </c>
      <c r="B40" s="5" t="s">
        <v>80</v>
      </c>
      <c r="C40" s="5" t="s">
        <v>2</v>
      </c>
      <c r="D40" s="2">
        <v>890.43</v>
      </c>
    </row>
    <row r="41" spans="1:4" ht="15.75" customHeight="1" x14ac:dyDescent="0.35">
      <c r="A41" s="2">
        <v>40</v>
      </c>
      <c r="B41" s="5" t="s">
        <v>81</v>
      </c>
      <c r="C41" s="5" t="s">
        <v>4</v>
      </c>
      <c r="D41" s="2">
        <v>966.83</v>
      </c>
    </row>
    <row r="42" spans="1:4" ht="15.75" customHeight="1" x14ac:dyDescent="0.35">
      <c r="A42" s="2">
        <v>41</v>
      </c>
      <c r="B42" s="5" t="s">
        <v>82</v>
      </c>
      <c r="C42" s="5" t="s">
        <v>3</v>
      </c>
      <c r="D42" s="2">
        <v>948.45</v>
      </c>
    </row>
    <row r="43" spans="1:4" ht="15.75" customHeight="1" x14ac:dyDescent="0.35">
      <c r="A43" s="2">
        <v>42</v>
      </c>
      <c r="B43" s="5" t="s">
        <v>83</v>
      </c>
      <c r="C43" s="5" t="s">
        <v>4</v>
      </c>
      <c r="D43" s="2">
        <v>819.79</v>
      </c>
    </row>
    <row r="44" spans="1:4" ht="15.75" customHeight="1" x14ac:dyDescent="0.35">
      <c r="A44" s="2">
        <v>43</v>
      </c>
      <c r="B44" s="5" t="s">
        <v>223</v>
      </c>
      <c r="C44" s="5" t="s">
        <v>4</v>
      </c>
      <c r="D44" s="2">
        <v>401.06</v>
      </c>
    </row>
    <row r="45" spans="1:4" ht="15.75" customHeight="1" x14ac:dyDescent="0.35">
      <c r="A45" s="2">
        <v>44</v>
      </c>
      <c r="B45" s="5" t="s">
        <v>84</v>
      </c>
      <c r="C45" s="5" t="s">
        <v>4</v>
      </c>
      <c r="D45" s="2">
        <v>471.21</v>
      </c>
    </row>
    <row r="46" spans="1:4" ht="15.75" customHeight="1" x14ac:dyDescent="0.35">
      <c r="A46" s="2">
        <v>45</v>
      </c>
      <c r="B46" s="5" t="s">
        <v>85</v>
      </c>
      <c r="C46" s="5" t="s">
        <v>3</v>
      </c>
      <c r="D46" s="2">
        <v>533.98</v>
      </c>
    </row>
    <row r="47" spans="1:4" ht="15.75" customHeight="1" x14ac:dyDescent="0.35">
      <c r="A47" s="2">
        <v>46</v>
      </c>
      <c r="B47" s="5" t="s">
        <v>86</v>
      </c>
      <c r="C47" s="5" t="s">
        <v>4</v>
      </c>
      <c r="D47" s="2">
        <v>60.11</v>
      </c>
    </row>
    <row r="48" spans="1:4" ht="15.75" customHeight="1" x14ac:dyDescent="0.35">
      <c r="A48" s="2">
        <v>47</v>
      </c>
      <c r="B48" s="5" t="s">
        <v>87</v>
      </c>
      <c r="C48" s="5" t="s">
        <v>4</v>
      </c>
      <c r="D48" s="2">
        <v>32.97</v>
      </c>
    </row>
    <row r="49" spans="1:4" ht="15.75" customHeight="1" x14ac:dyDescent="0.35">
      <c r="A49" s="2">
        <v>48</v>
      </c>
      <c r="B49" s="5" t="s">
        <v>88</v>
      </c>
      <c r="C49" s="5" t="s">
        <v>3</v>
      </c>
      <c r="D49" s="2">
        <v>447.8</v>
      </c>
    </row>
    <row r="50" spans="1:4" ht="15.75" customHeight="1" x14ac:dyDescent="0.35">
      <c r="A50" s="2">
        <v>49</v>
      </c>
      <c r="B50" s="5" t="s">
        <v>89</v>
      </c>
      <c r="C50" s="5" t="s">
        <v>4</v>
      </c>
      <c r="D50" s="2">
        <v>230.34</v>
      </c>
    </row>
    <row r="51" spans="1:4" ht="15.75" customHeight="1" x14ac:dyDescent="0.35">
      <c r="A51" s="2">
        <v>50</v>
      </c>
      <c r="B51" s="5" t="s">
        <v>90</v>
      </c>
      <c r="C51" s="5" t="s">
        <v>4</v>
      </c>
      <c r="D51" s="2">
        <v>462.39</v>
      </c>
    </row>
    <row r="52" spans="1:4" ht="15.75" customHeight="1" x14ac:dyDescent="0.35">
      <c r="A52" s="2">
        <v>51</v>
      </c>
      <c r="B52" s="5" t="s">
        <v>91</v>
      </c>
      <c r="C52" s="5" t="s">
        <v>3</v>
      </c>
      <c r="D52" s="2">
        <v>286.2</v>
      </c>
    </row>
    <row r="53" spans="1:4" ht="15.75" customHeight="1" x14ac:dyDescent="0.35">
      <c r="A53" s="2">
        <v>52</v>
      </c>
      <c r="B53" s="5" t="s">
        <v>92</v>
      </c>
      <c r="C53" s="5" t="s">
        <v>2</v>
      </c>
      <c r="D53" s="2">
        <v>301.95</v>
      </c>
    </row>
    <row r="54" spans="1:4" ht="15.75" customHeight="1" x14ac:dyDescent="0.35">
      <c r="A54" s="2">
        <v>53</v>
      </c>
      <c r="B54" s="5" t="s">
        <v>93</v>
      </c>
      <c r="C54" s="5" t="s">
        <v>4</v>
      </c>
      <c r="D54" s="2">
        <v>515.09</v>
      </c>
    </row>
    <row r="55" spans="1:4" ht="15.75" customHeight="1" x14ac:dyDescent="0.35">
      <c r="A55" s="2">
        <v>54</v>
      </c>
      <c r="B55" s="5" t="s">
        <v>94</v>
      </c>
      <c r="C55" s="5" t="s">
        <v>4</v>
      </c>
      <c r="D55" s="2">
        <v>128.28</v>
      </c>
    </row>
    <row r="56" spans="1:4" ht="15.75" customHeight="1" x14ac:dyDescent="0.35">
      <c r="A56" s="2">
        <v>55</v>
      </c>
      <c r="B56" s="5" t="s">
        <v>95</v>
      </c>
      <c r="C56" s="5" t="s">
        <v>3</v>
      </c>
      <c r="D56" s="2">
        <v>308.70999999999998</v>
      </c>
    </row>
    <row r="57" spans="1:4" ht="15.75" customHeight="1" x14ac:dyDescent="0.35">
      <c r="A57" s="2">
        <v>56</v>
      </c>
      <c r="B57" s="5" t="s">
        <v>96</v>
      </c>
      <c r="C57" s="5" t="s">
        <v>2</v>
      </c>
      <c r="D57" s="2">
        <v>793.83</v>
      </c>
    </row>
    <row r="58" spans="1:4" ht="15.75" customHeight="1" x14ac:dyDescent="0.35">
      <c r="A58" s="2">
        <v>57</v>
      </c>
      <c r="B58" s="5" t="s">
        <v>97</v>
      </c>
      <c r="C58" s="5" t="s">
        <v>2</v>
      </c>
      <c r="D58" s="2">
        <v>887.61</v>
      </c>
    </row>
    <row r="59" spans="1:4" ht="15.75" customHeight="1" x14ac:dyDescent="0.35">
      <c r="A59" s="2">
        <v>58</v>
      </c>
      <c r="B59" s="5" t="s">
        <v>98</v>
      </c>
      <c r="C59" s="5" t="s">
        <v>2</v>
      </c>
      <c r="D59" s="2">
        <v>330.13</v>
      </c>
    </row>
    <row r="60" spans="1:4" ht="15.75" customHeight="1" x14ac:dyDescent="0.35">
      <c r="A60" s="2">
        <v>59</v>
      </c>
      <c r="B60" s="5" t="s">
        <v>99</v>
      </c>
      <c r="C60" s="5" t="s">
        <v>4</v>
      </c>
      <c r="D60" s="2">
        <v>102.92</v>
      </c>
    </row>
    <row r="61" spans="1:4" ht="15.75" customHeight="1" x14ac:dyDescent="0.35">
      <c r="A61" s="2">
        <v>60</v>
      </c>
      <c r="B61" s="5" t="s">
        <v>100</v>
      </c>
      <c r="C61" s="5" t="s">
        <v>4</v>
      </c>
      <c r="D61" s="2">
        <v>281.2</v>
      </c>
    </row>
    <row r="62" spans="1:4" ht="15.75" customHeight="1" x14ac:dyDescent="0.35">
      <c r="A62" s="2">
        <v>61</v>
      </c>
      <c r="B62" s="5" t="s">
        <v>101</v>
      </c>
      <c r="C62" s="5" t="s">
        <v>4</v>
      </c>
      <c r="D62" s="2">
        <v>379.09</v>
      </c>
    </row>
    <row r="63" spans="1:4" ht="15.75" customHeight="1" x14ac:dyDescent="0.35">
      <c r="A63" s="2">
        <v>62</v>
      </c>
      <c r="B63" s="5" t="s">
        <v>102</v>
      </c>
      <c r="C63" s="5" t="s">
        <v>3</v>
      </c>
      <c r="D63" s="2">
        <v>758.86</v>
      </c>
    </row>
    <row r="64" spans="1:4" ht="15.75" customHeight="1" x14ac:dyDescent="0.35">
      <c r="A64" s="2">
        <v>63</v>
      </c>
      <c r="B64" s="5" t="s">
        <v>103</v>
      </c>
      <c r="C64" s="5" t="s">
        <v>4</v>
      </c>
      <c r="D64" s="2">
        <v>362.22</v>
      </c>
    </row>
    <row r="65" spans="1:4" ht="15.75" customHeight="1" x14ac:dyDescent="0.35">
      <c r="A65" s="2">
        <v>64</v>
      </c>
      <c r="B65" s="5" t="s">
        <v>104</v>
      </c>
      <c r="C65" s="5" t="s">
        <v>3</v>
      </c>
      <c r="D65" s="2">
        <v>538.14</v>
      </c>
    </row>
    <row r="66" spans="1:4" ht="15.75" customHeight="1" x14ac:dyDescent="0.35">
      <c r="A66" s="2">
        <v>65</v>
      </c>
      <c r="B66" s="5" t="s">
        <v>105</v>
      </c>
      <c r="C66" s="5" t="s">
        <v>2</v>
      </c>
      <c r="D66" s="2">
        <v>48.4</v>
      </c>
    </row>
    <row r="67" spans="1:4" ht="15.75" customHeight="1" x14ac:dyDescent="0.35">
      <c r="A67" s="2">
        <v>66</v>
      </c>
      <c r="B67" s="5" t="s">
        <v>106</v>
      </c>
      <c r="C67" s="5" t="s">
        <v>3</v>
      </c>
      <c r="D67" s="2">
        <v>944.27</v>
      </c>
    </row>
    <row r="68" spans="1:4" ht="15.75" customHeight="1" x14ac:dyDescent="0.35">
      <c r="A68" s="2">
        <v>67</v>
      </c>
      <c r="B68" s="5" t="s">
        <v>107</v>
      </c>
      <c r="C68" s="5" t="s">
        <v>4</v>
      </c>
      <c r="D68" s="2">
        <v>41.71</v>
      </c>
    </row>
    <row r="69" spans="1:4" ht="15.75" customHeight="1" x14ac:dyDescent="0.35">
      <c r="A69" s="2">
        <v>68</v>
      </c>
      <c r="B69" s="5" t="s">
        <v>108</v>
      </c>
      <c r="C69" s="5" t="s">
        <v>3</v>
      </c>
      <c r="D69" s="2">
        <v>647.59</v>
      </c>
    </row>
    <row r="70" spans="1:4" ht="15.75" customHeight="1" x14ac:dyDescent="0.35">
      <c r="A70" s="2">
        <v>69</v>
      </c>
      <c r="B70" s="5" t="s">
        <v>109</v>
      </c>
      <c r="C70" s="5" t="s">
        <v>2</v>
      </c>
      <c r="D70" s="2">
        <v>575.21</v>
      </c>
    </row>
    <row r="71" spans="1:4" ht="15.75" customHeight="1" x14ac:dyDescent="0.35">
      <c r="A71" s="2">
        <v>70</v>
      </c>
      <c r="B71" s="5" t="s">
        <v>110</v>
      </c>
      <c r="C71" s="5" t="s">
        <v>4</v>
      </c>
      <c r="D71" s="2">
        <v>437.78</v>
      </c>
    </row>
    <row r="72" spans="1:4" ht="15.75" customHeight="1" x14ac:dyDescent="0.35">
      <c r="A72" s="2">
        <v>71</v>
      </c>
      <c r="B72" s="5" t="s">
        <v>111</v>
      </c>
      <c r="C72" s="5" t="s">
        <v>3</v>
      </c>
      <c r="D72" s="2">
        <v>375.25</v>
      </c>
    </row>
    <row r="73" spans="1:4" ht="15.75" customHeight="1" x14ac:dyDescent="0.35">
      <c r="A73" s="2">
        <v>72</v>
      </c>
      <c r="B73" s="5" t="s">
        <v>112</v>
      </c>
      <c r="C73" s="5" t="s">
        <v>4</v>
      </c>
      <c r="D73" s="2">
        <v>855.1</v>
      </c>
    </row>
    <row r="74" spans="1:4" ht="15.75" customHeight="1" x14ac:dyDescent="0.35">
      <c r="A74" s="2">
        <v>73</v>
      </c>
      <c r="B74" s="5" t="s">
        <v>113</v>
      </c>
      <c r="C74" s="5" t="s">
        <v>2</v>
      </c>
      <c r="D74" s="2">
        <v>227.28</v>
      </c>
    </row>
    <row r="75" spans="1:4" ht="15.75" customHeight="1" x14ac:dyDescent="0.35">
      <c r="A75" s="2">
        <v>74</v>
      </c>
      <c r="B75" s="5" t="s">
        <v>114</v>
      </c>
      <c r="C75" s="5" t="s">
        <v>3</v>
      </c>
      <c r="D75" s="2">
        <v>934.16</v>
      </c>
    </row>
    <row r="76" spans="1:4" ht="15.75" customHeight="1" x14ac:dyDescent="0.35">
      <c r="A76" s="2">
        <v>75</v>
      </c>
      <c r="B76" s="5" t="s">
        <v>20</v>
      </c>
      <c r="C76" s="5" t="s">
        <v>4</v>
      </c>
      <c r="D76" s="2">
        <v>735.01</v>
      </c>
    </row>
    <row r="77" spans="1:4" ht="15.75" customHeight="1" x14ac:dyDescent="0.35">
      <c r="A77" s="2">
        <v>76</v>
      </c>
      <c r="B77" s="5" t="s">
        <v>21</v>
      </c>
      <c r="C77" s="5" t="s">
        <v>4</v>
      </c>
      <c r="D77" s="2">
        <v>58.17</v>
      </c>
    </row>
    <row r="78" spans="1:4" ht="15.75" customHeight="1" x14ac:dyDescent="0.35">
      <c r="A78" s="2">
        <v>77</v>
      </c>
      <c r="B78" s="5" t="s">
        <v>22</v>
      </c>
      <c r="C78" s="5" t="s">
        <v>4</v>
      </c>
      <c r="D78" s="2">
        <v>200.61</v>
      </c>
    </row>
    <row r="79" spans="1:4" ht="15.75" customHeight="1" x14ac:dyDescent="0.35">
      <c r="A79" s="2">
        <v>78</v>
      </c>
      <c r="B79" s="5" t="s">
        <v>23</v>
      </c>
      <c r="C79" s="5" t="s">
        <v>4</v>
      </c>
      <c r="D79" s="2">
        <v>515.71</v>
      </c>
    </row>
    <row r="80" spans="1:4" ht="15.75" customHeight="1" x14ac:dyDescent="0.35">
      <c r="A80" s="2">
        <v>79</v>
      </c>
      <c r="B80" s="5" t="s">
        <v>24</v>
      </c>
      <c r="C80" s="5" t="s">
        <v>2</v>
      </c>
      <c r="D80" s="2">
        <v>521.59</v>
      </c>
    </row>
    <row r="81" spans="1:4" ht="15.75" customHeight="1" x14ac:dyDescent="0.35">
      <c r="A81" s="2">
        <v>80</v>
      </c>
      <c r="B81" s="5" t="s">
        <v>25</v>
      </c>
      <c r="C81" s="5" t="s">
        <v>4</v>
      </c>
      <c r="D81" s="2">
        <v>967.76</v>
      </c>
    </row>
    <row r="82" spans="1:4" ht="15.75" customHeight="1" x14ac:dyDescent="0.35">
      <c r="A82" s="2">
        <v>81</v>
      </c>
      <c r="B82" s="5" t="s">
        <v>26</v>
      </c>
      <c r="C82" s="5" t="s">
        <v>4</v>
      </c>
      <c r="D82" s="2">
        <v>714.96</v>
      </c>
    </row>
    <row r="83" spans="1:4" ht="15.75" customHeight="1" x14ac:dyDescent="0.35">
      <c r="A83" s="2">
        <v>82</v>
      </c>
      <c r="B83" s="5" t="s">
        <v>27</v>
      </c>
      <c r="C83" s="5" t="s">
        <v>2</v>
      </c>
      <c r="D83" s="2">
        <v>11.55</v>
      </c>
    </row>
    <row r="84" spans="1:4" ht="15.75" customHeight="1" x14ac:dyDescent="0.35">
      <c r="A84" s="2">
        <v>83</v>
      </c>
      <c r="B84" s="5" t="s">
        <v>28</v>
      </c>
      <c r="C84" s="5" t="s">
        <v>3</v>
      </c>
      <c r="D84" s="2">
        <v>782.88</v>
      </c>
    </row>
    <row r="85" spans="1:4" ht="15.75" customHeight="1" x14ac:dyDescent="0.35">
      <c r="A85" s="2">
        <v>84</v>
      </c>
      <c r="B85" s="5" t="s">
        <v>29</v>
      </c>
      <c r="C85" s="5" t="s">
        <v>2</v>
      </c>
      <c r="D85" s="2">
        <v>239.24</v>
      </c>
    </row>
    <row r="86" spans="1:4" ht="15.75" customHeight="1" x14ac:dyDescent="0.35">
      <c r="A86" s="2">
        <v>85</v>
      </c>
      <c r="B86" s="5" t="s">
        <v>30</v>
      </c>
      <c r="C86" s="5" t="s">
        <v>2</v>
      </c>
      <c r="D86" s="2">
        <v>612.41999999999996</v>
      </c>
    </row>
    <row r="87" spans="1:4" ht="15.75" customHeight="1" x14ac:dyDescent="0.35">
      <c r="A87" s="2">
        <v>86</v>
      </c>
      <c r="B87" s="5" t="s">
        <v>31</v>
      </c>
      <c r="C87" s="5" t="s">
        <v>2</v>
      </c>
      <c r="D87" s="2">
        <v>887.96</v>
      </c>
    </row>
    <row r="88" spans="1:4" ht="15.75" customHeight="1" x14ac:dyDescent="0.35">
      <c r="A88" s="2">
        <v>87</v>
      </c>
      <c r="B88" s="5" t="s">
        <v>32</v>
      </c>
      <c r="C88" s="5" t="s">
        <v>4</v>
      </c>
      <c r="D88" s="2">
        <v>276.95999999999998</v>
      </c>
    </row>
    <row r="89" spans="1:4" ht="15.75" customHeight="1" x14ac:dyDescent="0.35">
      <c r="A89" s="2">
        <v>88</v>
      </c>
      <c r="B89" s="5" t="s">
        <v>33</v>
      </c>
      <c r="C89" s="5" t="s">
        <v>4</v>
      </c>
      <c r="D89" s="2">
        <v>90.61</v>
      </c>
    </row>
    <row r="90" spans="1:4" ht="15.75" customHeight="1" x14ac:dyDescent="0.35">
      <c r="A90" s="2">
        <v>89</v>
      </c>
      <c r="B90" s="5" t="s">
        <v>34</v>
      </c>
      <c r="C90" s="5" t="s">
        <v>2</v>
      </c>
      <c r="D90" s="2">
        <v>886.06</v>
      </c>
    </row>
    <row r="91" spans="1:4" ht="15.75" customHeight="1" x14ac:dyDescent="0.35">
      <c r="A91" s="2">
        <v>90</v>
      </c>
      <c r="B91" s="5" t="s">
        <v>35</v>
      </c>
      <c r="C91" s="5" t="s">
        <v>3</v>
      </c>
      <c r="D91" s="2">
        <v>156.66999999999999</v>
      </c>
    </row>
    <row r="92" spans="1:4" ht="15.75" customHeight="1" x14ac:dyDescent="0.35">
      <c r="A92" s="2">
        <v>91</v>
      </c>
      <c r="B92" s="5" t="s">
        <v>36</v>
      </c>
      <c r="C92" s="5" t="s">
        <v>2</v>
      </c>
      <c r="D92" s="2">
        <v>614.57000000000005</v>
      </c>
    </row>
    <row r="93" spans="1:4" ht="15.75" customHeight="1" x14ac:dyDescent="0.35">
      <c r="A93" s="2">
        <v>92</v>
      </c>
      <c r="B93" s="5" t="s">
        <v>37</v>
      </c>
      <c r="C93" s="5" t="s">
        <v>4</v>
      </c>
      <c r="D93" s="2">
        <v>816.44</v>
      </c>
    </row>
    <row r="94" spans="1:4" ht="15.75" customHeight="1" x14ac:dyDescent="0.35">
      <c r="A94" s="2">
        <v>93</v>
      </c>
      <c r="B94" s="5" t="s">
        <v>38</v>
      </c>
      <c r="C94" s="5" t="s">
        <v>3</v>
      </c>
      <c r="D94" s="2">
        <v>592.80999999999995</v>
      </c>
    </row>
    <row r="95" spans="1:4" ht="15.75" customHeight="1" x14ac:dyDescent="0.35">
      <c r="A95" s="2">
        <v>94</v>
      </c>
      <c r="B95" s="5" t="s">
        <v>39</v>
      </c>
      <c r="C95" s="5" t="s">
        <v>4</v>
      </c>
      <c r="D95" s="2">
        <v>708.17</v>
      </c>
    </row>
    <row r="96" spans="1:4" ht="15.75" customHeight="1" x14ac:dyDescent="0.35">
      <c r="A96" s="2">
        <v>95</v>
      </c>
      <c r="B96" s="5" t="s">
        <v>40</v>
      </c>
      <c r="C96" s="5" t="s">
        <v>2</v>
      </c>
      <c r="D96" s="2">
        <v>696.76</v>
      </c>
    </row>
    <row r="97" spans="1:4" ht="15.75" customHeight="1" x14ac:dyDescent="0.35">
      <c r="A97" s="2">
        <v>96</v>
      </c>
      <c r="B97" s="5" t="s">
        <v>41</v>
      </c>
      <c r="C97" s="5" t="s">
        <v>4</v>
      </c>
      <c r="D97" s="2">
        <v>479.46</v>
      </c>
    </row>
    <row r="98" spans="1:4" ht="15.75" customHeight="1" x14ac:dyDescent="0.35">
      <c r="A98" s="2">
        <v>97</v>
      </c>
      <c r="B98" s="5" t="s">
        <v>42</v>
      </c>
      <c r="C98" s="5" t="s">
        <v>2</v>
      </c>
      <c r="D98" s="2">
        <v>135.97999999999999</v>
      </c>
    </row>
    <row r="99" spans="1:4" ht="15.75" customHeight="1" x14ac:dyDescent="0.35">
      <c r="A99" s="2">
        <v>98</v>
      </c>
      <c r="B99" s="5" t="s">
        <v>43</v>
      </c>
      <c r="C99" s="5" t="s">
        <v>4</v>
      </c>
      <c r="D99" s="2">
        <v>94.42</v>
      </c>
    </row>
    <row r="100" spans="1:4" ht="15.75" customHeight="1" x14ac:dyDescent="0.35">
      <c r="A100" s="2">
        <v>99</v>
      </c>
      <c r="B100" s="5" t="s">
        <v>44</v>
      </c>
      <c r="C100" s="5" t="s">
        <v>2</v>
      </c>
      <c r="D100" s="2">
        <v>444.73</v>
      </c>
    </row>
    <row r="101" spans="1:4" ht="15.75" customHeight="1" x14ac:dyDescent="0.35">
      <c r="A101" s="2">
        <v>100</v>
      </c>
      <c r="B101" s="9" t="s">
        <v>224</v>
      </c>
      <c r="C101" s="5" t="s">
        <v>3</v>
      </c>
      <c r="D101" s="2">
        <v>460.21</v>
      </c>
    </row>
    <row r="102" spans="1:4" ht="15.75" customHeight="1" x14ac:dyDescent="0.35"/>
    <row r="103" spans="1:4" ht="15.75" customHeight="1" x14ac:dyDescent="0.35"/>
    <row r="104" spans="1:4" ht="15.75" customHeight="1" x14ac:dyDescent="0.35"/>
    <row r="105" spans="1:4" ht="15.75" customHeight="1" x14ac:dyDescent="0.35"/>
    <row r="106" spans="1:4" ht="15.75" customHeight="1" x14ac:dyDescent="0.35"/>
    <row r="107" spans="1:4" ht="15.75" customHeight="1" x14ac:dyDescent="0.35"/>
    <row r="108" spans="1:4" ht="15.75" customHeight="1" x14ac:dyDescent="0.35"/>
    <row r="109" spans="1:4" ht="15.75" customHeight="1" x14ac:dyDescent="0.35"/>
    <row r="110" spans="1:4" ht="15.75" customHeight="1" x14ac:dyDescent="0.35"/>
    <row r="111" spans="1:4" ht="15.75" customHeight="1" x14ac:dyDescent="0.35"/>
    <row r="112" spans="1:4"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A23" sqref="A23"/>
    </sheetView>
  </sheetViews>
  <sheetFormatPr defaultColWidth="19.453125" defaultRowHeight="15" customHeight="1" x14ac:dyDescent="0.35"/>
  <cols>
    <col min="4" max="4" width="19.453125" style="12"/>
  </cols>
  <sheetData>
    <row r="1" spans="1:7" ht="14.5" x14ac:dyDescent="0.35">
      <c r="A1" s="1" t="s">
        <v>5</v>
      </c>
      <c r="B1" s="7" t="s">
        <v>116</v>
      </c>
      <c r="C1" s="4" t="s">
        <v>115</v>
      </c>
      <c r="D1" s="10" t="s">
        <v>6</v>
      </c>
      <c r="E1" s="1" t="s">
        <v>219</v>
      </c>
      <c r="F1" s="1" t="s">
        <v>7</v>
      </c>
      <c r="G1" s="7"/>
    </row>
    <row r="2" spans="1:7" ht="14.5" x14ac:dyDescent="0.35">
      <c r="A2" s="2">
        <v>1</v>
      </c>
      <c r="B2" s="2" t="s">
        <v>117</v>
      </c>
      <c r="C2" s="9" t="s">
        <v>217</v>
      </c>
      <c r="D2" s="11">
        <v>19</v>
      </c>
      <c r="E2" s="2" t="str">
        <f>IF(Customers[[#This Row],[age]] &lt;=25, "Young Worker", IF(Customers[[#This Row],[age]] &lt;=40, "Working Class", IF(Customers[[#This Row],[age]] &gt;=41, "Most Experienced")))</f>
        <v>Young Worker</v>
      </c>
      <c r="F2" s="2" t="s">
        <v>8</v>
      </c>
    </row>
    <row r="3" spans="1:7" ht="14.5" x14ac:dyDescent="0.35">
      <c r="A3" s="2">
        <v>2</v>
      </c>
      <c r="B3" s="2" t="s">
        <v>118</v>
      </c>
      <c r="C3" s="5" t="s">
        <v>217</v>
      </c>
      <c r="D3" s="11">
        <v>43</v>
      </c>
      <c r="E3" s="2" t="str">
        <f>IF(Customers[[#This Row],[age]] &lt;=25, "Young Worker", IF(Customers[[#This Row],[age]] &lt;=40, "Working Class", IF(Customers[[#This Row],[age]] &gt;=41, "Most Experienced")))</f>
        <v>Most Experienced</v>
      </c>
      <c r="F3" s="2" t="s">
        <v>9</v>
      </c>
    </row>
    <row r="4" spans="1:7" ht="14.5" x14ac:dyDescent="0.35">
      <c r="A4" s="2">
        <v>3</v>
      </c>
      <c r="B4" s="2" t="s">
        <v>119</v>
      </c>
      <c r="C4" s="5" t="s">
        <v>217</v>
      </c>
      <c r="D4" s="11">
        <v>37</v>
      </c>
      <c r="E4" s="2" t="str">
        <f>IF(Customers[[#This Row],[age]] &lt;=25, "Young Worker", IF(Customers[[#This Row],[age]] &lt;=40, "Working Class", IF(Customers[[#This Row],[age]] &gt;=41, "Most Experienced")))</f>
        <v>Working Class</v>
      </c>
      <c r="F4" s="2" t="s">
        <v>8</v>
      </c>
    </row>
    <row r="5" spans="1:7" ht="14.5" x14ac:dyDescent="0.35">
      <c r="A5" s="2">
        <v>4</v>
      </c>
      <c r="B5" s="2" t="s">
        <v>120</v>
      </c>
      <c r="C5" s="5" t="s">
        <v>217</v>
      </c>
      <c r="D5" s="11">
        <v>20</v>
      </c>
      <c r="E5" s="2" t="str">
        <f>IF(Customers[[#This Row],[age]] &lt;=25, "Young Worker", IF(Customers[[#This Row],[age]] &lt;=40, "Working Class", IF(Customers[[#This Row],[age]] &gt;=41, "Most Experienced")))</f>
        <v>Young Worker</v>
      </c>
      <c r="F5" s="8" t="s">
        <v>9</v>
      </c>
    </row>
    <row r="6" spans="1:7" ht="14.5" x14ac:dyDescent="0.35">
      <c r="A6" s="2">
        <v>5</v>
      </c>
      <c r="B6" s="2" t="s">
        <v>121</v>
      </c>
      <c r="C6" s="5" t="s">
        <v>217</v>
      </c>
      <c r="D6" s="11">
        <v>56</v>
      </c>
      <c r="E6" s="2" t="str">
        <f>IF(Customers[[#This Row],[age]] &lt;=25, "Young Worker", IF(Customers[[#This Row],[age]] &lt;=40, "Working Class", IF(Customers[[#This Row],[age]] &gt;=41, "Most Experienced")))</f>
        <v>Most Experienced</v>
      </c>
      <c r="F6" s="2" t="s">
        <v>8</v>
      </c>
    </row>
    <row r="7" spans="1:7" ht="14.5" x14ac:dyDescent="0.35">
      <c r="A7" s="2">
        <v>6</v>
      </c>
      <c r="B7" s="2" t="s">
        <v>122</v>
      </c>
      <c r="C7" s="5" t="s">
        <v>217</v>
      </c>
      <c r="D7" s="11">
        <v>51</v>
      </c>
      <c r="E7" s="2" t="str">
        <f>IF(Customers[[#This Row],[age]] &lt;=25, "Young Worker", IF(Customers[[#This Row],[age]] &lt;=40, "Working Class", IF(Customers[[#This Row],[age]] &gt;=41, "Most Experienced")))</f>
        <v>Most Experienced</v>
      </c>
      <c r="F7" s="2" t="s">
        <v>9</v>
      </c>
    </row>
    <row r="8" spans="1:7" ht="14.5" x14ac:dyDescent="0.35">
      <c r="A8" s="2">
        <v>7</v>
      </c>
      <c r="B8" s="2" t="s">
        <v>123</v>
      </c>
      <c r="C8" s="5" t="s">
        <v>217</v>
      </c>
      <c r="D8" s="11">
        <v>58</v>
      </c>
      <c r="E8" s="2" t="str">
        <f>IF(Customers[[#This Row],[age]] &lt;=25, "Young Worker", IF(Customers[[#This Row],[age]] &lt;=40, "Working Class", IF(Customers[[#This Row],[age]] &gt;=41, "Most Experienced")))</f>
        <v>Most Experienced</v>
      </c>
      <c r="F8" s="2" t="s">
        <v>10</v>
      </c>
    </row>
    <row r="9" spans="1:7" ht="14.5" x14ac:dyDescent="0.35">
      <c r="A9" s="2">
        <v>8</v>
      </c>
      <c r="B9" s="2" t="s">
        <v>124</v>
      </c>
      <c r="C9" s="5" t="s">
        <v>217</v>
      </c>
      <c r="D9" s="11">
        <v>34</v>
      </c>
      <c r="E9" s="2" t="str">
        <f>IF(Customers[[#This Row],[age]] &lt;=25, "Young Worker", IF(Customers[[#This Row],[age]] &lt;=40, "Working Class", IF(Customers[[#This Row],[age]] &gt;=41, "Most Experienced")))</f>
        <v>Working Class</v>
      </c>
      <c r="F9" s="2" t="s">
        <v>10</v>
      </c>
    </row>
    <row r="10" spans="1:7" ht="14.5" x14ac:dyDescent="0.35">
      <c r="A10" s="2">
        <v>9</v>
      </c>
      <c r="B10" s="2" t="s">
        <v>125</v>
      </c>
      <c r="C10" s="5" t="s">
        <v>217</v>
      </c>
      <c r="D10" s="11">
        <v>28</v>
      </c>
      <c r="E10" s="2" t="str">
        <f>IF(Customers[[#This Row],[age]] &lt;=25, "Young Worker", IF(Customers[[#This Row],[age]] &lt;=40, "Working Class", IF(Customers[[#This Row],[age]] &gt;=41, "Most Experienced")))</f>
        <v>Working Class</v>
      </c>
      <c r="F10" s="2" t="s">
        <v>8</v>
      </c>
    </row>
    <row r="11" spans="1:7" ht="14.5" x14ac:dyDescent="0.35">
      <c r="A11" s="2">
        <v>10</v>
      </c>
      <c r="B11" s="2" t="s">
        <v>126</v>
      </c>
      <c r="C11" s="5" t="s">
        <v>217</v>
      </c>
      <c r="D11" s="11">
        <v>31</v>
      </c>
      <c r="E11" s="2" t="str">
        <f>IF(Customers[[#This Row],[age]] &lt;=25, "Young Worker", IF(Customers[[#This Row],[age]] &lt;=40, "Working Class", IF(Customers[[#This Row],[age]] &gt;=41, "Most Experienced")))</f>
        <v>Working Class</v>
      </c>
      <c r="F11" s="2" t="s">
        <v>10</v>
      </c>
    </row>
    <row r="12" spans="1:7" ht="14.5" x14ac:dyDescent="0.35">
      <c r="A12" s="2">
        <v>11</v>
      </c>
      <c r="B12" s="2" t="s">
        <v>127</v>
      </c>
      <c r="C12" s="5" t="s">
        <v>217</v>
      </c>
      <c r="D12" s="11">
        <v>46</v>
      </c>
      <c r="E12" s="2" t="str">
        <f>IF(Customers[[#This Row],[age]] &lt;=25, "Young Worker", IF(Customers[[#This Row],[age]] &lt;=40, "Working Class", IF(Customers[[#This Row],[age]] &gt;=41, "Most Experienced")))</f>
        <v>Most Experienced</v>
      </c>
      <c r="F12" s="2" t="s">
        <v>11</v>
      </c>
    </row>
    <row r="13" spans="1:7" ht="14.5" x14ac:dyDescent="0.35">
      <c r="A13" s="2">
        <v>12</v>
      </c>
      <c r="B13" s="2" t="s">
        <v>128</v>
      </c>
      <c r="C13" s="5" t="s">
        <v>217</v>
      </c>
      <c r="D13" s="11">
        <v>36</v>
      </c>
      <c r="E13" s="2" t="str">
        <f>IF(Customers[[#This Row],[age]] &lt;=25, "Young Worker", IF(Customers[[#This Row],[age]] &lt;=40, "Working Class", IF(Customers[[#This Row],[age]] &gt;=41, "Most Experienced")))</f>
        <v>Working Class</v>
      </c>
      <c r="F13" s="2" t="s">
        <v>12</v>
      </c>
    </row>
    <row r="14" spans="1:7" ht="14.5" x14ac:dyDescent="0.35">
      <c r="A14" s="2">
        <v>13</v>
      </c>
      <c r="B14" s="2" t="s">
        <v>129</v>
      </c>
      <c r="C14" s="5" t="s">
        <v>217</v>
      </c>
      <c r="D14" s="11">
        <v>35</v>
      </c>
      <c r="E14" s="2" t="str">
        <f>IF(Customers[[#This Row],[age]] &lt;=25, "Young Worker", IF(Customers[[#This Row],[age]] &lt;=40, "Working Class", IF(Customers[[#This Row],[age]] &gt;=41, "Most Experienced")))</f>
        <v>Working Class</v>
      </c>
      <c r="F14" s="2" t="s">
        <v>8</v>
      </c>
    </row>
    <row r="15" spans="1:7" ht="14.5" x14ac:dyDescent="0.35">
      <c r="A15" s="2">
        <v>14</v>
      </c>
      <c r="B15" s="2" t="s">
        <v>130</v>
      </c>
      <c r="C15" s="5" t="s">
        <v>217</v>
      </c>
      <c r="D15" s="11">
        <v>24</v>
      </c>
      <c r="E15" s="2" t="str">
        <f>IF(Customers[[#This Row],[age]] &lt;=25, "Young Worker", IF(Customers[[#This Row],[age]] &lt;=40, "Working Class", IF(Customers[[#This Row],[age]] &gt;=41, "Most Experienced")))</f>
        <v>Young Worker</v>
      </c>
      <c r="F15" s="2" t="s">
        <v>12</v>
      </c>
    </row>
    <row r="16" spans="1:7" ht="14.5" x14ac:dyDescent="0.35">
      <c r="A16" s="2">
        <v>15</v>
      </c>
      <c r="B16" s="2" t="s">
        <v>131</v>
      </c>
      <c r="C16" s="5" t="s">
        <v>217</v>
      </c>
      <c r="D16" s="11">
        <v>35</v>
      </c>
      <c r="E16" s="2" t="str">
        <f>IF(Customers[[#This Row],[age]] &lt;=25, "Young Worker", IF(Customers[[#This Row],[age]] &lt;=40, "Working Class", IF(Customers[[#This Row],[age]] &gt;=41, "Most Experienced")))</f>
        <v>Working Class</v>
      </c>
      <c r="F16" s="2" t="s">
        <v>12</v>
      </c>
    </row>
    <row r="17" spans="1:6" ht="14.5" x14ac:dyDescent="0.35">
      <c r="A17" s="2">
        <v>16</v>
      </c>
      <c r="B17" s="2" t="s">
        <v>132</v>
      </c>
      <c r="C17" s="5" t="s">
        <v>217</v>
      </c>
      <c r="D17" s="11">
        <v>40</v>
      </c>
      <c r="E17" s="2" t="str">
        <f>IF(Customers[[#This Row],[age]] &lt;=25, "Young Worker", IF(Customers[[#This Row],[age]] &lt;=40, "Working Class", IF(Customers[[#This Row],[age]] &gt;=41, "Most Experienced")))</f>
        <v>Working Class</v>
      </c>
      <c r="F17" s="2" t="s">
        <v>10</v>
      </c>
    </row>
    <row r="18" spans="1:6" ht="14.5" x14ac:dyDescent="0.35">
      <c r="A18" s="2">
        <v>17</v>
      </c>
      <c r="B18" s="2" t="s">
        <v>133</v>
      </c>
      <c r="C18" s="5" t="s">
        <v>217</v>
      </c>
      <c r="D18" s="11">
        <v>25</v>
      </c>
      <c r="E18" s="2" t="str">
        <f>IF(Customers[[#This Row],[age]] &lt;=25, "Young Worker", IF(Customers[[#This Row],[age]] &lt;=40, "Working Class", IF(Customers[[#This Row],[age]] &gt;=41, "Most Experienced")))</f>
        <v>Young Worker</v>
      </c>
      <c r="F18" s="2" t="s">
        <v>12</v>
      </c>
    </row>
    <row r="19" spans="1:6" ht="14.5" x14ac:dyDescent="0.35">
      <c r="A19" s="2">
        <v>18</v>
      </c>
      <c r="B19" s="2" t="s">
        <v>134</v>
      </c>
      <c r="C19" s="5" t="s">
        <v>217</v>
      </c>
      <c r="D19" s="11">
        <v>53</v>
      </c>
      <c r="E19" s="2" t="str">
        <f>IF(Customers[[#This Row],[age]] &lt;=25, "Young Worker", IF(Customers[[#This Row],[age]] &lt;=40, "Working Class", IF(Customers[[#This Row],[age]] &gt;=41, "Most Experienced")))</f>
        <v>Most Experienced</v>
      </c>
      <c r="F19" s="2" t="s">
        <v>9</v>
      </c>
    </row>
    <row r="20" spans="1:6" ht="14.5" x14ac:dyDescent="0.35">
      <c r="A20" s="2">
        <v>19</v>
      </c>
      <c r="B20" s="2" t="s">
        <v>135</v>
      </c>
      <c r="C20" s="5" t="s">
        <v>217</v>
      </c>
      <c r="D20" s="11">
        <v>43</v>
      </c>
      <c r="E20" s="2" t="str">
        <f>IF(Customers[[#This Row],[age]] &lt;=25, "Young Worker", IF(Customers[[#This Row],[age]] &lt;=40, "Working Class", IF(Customers[[#This Row],[age]] &gt;=41, "Most Experienced")))</f>
        <v>Most Experienced</v>
      </c>
      <c r="F20" s="2" t="s">
        <v>8</v>
      </c>
    </row>
    <row r="21" spans="1:6" ht="15.75" customHeight="1" x14ac:dyDescent="0.35">
      <c r="A21" s="2">
        <v>20</v>
      </c>
      <c r="B21" s="2" t="s">
        <v>136</v>
      </c>
      <c r="C21" s="5" t="s">
        <v>217</v>
      </c>
      <c r="D21" s="11">
        <v>29</v>
      </c>
      <c r="E21" s="2" t="str">
        <f>IF(Customers[[#This Row],[age]] &lt;=25, "Young Worker", IF(Customers[[#This Row],[age]] &lt;=40, "Working Class", IF(Customers[[#This Row],[age]] &gt;=41, "Most Experienced")))</f>
        <v>Working Class</v>
      </c>
      <c r="F21" s="2" t="s">
        <v>11</v>
      </c>
    </row>
    <row r="22" spans="1:6" ht="15.75" customHeight="1" x14ac:dyDescent="0.35">
      <c r="A22" s="2">
        <v>21</v>
      </c>
      <c r="B22" s="2" t="s">
        <v>137</v>
      </c>
      <c r="C22" s="5" t="s">
        <v>217</v>
      </c>
      <c r="D22" s="11">
        <v>27</v>
      </c>
      <c r="E22" s="2" t="str">
        <f>IF(Customers[[#This Row],[age]] &lt;=25, "Young Worker", IF(Customers[[#This Row],[age]] &lt;=40, "Working Class", IF(Customers[[#This Row],[age]] &gt;=41, "Most Experienced")))</f>
        <v>Working Class</v>
      </c>
      <c r="F22" s="2" t="s">
        <v>9</v>
      </c>
    </row>
    <row r="23" spans="1:6" ht="15.75" customHeight="1" x14ac:dyDescent="0.35">
      <c r="A23" s="2">
        <v>22</v>
      </c>
      <c r="B23" s="2" t="s">
        <v>138</v>
      </c>
      <c r="C23" s="5" t="s">
        <v>217</v>
      </c>
      <c r="D23" s="11">
        <v>49</v>
      </c>
      <c r="E23" s="2" t="str">
        <f>IF(Customers[[#This Row],[age]] &lt;=25, "Young Worker", IF(Customers[[#This Row],[age]] &lt;=40, "Working Class", IF(Customers[[#This Row],[age]] &gt;=41, "Most Experienced")))</f>
        <v>Most Experienced</v>
      </c>
      <c r="F23" s="2" t="s">
        <v>8</v>
      </c>
    </row>
    <row r="24" spans="1:6" ht="15.75" customHeight="1" x14ac:dyDescent="0.35">
      <c r="A24" s="2">
        <v>23</v>
      </c>
      <c r="B24" s="2" t="s">
        <v>139</v>
      </c>
      <c r="C24" s="5" t="s">
        <v>217</v>
      </c>
      <c r="D24" s="11">
        <v>44</v>
      </c>
      <c r="E24" s="2" t="str">
        <f>IF(Customers[[#This Row],[age]] &lt;=25, "Young Worker", IF(Customers[[#This Row],[age]] &lt;=40, "Working Class", IF(Customers[[#This Row],[age]] &gt;=41, "Most Experienced")))</f>
        <v>Most Experienced</v>
      </c>
      <c r="F24" s="2" t="s">
        <v>12</v>
      </c>
    </row>
    <row r="25" spans="1:6" ht="15.75" customHeight="1" x14ac:dyDescent="0.35">
      <c r="A25" s="2">
        <v>24</v>
      </c>
      <c r="B25" s="2" t="s">
        <v>140</v>
      </c>
      <c r="C25" s="5" t="s">
        <v>217</v>
      </c>
      <c r="D25" s="11">
        <v>36</v>
      </c>
      <c r="E25" s="2" t="str">
        <f>IF(Customers[[#This Row],[age]] &lt;=25, "Young Worker", IF(Customers[[#This Row],[age]] &lt;=40, "Working Class", IF(Customers[[#This Row],[age]] &gt;=41, "Most Experienced")))</f>
        <v>Working Class</v>
      </c>
      <c r="F25" s="2" t="s">
        <v>12</v>
      </c>
    </row>
    <row r="26" spans="1:6" ht="15.75" customHeight="1" x14ac:dyDescent="0.35">
      <c r="A26" s="2">
        <v>25</v>
      </c>
      <c r="B26" s="2" t="s">
        <v>141</v>
      </c>
      <c r="C26" s="5" t="s">
        <v>217</v>
      </c>
      <c r="D26" s="11">
        <v>38</v>
      </c>
      <c r="E26" s="2" t="str">
        <f>IF(Customers[[#This Row],[age]] &lt;=25, "Young Worker", IF(Customers[[#This Row],[age]] &lt;=40, "Working Class", IF(Customers[[#This Row],[age]] &gt;=41, "Most Experienced")))</f>
        <v>Working Class</v>
      </c>
      <c r="F26" s="2" t="s">
        <v>12</v>
      </c>
    </row>
    <row r="27" spans="1:6" ht="15.75" customHeight="1" x14ac:dyDescent="0.35">
      <c r="A27" s="2">
        <v>26</v>
      </c>
      <c r="B27" s="2" t="s">
        <v>142</v>
      </c>
      <c r="C27" s="5" t="s">
        <v>217</v>
      </c>
      <c r="D27" s="11">
        <v>28</v>
      </c>
      <c r="E27" s="2" t="str">
        <f>IF(Customers[[#This Row],[age]] &lt;=25, "Young Worker", IF(Customers[[#This Row],[age]] &lt;=40, "Working Class", IF(Customers[[#This Row],[age]] &gt;=41, "Most Experienced")))</f>
        <v>Working Class</v>
      </c>
      <c r="F27" s="2" t="s">
        <v>11</v>
      </c>
    </row>
    <row r="28" spans="1:6" ht="15.75" customHeight="1" x14ac:dyDescent="0.35">
      <c r="A28" s="2">
        <v>27</v>
      </c>
      <c r="B28" s="2" t="s">
        <v>143</v>
      </c>
      <c r="C28" s="5" t="s">
        <v>217</v>
      </c>
      <c r="D28" s="11">
        <v>37</v>
      </c>
      <c r="E28" s="2" t="str">
        <f>IF(Customers[[#This Row],[age]] &lt;=25, "Young Worker", IF(Customers[[#This Row],[age]] &lt;=40, "Working Class", IF(Customers[[#This Row],[age]] &gt;=41, "Most Experienced")))</f>
        <v>Working Class</v>
      </c>
      <c r="F28" s="2" t="s">
        <v>9</v>
      </c>
    </row>
    <row r="29" spans="1:6" ht="15.75" customHeight="1" x14ac:dyDescent="0.35">
      <c r="A29" s="2">
        <v>28</v>
      </c>
      <c r="B29" s="2" t="s">
        <v>144</v>
      </c>
      <c r="C29" s="5" t="s">
        <v>217</v>
      </c>
      <c r="D29" s="11">
        <v>63</v>
      </c>
      <c r="E29" s="2" t="str">
        <f>IF(Customers[[#This Row],[age]] &lt;=25, "Young Worker", IF(Customers[[#This Row],[age]] &lt;=40, "Working Class", IF(Customers[[#This Row],[age]] &gt;=41, "Most Experienced")))</f>
        <v>Most Experienced</v>
      </c>
      <c r="F29" s="2" t="s">
        <v>12</v>
      </c>
    </row>
    <row r="30" spans="1:6" ht="15.75" customHeight="1" x14ac:dyDescent="0.35">
      <c r="A30" s="2">
        <v>29</v>
      </c>
      <c r="B30" s="2" t="s">
        <v>145</v>
      </c>
      <c r="C30" s="5" t="s">
        <v>217</v>
      </c>
      <c r="D30" s="11">
        <v>64</v>
      </c>
      <c r="E30" s="2" t="str">
        <f>IF(Customers[[#This Row],[age]] &lt;=25, "Young Worker", IF(Customers[[#This Row],[age]] &lt;=40, "Working Class", IF(Customers[[#This Row],[age]] &gt;=41, "Most Experienced")))</f>
        <v>Most Experienced</v>
      </c>
      <c r="F30" s="2" t="s">
        <v>12</v>
      </c>
    </row>
    <row r="31" spans="1:6" ht="15.75" customHeight="1" x14ac:dyDescent="0.35">
      <c r="A31" s="2">
        <v>30</v>
      </c>
      <c r="B31" s="2" t="s">
        <v>146</v>
      </c>
      <c r="C31" s="5" t="s">
        <v>217</v>
      </c>
      <c r="D31" s="11">
        <v>37</v>
      </c>
      <c r="E31" s="2" t="str">
        <f>IF(Customers[[#This Row],[age]] &lt;=25, "Young Worker", IF(Customers[[#This Row],[age]] &lt;=40, "Working Class", IF(Customers[[#This Row],[age]] &gt;=41, "Most Experienced")))</f>
        <v>Working Class</v>
      </c>
      <c r="F31" s="2" t="s">
        <v>10</v>
      </c>
    </row>
    <row r="32" spans="1:6" ht="15.75" customHeight="1" x14ac:dyDescent="0.35">
      <c r="A32" s="2">
        <v>31</v>
      </c>
      <c r="B32" s="2" t="s">
        <v>147</v>
      </c>
      <c r="C32" s="5" t="s">
        <v>217</v>
      </c>
      <c r="D32" s="11">
        <v>40</v>
      </c>
      <c r="E32" s="2" t="str">
        <f>IF(Customers[[#This Row],[age]] &lt;=25, "Young Worker", IF(Customers[[#This Row],[age]] &lt;=40, "Working Class", IF(Customers[[#This Row],[age]] &gt;=41, "Most Experienced")))</f>
        <v>Working Class</v>
      </c>
      <c r="F32" s="2" t="s">
        <v>11</v>
      </c>
    </row>
    <row r="33" spans="1:6" ht="15.75" customHeight="1" x14ac:dyDescent="0.35">
      <c r="A33" s="2">
        <v>32</v>
      </c>
      <c r="B33" s="2" t="s">
        <v>148</v>
      </c>
      <c r="C33" s="5" t="s">
        <v>217</v>
      </c>
      <c r="D33" s="11">
        <v>25</v>
      </c>
      <c r="E33" s="2" t="str">
        <f>IF(Customers[[#This Row],[age]] &lt;=25, "Young Worker", IF(Customers[[#This Row],[age]] &lt;=40, "Working Class", IF(Customers[[#This Row],[age]] &gt;=41, "Most Experienced")))</f>
        <v>Young Worker</v>
      </c>
      <c r="F33" s="2" t="s">
        <v>8</v>
      </c>
    </row>
    <row r="34" spans="1:6" ht="15.75" customHeight="1" x14ac:dyDescent="0.35">
      <c r="A34" s="2">
        <v>33</v>
      </c>
      <c r="B34" s="2" t="s">
        <v>149</v>
      </c>
      <c r="C34" s="5" t="s">
        <v>217</v>
      </c>
      <c r="D34" s="11">
        <v>48</v>
      </c>
      <c r="E34" s="2" t="str">
        <f>IF(Customers[[#This Row],[age]] &lt;=25, "Young Worker", IF(Customers[[#This Row],[age]] &lt;=40, "Working Class", IF(Customers[[#This Row],[age]] &gt;=41, "Most Experienced")))</f>
        <v>Most Experienced</v>
      </c>
      <c r="F34" s="2" t="s">
        <v>8</v>
      </c>
    </row>
    <row r="35" spans="1:6" ht="15.75" customHeight="1" x14ac:dyDescent="0.35">
      <c r="A35" s="2">
        <v>34</v>
      </c>
      <c r="B35" s="2" t="s">
        <v>150</v>
      </c>
      <c r="C35" s="5" t="s">
        <v>217</v>
      </c>
      <c r="D35" s="11">
        <v>31</v>
      </c>
      <c r="E35" s="2" t="str">
        <f>IF(Customers[[#This Row],[age]] &lt;=25, "Young Worker", IF(Customers[[#This Row],[age]] &lt;=40, "Working Class", IF(Customers[[#This Row],[age]] &gt;=41, "Most Experienced")))</f>
        <v>Working Class</v>
      </c>
      <c r="F35" s="2" t="s">
        <v>9</v>
      </c>
    </row>
    <row r="36" spans="1:6" ht="15.75" customHeight="1" x14ac:dyDescent="0.35">
      <c r="A36" s="2">
        <v>35</v>
      </c>
      <c r="B36" s="2" t="s">
        <v>151</v>
      </c>
      <c r="C36" s="5" t="s">
        <v>217</v>
      </c>
      <c r="D36" s="11">
        <v>21</v>
      </c>
      <c r="E36" s="2" t="str">
        <f>IF(Customers[[#This Row],[age]] &lt;=25, "Young Worker", IF(Customers[[#This Row],[age]] &lt;=40, "Working Class", IF(Customers[[#This Row],[age]] &gt;=41, "Most Experienced")))</f>
        <v>Young Worker</v>
      </c>
      <c r="F36" s="2" t="s">
        <v>9</v>
      </c>
    </row>
    <row r="37" spans="1:6" ht="15.75" customHeight="1" x14ac:dyDescent="0.35">
      <c r="A37" s="2">
        <v>36</v>
      </c>
      <c r="B37" s="2" t="s">
        <v>152</v>
      </c>
      <c r="C37" s="5" t="s">
        <v>217</v>
      </c>
      <c r="D37" s="11">
        <v>46</v>
      </c>
      <c r="E37" s="2" t="str">
        <f>IF(Customers[[#This Row],[age]] &lt;=25, "Young Worker", IF(Customers[[#This Row],[age]] &lt;=40, "Working Class", IF(Customers[[#This Row],[age]] &gt;=41, "Most Experienced")))</f>
        <v>Most Experienced</v>
      </c>
      <c r="F37" s="2" t="s">
        <v>11</v>
      </c>
    </row>
    <row r="38" spans="1:6" ht="15.75" customHeight="1" x14ac:dyDescent="0.35">
      <c r="A38" s="2">
        <v>37</v>
      </c>
      <c r="B38" s="2" t="s">
        <v>153</v>
      </c>
      <c r="C38" s="5" t="s">
        <v>217</v>
      </c>
      <c r="D38" s="11">
        <v>39</v>
      </c>
      <c r="E38" s="2" t="str">
        <f>IF(Customers[[#This Row],[age]] &lt;=25, "Young Worker", IF(Customers[[#This Row],[age]] &lt;=40, "Working Class", IF(Customers[[#This Row],[age]] &gt;=41, "Most Experienced")))</f>
        <v>Working Class</v>
      </c>
      <c r="F38" s="2" t="s">
        <v>11</v>
      </c>
    </row>
    <row r="39" spans="1:6" ht="15.75" customHeight="1" x14ac:dyDescent="0.35">
      <c r="A39" s="2">
        <v>38</v>
      </c>
      <c r="B39" s="2" t="s">
        <v>154</v>
      </c>
      <c r="C39" s="5" t="s">
        <v>217</v>
      </c>
      <c r="D39" s="11">
        <v>22</v>
      </c>
      <c r="E39" s="2" t="str">
        <f>IF(Customers[[#This Row],[age]] &lt;=25, "Young Worker", IF(Customers[[#This Row],[age]] &lt;=40, "Working Class", IF(Customers[[#This Row],[age]] &gt;=41, "Most Experienced")))</f>
        <v>Young Worker</v>
      </c>
      <c r="F39" s="2" t="s">
        <v>8</v>
      </c>
    </row>
    <row r="40" spans="1:6" ht="15.75" customHeight="1" x14ac:dyDescent="0.35">
      <c r="A40" s="2">
        <v>39</v>
      </c>
      <c r="B40" s="2" t="s">
        <v>155</v>
      </c>
      <c r="C40" s="5" t="s">
        <v>217</v>
      </c>
      <c r="D40" s="11">
        <v>46</v>
      </c>
      <c r="E40" s="2" t="str">
        <f>IF(Customers[[#This Row],[age]] &lt;=25, "Young Worker", IF(Customers[[#This Row],[age]] &lt;=40, "Working Class", IF(Customers[[#This Row],[age]] &gt;=41, "Most Experienced")))</f>
        <v>Most Experienced</v>
      </c>
      <c r="F40" s="2" t="s">
        <v>9</v>
      </c>
    </row>
    <row r="41" spans="1:6" ht="15.75" customHeight="1" x14ac:dyDescent="0.35">
      <c r="A41" s="2">
        <v>40</v>
      </c>
      <c r="B41" s="2" t="s">
        <v>156</v>
      </c>
      <c r="C41" s="5" t="s">
        <v>217</v>
      </c>
      <c r="D41" s="11">
        <v>31</v>
      </c>
      <c r="E41" s="2" t="str">
        <f>IF(Customers[[#This Row],[age]] &lt;=25, "Young Worker", IF(Customers[[#This Row],[age]] &lt;=40, "Working Class", IF(Customers[[#This Row],[age]] &gt;=41, "Most Experienced")))</f>
        <v>Working Class</v>
      </c>
      <c r="F41" s="2" t="s">
        <v>10</v>
      </c>
    </row>
    <row r="42" spans="1:6" ht="15.75" customHeight="1" x14ac:dyDescent="0.35">
      <c r="A42" s="2">
        <v>41</v>
      </c>
      <c r="B42" s="2" t="s">
        <v>157</v>
      </c>
      <c r="C42" s="5" t="s">
        <v>217</v>
      </c>
      <c r="D42" s="11">
        <v>22</v>
      </c>
      <c r="E42" s="2" t="str">
        <f>IF(Customers[[#This Row],[age]] &lt;=25, "Young Worker", IF(Customers[[#This Row],[age]] &lt;=40, "Working Class", IF(Customers[[#This Row],[age]] &gt;=41, "Most Experienced")))</f>
        <v>Young Worker</v>
      </c>
      <c r="F42" s="2" t="s">
        <v>8</v>
      </c>
    </row>
    <row r="43" spans="1:6" ht="15.75" customHeight="1" x14ac:dyDescent="0.35">
      <c r="A43" s="2">
        <v>42</v>
      </c>
      <c r="B43" s="2" t="s">
        <v>158</v>
      </c>
      <c r="C43" s="5" t="s">
        <v>217</v>
      </c>
      <c r="D43" s="11">
        <v>28</v>
      </c>
      <c r="E43" s="2" t="str">
        <f>IF(Customers[[#This Row],[age]] &lt;=25, "Young Worker", IF(Customers[[#This Row],[age]] &lt;=40, "Working Class", IF(Customers[[#This Row],[age]] &gt;=41, "Most Experienced")))</f>
        <v>Working Class</v>
      </c>
      <c r="F43" s="2" t="s">
        <v>9</v>
      </c>
    </row>
    <row r="44" spans="1:6" ht="15.75" customHeight="1" x14ac:dyDescent="0.35">
      <c r="A44" s="2">
        <v>43</v>
      </c>
      <c r="B44" s="2" t="s">
        <v>159</v>
      </c>
      <c r="C44" s="5" t="s">
        <v>217</v>
      </c>
      <c r="D44" s="11">
        <v>39</v>
      </c>
      <c r="E44" s="2" t="str">
        <f>IF(Customers[[#This Row],[age]] &lt;=25, "Young Worker", IF(Customers[[#This Row],[age]] &lt;=40, "Working Class", IF(Customers[[#This Row],[age]] &gt;=41, "Most Experienced")))</f>
        <v>Working Class</v>
      </c>
      <c r="F44" s="2" t="s">
        <v>12</v>
      </c>
    </row>
    <row r="45" spans="1:6" ht="15.75" customHeight="1" x14ac:dyDescent="0.35">
      <c r="A45" s="2">
        <v>44</v>
      </c>
      <c r="B45" s="2" t="s">
        <v>160</v>
      </c>
      <c r="C45" s="5" t="s">
        <v>217</v>
      </c>
      <c r="D45" s="11">
        <v>64</v>
      </c>
      <c r="E45" s="2" t="str">
        <f>IF(Customers[[#This Row],[age]] &lt;=25, "Young Worker", IF(Customers[[#This Row],[age]] &lt;=40, "Working Class", IF(Customers[[#This Row],[age]] &gt;=41, "Most Experienced")))</f>
        <v>Most Experienced</v>
      </c>
      <c r="F45" s="2" t="s">
        <v>9</v>
      </c>
    </row>
    <row r="46" spans="1:6" ht="15.75" customHeight="1" x14ac:dyDescent="0.35">
      <c r="A46" s="2">
        <v>45</v>
      </c>
      <c r="B46" s="2" t="s">
        <v>161</v>
      </c>
      <c r="C46" s="5" t="s">
        <v>217</v>
      </c>
      <c r="D46" s="11">
        <v>46</v>
      </c>
      <c r="E46" s="2" t="str">
        <f>IF(Customers[[#This Row],[age]] &lt;=25, "Young Worker", IF(Customers[[#This Row],[age]] &lt;=40, "Working Class", IF(Customers[[#This Row],[age]] &gt;=41, "Most Experienced")))</f>
        <v>Most Experienced</v>
      </c>
      <c r="F46" s="2" t="s">
        <v>8</v>
      </c>
    </row>
    <row r="47" spans="1:6" ht="15.75" customHeight="1" x14ac:dyDescent="0.35">
      <c r="A47" s="2">
        <v>46</v>
      </c>
      <c r="B47" s="2" t="s">
        <v>162</v>
      </c>
      <c r="C47" s="5" t="s">
        <v>217</v>
      </c>
      <c r="D47" s="11">
        <v>57</v>
      </c>
      <c r="E47" s="2" t="str">
        <f>IF(Customers[[#This Row],[age]] &lt;=25, "Young Worker", IF(Customers[[#This Row],[age]] &lt;=40, "Working Class", IF(Customers[[#This Row],[age]] &gt;=41, "Most Experienced")))</f>
        <v>Most Experienced</v>
      </c>
      <c r="F47" s="2" t="s">
        <v>8</v>
      </c>
    </row>
    <row r="48" spans="1:6" ht="15.75" customHeight="1" x14ac:dyDescent="0.35">
      <c r="A48" s="2">
        <v>47</v>
      </c>
      <c r="B48" s="2" t="s">
        <v>163</v>
      </c>
      <c r="C48" s="5" t="s">
        <v>217</v>
      </c>
      <c r="D48" s="11">
        <v>30</v>
      </c>
      <c r="E48" s="2" t="str">
        <f>IF(Customers[[#This Row],[age]] &lt;=25, "Young Worker", IF(Customers[[#This Row],[age]] &lt;=40, "Working Class", IF(Customers[[#This Row],[age]] &gt;=41, "Most Experienced")))</f>
        <v>Working Class</v>
      </c>
      <c r="F48" s="2" t="s">
        <v>8</v>
      </c>
    </row>
    <row r="49" spans="1:6" ht="15.75" customHeight="1" x14ac:dyDescent="0.35">
      <c r="A49" s="2">
        <v>48</v>
      </c>
      <c r="B49" s="2" t="s">
        <v>164</v>
      </c>
      <c r="C49" s="5" t="s">
        <v>217</v>
      </c>
      <c r="D49" s="11">
        <v>48</v>
      </c>
      <c r="E49" s="2" t="str">
        <f>IF(Customers[[#This Row],[age]] &lt;=25, "Young Worker", IF(Customers[[#This Row],[age]] &lt;=40, "Working Class", IF(Customers[[#This Row],[age]] &gt;=41, "Most Experienced")))</f>
        <v>Most Experienced</v>
      </c>
      <c r="F49" s="2" t="s">
        <v>10</v>
      </c>
    </row>
    <row r="50" spans="1:6" ht="15.75" customHeight="1" x14ac:dyDescent="0.35">
      <c r="A50" s="2">
        <v>49</v>
      </c>
      <c r="B50" s="2" t="s">
        <v>165</v>
      </c>
      <c r="C50" s="5" t="s">
        <v>217</v>
      </c>
      <c r="D50" s="11">
        <v>28</v>
      </c>
      <c r="E50" s="2" t="str">
        <f>IF(Customers[[#This Row],[age]] &lt;=25, "Young Worker", IF(Customers[[#This Row],[age]] &lt;=40, "Working Class", IF(Customers[[#This Row],[age]] &gt;=41, "Most Experienced")))</f>
        <v>Working Class</v>
      </c>
      <c r="F50" s="2" t="s">
        <v>12</v>
      </c>
    </row>
    <row r="51" spans="1:6" ht="15.75" customHeight="1" x14ac:dyDescent="0.35">
      <c r="A51" s="2">
        <v>50</v>
      </c>
      <c r="B51" s="2" t="s">
        <v>166</v>
      </c>
      <c r="C51" s="5" t="s">
        <v>217</v>
      </c>
      <c r="D51" s="11">
        <v>50</v>
      </c>
      <c r="E51" s="2" t="str">
        <f>IF(Customers[[#This Row],[age]] &lt;=25, "Young Worker", IF(Customers[[#This Row],[age]] &lt;=40, "Working Class", IF(Customers[[#This Row],[age]] &gt;=41, "Most Experienced")))</f>
        <v>Most Experienced</v>
      </c>
      <c r="F51" s="2" t="s">
        <v>8</v>
      </c>
    </row>
    <row r="52" spans="1:6" ht="15.75" customHeight="1" x14ac:dyDescent="0.35">
      <c r="A52" s="2">
        <v>51</v>
      </c>
      <c r="B52" s="2" t="s">
        <v>167</v>
      </c>
      <c r="C52" s="5" t="s">
        <v>217</v>
      </c>
      <c r="D52" s="11">
        <v>61</v>
      </c>
      <c r="E52" s="2" t="str">
        <f>IF(Customers[[#This Row],[age]] &lt;=25, "Young Worker", IF(Customers[[#This Row],[age]] &lt;=40, "Working Class", IF(Customers[[#This Row],[age]] &gt;=41, "Most Experienced")))</f>
        <v>Most Experienced</v>
      </c>
      <c r="F52" s="2" t="s">
        <v>11</v>
      </c>
    </row>
    <row r="53" spans="1:6" ht="15.75" customHeight="1" x14ac:dyDescent="0.35">
      <c r="A53" s="2">
        <v>52</v>
      </c>
      <c r="B53" s="2" t="s">
        <v>168</v>
      </c>
      <c r="C53" s="5" t="s">
        <v>217</v>
      </c>
      <c r="D53" s="11">
        <v>24</v>
      </c>
      <c r="E53" s="2" t="str">
        <f>IF(Customers[[#This Row],[age]] &lt;=25, "Young Worker", IF(Customers[[#This Row],[age]] &lt;=40, "Working Class", IF(Customers[[#This Row],[age]] &gt;=41, "Most Experienced")))</f>
        <v>Young Worker</v>
      </c>
      <c r="F53" s="2" t="s">
        <v>10</v>
      </c>
    </row>
    <row r="54" spans="1:6" ht="15.75" customHeight="1" x14ac:dyDescent="0.35">
      <c r="A54" s="2">
        <v>53</v>
      </c>
      <c r="B54" s="2" t="s">
        <v>169</v>
      </c>
      <c r="C54" s="5" t="s">
        <v>218</v>
      </c>
      <c r="D54" s="11">
        <v>63</v>
      </c>
      <c r="E54" s="2" t="str">
        <f>IF(Customers[[#This Row],[age]] &lt;=25, "Young Worker", IF(Customers[[#This Row],[age]] &lt;=40, "Working Class", IF(Customers[[#This Row],[age]] &gt;=41, "Most Experienced")))</f>
        <v>Most Experienced</v>
      </c>
      <c r="F54" s="2" t="s">
        <v>12</v>
      </c>
    </row>
    <row r="55" spans="1:6" ht="15.75" customHeight="1" x14ac:dyDescent="0.35">
      <c r="A55" s="2">
        <v>54</v>
      </c>
      <c r="B55" s="2" t="s">
        <v>170</v>
      </c>
      <c r="C55" s="5" t="s">
        <v>218</v>
      </c>
      <c r="D55" s="11">
        <v>23</v>
      </c>
      <c r="E55" s="2" t="str">
        <f>IF(Customers[[#This Row],[age]] &lt;=25, "Young Worker", IF(Customers[[#This Row],[age]] &lt;=40, "Working Class", IF(Customers[[#This Row],[age]] &gt;=41, "Most Experienced")))</f>
        <v>Young Worker</v>
      </c>
      <c r="F55" s="2" t="s">
        <v>10</v>
      </c>
    </row>
    <row r="56" spans="1:6" ht="15.75" customHeight="1" x14ac:dyDescent="0.35">
      <c r="A56" s="2">
        <v>55</v>
      </c>
      <c r="B56" s="2" t="s">
        <v>171</v>
      </c>
      <c r="C56" s="5" t="s">
        <v>218</v>
      </c>
      <c r="D56" s="11">
        <v>34</v>
      </c>
      <c r="E56" s="2" t="str">
        <f>IF(Customers[[#This Row],[age]] &lt;=25, "Young Worker", IF(Customers[[#This Row],[age]] &lt;=40, "Working Class", IF(Customers[[#This Row],[age]] &gt;=41, "Most Experienced")))</f>
        <v>Working Class</v>
      </c>
      <c r="F56" s="2" t="s">
        <v>8</v>
      </c>
    </row>
    <row r="57" spans="1:6" ht="15.75" customHeight="1" x14ac:dyDescent="0.35">
      <c r="A57" s="2">
        <v>56</v>
      </c>
      <c r="B57" s="2" t="s">
        <v>172</v>
      </c>
      <c r="C57" s="5" t="s">
        <v>218</v>
      </c>
      <c r="D57" s="11">
        <v>46</v>
      </c>
      <c r="E57" s="2" t="str">
        <f>IF(Customers[[#This Row],[age]] &lt;=25, "Young Worker", IF(Customers[[#This Row],[age]] &lt;=40, "Working Class", IF(Customers[[#This Row],[age]] &gt;=41, "Most Experienced")))</f>
        <v>Most Experienced</v>
      </c>
      <c r="F57" s="2" t="s">
        <v>12</v>
      </c>
    </row>
    <row r="58" spans="1:6" ht="15.75" customHeight="1" x14ac:dyDescent="0.35">
      <c r="A58" s="2">
        <v>57</v>
      </c>
      <c r="B58" s="2" t="s">
        <v>173</v>
      </c>
      <c r="C58" s="5" t="s">
        <v>218</v>
      </c>
      <c r="D58" s="11">
        <v>54</v>
      </c>
      <c r="E58" s="2" t="str">
        <f>IF(Customers[[#This Row],[age]] &lt;=25, "Young Worker", IF(Customers[[#This Row],[age]] &lt;=40, "Working Class", IF(Customers[[#This Row],[age]] &gt;=41, "Most Experienced")))</f>
        <v>Most Experienced</v>
      </c>
      <c r="F58" s="2" t="s">
        <v>9</v>
      </c>
    </row>
    <row r="59" spans="1:6" ht="15.75" customHeight="1" x14ac:dyDescent="0.35">
      <c r="A59" s="2">
        <v>58</v>
      </c>
      <c r="B59" s="2" t="s">
        <v>174</v>
      </c>
      <c r="C59" s="5" t="s">
        <v>218</v>
      </c>
      <c r="D59" s="11">
        <v>60</v>
      </c>
      <c r="E59" s="2" t="str">
        <f>IF(Customers[[#This Row],[age]] &lt;=25, "Young Worker", IF(Customers[[#This Row],[age]] &lt;=40, "Working Class", IF(Customers[[#This Row],[age]] &gt;=41, "Most Experienced")))</f>
        <v>Most Experienced</v>
      </c>
      <c r="F59" s="2" t="s">
        <v>9</v>
      </c>
    </row>
    <row r="60" spans="1:6" ht="15.75" customHeight="1" x14ac:dyDescent="0.35">
      <c r="A60" s="2">
        <v>59</v>
      </c>
      <c r="B60" s="2" t="s">
        <v>175</v>
      </c>
      <c r="C60" s="5" t="s">
        <v>218</v>
      </c>
      <c r="D60" s="11">
        <v>56</v>
      </c>
      <c r="E60" s="2" t="str">
        <f>IF(Customers[[#This Row],[age]] &lt;=25, "Young Worker", IF(Customers[[#This Row],[age]] &lt;=40, "Working Class", IF(Customers[[#This Row],[age]] &gt;=41, "Most Experienced")))</f>
        <v>Most Experienced</v>
      </c>
      <c r="F60" s="2" t="s">
        <v>11</v>
      </c>
    </row>
    <row r="61" spans="1:6" ht="15.75" customHeight="1" x14ac:dyDescent="0.35">
      <c r="A61" s="2">
        <v>60</v>
      </c>
      <c r="B61" s="2" t="s">
        <v>176</v>
      </c>
      <c r="C61" s="5" t="s">
        <v>218</v>
      </c>
      <c r="D61" s="11">
        <v>31</v>
      </c>
      <c r="E61" s="2" t="str">
        <f>IF(Customers[[#This Row],[age]] &lt;=25, "Young Worker", IF(Customers[[#This Row],[age]] &lt;=40, "Working Class", IF(Customers[[#This Row],[age]] &gt;=41, "Most Experienced")))</f>
        <v>Working Class</v>
      </c>
      <c r="F61" s="2" t="s">
        <v>11</v>
      </c>
    </row>
    <row r="62" spans="1:6" ht="15.75" customHeight="1" x14ac:dyDescent="0.35">
      <c r="A62" s="2">
        <v>61</v>
      </c>
      <c r="B62" s="2" t="s">
        <v>177</v>
      </c>
      <c r="C62" s="5" t="s">
        <v>218</v>
      </c>
      <c r="D62" s="11">
        <v>51</v>
      </c>
      <c r="E62" s="2" t="str">
        <f>IF(Customers[[#This Row],[age]] &lt;=25, "Young Worker", IF(Customers[[#This Row],[age]] &lt;=40, "Working Class", IF(Customers[[#This Row],[age]] &gt;=41, "Most Experienced")))</f>
        <v>Most Experienced</v>
      </c>
      <c r="F62" s="2" t="s">
        <v>11</v>
      </c>
    </row>
    <row r="63" spans="1:6" ht="15.75" customHeight="1" x14ac:dyDescent="0.35">
      <c r="A63" s="2">
        <v>62</v>
      </c>
      <c r="B63" s="2" t="s">
        <v>178</v>
      </c>
      <c r="C63" s="5" t="s">
        <v>218</v>
      </c>
      <c r="D63" s="11">
        <v>36</v>
      </c>
      <c r="E63" s="2" t="str">
        <f>IF(Customers[[#This Row],[age]] &lt;=25, "Young Worker", IF(Customers[[#This Row],[age]] &lt;=40, "Working Class", IF(Customers[[#This Row],[age]] &gt;=41, "Most Experienced")))</f>
        <v>Working Class</v>
      </c>
      <c r="F63" s="2" t="s">
        <v>8</v>
      </c>
    </row>
    <row r="64" spans="1:6" ht="15.75" customHeight="1" x14ac:dyDescent="0.35">
      <c r="A64" s="2">
        <v>63</v>
      </c>
      <c r="B64" s="2" t="s">
        <v>179</v>
      </c>
      <c r="C64" s="5" t="s">
        <v>218</v>
      </c>
      <c r="D64" s="11">
        <v>48</v>
      </c>
      <c r="E64" s="2" t="str">
        <f>IF(Customers[[#This Row],[age]] &lt;=25, "Young Worker", IF(Customers[[#This Row],[age]] &lt;=40, "Working Class", IF(Customers[[#This Row],[age]] &gt;=41, "Most Experienced")))</f>
        <v>Most Experienced</v>
      </c>
      <c r="F64" s="2" t="s">
        <v>9</v>
      </c>
    </row>
    <row r="65" spans="1:6" ht="15.75" customHeight="1" x14ac:dyDescent="0.35">
      <c r="A65" s="2">
        <v>64</v>
      </c>
      <c r="B65" s="2" t="s">
        <v>180</v>
      </c>
      <c r="C65" s="5" t="s">
        <v>218</v>
      </c>
      <c r="D65" s="11">
        <v>64</v>
      </c>
      <c r="E65" s="2" t="str">
        <f>IF(Customers[[#This Row],[age]] &lt;=25, "Young Worker", IF(Customers[[#This Row],[age]] &lt;=40, "Working Class", IF(Customers[[#This Row],[age]] &gt;=41, "Most Experienced")))</f>
        <v>Most Experienced</v>
      </c>
      <c r="F65" s="2" t="s">
        <v>12</v>
      </c>
    </row>
    <row r="66" spans="1:6" ht="15.75" customHeight="1" x14ac:dyDescent="0.35">
      <c r="A66" s="2">
        <v>65</v>
      </c>
      <c r="B66" s="2" t="s">
        <v>181</v>
      </c>
      <c r="C66" s="5" t="s">
        <v>218</v>
      </c>
      <c r="D66" s="11">
        <v>51</v>
      </c>
      <c r="E66" s="2" t="str">
        <f>IF(Customers[[#This Row],[age]] &lt;=25, "Young Worker", IF(Customers[[#This Row],[age]] &lt;=40, "Working Class", IF(Customers[[#This Row],[age]] &gt;=41, "Most Experienced")))</f>
        <v>Most Experienced</v>
      </c>
      <c r="F66" s="2" t="s">
        <v>12</v>
      </c>
    </row>
    <row r="67" spans="1:6" ht="15.75" customHeight="1" x14ac:dyDescent="0.35">
      <c r="A67" s="2">
        <v>66</v>
      </c>
      <c r="B67" s="2" t="s">
        <v>182</v>
      </c>
      <c r="C67" s="5" t="s">
        <v>218</v>
      </c>
      <c r="D67" s="11">
        <v>29</v>
      </c>
      <c r="E67" s="2" t="str">
        <f>IF(Customers[[#This Row],[age]] &lt;=25, "Young Worker", IF(Customers[[#This Row],[age]] &lt;=40, "Working Class", IF(Customers[[#This Row],[age]] &gt;=41, "Most Experienced")))</f>
        <v>Working Class</v>
      </c>
      <c r="F67" s="2" t="s">
        <v>11</v>
      </c>
    </row>
    <row r="68" spans="1:6" ht="15.75" customHeight="1" x14ac:dyDescent="0.35">
      <c r="A68" s="2">
        <v>67</v>
      </c>
      <c r="B68" s="2" t="s">
        <v>183</v>
      </c>
      <c r="C68" s="5" t="s">
        <v>218</v>
      </c>
      <c r="D68" s="11">
        <v>31</v>
      </c>
      <c r="E68" s="2" t="str">
        <f>IF(Customers[[#This Row],[age]] &lt;=25, "Young Worker", IF(Customers[[#This Row],[age]] &lt;=40, "Working Class", IF(Customers[[#This Row],[age]] &gt;=41, "Most Experienced")))</f>
        <v>Working Class</v>
      </c>
      <c r="F68" s="2" t="s">
        <v>12</v>
      </c>
    </row>
    <row r="69" spans="1:6" ht="15.75" customHeight="1" x14ac:dyDescent="0.35">
      <c r="A69" s="2">
        <v>68</v>
      </c>
      <c r="B69" s="2" t="s">
        <v>184</v>
      </c>
      <c r="C69" s="5" t="s">
        <v>218</v>
      </c>
      <c r="D69" s="11">
        <v>27</v>
      </c>
      <c r="E69" s="2" t="str">
        <f>IF(Customers[[#This Row],[age]] &lt;=25, "Young Worker", IF(Customers[[#This Row],[age]] &lt;=40, "Working Class", IF(Customers[[#This Row],[age]] &gt;=41, "Most Experienced")))</f>
        <v>Working Class</v>
      </c>
      <c r="F69" s="2" t="s">
        <v>9</v>
      </c>
    </row>
    <row r="70" spans="1:6" ht="15.75" customHeight="1" x14ac:dyDescent="0.35">
      <c r="A70" s="2">
        <v>69</v>
      </c>
      <c r="B70" s="2" t="s">
        <v>185</v>
      </c>
      <c r="C70" s="5" t="s">
        <v>218</v>
      </c>
      <c r="D70" s="11">
        <v>63</v>
      </c>
      <c r="E70" s="2" t="str">
        <f>IF(Customers[[#This Row],[age]] &lt;=25, "Young Worker", IF(Customers[[#This Row],[age]] &lt;=40, "Working Class", IF(Customers[[#This Row],[age]] &gt;=41, "Most Experienced")))</f>
        <v>Most Experienced</v>
      </c>
      <c r="F70" s="2" t="s">
        <v>11</v>
      </c>
    </row>
    <row r="71" spans="1:6" ht="15.75" customHeight="1" x14ac:dyDescent="0.35">
      <c r="A71" s="2">
        <v>70</v>
      </c>
      <c r="B71" s="2" t="s">
        <v>186</v>
      </c>
      <c r="C71" s="5" t="s">
        <v>218</v>
      </c>
      <c r="D71" s="11">
        <v>22</v>
      </c>
      <c r="E71" s="2" t="str">
        <f>IF(Customers[[#This Row],[age]] &lt;=25, "Young Worker", IF(Customers[[#This Row],[age]] &lt;=40, "Working Class", IF(Customers[[#This Row],[age]] &gt;=41, "Most Experienced")))</f>
        <v>Young Worker</v>
      </c>
      <c r="F71" s="2" t="s">
        <v>11</v>
      </c>
    </row>
    <row r="72" spans="1:6" ht="15.75" customHeight="1" x14ac:dyDescent="0.35">
      <c r="A72" s="2">
        <v>71</v>
      </c>
      <c r="B72" s="2" t="s">
        <v>187</v>
      </c>
      <c r="C72" s="5" t="s">
        <v>218</v>
      </c>
      <c r="D72" s="11">
        <v>59</v>
      </c>
      <c r="E72" s="2" t="str">
        <f>IF(Customers[[#This Row],[age]] &lt;=25, "Young Worker", IF(Customers[[#This Row],[age]] &lt;=40, "Working Class", IF(Customers[[#This Row],[age]] &gt;=41, "Most Experienced")))</f>
        <v>Most Experienced</v>
      </c>
      <c r="F72" s="2" t="s">
        <v>12</v>
      </c>
    </row>
    <row r="73" spans="1:6" ht="15.75" customHeight="1" x14ac:dyDescent="0.35">
      <c r="A73" s="2">
        <v>72</v>
      </c>
      <c r="B73" s="2" t="s">
        <v>188</v>
      </c>
      <c r="C73" s="5" t="s">
        <v>218</v>
      </c>
      <c r="D73" s="11">
        <v>18</v>
      </c>
      <c r="E73" s="2" t="str">
        <f>IF(Customers[[#This Row],[age]] &lt;=25, "Young Worker", IF(Customers[[#This Row],[age]] &lt;=40, "Working Class", IF(Customers[[#This Row],[age]] &gt;=41, "Most Experienced")))</f>
        <v>Young Worker</v>
      </c>
      <c r="F73" s="2" t="s">
        <v>11</v>
      </c>
    </row>
    <row r="74" spans="1:6" ht="15.75" customHeight="1" x14ac:dyDescent="0.35">
      <c r="A74" s="2">
        <v>73</v>
      </c>
      <c r="B74" s="2" t="s">
        <v>189</v>
      </c>
      <c r="C74" s="5" t="s">
        <v>218</v>
      </c>
      <c r="D74" s="11">
        <v>40</v>
      </c>
      <c r="E74" s="2" t="str">
        <f>IF(Customers[[#This Row],[age]] &lt;=25, "Young Worker", IF(Customers[[#This Row],[age]] &lt;=40, "Working Class", IF(Customers[[#This Row],[age]] &gt;=41, "Most Experienced")))</f>
        <v>Working Class</v>
      </c>
      <c r="F74" s="2" t="s">
        <v>11</v>
      </c>
    </row>
    <row r="75" spans="1:6" ht="15.75" customHeight="1" x14ac:dyDescent="0.35">
      <c r="A75" s="2">
        <v>74</v>
      </c>
      <c r="B75" s="2" t="s">
        <v>190</v>
      </c>
      <c r="C75" s="5" t="s">
        <v>218</v>
      </c>
      <c r="D75" s="11">
        <v>56</v>
      </c>
      <c r="E75" s="2" t="str">
        <f>IF(Customers[[#This Row],[age]] &lt;=25, "Young Worker", IF(Customers[[#This Row],[age]] &lt;=40, "Working Class", IF(Customers[[#This Row],[age]] &gt;=41, "Most Experienced")))</f>
        <v>Most Experienced</v>
      </c>
      <c r="F75" s="2" t="s">
        <v>12</v>
      </c>
    </row>
    <row r="76" spans="1:6" ht="15.75" customHeight="1" x14ac:dyDescent="0.35">
      <c r="A76" s="2">
        <v>75</v>
      </c>
      <c r="B76" s="2" t="s">
        <v>191</v>
      </c>
      <c r="C76" s="5" t="s">
        <v>218</v>
      </c>
      <c r="D76" s="11">
        <v>37</v>
      </c>
      <c r="E76" s="2" t="str">
        <f>IF(Customers[[#This Row],[age]] &lt;=25, "Young Worker", IF(Customers[[#This Row],[age]] &lt;=40, "Working Class", IF(Customers[[#This Row],[age]] &gt;=41, "Most Experienced")))</f>
        <v>Working Class</v>
      </c>
      <c r="F76" s="2" t="s">
        <v>8</v>
      </c>
    </row>
    <row r="77" spans="1:6" ht="15.75" customHeight="1" x14ac:dyDescent="0.35">
      <c r="A77" s="2">
        <v>76</v>
      </c>
      <c r="B77" s="2" t="s">
        <v>192</v>
      </c>
      <c r="C77" s="5" t="s">
        <v>218</v>
      </c>
      <c r="D77" s="11">
        <v>64</v>
      </c>
      <c r="E77" s="2" t="str">
        <f>IF(Customers[[#This Row],[age]] &lt;=25, "Young Worker", IF(Customers[[#This Row],[age]] &lt;=40, "Working Class", IF(Customers[[#This Row],[age]] &gt;=41, "Most Experienced")))</f>
        <v>Most Experienced</v>
      </c>
      <c r="F77" s="2" t="s">
        <v>10</v>
      </c>
    </row>
    <row r="78" spans="1:6" ht="15.75" customHeight="1" x14ac:dyDescent="0.35">
      <c r="A78" s="2">
        <v>77</v>
      </c>
      <c r="B78" s="2" t="s">
        <v>193</v>
      </c>
      <c r="C78" s="5" t="s">
        <v>218</v>
      </c>
      <c r="D78" s="11">
        <v>25</v>
      </c>
      <c r="E78" s="2" t="str">
        <f>IF(Customers[[#This Row],[age]] &lt;=25, "Young Worker", IF(Customers[[#This Row],[age]] &lt;=40, "Working Class", IF(Customers[[#This Row],[age]] &gt;=41, "Most Experienced")))</f>
        <v>Young Worker</v>
      </c>
      <c r="F78" s="2" t="s">
        <v>11</v>
      </c>
    </row>
    <row r="79" spans="1:6" ht="15.75" customHeight="1" x14ac:dyDescent="0.35">
      <c r="A79" s="2">
        <v>78</v>
      </c>
      <c r="B79" s="2" t="s">
        <v>194</v>
      </c>
      <c r="C79" s="5" t="s">
        <v>218</v>
      </c>
      <c r="D79" s="11">
        <v>28</v>
      </c>
      <c r="E79" s="2" t="str">
        <f>IF(Customers[[#This Row],[age]] &lt;=25, "Young Worker", IF(Customers[[#This Row],[age]] &lt;=40, "Working Class", IF(Customers[[#This Row],[age]] &gt;=41, "Most Experienced")))</f>
        <v>Working Class</v>
      </c>
      <c r="F79" s="2" t="s">
        <v>11</v>
      </c>
    </row>
    <row r="80" spans="1:6" ht="15.75" customHeight="1" x14ac:dyDescent="0.35">
      <c r="A80" s="2">
        <v>79</v>
      </c>
      <c r="B80" s="2" t="s">
        <v>195</v>
      </c>
      <c r="C80" s="5" t="s">
        <v>218</v>
      </c>
      <c r="D80" s="11">
        <v>64</v>
      </c>
      <c r="E80" s="2" t="str">
        <f>IF(Customers[[#This Row],[age]] &lt;=25, "Young Worker", IF(Customers[[#This Row],[age]] &lt;=40, "Working Class", IF(Customers[[#This Row],[age]] &gt;=41, "Most Experienced")))</f>
        <v>Most Experienced</v>
      </c>
      <c r="F80" s="2" t="s">
        <v>10</v>
      </c>
    </row>
    <row r="81" spans="1:6" ht="15.75" customHeight="1" x14ac:dyDescent="0.35">
      <c r="A81" s="2">
        <v>80</v>
      </c>
      <c r="B81" s="2" t="s">
        <v>196</v>
      </c>
      <c r="C81" s="5" t="s">
        <v>218</v>
      </c>
      <c r="D81" s="11">
        <v>54</v>
      </c>
      <c r="E81" s="2" t="str">
        <f>IF(Customers[[#This Row],[age]] &lt;=25, "Young Worker", IF(Customers[[#This Row],[age]] &lt;=40, "Working Class", IF(Customers[[#This Row],[age]] &gt;=41, "Most Experienced")))</f>
        <v>Most Experienced</v>
      </c>
      <c r="F81" s="2" t="s">
        <v>9</v>
      </c>
    </row>
    <row r="82" spans="1:6" ht="15.75" customHeight="1" x14ac:dyDescent="0.35">
      <c r="A82" s="2">
        <v>81</v>
      </c>
      <c r="B82" s="2" t="s">
        <v>197</v>
      </c>
      <c r="C82" s="5" t="s">
        <v>218</v>
      </c>
      <c r="D82" s="11">
        <v>28</v>
      </c>
      <c r="E82" s="2" t="str">
        <f>IF(Customers[[#This Row],[age]] &lt;=25, "Young Worker", IF(Customers[[#This Row],[age]] &lt;=40, "Working Class", IF(Customers[[#This Row],[age]] &gt;=41, "Most Experienced")))</f>
        <v>Working Class</v>
      </c>
      <c r="F82" s="2" t="s">
        <v>10</v>
      </c>
    </row>
    <row r="83" spans="1:6" ht="15.75" customHeight="1" x14ac:dyDescent="0.35">
      <c r="A83" s="2">
        <v>82</v>
      </c>
      <c r="B83" s="2" t="s">
        <v>198</v>
      </c>
      <c r="C83" s="5" t="s">
        <v>218</v>
      </c>
      <c r="D83" s="11">
        <v>37</v>
      </c>
      <c r="E83" s="2" t="str">
        <f>IF(Customers[[#This Row],[age]] &lt;=25, "Young Worker", IF(Customers[[#This Row],[age]] &lt;=40, "Working Class", IF(Customers[[#This Row],[age]] &gt;=41, "Most Experienced")))</f>
        <v>Working Class</v>
      </c>
      <c r="F83" s="2" t="s">
        <v>8</v>
      </c>
    </row>
    <row r="84" spans="1:6" ht="15.75" customHeight="1" x14ac:dyDescent="0.35">
      <c r="A84" s="2">
        <v>83</v>
      </c>
      <c r="B84" s="2" t="s">
        <v>199</v>
      </c>
      <c r="C84" s="5" t="s">
        <v>218</v>
      </c>
      <c r="D84" s="11">
        <v>27</v>
      </c>
      <c r="E84" s="2" t="str">
        <f>IF(Customers[[#This Row],[age]] &lt;=25, "Young Worker", IF(Customers[[#This Row],[age]] &lt;=40, "Working Class", IF(Customers[[#This Row],[age]] &gt;=41, "Most Experienced")))</f>
        <v>Working Class</v>
      </c>
      <c r="F84" s="2" t="s">
        <v>10</v>
      </c>
    </row>
    <row r="85" spans="1:6" ht="15.75" customHeight="1" x14ac:dyDescent="0.35">
      <c r="A85" s="2">
        <v>84</v>
      </c>
      <c r="B85" s="2" t="s">
        <v>200</v>
      </c>
      <c r="C85" s="5" t="s">
        <v>218</v>
      </c>
      <c r="D85" s="11">
        <v>64</v>
      </c>
      <c r="E85" s="2" t="str">
        <f>IF(Customers[[#This Row],[age]] &lt;=25, "Young Worker", IF(Customers[[#This Row],[age]] &lt;=40, "Working Class", IF(Customers[[#This Row],[age]] &gt;=41, "Most Experienced")))</f>
        <v>Most Experienced</v>
      </c>
      <c r="F85" s="2" t="s">
        <v>8</v>
      </c>
    </row>
    <row r="86" spans="1:6" ht="15.75" customHeight="1" x14ac:dyDescent="0.35">
      <c r="A86" s="2">
        <v>85</v>
      </c>
      <c r="B86" s="2" t="s">
        <v>201</v>
      </c>
      <c r="C86" s="5" t="s">
        <v>218</v>
      </c>
      <c r="D86" s="11">
        <v>30</v>
      </c>
      <c r="E86" s="2" t="str">
        <f>IF(Customers[[#This Row],[age]] &lt;=25, "Young Worker", IF(Customers[[#This Row],[age]] &lt;=40, "Working Class", IF(Customers[[#This Row],[age]] &gt;=41, "Most Experienced")))</f>
        <v>Working Class</v>
      </c>
      <c r="F86" s="2" t="s">
        <v>9</v>
      </c>
    </row>
    <row r="87" spans="1:6" ht="15.75" customHeight="1" x14ac:dyDescent="0.35">
      <c r="A87" s="2">
        <v>86</v>
      </c>
      <c r="B87" s="2" t="s">
        <v>202</v>
      </c>
      <c r="C87" s="5" t="s">
        <v>218</v>
      </c>
      <c r="D87" s="11">
        <v>44</v>
      </c>
      <c r="E87" s="2" t="str">
        <f>IF(Customers[[#This Row],[age]] &lt;=25, "Young Worker", IF(Customers[[#This Row],[age]] &lt;=40, "Working Class", IF(Customers[[#This Row],[age]] &gt;=41, "Most Experienced")))</f>
        <v>Most Experienced</v>
      </c>
      <c r="F87" s="2" t="s">
        <v>12</v>
      </c>
    </row>
    <row r="88" spans="1:6" ht="15.75" customHeight="1" x14ac:dyDescent="0.35">
      <c r="A88" s="2">
        <v>87</v>
      </c>
      <c r="B88" s="2" t="s">
        <v>203</v>
      </c>
      <c r="C88" s="5" t="s">
        <v>218</v>
      </c>
      <c r="D88" s="11">
        <v>44</v>
      </c>
      <c r="E88" s="2" t="str">
        <f>IF(Customers[[#This Row],[age]] &lt;=25, "Young Worker", IF(Customers[[#This Row],[age]] &lt;=40, "Working Class", IF(Customers[[#This Row],[age]] &gt;=41, "Most Experienced")))</f>
        <v>Most Experienced</v>
      </c>
      <c r="F88" s="2" t="s">
        <v>11</v>
      </c>
    </row>
    <row r="89" spans="1:6" ht="15.75" customHeight="1" x14ac:dyDescent="0.35">
      <c r="A89" s="2">
        <v>88</v>
      </c>
      <c r="B89" s="2" t="s">
        <v>204</v>
      </c>
      <c r="C89" s="5" t="s">
        <v>218</v>
      </c>
      <c r="D89" s="11">
        <v>41</v>
      </c>
      <c r="E89" s="2" t="str">
        <f>IF(Customers[[#This Row],[age]] &lt;=25, "Young Worker", IF(Customers[[#This Row],[age]] &lt;=40, "Working Class", IF(Customers[[#This Row],[age]] &gt;=41, "Most Experienced")))</f>
        <v>Most Experienced</v>
      </c>
      <c r="F89" s="2" t="s">
        <v>12</v>
      </c>
    </row>
    <row r="90" spans="1:6" ht="15.75" customHeight="1" x14ac:dyDescent="0.35">
      <c r="A90" s="2">
        <v>89</v>
      </c>
      <c r="B90" s="2" t="s">
        <v>205</v>
      </c>
      <c r="C90" s="5" t="s">
        <v>218</v>
      </c>
      <c r="D90" s="11">
        <v>35</v>
      </c>
      <c r="E90" s="2" t="str">
        <f>IF(Customers[[#This Row],[age]] &lt;=25, "Young Worker", IF(Customers[[#This Row],[age]] &lt;=40, "Working Class", IF(Customers[[#This Row],[age]] &gt;=41, "Most Experienced")))</f>
        <v>Working Class</v>
      </c>
      <c r="F90" s="2" t="s">
        <v>8</v>
      </c>
    </row>
    <row r="91" spans="1:6" ht="15.75" customHeight="1" x14ac:dyDescent="0.35">
      <c r="A91" s="2">
        <v>90</v>
      </c>
      <c r="B91" s="2" t="s">
        <v>206</v>
      </c>
      <c r="C91" s="5" t="s">
        <v>218</v>
      </c>
      <c r="D91" s="11">
        <v>43</v>
      </c>
      <c r="E91" s="2" t="str">
        <f>IF(Customers[[#This Row],[age]] &lt;=25, "Young Worker", IF(Customers[[#This Row],[age]] &lt;=40, "Working Class", IF(Customers[[#This Row],[age]] &gt;=41, "Most Experienced")))</f>
        <v>Most Experienced</v>
      </c>
      <c r="F91" s="2" t="s">
        <v>12</v>
      </c>
    </row>
    <row r="92" spans="1:6" ht="15.75" customHeight="1" x14ac:dyDescent="0.35">
      <c r="A92" s="2">
        <v>91</v>
      </c>
      <c r="B92" s="2" t="s">
        <v>207</v>
      </c>
      <c r="C92" s="5" t="s">
        <v>218</v>
      </c>
      <c r="D92" s="11">
        <v>55</v>
      </c>
      <c r="E92" s="2" t="str">
        <f>IF(Customers[[#This Row],[age]] &lt;=25, "Young Worker", IF(Customers[[#This Row],[age]] &lt;=40, "Working Class", IF(Customers[[#This Row],[age]] &gt;=41, "Most Experienced")))</f>
        <v>Most Experienced</v>
      </c>
      <c r="F92" s="2" t="s">
        <v>9</v>
      </c>
    </row>
    <row r="93" spans="1:6" ht="15.75" customHeight="1" x14ac:dyDescent="0.35">
      <c r="A93" s="2">
        <v>92</v>
      </c>
      <c r="B93" s="2" t="s">
        <v>208</v>
      </c>
      <c r="C93" s="5" t="s">
        <v>218</v>
      </c>
      <c r="D93" s="11">
        <v>60</v>
      </c>
      <c r="E93" s="2" t="str">
        <f>IF(Customers[[#This Row],[age]] &lt;=25, "Young Worker", IF(Customers[[#This Row],[age]] &lt;=40, "Working Class", IF(Customers[[#This Row],[age]] &gt;=41, "Most Experienced")))</f>
        <v>Most Experienced</v>
      </c>
      <c r="F93" s="2" t="s">
        <v>8</v>
      </c>
    </row>
    <row r="94" spans="1:6" ht="15.75" customHeight="1" x14ac:dyDescent="0.35">
      <c r="A94" s="2">
        <v>93</v>
      </c>
      <c r="B94" s="2" t="s">
        <v>209</v>
      </c>
      <c r="C94" s="5" t="s">
        <v>218</v>
      </c>
      <c r="D94" s="11">
        <v>53</v>
      </c>
      <c r="E94" s="2" t="str">
        <f>IF(Customers[[#This Row],[age]] &lt;=25, "Young Worker", IF(Customers[[#This Row],[age]] &lt;=40, "Working Class", IF(Customers[[#This Row],[age]] &gt;=41, "Most Experienced")))</f>
        <v>Most Experienced</v>
      </c>
      <c r="F94" s="2" t="s">
        <v>12</v>
      </c>
    </row>
    <row r="95" spans="1:6" ht="15.75" customHeight="1" x14ac:dyDescent="0.35">
      <c r="A95" s="2">
        <v>94</v>
      </c>
      <c r="B95" s="2" t="s">
        <v>210</v>
      </c>
      <c r="C95" s="5" t="s">
        <v>218</v>
      </c>
      <c r="D95" s="11">
        <v>20</v>
      </c>
      <c r="E95" s="2" t="str">
        <f>IF(Customers[[#This Row],[age]] &lt;=25, "Young Worker", IF(Customers[[#This Row],[age]] &lt;=40, "Working Class", IF(Customers[[#This Row],[age]] &gt;=41, "Most Experienced")))</f>
        <v>Young Worker</v>
      </c>
      <c r="F95" s="2" t="s">
        <v>12</v>
      </c>
    </row>
    <row r="96" spans="1:6" ht="15.75" customHeight="1" x14ac:dyDescent="0.35">
      <c r="A96" s="2">
        <v>95</v>
      </c>
      <c r="B96" s="2" t="s">
        <v>211</v>
      </c>
      <c r="C96" s="5" t="s">
        <v>218</v>
      </c>
      <c r="D96" s="11">
        <v>40</v>
      </c>
      <c r="E96" s="2" t="str">
        <f>IF(Customers[[#This Row],[age]] &lt;=25, "Young Worker", IF(Customers[[#This Row],[age]] &lt;=40, "Working Class", IF(Customers[[#This Row],[age]] &gt;=41, "Most Experienced")))</f>
        <v>Working Class</v>
      </c>
      <c r="F96" s="2" t="s">
        <v>10</v>
      </c>
    </row>
    <row r="97" spans="1:6" ht="15.75" customHeight="1" x14ac:dyDescent="0.35">
      <c r="A97" s="2">
        <v>96</v>
      </c>
      <c r="B97" s="2" t="s">
        <v>212</v>
      </c>
      <c r="C97" s="5" t="s">
        <v>218</v>
      </c>
      <c r="D97" s="11">
        <v>46</v>
      </c>
      <c r="E97" s="2" t="str">
        <f>IF(Customers[[#This Row],[age]] &lt;=25, "Young Worker", IF(Customers[[#This Row],[age]] &lt;=40, "Working Class", IF(Customers[[#This Row],[age]] &gt;=41, "Most Experienced")))</f>
        <v>Most Experienced</v>
      </c>
      <c r="F97" s="2" t="s">
        <v>9</v>
      </c>
    </row>
    <row r="98" spans="1:6" ht="15.75" customHeight="1" x14ac:dyDescent="0.35">
      <c r="A98" s="2">
        <v>97</v>
      </c>
      <c r="B98" s="2" t="s">
        <v>213</v>
      </c>
      <c r="C98" s="5" t="s">
        <v>218</v>
      </c>
      <c r="D98" s="11">
        <v>34</v>
      </c>
      <c r="E98" s="2" t="str">
        <f>IF(Customers[[#This Row],[age]] &lt;=25, "Young Worker", IF(Customers[[#This Row],[age]] &lt;=40, "Working Class", IF(Customers[[#This Row],[age]] &gt;=41, "Most Experienced")))</f>
        <v>Working Class</v>
      </c>
      <c r="F98" s="2" t="s">
        <v>12</v>
      </c>
    </row>
    <row r="99" spans="1:6" ht="15.75" customHeight="1" x14ac:dyDescent="0.35">
      <c r="A99" s="2">
        <v>98</v>
      </c>
      <c r="B99" s="2" t="s">
        <v>214</v>
      </c>
      <c r="C99" s="5" t="s">
        <v>218</v>
      </c>
      <c r="D99" s="11">
        <v>49</v>
      </c>
      <c r="E99" s="2" t="str">
        <f>IF(Customers[[#This Row],[age]] &lt;=25, "Young Worker", IF(Customers[[#This Row],[age]] &lt;=40, "Working Class", IF(Customers[[#This Row],[age]] &gt;=41, "Most Experienced")))</f>
        <v>Most Experienced</v>
      </c>
      <c r="F99" s="2" t="s">
        <v>12</v>
      </c>
    </row>
    <row r="100" spans="1:6" ht="15.75" customHeight="1" x14ac:dyDescent="0.35">
      <c r="A100" s="2">
        <v>99</v>
      </c>
      <c r="B100" s="2" t="s">
        <v>215</v>
      </c>
      <c r="C100" s="5" t="s">
        <v>218</v>
      </c>
      <c r="D100" s="11">
        <v>38</v>
      </c>
      <c r="E100" s="2" t="str">
        <f>IF(Customers[[#This Row],[age]] &lt;=25, "Young Worker", IF(Customers[[#This Row],[age]] &lt;=40, "Working Class", IF(Customers[[#This Row],[age]] &gt;=41, "Most Experienced")))</f>
        <v>Working Class</v>
      </c>
      <c r="F100" s="2" t="s">
        <v>12</v>
      </c>
    </row>
    <row r="101" spans="1:6" ht="15.75" customHeight="1" x14ac:dyDescent="0.35">
      <c r="A101" s="2">
        <v>100</v>
      </c>
      <c r="B101" s="2" t="s">
        <v>216</v>
      </c>
      <c r="C101" s="5" t="s">
        <v>218</v>
      </c>
      <c r="D101" s="11">
        <v>55</v>
      </c>
      <c r="E101" s="2" t="str">
        <f>IF(Customers[[#This Row],[age]] &lt;=25, "Young Worker", IF(Customers[[#This Row],[age]] &lt;=40, "Working Class", IF(Customers[[#This Row],[age]] &gt;=41, "Most Experienced")))</f>
        <v>Most Experienced</v>
      </c>
      <c r="F101" s="2" t="s">
        <v>10</v>
      </c>
    </row>
    <row r="102" spans="1:6" ht="15.75" customHeight="1" x14ac:dyDescent="0.35"/>
    <row r="103" spans="1:6" ht="15.75" customHeight="1" x14ac:dyDescent="0.35"/>
    <row r="104" spans="1:6" ht="15.75" customHeight="1" x14ac:dyDescent="0.35"/>
    <row r="105" spans="1:6" ht="15.75" customHeight="1" x14ac:dyDescent="0.35"/>
    <row r="106" spans="1:6" ht="15.75" customHeight="1" x14ac:dyDescent="0.35"/>
    <row r="107" spans="1:6" ht="15.75" customHeight="1" x14ac:dyDescent="0.35"/>
    <row r="108" spans="1:6" ht="15.75" customHeight="1" x14ac:dyDescent="0.35"/>
    <row r="109" spans="1:6" ht="15.75" customHeight="1" x14ac:dyDescent="0.35"/>
    <row r="110" spans="1:6" ht="15.75" customHeight="1" x14ac:dyDescent="0.35"/>
    <row r="111" spans="1:6" ht="15.75" customHeight="1" x14ac:dyDescent="0.35"/>
    <row r="112" spans="1:6"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42489-B71A-4C28-A413-9F563F1CD684}">
  <dimension ref="A3:H33"/>
  <sheetViews>
    <sheetView topLeftCell="A2" workbookViewId="0">
      <selection activeCell="I19" sqref="I19"/>
    </sheetView>
  </sheetViews>
  <sheetFormatPr defaultRowHeight="14.5" x14ac:dyDescent="0.35"/>
  <cols>
    <col min="1" max="1" width="12.36328125" bestFit="1" customWidth="1"/>
    <col min="2" max="2" width="14.36328125" bestFit="1" customWidth="1"/>
    <col min="6" max="6" width="12.7265625" bestFit="1" customWidth="1"/>
    <col min="8" max="8" width="9.7265625" bestFit="1" customWidth="1"/>
  </cols>
  <sheetData>
    <row r="3" spans="1:8" x14ac:dyDescent="0.35">
      <c r="A3" s="17" t="s">
        <v>237</v>
      </c>
      <c r="B3" t="s">
        <v>239</v>
      </c>
    </row>
    <row r="4" spans="1:8" x14ac:dyDescent="0.35">
      <c r="A4" s="12" t="s">
        <v>240</v>
      </c>
      <c r="B4">
        <v>128680.93000000005</v>
      </c>
      <c r="F4" t="s">
        <v>255</v>
      </c>
      <c r="H4" t="s">
        <v>256</v>
      </c>
    </row>
    <row r="5" spans="1:8" x14ac:dyDescent="0.35">
      <c r="A5" s="12" t="s">
        <v>241</v>
      </c>
      <c r="B5">
        <v>93695.29</v>
      </c>
      <c r="F5">
        <v>248226.76999999984</v>
      </c>
      <c r="H5">
        <v>503</v>
      </c>
    </row>
    <row r="6" spans="1:8" x14ac:dyDescent="0.35">
      <c r="A6" s="12" t="s">
        <v>242</v>
      </c>
      <c r="B6">
        <v>25850.550000000003</v>
      </c>
    </row>
    <row r="7" spans="1:8" x14ac:dyDescent="0.35">
      <c r="A7" s="12" t="s">
        <v>238</v>
      </c>
      <c r="B7">
        <v>248226.77000000002</v>
      </c>
    </row>
    <row r="10" spans="1:8" x14ac:dyDescent="0.35">
      <c r="A10" s="17" t="s">
        <v>237</v>
      </c>
      <c r="B10" t="s">
        <v>243</v>
      </c>
    </row>
    <row r="11" spans="1:8" x14ac:dyDescent="0.35">
      <c r="A11" s="12" t="s">
        <v>12</v>
      </c>
      <c r="B11">
        <v>1608</v>
      </c>
    </row>
    <row r="12" spans="1:8" x14ac:dyDescent="0.35">
      <c r="A12" s="12" t="s">
        <v>8</v>
      </c>
      <c r="B12">
        <v>1042</v>
      </c>
    </row>
    <row r="13" spans="1:8" x14ac:dyDescent="0.35">
      <c r="A13" s="12" t="s">
        <v>11</v>
      </c>
      <c r="B13">
        <v>1037</v>
      </c>
    </row>
    <row r="14" spans="1:8" x14ac:dyDescent="0.35">
      <c r="A14" s="12" t="s">
        <v>10</v>
      </c>
      <c r="B14">
        <v>527</v>
      </c>
    </row>
    <row r="15" spans="1:8" x14ac:dyDescent="0.35">
      <c r="A15" s="12" t="s">
        <v>9</v>
      </c>
      <c r="B15">
        <v>823</v>
      </c>
    </row>
    <row r="16" spans="1:8" x14ac:dyDescent="0.35">
      <c r="A16" s="12" t="s">
        <v>238</v>
      </c>
      <c r="B16">
        <v>5037</v>
      </c>
    </row>
    <row r="18" spans="1:2" x14ac:dyDescent="0.35">
      <c r="A18" s="17" t="s">
        <v>237</v>
      </c>
      <c r="B18" t="s">
        <v>239</v>
      </c>
    </row>
    <row r="19" spans="1:2" x14ac:dyDescent="0.35">
      <c r="A19" s="12" t="s">
        <v>244</v>
      </c>
      <c r="B19">
        <v>79550.299999999988</v>
      </c>
    </row>
    <row r="20" spans="1:2" x14ac:dyDescent="0.35">
      <c r="A20" s="12" t="s">
        <v>245</v>
      </c>
      <c r="B20">
        <v>68880.790000000008</v>
      </c>
    </row>
    <row r="21" spans="1:2" x14ac:dyDescent="0.35">
      <c r="A21" s="12" t="s">
        <v>246</v>
      </c>
      <c r="B21">
        <v>80616.450000000012</v>
      </c>
    </row>
    <row r="22" spans="1:2" x14ac:dyDescent="0.35">
      <c r="A22" s="12" t="s">
        <v>247</v>
      </c>
      <c r="B22">
        <v>19179.230000000003</v>
      </c>
    </row>
    <row r="23" spans="1:2" x14ac:dyDescent="0.35">
      <c r="A23" s="12" t="s">
        <v>238</v>
      </c>
      <c r="B23">
        <v>248226.77000000002</v>
      </c>
    </row>
    <row r="25" spans="1:2" x14ac:dyDescent="0.35">
      <c r="A25" s="17" t="s">
        <v>237</v>
      </c>
      <c r="B25" t="s">
        <v>239</v>
      </c>
    </row>
    <row r="26" spans="1:2" x14ac:dyDescent="0.35">
      <c r="A26" s="12" t="s">
        <v>248</v>
      </c>
      <c r="B26">
        <v>31025.54</v>
      </c>
    </row>
    <row r="27" spans="1:2" x14ac:dyDescent="0.35">
      <c r="A27" s="12" t="s">
        <v>249</v>
      </c>
      <c r="B27">
        <v>32961.199999999997</v>
      </c>
    </row>
    <row r="28" spans="1:2" x14ac:dyDescent="0.35">
      <c r="A28" s="12" t="s">
        <v>250</v>
      </c>
      <c r="B28">
        <v>35678.649999999994</v>
      </c>
    </row>
    <row r="29" spans="1:2" x14ac:dyDescent="0.35">
      <c r="A29" s="12" t="s">
        <v>251</v>
      </c>
      <c r="B29">
        <v>32098.610000000004</v>
      </c>
    </row>
    <row r="30" spans="1:2" x14ac:dyDescent="0.35">
      <c r="A30" s="12" t="s">
        <v>252</v>
      </c>
      <c r="B30">
        <v>55991.119999999995</v>
      </c>
    </row>
    <row r="31" spans="1:2" x14ac:dyDescent="0.35">
      <c r="A31" s="12" t="s">
        <v>253</v>
      </c>
      <c r="B31">
        <v>30281.63</v>
      </c>
    </row>
    <row r="32" spans="1:2" x14ac:dyDescent="0.35">
      <c r="A32" s="12" t="s">
        <v>254</v>
      </c>
      <c r="B32">
        <v>30190.02</v>
      </c>
    </row>
    <row r="33" spans="1:2" x14ac:dyDescent="0.35">
      <c r="A33" s="12" t="s">
        <v>238</v>
      </c>
      <c r="B33">
        <v>248226.77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99EE-C1F0-4B00-89ED-6120015D4A07}">
  <dimension ref="A1"/>
  <sheetViews>
    <sheetView topLeftCell="A11" workbookViewId="0">
      <selection activeCell="S6" sqref="S6"/>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2673-F5DA-4A74-A637-BF0C6151ED7C}">
  <dimension ref="A1:R101"/>
  <sheetViews>
    <sheetView topLeftCell="A2" workbookViewId="0">
      <selection activeCell="Q6" sqref="Q6"/>
    </sheetView>
  </sheetViews>
  <sheetFormatPr defaultColWidth="28.54296875" defaultRowHeight="14.5" x14ac:dyDescent="0.35"/>
  <cols>
    <col min="1" max="1" width="14.453125" customWidth="1"/>
    <col min="2" max="2" width="22.81640625" style="15" customWidth="1"/>
    <col min="4" max="4" width="17.08984375" customWidth="1"/>
    <col min="5" max="5" width="12.6328125" customWidth="1"/>
    <col min="6" max="6" width="20.6328125" customWidth="1"/>
    <col min="7" max="7" width="12.6328125" customWidth="1"/>
    <col min="14" max="14" width="42.26953125" customWidth="1"/>
  </cols>
  <sheetData>
    <row r="1" spans="1:18" x14ac:dyDescent="0.35">
      <c r="A1" s="13" t="s">
        <v>13</v>
      </c>
      <c r="B1" s="13" t="s">
        <v>5</v>
      </c>
      <c r="C1" s="13" t="s">
        <v>230</v>
      </c>
      <c r="D1" s="13" t="s">
        <v>115</v>
      </c>
      <c r="E1" s="13" t="s">
        <v>231</v>
      </c>
      <c r="F1" s="13" t="s">
        <v>219</v>
      </c>
      <c r="G1" s="13" t="s">
        <v>232</v>
      </c>
      <c r="H1" s="13" t="s">
        <v>14</v>
      </c>
      <c r="I1" s="13" t="s">
        <v>226</v>
      </c>
      <c r="J1" s="13" t="s">
        <v>227</v>
      </c>
      <c r="K1" s="13" t="s">
        <v>228</v>
      </c>
      <c r="L1" s="13" t="s">
        <v>15</v>
      </c>
      <c r="M1" s="13" t="s">
        <v>233</v>
      </c>
      <c r="N1" s="13" t="s">
        <v>234</v>
      </c>
      <c r="O1" s="13" t="s">
        <v>19</v>
      </c>
      <c r="P1" s="13" t="s">
        <v>236</v>
      </c>
      <c r="Q1" s="13" t="s">
        <v>235</v>
      </c>
      <c r="R1" s="13" t="s">
        <v>229</v>
      </c>
    </row>
    <row r="2" spans="1:18" x14ac:dyDescent="0.35">
      <c r="A2" s="2">
        <v>1</v>
      </c>
      <c r="B2" s="14">
        <v>43</v>
      </c>
      <c r="C2" s="2" t="str">
        <f>VLOOKUP(Full_Table[[#This Row],[customer_id]],Customers[],2)</f>
        <v>DYLAN NELSON</v>
      </c>
      <c r="D2" s="2" t="str">
        <f>VLOOKUP(Full_Table[[#This Row],[customer_id]],Customers[],3)</f>
        <v>Male</v>
      </c>
      <c r="E2" s="2">
        <f>VLOOKUP(Full_Table[[#This Row],[customer_id]],Customers[],4)</f>
        <v>39</v>
      </c>
      <c r="F2" s="2" t="str">
        <f>VLOOKUP(Full_Table[[#This Row],[customer_id]],Customers[],5)</f>
        <v>Working Class</v>
      </c>
      <c r="G2" s="2" t="str">
        <f>VLOOKUP(Full_Table[[#This Row],[customer_id]],Customers[],6)</f>
        <v>Chicago</v>
      </c>
      <c r="H2" s="3">
        <v>44927</v>
      </c>
      <c r="I2" s="3" t="str">
        <f>TEXT(Full_Table[[#This Row],[order_date]],"YYYY")</f>
        <v>2023</v>
      </c>
      <c r="J2" s="3" t="str">
        <f>TEXT(Full_Table[[#This Row],[order_date]],"MMM")</f>
        <v>Jan</v>
      </c>
      <c r="K2" s="3" t="str">
        <f>TEXT(Full_Table[[#This Row],[order_date]],"DDD")</f>
        <v>Sun</v>
      </c>
      <c r="L2" s="20">
        <v>189.82</v>
      </c>
      <c r="M2" s="16">
        <f>VLOOKUP(Full_Table[[#This Row],[order_id]],Order_items[],3)</f>
        <v>19</v>
      </c>
      <c r="N2" s="16" t="str">
        <f>VLOOKUP(Full_Table[[#This Row],[Product_Id]],Product[],2)</f>
        <v>Sony A7R IV Full-Frame Mirrorless Camera</v>
      </c>
      <c r="O2" s="16" t="str">
        <f>VLOOKUP(Full_Table[[#This Row],[Product_Id]],Product[],3)</f>
        <v>Accessories</v>
      </c>
      <c r="P2" s="16">
        <f>VLOOKUP(Full_Table[[#This Row],[order_id]],Order_items[],4)</f>
        <v>4</v>
      </c>
      <c r="Q2" s="19">
        <f>VLOOKUP(Full_Table[[#This Row],[Product_Id]],Product[],4)</f>
        <v>766.1</v>
      </c>
      <c r="R2" s="19">
        <f>VLOOKUP(Full_Table[[#This Row],[order_id]],Order_items[],6)</f>
        <v>1425.76</v>
      </c>
    </row>
    <row r="3" spans="1:18" x14ac:dyDescent="0.35">
      <c r="A3" s="2">
        <v>2</v>
      </c>
      <c r="B3" s="14">
        <v>23</v>
      </c>
      <c r="C3" s="2" t="str">
        <f>VLOOKUP(Full_Table[[#This Row],[customer_id]],Customers[],2)</f>
        <v>THEODORE THOMPSON</v>
      </c>
      <c r="D3" s="2" t="str">
        <f>VLOOKUP(Full_Table[[#This Row],[customer_id]],Customers[],3)</f>
        <v>Male</v>
      </c>
      <c r="E3" s="2">
        <f>VLOOKUP(Full_Table[[#This Row],[customer_id]],Customers[],4)</f>
        <v>44</v>
      </c>
      <c r="F3" s="2" t="str">
        <f>VLOOKUP(Full_Table[[#This Row],[customer_id]],Customers[],5)</f>
        <v>Most Experienced</v>
      </c>
      <c r="G3" s="2" t="str">
        <f>VLOOKUP(Full_Table[[#This Row],[customer_id]],Customers[],6)</f>
        <v>Chicago</v>
      </c>
      <c r="H3" s="3">
        <v>44928</v>
      </c>
      <c r="I3" s="3" t="str">
        <f>TEXT(Full_Table[[#This Row],[order_date]],"YYYY")</f>
        <v>2023</v>
      </c>
      <c r="J3" s="3" t="str">
        <f>TEXT(Full_Table[[#This Row],[order_date]],"MMM")</f>
        <v>Jan</v>
      </c>
      <c r="K3" s="3" t="str">
        <f>TEXT(Full_Table[[#This Row],[order_date]],"DDD")</f>
        <v>Mon</v>
      </c>
      <c r="L3" s="20">
        <v>1502.44</v>
      </c>
      <c r="M3" s="16">
        <f>VLOOKUP(Full_Table[[#This Row],[order_id]],Order_items[],3)</f>
        <v>89</v>
      </c>
      <c r="N3" s="16" t="str">
        <f>VLOOKUP(Full_Table[[#This Row],[Product_Id]],Product[],2)</f>
        <v>HP Envy 32 All-in-One Desktop</v>
      </c>
      <c r="O3" s="16" t="str">
        <f>VLOOKUP(Full_Table[[#This Row],[Product_Id]],Product[],3)</f>
        <v>Home Appliances</v>
      </c>
      <c r="P3" s="16">
        <f>VLOOKUP(Full_Table[[#This Row],[order_id]],Order_items[],4)</f>
        <v>2</v>
      </c>
      <c r="Q3" s="19">
        <f>VLOOKUP(Full_Table[[#This Row],[Product_Id]],Product[],4)</f>
        <v>886.06</v>
      </c>
      <c r="R3" s="19">
        <f>VLOOKUP(Full_Table[[#This Row],[order_id]],Order_items[],6)</f>
        <v>1943.86</v>
      </c>
    </row>
    <row r="4" spans="1:18" x14ac:dyDescent="0.35">
      <c r="A4" s="2">
        <v>3</v>
      </c>
      <c r="B4" s="14">
        <v>89</v>
      </c>
      <c r="C4" s="2" t="str">
        <f>VLOOKUP(Full_Table[[#This Row],[customer_id]],Customers[],2)</f>
        <v>STELLA RUIZ</v>
      </c>
      <c r="D4" s="2" t="str">
        <f>VLOOKUP(Full_Table[[#This Row],[customer_id]],Customers[],3)</f>
        <v>Female</v>
      </c>
      <c r="E4" s="2">
        <f>VLOOKUP(Full_Table[[#This Row],[customer_id]],Customers[],4)</f>
        <v>35</v>
      </c>
      <c r="F4" s="2" t="str">
        <f>VLOOKUP(Full_Table[[#This Row],[customer_id]],Customers[],5)</f>
        <v>Working Class</v>
      </c>
      <c r="G4" s="2" t="str">
        <f>VLOOKUP(Full_Table[[#This Row],[customer_id]],Customers[],6)</f>
        <v>Houston</v>
      </c>
      <c r="H4" s="3">
        <v>44929</v>
      </c>
      <c r="I4" s="3" t="str">
        <f>TEXT(Full_Table[[#This Row],[order_date]],"YYYY")</f>
        <v>2023</v>
      </c>
      <c r="J4" s="3" t="str">
        <f>TEXT(Full_Table[[#This Row],[order_date]],"MMM")</f>
        <v>Jan</v>
      </c>
      <c r="K4" s="3" t="str">
        <f>TEXT(Full_Table[[#This Row],[order_date]],"DDD")</f>
        <v>Tue</v>
      </c>
      <c r="L4" s="20">
        <v>922.41</v>
      </c>
      <c r="M4" s="16">
        <f>VLOOKUP(Full_Table[[#This Row],[order_id]],Order_items[],3)</f>
        <v>17</v>
      </c>
      <c r="N4" s="16" t="str">
        <f>VLOOKUP(Full_Table[[#This Row],[Product_Id]],Product[],2)</f>
        <v>Miele Complete C3 Canister Vacuum</v>
      </c>
      <c r="O4" s="16" t="str">
        <f>VLOOKUP(Full_Table[[#This Row],[Product_Id]],Product[],3)</f>
        <v>Home Appliances</v>
      </c>
      <c r="P4" s="16">
        <f>VLOOKUP(Full_Table[[#This Row],[order_id]],Order_items[],4)</f>
        <v>1</v>
      </c>
      <c r="Q4" s="19">
        <f>VLOOKUP(Full_Table[[#This Row],[Product_Id]],Product[],4)</f>
        <v>307.14999999999998</v>
      </c>
      <c r="R4" s="19">
        <f>VLOOKUP(Full_Table[[#This Row],[order_id]],Order_items[],6)</f>
        <v>316.93</v>
      </c>
    </row>
    <row r="5" spans="1:18" x14ac:dyDescent="0.35">
      <c r="A5" s="2">
        <v>4</v>
      </c>
      <c r="B5" s="14">
        <v>16</v>
      </c>
      <c r="C5" s="2" t="str">
        <f>VLOOKUP(Full_Table[[#This Row],[customer_id]],Customers[],2)</f>
        <v>LOGAN THOMAS</v>
      </c>
      <c r="D5" s="2" t="str">
        <f>VLOOKUP(Full_Table[[#This Row],[customer_id]],Customers[],3)</f>
        <v>Male</v>
      </c>
      <c r="E5" s="2">
        <f>VLOOKUP(Full_Table[[#This Row],[customer_id]],Customers[],4)</f>
        <v>40</v>
      </c>
      <c r="F5" s="2" t="str">
        <f>VLOOKUP(Full_Table[[#This Row],[customer_id]],Customers[],5)</f>
        <v>Working Class</v>
      </c>
      <c r="G5" s="2" t="str">
        <f>VLOOKUP(Full_Table[[#This Row],[customer_id]],Customers[],6)</f>
        <v>New York</v>
      </c>
      <c r="H5" s="3">
        <v>44930</v>
      </c>
      <c r="I5" s="3" t="str">
        <f>TEXT(Full_Table[[#This Row],[order_date]],"YYYY")</f>
        <v>2023</v>
      </c>
      <c r="J5" s="3" t="str">
        <f>TEXT(Full_Table[[#This Row],[order_date]],"MMM")</f>
        <v>Jan</v>
      </c>
      <c r="K5" s="3" t="str">
        <f>TEXT(Full_Table[[#This Row],[order_date]],"DDD")</f>
        <v>Wed</v>
      </c>
      <c r="L5" s="20">
        <v>1596.18</v>
      </c>
      <c r="M5" s="16">
        <f>VLOOKUP(Full_Table[[#This Row],[order_id]],Order_items[],3)</f>
        <v>44</v>
      </c>
      <c r="N5" s="16" t="str">
        <f>VLOOKUP(Full_Table[[#This Row],[Product_Id]],Product[],2)</f>
        <v>Moncler Logo Beanie</v>
      </c>
      <c r="O5" s="16" t="str">
        <f>VLOOKUP(Full_Table[[#This Row],[Product_Id]],Product[],3)</f>
        <v>Electronics</v>
      </c>
      <c r="P5" s="16">
        <f>VLOOKUP(Full_Table[[#This Row],[order_id]],Order_items[],4)</f>
        <v>2</v>
      </c>
      <c r="Q5" s="19">
        <f>VLOOKUP(Full_Table[[#This Row],[Product_Id]],Product[],4)</f>
        <v>471.21</v>
      </c>
      <c r="R5" s="19">
        <f>VLOOKUP(Full_Table[[#This Row],[order_id]],Order_items[],6)</f>
        <v>1880.6</v>
      </c>
    </row>
    <row r="6" spans="1:18" x14ac:dyDescent="0.35">
      <c r="A6" s="2">
        <v>5</v>
      </c>
      <c r="B6" s="14">
        <v>83</v>
      </c>
      <c r="C6" s="2" t="str">
        <f>VLOOKUP(Full_Table[[#This Row],[customer_id]],Customers[],2)</f>
        <v>HAZEL CHAVEZ</v>
      </c>
      <c r="D6" s="2" t="str">
        <f>VLOOKUP(Full_Table[[#This Row],[customer_id]],Customers[],3)</f>
        <v>Female</v>
      </c>
      <c r="E6" s="2">
        <f>VLOOKUP(Full_Table[[#This Row],[customer_id]],Customers[],4)</f>
        <v>27</v>
      </c>
      <c r="F6" s="2" t="str">
        <f>VLOOKUP(Full_Table[[#This Row],[customer_id]],Customers[],5)</f>
        <v>Working Class</v>
      </c>
      <c r="G6" s="2" t="str">
        <f>VLOOKUP(Full_Table[[#This Row],[customer_id]],Customers[],6)</f>
        <v>New York</v>
      </c>
      <c r="H6" s="3">
        <v>44931</v>
      </c>
      <c r="I6" s="3" t="str">
        <f>TEXT(Full_Table[[#This Row],[order_date]],"YYYY")</f>
        <v>2023</v>
      </c>
      <c r="J6" s="3" t="str">
        <f>TEXT(Full_Table[[#This Row],[order_date]],"MMM")</f>
        <v>Jan</v>
      </c>
      <c r="K6" s="3" t="str">
        <f>TEXT(Full_Table[[#This Row],[order_date]],"DDD")</f>
        <v>Thu</v>
      </c>
      <c r="L6" s="20">
        <v>746.89</v>
      </c>
      <c r="M6" s="16">
        <f>VLOOKUP(Full_Table[[#This Row],[order_id]],Order_items[],3)</f>
        <v>10</v>
      </c>
      <c r="N6" s="16" t="str">
        <f>VLOOKUP(Full_Table[[#This Row],[Product_Id]],Product[],2)</f>
        <v>Burberry Check Scarf</v>
      </c>
      <c r="O6" s="16" t="str">
        <f>VLOOKUP(Full_Table[[#This Row],[Product_Id]],Product[],3)</f>
        <v>Electronics</v>
      </c>
      <c r="P6" s="16">
        <f>VLOOKUP(Full_Table[[#This Row],[order_id]],Order_items[],4)</f>
        <v>9</v>
      </c>
      <c r="Q6" s="19">
        <f>VLOOKUP(Full_Table[[#This Row],[Product_Id]],Product[],4)</f>
        <v>884.99</v>
      </c>
      <c r="R6" s="19">
        <f>VLOOKUP(Full_Table[[#This Row],[order_id]],Order_items[],6)</f>
        <v>4351.7699999999995</v>
      </c>
    </row>
    <row r="7" spans="1:18" x14ac:dyDescent="0.35">
      <c r="A7" s="2">
        <v>6</v>
      </c>
      <c r="B7" s="14">
        <v>43</v>
      </c>
      <c r="C7" s="2" t="str">
        <f>VLOOKUP(Full_Table[[#This Row],[customer_id]],Customers[],2)</f>
        <v>DYLAN NELSON</v>
      </c>
      <c r="D7" s="2" t="str">
        <f>VLOOKUP(Full_Table[[#This Row],[customer_id]],Customers[],3)</f>
        <v>Male</v>
      </c>
      <c r="E7" s="2">
        <f>VLOOKUP(Full_Table[[#This Row],[customer_id]],Customers[],4)</f>
        <v>39</v>
      </c>
      <c r="F7" s="2" t="str">
        <f>VLOOKUP(Full_Table[[#This Row],[customer_id]],Customers[],5)</f>
        <v>Working Class</v>
      </c>
      <c r="G7" s="2" t="str">
        <f>VLOOKUP(Full_Table[[#This Row],[customer_id]],Customers[],6)</f>
        <v>Chicago</v>
      </c>
      <c r="H7" s="3">
        <v>44932</v>
      </c>
      <c r="I7" s="3" t="str">
        <f>TEXT(Full_Table[[#This Row],[order_date]],"YYYY")</f>
        <v>2023</v>
      </c>
      <c r="J7" s="3" t="str">
        <f>TEXT(Full_Table[[#This Row],[order_date]],"MMM")</f>
        <v>Jan</v>
      </c>
      <c r="K7" s="3" t="str">
        <f>TEXT(Full_Table[[#This Row],[order_date]],"DDD")</f>
        <v>Fri</v>
      </c>
      <c r="L7" s="20">
        <v>745.43</v>
      </c>
      <c r="M7" s="16">
        <f>VLOOKUP(Full_Table[[#This Row],[order_id]],Order_items[],3)</f>
        <v>31</v>
      </c>
      <c r="N7" s="16" t="str">
        <f>VLOOKUP(Full_Table[[#This Row],[Product_Id]],Product[],2)</f>
        <v>Apple AirPods Max</v>
      </c>
      <c r="O7" s="16" t="str">
        <f>VLOOKUP(Full_Table[[#This Row],[Product_Id]],Product[],3)</f>
        <v>Accessories</v>
      </c>
      <c r="P7" s="16">
        <f>VLOOKUP(Full_Table[[#This Row],[order_id]],Order_items[],4)</f>
        <v>5</v>
      </c>
      <c r="Q7" s="19">
        <f>VLOOKUP(Full_Table[[#This Row],[Product_Id]],Product[],4)</f>
        <v>537.09</v>
      </c>
      <c r="R7" s="19">
        <f>VLOOKUP(Full_Table[[#This Row],[order_id]],Order_items[],6)</f>
        <v>3152.7999999999997</v>
      </c>
    </row>
    <row r="8" spans="1:18" x14ac:dyDescent="0.35">
      <c r="A8" s="2">
        <v>7</v>
      </c>
      <c r="B8" s="14">
        <v>83</v>
      </c>
      <c r="C8" s="2" t="str">
        <f>VLOOKUP(Full_Table[[#This Row],[customer_id]],Customers[],2)</f>
        <v>HAZEL CHAVEZ</v>
      </c>
      <c r="D8" s="2" t="str">
        <f>VLOOKUP(Full_Table[[#This Row],[customer_id]],Customers[],3)</f>
        <v>Female</v>
      </c>
      <c r="E8" s="2">
        <f>VLOOKUP(Full_Table[[#This Row],[customer_id]],Customers[],4)</f>
        <v>27</v>
      </c>
      <c r="F8" s="2" t="str">
        <f>VLOOKUP(Full_Table[[#This Row],[customer_id]],Customers[],5)</f>
        <v>Working Class</v>
      </c>
      <c r="G8" s="2" t="str">
        <f>VLOOKUP(Full_Table[[#This Row],[customer_id]],Customers[],6)</f>
        <v>New York</v>
      </c>
      <c r="H8" s="3">
        <v>44933</v>
      </c>
      <c r="I8" s="3" t="str">
        <f>TEXT(Full_Table[[#This Row],[order_date]],"YYYY")</f>
        <v>2023</v>
      </c>
      <c r="J8" s="3" t="str">
        <f>TEXT(Full_Table[[#This Row],[order_date]],"MMM")</f>
        <v>Jan</v>
      </c>
      <c r="K8" s="3" t="str">
        <f>TEXT(Full_Table[[#This Row],[order_date]],"DDD")</f>
        <v>Sat</v>
      </c>
      <c r="L8" s="20">
        <v>259.16000000000003</v>
      </c>
      <c r="M8" s="16">
        <f>VLOOKUP(Full_Table[[#This Row],[order_id]],Order_items[],3)</f>
        <v>30</v>
      </c>
      <c r="N8" s="16" t="str">
        <f>VLOOKUP(Full_Table[[#This Row],[Product_Id]],Product[],2)</f>
        <v>Google Pixel 7 Pro</v>
      </c>
      <c r="O8" s="16" t="str">
        <f>VLOOKUP(Full_Table[[#This Row],[Product_Id]],Product[],3)</f>
        <v>Accessories</v>
      </c>
      <c r="P8" s="16">
        <f>VLOOKUP(Full_Table[[#This Row],[order_id]],Order_items[],4)</f>
        <v>1</v>
      </c>
      <c r="Q8" s="19">
        <f>VLOOKUP(Full_Table[[#This Row],[Product_Id]],Product[],4)</f>
        <v>879.31</v>
      </c>
      <c r="R8" s="19">
        <f>VLOOKUP(Full_Table[[#This Row],[order_id]],Order_items[],6)</f>
        <v>847.13</v>
      </c>
    </row>
    <row r="9" spans="1:18" x14ac:dyDescent="0.35">
      <c r="A9" s="2">
        <v>8</v>
      </c>
      <c r="B9" s="14">
        <v>3</v>
      </c>
      <c r="C9" s="2" t="str">
        <f>VLOOKUP(Full_Table[[#This Row],[customer_id]],Customers[],2)</f>
        <v>OLIVER WILLIAMS</v>
      </c>
      <c r="D9" s="2" t="str">
        <f>VLOOKUP(Full_Table[[#This Row],[customer_id]],Customers[],3)</f>
        <v>Male</v>
      </c>
      <c r="E9" s="2">
        <f>VLOOKUP(Full_Table[[#This Row],[customer_id]],Customers[],4)</f>
        <v>37</v>
      </c>
      <c r="F9" s="2" t="str">
        <f>VLOOKUP(Full_Table[[#This Row],[customer_id]],Customers[],5)</f>
        <v>Working Class</v>
      </c>
      <c r="G9" s="2" t="str">
        <f>VLOOKUP(Full_Table[[#This Row],[customer_id]],Customers[],6)</f>
        <v>Houston</v>
      </c>
      <c r="H9" s="3">
        <v>44934</v>
      </c>
      <c r="I9" s="3" t="str">
        <f>TEXT(Full_Table[[#This Row],[order_date]],"YYYY")</f>
        <v>2023</v>
      </c>
      <c r="J9" s="3" t="str">
        <f>TEXT(Full_Table[[#This Row],[order_date]],"MMM")</f>
        <v>Jan</v>
      </c>
      <c r="K9" s="3" t="str">
        <f>TEXT(Full_Table[[#This Row],[order_date]],"DDD")</f>
        <v>Sun</v>
      </c>
      <c r="L9" s="20">
        <v>1493.98</v>
      </c>
      <c r="M9" s="16">
        <f>VLOOKUP(Full_Table[[#This Row],[order_id]],Order_items[],3)</f>
        <v>6</v>
      </c>
      <c r="N9" s="16" t="str">
        <f>VLOOKUP(Full_Table[[#This Row],[Product_Id]],Product[],2)</f>
        <v>Smeg Retro 50's Style Refrigerator</v>
      </c>
      <c r="O9" s="16" t="str">
        <f>VLOOKUP(Full_Table[[#This Row],[Product_Id]],Product[],3)</f>
        <v>Accessories</v>
      </c>
      <c r="P9" s="16">
        <f>VLOOKUP(Full_Table[[#This Row],[order_id]],Order_items[],4)</f>
        <v>4</v>
      </c>
      <c r="Q9" s="19">
        <f>VLOOKUP(Full_Table[[#This Row],[Product_Id]],Product[],4)</f>
        <v>908.41</v>
      </c>
      <c r="R9" s="19">
        <f>VLOOKUP(Full_Table[[#This Row],[order_id]],Order_items[],6)</f>
        <v>1324</v>
      </c>
    </row>
    <row r="10" spans="1:18" x14ac:dyDescent="0.35">
      <c r="A10" s="2">
        <v>9</v>
      </c>
      <c r="B10" s="14">
        <v>1</v>
      </c>
      <c r="C10" s="2" t="str">
        <f>VLOOKUP(Full_Table[[#This Row],[customer_id]],Customers[],2)</f>
        <v>LIAM SMITH</v>
      </c>
      <c r="D10" s="2" t="str">
        <f>VLOOKUP(Full_Table[[#This Row],[customer_id]],Customers[],3)</f>
        <v>Male</v>
      </c>
      <c r="E10" s="2">
        <f>VLOOKUP(Full_Table[[#This Row],[customer_id]],Customers[],4)</f>
        <v>19</v>
      </c>
      <c r="F10" s="2" t="str">
        <f>VLOOKUP(Full_Table[[#This Row],[customer_id]],Customers[],5)</f>
        <v>Young Worker</v>
      </c>
      <c r="G10" s="2" t="str">
        <f>VLOOKUP(Full_Table[[#This Row],[customer_id]],Customers[],6)</f>
        <v>Houston</v>
      </c>
      <c r="H10" s="3">
        <v>44935</v>
      </c>
      <c r="I10" s="3" t="str">
        <f>TEXT(Full_Table[[#This Row],[order_date]],"YYYY")</f>
        <v>2023</v>
      </c>
      <c r="J10" s="3" t="str">
        <f>TEXT(Full_Table[[#This Row],[order_date]],"MMM")</f>
        <v>Jan</v>
      </c>
      <c r="K10" s="3" t="str">
        <f>TEXT(Full_Table[[#This Row],[order_date]],"DDD")</f>
        <v>Mon</v>
      </c>
      <c r="L10" s="20">
        <v>1261.0999999999999</v>
      </c>
      <c r="M10" s="16">
        <f>VLOOKUP(Full_Table[[#This Row],[order_id]],Order_items[],3)</f>
        <v>48</v>
      </c>
      <c r="N10" s="16" t="str">
        <f>VLOOKUP(Full_Table[[#This Row],[Product_Id]],Product[],2)</f>
        <v>Prada Saffiano Leather Cardholder</v>
      </c>
      <c r="O10" s="16" t="str">
        <f>VLOOKUP(Full_Table[[#This Row],[Product_Id]],Product[],3)</f>
        <v>Accessories</v>
      </c>
      <c r="P10" s="16">
        <f>VLOOKUP(Full_Table[[#This Row],[order_id]],Order_items[],4)</f>
        <v>1</v>
      </c>
      <c r="Q10" s="19">
        <f>VLOOKUP(Full_Table[[#This Row],[Product_Id]],Product[],4)</f>
        <v>447.8</v>
      </c>
      <c r="R10" s="19">
        <f>VLOOKUP(Full_Table[[#This Row],[order_id]],Order_items[],6)</f>
        <v>928.84</v>
      </c>
    </row>
    <row r="11" spans="1:18" x14ac:dyDescent="0.35">
      <c r="A11" s="2">
        <v>10</v>
      </c>
      <c r="B11" s="14">
        <v>3</v>
      </c>
      <c r="C11" s="2" t="str">
        <f>VLOOKUP(Full_Table[[#This Row],[customer_id]],Customers[],2)</f>
        <v>OLIVER WILLIAMS</v>
      </c>
      <c r="D11" s="2" t="str">
        <f>VLOOKUP(Full_Table[[#This Row],[customer_id]],Customers[],3)</f>
        <v>Male</v>
      </c>
      <c r="E11" s="2">
        <f>VLOOKUP(Full_Table[[#This Row],[customer_id]],Customers[],4)</f>
        <v>37</v>
      </c>
      <c r="F11" s="2" t="str">
        <f>VLOOKUP(Full_Table[[#This Row],[customer_id]],Customers[],5)</f>
        <v>Working Class</v>
      </c>
      <c r="G11" s="2" t="str">
        <f>VLOOKUP(Full_Table[[#This Row],[customer_id]],Customers[],6)</f>
        <v>Houston</v>
      </c>
      <c r="H11" s="3">
        <v>44936</v>
      </c>
      <c r="I11" s="3" t="str">
        <f>TEXT(Full_Table[[#This Row],[order_date]],"YYYY")</f>
        <v>2023</v>
      </c>
      <c r="J11" s="3" t="str">
        <f>TEXT(Full_Table[[#This Row],[order_date]],"MMM")</f>
        <v>Jan</v>
      </c>
      <c r="K11" s="3" t="str">
        <f>TEXT(Full_Table[[#This Row],[order_date]],"DDD")</f>
        <v>Tue</v>
      </c>
      <c r="L11" s="20">
        <v>383.74</v>
      </c>
      <c r="M11" s="16">
        <f>VLOOKUP(Full_Table[[#This Row],[order_id]],Order_items[],3)</f>
        <v>48</v>
      </c>
      <c r="N11" s="16" t="str">
        <f>VLOOKUP(Full_Table[[#This Row],[Product_Id]],Product[],2)</f>
        <v>Prada Saffiano Leather Cardholder</v>
      </c>
      <c r="O11" s="16" t="str">
        <f>VLOOKUP(Full_Table[[#This Row],[Product_Id]],Product[],3)</f>
        <v>Accessories</v>
      </c>
      <c r="P11" s="16">
        <f>VLOOKUP(Full_Table[[#This Row],[order_id]],Order_items[],4)</f>
        <v>3</v>
      </c>
      <c r="Q11" s="19">
        <f>VLOOKUP(Full_Table[[#This Row],[Product_Id]],Product[],4)</f>
        <v>447.8</v>
      </c>
      <c r="R11" s="19">
        <f>VLOOKUP(Full_Table[[#This Row],[order_id]],Order_items[],6)</f>
        <v>1672.98</v>
      </c>
    </row>
    <row r="12" spans="1:18" x14ac:dyDescent="0.35">
      <c r="A12" s="2">
        <v>11</v>
      </c>
      <c r="B12" s="14">
        <v>48</v>
      </c>
      <c r="C12" s="2" t="str">
        <f>VLOOKUP(Full_Table[[#This Row],[customer_id]],Customers[],2)</f>
        <v>JAXON MITCHELL</v>
      </c>
      <c r="D12" s="2" t="str">
        <f>VLOOKUP(Full_Table[[#This Row],[customer_id]],Customers[],3)</f>
        <v>Male</v>
      </c>
      <c r="E12" s="2">
        <f>VLOOKUP(Full_Table[[#This Row],[customer_id]],Customers[],4)</f>
        <v>48</v>
      </c>
      <c r="F12" s="2" t="str">
        <f>VLOOKUP(Full_Table[[#This Row],[customer_id]],Customers[],5)</f>
        <v>Most Experienced</v>
      </c>
      <c r="G12" s="2" t="str">
        <f>VLOOKUP(Full_Table[[#This Row],[customer_id]],Customers[],6)</f>
        <v>New York</v>
      </c>
      <c r="H12" s="3">
        <v>44937</v>
      </c>
      <c r="I12" s="3" t="str">
        <f>TEXT(Full_Table[[#This Row],[order_date]],"YYYY")</f>
        <v>2023</v>
      </c>
      <c r="J12" s="3" t="str">
        <f>TEXT(Full_Table[[#This Row],[order_date]],"MMM")</f>
        <v>Jan</v>
      </c>
      <c r="K12" s="3" t="str">
        <f>TEXT(Full_Table[[#This Row],[order_date]],"DDD")</f>
        <v>Wed</v>
      </c>
      <c r="L12" s="20">
        <v>541.16999999999996</v>
      </c>
      <c r="M12" s="16">
        <f>VLOOKUP(Full_Table[[#This Row],[order_id]],Order_items[],3)</f>
        <v>27</v>
      </c>
      <c r="N12" s="16" t="str">
        <f>VLOOKUP(Full_Table[[#This Row],[Product_Id]],Product[],2)</f>
        <v>Bosch 800 Series Dishwasher</v>
      </c>
      <c r="O12" s="16" t="str">
        <f>VLOOKUP(Full_Table[[#This Row],[Product_Id]],Product[],3)</f>
        <v>Electronics</v>
      </c>
      <c r="P12" s="16">
        <f>VLOOKUP(Full_Table[[#This Row],[order_id]],Order_items[],4)</f>
        <v>7</v>
      </c>
      <c r="Q12" s="19">
        <f>VLOOKUP(Full_Table[[#This Row],[Product_Id]],Product[],4)</f>
        <v>706.08</v>
      </c>
      <c r="R12" s="19">
        <f>VLOOKUP(Full_Table[[#This Row],[order_id]],Order_items[],6)</f>
        <v>155.33000000000001</v>
      </c>
    </row>
    <row r="13" spans="1:18" x14ac:dyDescent="0.35">
      <c r="A13" s="2">
        <v>12</v>
      </c>
      <c r="B13" s="14">
        <v>58</v>
      </c>
      <c r="C13" s="2" t="str">
        <f>VLOOKUP(Full_Table[[#This Row],[customer_id]],Customers[],2)</f>
        <v>AMELIA EDWARDS</v>
      </c>
      <c r="D13" s="2" t="str">
        <f>VLOOKUP(Full_Table[[#This Row],[customer_id]],Customers[],3)</f>
        <v>Female</v>
      </c>
      <c r="E13" s="2">
        <f>VLOOKUP(Full_Table[[#This Row],[customer_id]],Customers[],4)</f>
        <v>60</v>
      </c>
      <c r="F13" s="2" t="str">
        <f>VLOOKUP(Full_Table[[#This Row],[customer_id]],Customers[],5)</f>
        <v>Most Experienced</v>
      </c>
      <c r="G13" s="2" t="str">
        <f>VLOOKUP(Full_Table[[#This Row],[customer_id]],Customers[],6)</f>
        <v>Phoenix</v>
      </c>
      <c r="H13" s="3">
        <v>44938</v>
      </c>
      <c r="I13" s="3" t="str">
        <f>TEXT(Full_Table[[#This Row],[order_date]],"YYYY")</f>
        <v>2023</v>
      </c>
      <c r="J13" s="3" t="str">
        <f>TEXT(Full_Table[[#This Row],[order_date]],"MMM")</f>
        <v>Jan</v>
      </c>
      <c r="K13" s="3" t="str">
        <f>TEXT(Full_Table[[#This Row],[order_date]],"DDD")</f>
        <v>Thu</v>
      </c>
      <c r="L13" s="20">
        <v>535.69000000000005</v>
      </c>
      <c r="M13" s="16">
        <f>VLOOKUP(Full_Table[[#This Row],[order_id]],Order_items[],3)</f>
        <v>24</v>
      </c>
      <c r="N13" s="16" t="str">
        <f>VLOOKUP(Full_Table[[#This Row],[Product_Id]],Product[],2)</f>
        <v>Apple iPhone 14 Pro</v>
      </c>
      <c r="O13" s="16" t="str">
        <f>VLOOKUP(Full_Table[[#This Row],[Product_Id]],Product[],3)</f>
        <v>Home Appliances</v>
      </c>
      <c r="P13" s="16">
        <f>VLOOKUP(Full_Table[[#This Row],[order_id]],Order_items[],4)</f>
        <v>7</v>
      </c>
      <c r="Q13" s="19">
        <f>VLOOKUP(Full_Table[[#This Row],[Product_Id]],Product[],4)</f>
        <v>270.07</v>
      </c>
      <c r="R13" s="19">
        <f>VLOOKUP(Full_Table[[#This Row],[order_id]],Order_items[],6)</f>
        <v>6270.95</v>
      </c>
    </row>
    <row r="14" spans="1:18" x14ac:dyDescent="0.35">
      <c r="A14" s="2">
        <v>13</v>
      </c>
      <c r="B14" s="14">
        <v>61</v>
      </c>
      <c r="C14" s="2" t="str">
        <f>VLOOKUP(Full_Table[[#This Row],[customer_id]],Customers[],2)</f>
        <v>HARPER STEWART</v>
      </c>
      <c r="D14" s="2" t="str">
        <f>VLOOKUP(Full_Table[[#This Row],[customer_id]],Customers[],3)</f>
        <v>Female</v>
      </c>
      <c r="E14" s="2">
        <f>VLOOKUP(Full_Table[[#This Row],[customer_id]],Customers[],4)</f>
        <v>51</v>
      </c>
      <c r="F14" s="2" t="str">
        <f>VLOOKUP(Full_Table[[#This Row],[customer_id]],Customers[],5)</f>
        <v>Most Experienced</v>
      </c>
      <c r="G14" s="2" t="str">
        <f>VLOOKUP(Full_Table[[#This Row],[customer_id]],Customers[],6)</f>
        <v>Los Angeles</v>
      </c>
      <c r="H14" s="3">
        <v>44939</v>
      </c>
      <c r="I14" s="3" t="str">
        <f>TEXT(Full_Table[[#This Row],[order_date]],"YYYY")</f>
        <v>2023</v>
      </c>
      <c r="J14" s="3" t="str">
        <f>TEXT(Full_Table[[#This Row],[order_date]],"MMM")</f>
        <v>Jan</v>
      </c>
      <c r="K14" s="3" t="str">
        <f>TEXT(Full_Table[[#This Row],[order_date]],"DDD")</f>
        <v>Fri</v>
      </c>
      <c r="L14" s="20">
        <v>1344.33</v>
      </c>
      <c r="M14" s="16">
        <f>VLOOKUP(Full_Table[[#This Row],[order_id]],Order_items[],3)</f>
        <v>86</v>
      </c>
      <c r="N14" s="16" t="str">
        <f>VLOOKUP(Full_Table[[#This Row],[Product_Id]],Product[],2)</f>
        <v>Beats Fit Pro Earbuds</v>
      </c>
      <c r="O14" s="16" t="str">
        <f>VLOOKUP(Full_Table[[#This Row],[Product_Id]],Product[],3)</f>
        <v>Home Appliances</v>
      </c>
      <c r="P14" s="16">
        <f>VLOOKUP(Full_Table[[#This Row],[order_id]],Order_items[],4)</f>
        <v>1</v>
      </c>
      <c r="Q14" s="19">
        <f>VLOOKUP(Full_Table[[#This Row],[Product_Id]],Product[],4)</f>
        <v>887.96</v>
      </c>
      <c r="R14" s="19">
        <f>VLOOKUP(Full_Table[[#This Row],[order_id]],Order_items[],6)</f>
        <v>800.63</v>
      </c>
    </row>
    <row r="15" spans="1:18" x14ac:dyDescent="0.35">
      <c r="A15" s="2">
        <v>14</v>
      </c>
      <c r="B15" s="14">
        <v>15</v>
      </c>
      <c r="C15" s="2" t="str">
        <f>VLOOKUP(Full_Table[[#This Row],[customer_id]],Customers[],2)</f>
        <v>JACOB ANDERSON</v>
      </c>
      <c r="D15" s="2" t="str">
        <f>VLOOKUP(Full_Table[[#This Row],[customer_id]],Customers[],3)</f>
        <v>Male</v>
      </c>
      <c r="E15" s="2">
        <f>VLOOKUP(Full_Table[[#This Row],[customer_id]],Customers[],4)</f>
        <v>35</v>
      </c>
      <c r="F15" s="2" t="str">
        <f>VLOOKUP(Full_Table[[#This Row],[customer_id]],Customers[],5)</f>
        <v>Working Class</v>
      </c>
      <c r="G15" s="2" t="str">
        <f>VLOOKUP(Full_Table[[#This Row],[customer_id]],Customers[],6)</f>
        <v>Chicago</v>
      </c>
      <c r="H15" s="3">
        <v>44940</v>
      </c>
      <c r="I15" s="3" t="str">
        <f>TEXT(Full_Table[[#This Row],[order_date]],"YYYY")</f>
        <v>2023</v>
      </c>
      <c r="J15" s="3" t="str">
        <f>TEXT(Full_Table[[#This Row],[order_date]],"MMM")</f>
        <v>Jan</v>
      </c>
      <c r="K15" s="3" t="str">
        <f>TEXT(Full_Table[[#This Row],[order_date]],"DDD")</f>
        <v>Sat</v>
      </c>
      <c r="L15" s="20">
        <v>1363.97</v>
      </c>
      <c r="M15" s="16">
        <f>VLOOKUP(Full_Table[[#This Row],[order_id]],Order_items[],3)</f>
        <v>41</v>
      </c>
      <c r="N15" s="16" t="str">
        <f>VLOOKUP(Full_Table[[#This Row],[Product_Id]],Product[],2)</f>
        <v>Bose QuietComfort Earbuds</v>
      </c>
      <c r="O15" s="16" t="str">
        <f>VLOOKUP(Full_Table[[#This Row],[Product_Id]],Product[],3)</f>
        <v>Accessories</v>
      </c>
      <c r="P15" s="16">
        <f>VLOOKUP(Full_Table[[#This Row],[order_id]],Order_items[],4)</f>
        <v>9</v>
      </c>
      <c r="Q15" s="19">
        <f>VLOOKUP(Full_Table[[#This Row],[Product_Id]],Product[],4)</f>
        <v>948.45</v>
      </c>
      <c r="R15" s="19">
        <f>VLOOKUP(Full_Table[[#This Row],[order_id]],Order_items[],6)</f>
        <v>3271.32</v>
      </c>
    </row>
    <row r="16" spans="1:18" x14ac:dyDescent="0.35">
      <c r="A16" s="2">
        <v>15</v>
      </c>
      <c r="B16" s="14">
        <v>43</v>
      </c>
      <c r="C16" s="2" t="str">
        <f>VLOOKUP(Full_Table[[#This Row],[customer_id]],Customers[],2)</f>
        <v>DYLAN NELSON</v>
      </c>
      <c r="D16" s="2" t="str">
        <f>VLOOKUP(Full_Table[[#This Row],[customer_id]],Customers[],3)</f>
        <v>Male</v>
      </c>
      <c r="E16" s="2">
        <f>VLOOKUP(Full_Table[[#This Row],[customer_id]],Customers[],4)</f>
        <v>39</v>
      </c>
      <c r="F16" s="2" t="str">
        <f>VLOOKUP(Full_Table[[#This Row],[customer_id]],Customers[],5)</f>
        <v>Working Class</v>
      </c>
      <c r="G16" s="2" t="str">
        <f>VLOOKUP(Full_Table[[#This Row],[customer_id]],Customers[],6)</f>
        <v>Chicago</v>
      </c>
      <c r="H16" s="3">
        <v>44941</v>
      </c>
      <c r="I16" s="3" t="str">
        <f>TEXT(Full_Table[[#This Row],[order_date]],"YYYY")</f>
        <v>2023</v>
      </c>
      <c r="J16" s="3" t="str">
        <f>TEXT(Full_Table[[#This Row],[order_date]],"MMM")</f>
        <v>Jan</v>
      </c>
      <c r="K16" s="3" t="str">
        <f>TEXT(Full_Table[[#This Row],[order_date]],"DDD")</f>
        <v>Sun</v>
      </c>
      <c r="L16" s="20">
        <v>1116.9100000000001</v>
      </c>
      <c r="M16" s="16">
        <f>VLOOKUP(Full_Table[[#This Row],[order_id]],Order_items[],3)</f>
        <v>21</v>
      </c>
      <c r="N16" s="16" t="str">
        <f>VLOOKUP(Full_Table[[#This Row],[Product_Id]],Product[],2)</f>
        <v>Sennheiser Momentum True Wireless 3 Earbuds</v>
      </c>
      <c r="O16" s="16" t="str">
        <f>VLOOKUP(Full_Table[[#This Row],[Product_Id]],Product[],3)</f>
        <v>Accessories</v>
      </c>
      <c r="P16" s="16">
        <f>VLOOKUP(Full_Table[[#This Row],[order_id]],Order_items[],4)</f>
        <v>8</v>
      </c>
      <c r="Q16" s="19">
        <f>VLOOKUP(Full_Table[[#This Row],[Product_Id]],Product[],4)</f>
        <v>972.57</v>
      </c>
      <c r="R16" s="19">
        <f>VLOOKUP(Full_Table[[#This Row],[order_id]],Order_items[],6)</f>
        <v>1986.8</v>
      </c>
    </row>
    <row r="17" spans="1:18" x14ac:dyDescent="0.35">
      <c r="A17" s="2">
        <v>16</v>
      </c>
      <c r="B17" s="14">
        <v>37</v>
      </c>
      <c r="C17" s="2" t="str">
        <f>VLOOKUP(Full_Table[[#This Row],[customer_id]],Customers[],2)</f>
        <v>JAYDEN TORRES</v>
      </c>
      <c r="D17" s="2" t="str">
        <f>VLOOKUP(Full_Table[[#This Row],[customer_id]],Customers[],3)</f>
        <v>Male</v>
      </c>
      <c r="E17" s="2">
        <f>VLOOKUP(Full_Table[[#This Row],[customer_id]],Customers[],4)</f>
        <v>39</v>
      </c>
      <c r="F17" s="2" t="str">
        <f>VLOOKUP(Full_Table[[#This Row],[customer_id]],Customers[],5)</f>
        <v>Working Class</v>
      </c>
      <c r="G17" s="2" t="str">
        <f>VLOOKUP(Full_Table[[#This Row],[customer_id]],Customers[],6)</f>
        <v>Los Angeles</v>
      </c>
      <c r="H17" s="3">
        <v>44942</v>
      </c>
      <c r="I17" s="3" t="str">
        <f>TEXT(Full_Table[[#This Row],[order_date]],"YYYY")</f>
        <v>2023</v>
      </c>
      <c r="J17" s="3" t="str">
        <f>TEXT(Full_Table[[#This Row],[order_date]],"MMM")</f>
        <v>Jan</v>
      </c>
      <c r="K17" s="3" t="str">
        <f>TEXT(Full_Table[[#This Row],[order_date]],"DDD")</f>
        <v>Mon</v>
      </c>
      <c r="L17" s="20">
        <v>1316.84</v>
      </c>
      <c r="M17" s="16">
        <f>VLOOKUP(Full_Table[[#This Row],[order_id]],Order_items[],3)</f>
        <v>47</v>
      </c>
      <c r="N17" s="16" t="str">
        <f>VLOOKUP(Full_Table[[#This Row],[Product_Id]],Product[],2)</f>
        <v>Jabra Elite 85t True Wireless Earbuds</v>
      </c>
      <c r="O17" s="16" t="str">
        <f>VLOOKUP(Full_Table[[#This Row],[Product_Id]],Product[],3)</f>
        <v>Electronics</v>
      </c>
      <c r="P17" s="16">
        <f>VLOOKUP(Full_Table[[#This Row],[order_id]],Order_items[],4)</f>
        <v>9</v>
      </c>
      <c r="Q17" s="19">
        <f>VLOOKUP(Full_Table[[#This Row],[Product_Id]],Product[],4)</f>
        <v>32.97</v>
      </c>
      <c r="R17" s="19">
        <f>VLOOKUP(Full_Table[[#This Row],[order_id]],Order_items[],6)</f>
        <v>6102.5399999999991</v>
      </c>
    </row>
    <row r="18" spans="1:18" x14ac:dyDescent="0.35">
      <c r="A18" s="2">
        <v>17</v>
      </c>
      <c r="B18" s="14">
        <v>23</v>
      </c>
      <c r="C18" s="2" t="str">
        <f>VLOOKUP(Full_Table[[#This Row],[customer_id]],Customers[],2)</f>
        <v>THEODORE THOMPSON</v>
      </c>
      <c r="D18" s="2" t="str">
        <f>VLOOKUP(Full_Table[[#This Row],[customer_id]],Customers[],3)</f>
        <v>Male</v>
      </c>
      <c r="E18" s="2">
        <f>VLOOKUP(Full_Table[[#This Row],[customer_id]],Customers[],4)</f>
        <v>44</v>
      </c>
      <c r="F18" s="2" t="str">
        <f>VLOOKUP(Full_Table[[#This Row],[customer_id]],Customers[],5)</f>
        <v>Most Experienced</v>
      </c>
      <c r="G18" s="2" t="str">
        <f>VLOOKUP(Full_Table[[#This Row],[customer_id]],Customers[],6)</f>
        <v>Chicago</v>
      </c>
      <c r="H18" s="3">
        <v>44943</v>
      </c>
      <c r="I18" s="3" t="str">
        <f>TEXT(Full_Table[[#This Row],[order_date]],"YYYY")</f>
        <v>2023</v>
      </c>
      <c r="J18" s="3" t="str">
        <f>TEXT(Full_Table[[#This Row],[order_date]],"MMM")</f>
        <v>Jan</v>
      </c>
      <c r="K18" s="3" t="str">
        <f>TEXT(Full_Table[[#This Row],[order_date]],"DDD")</f>
        <v>Tue</v>
      </c>
      <c r="L18" s="20">
        <v>753.48</v>
      </c>
      <c r="M18" s="16">
        <f>VLOOKUP(Full_Table[[#This Row],[order_id]],Order_items[],3)</f>
        <v>7</v>
      </c>
      <c r="N18" s="16" t="str">
        <f>VLOOKUP(Full_Table[[#This Row],[Product_Id]],Product[],2)</f>
        <v>Sonos Arc Soundbar</v>
      </c>
      <c r="O18" s="16" t="str">
        <f>VLOOKUP(Full_Table[[#This Row],[Product_Id]],Product[],3)</f>
        <v>Accessories</v>
      </c>
      <c r="P18" s="16">
        <f>VLOOKUP(Full_Table[[#This Row],[order_id]],Order_items[],4)</f>
        <v>4</v>
      </c>
      <c r="Q18" s="19">
        <f>VLOOKUP(Full_Table[[#This Row],[Product_Id]],Product[],4)</f>
        <v>801.94</v>
      </c>
      <c r="R18" s="19">
        <f>VLOOKUP(Full_Table[[#This Row],[order_id]],Order_items[],6)</f>
        <v>1055</v>
      </c>
    </row>
    <row r="19" spans="1:18" x14ac:dyDescent="0.35">
      <c r="A19" s="2">
        <v>18</v>
      </c>
      <c r="B19" s="14">
        <v>86</v>
      </c>
      <c r="C19" s="2" t="str">
        <f>VLOOKUP(Full_Table[[#This Row],[customer_id]],Customers[],2)</f>
        <v>VIOLET BENNETT</v>
      </c>
      <c r="D19" s="2" t="str">
        <f>VLOOKUP(Full_Table[[#This Row],[customer_id]],Customers[],3)</f>
        <v>Female</v>
      </c>
      <c r="E19" s="2">
        <f>VLOOKUP(Full_Table[[#This Row],[customer_id]],Customers[],4)</f>
        <v>44</v>
      </c>
      <c r="F19" s="2" t="str">
        <f>VLOOKUP(Full_Table[[#This Row],[customer_id]],Customers[],5)</f>
        <v>Most Experienced</v>
      </c>
      <c r="G19" s="2" t="str">
        <f>VLOOKUP(Full_Table[[#This Row],[customer_id]],Customers[],6)</f>
        <v>Chicago</v>
      </c>
      <c r="H19" s="3">
        <v>44944</v>
      </c>
      <c r="I19" s="3" t="str">
        <f>TEXT(Full_Table[[#This Row],[order_date]],"YYYY")</f>
        <v>2023</v>
      </c>
      <c r="J19" s="3" t="str">
        <f>TEXT(Full_Table[[#This Row],[order_date]],"MMM")</f>
        <v>Jan</v>
      </c>
      <c r="K19" s="3" t="str">
        <f>TEXT(Full_Table[[#This Row],[order_date]],"DDD")</f>
        <v>Wed</v>
      </c>
      <c r="L19" s="20">
        <v>1247.6199999999999</v>
      </c>
      <c r="M19" s="16">
        <f>VLOOKUP(Full_Table[[#This Row],[order_id]],Order_items[],3)</f>
        <v>87</v>
      </c>
      <c r="N19" s="16" t="str">
        <f>VLOOKUP(Full_Table[[#This Row],[Product_Id]],Product[],2)</f>
        <v>Hugo Boss Leather Gloves</v>
      </c>
      <c r="O19" s="16" t="str">
        <f>VLOOKUP(Full_Table[[#This Row],[Product_Id]],Product[],3)</f>
        <v>Electronics</v>
      </c>
      <c r="P19" s="16">
        <f>VLOOKUP(Full_Table[[#This Row],[order_id]],Order_items[],4)</f>
        <v>6</v>
      </c>
      <c r="Q19" s="19">
        <f>VLOOKUP(Full_Table[[#This Row],[Product_Id]],Product[],4)</f>
        <v>276.95999999999998</v>
      </c>
      <c r="R19" s="19">
        <f>VLOOKUP(Full_Table[[#This Row],[order_id]],Order_items[],6)</f>
        <v>4029.66</v>
      </c>
    </row>
    <row r="20" spans="1:18" x14ac:dyDescent="0.35">
      <c r="A20" s="2">
        <v>19</v>
      </c>
      <c r="B20" s="14">
        <v>41</v>
      </c>
      <c r="C20" s="2" t="str">
        <f>VLOOKUP(Full_Table[[#This Row],[customer_id]],Customers[],2)</f>
        <v>ANTHONY GREEN</v>
      </c>
      <c r="D20" s="2" t="str">
        <f>VLOOKUP(Full_Table[[#This Row],[customer_id]],Customers[],3)</f>
        <v>Male</v>
      </c>
      <c r="E20" s="2">
        <f>VLOOKUP(Full_Table[[#This Row],[customer_id]],Customers[],4)</f>
        <v>22</v>
      </c>
      <c r="F20" s="2" t="str">
        <f>VLOOKUP(Full_Table[[#This Row],[customer_id]],Customers[],5)</f>
        <v>Young Worker</v>
      </c>
      <c r="G20" s="2" t="str">
        <f>VLOOKUP(Full_Table[[#This Row],[customer_id]],Customers[],6)</f>
        <v>Houston</v>
      </c>
      <c r="H20" s="3">
        <v>44945</v>
      </c>
      <c r="I20" s="3" t="str">
        <f>TEXT(Full_Table[[#This Row],[order_date]],"YYYY")</f>
        <v>2023</v>
      </c>
      <c r="J20" s="3" t="str">
        <f>TEXT(Full_Table[[#This Row],[order_date]],"MMM")</f>
        <v>Jan</v>
      </c>
      <c r="K20" s="3" t="str">
        <f>TEXT(Full_Table[[#This Row],[order_date]],"DDD")</f>
        <v>Thu</v>
      </c>
      <c r="L20" s="20">
        <v>1140.6300000000001</v>
      </c>
      <c r="M20" s="16">
        <f>VLOOKUP(Full_Table[[#This Row],[order_id]],Order_items[],3)</f>
        <v>64</v>
      </c>
      <c r="N20" s="16" t="str">
        <f>VLOOKUP(Full_Table[[#This Row],[Product_Id]],Product[],2)</f>
        <v>Giorgio Armani Silk Tie</v>
      </c>
      <c r="O20" s="16" t="str">
        <f>VLOOKUP(Full_Table[[#This Row],[Product_Id]],Product[],3)</f>
        <v>Accessories</v>
      </c>
      <c r="P20" s="16">
        <f>VLOOKUP(Full_Table[[#This Row],[order_id]],Order_items[],4)</f>
        <v>7</v>
      </c>
      <c r="Q20" s="19">
        <f>VLOOKUP(Full_Table[[#This Row],[Product_Id]],Product[],4)</f>
        <v>538.14</v>
      </c>
      <c r="R20" s="19">
        <f>VLOOKUP(Full_Table[[#This Row],[order_id]],Order_items[],6)</f>
        <v>1217.8599999999999</v>
      </c>
    </row>
    <row r="21" spans="1:18" x14ac:dyDescent="0.35">
      <c r="A21" s="2">
        <v>20</v>
      </c>
      <c r="B21" s="14">
        <v>3</v>
      </c>
      <c r="C21" s="2" t="str">
        <f>VLOOKUP(Full_Table[[#This Row],[customer_id]],Customers[],2)</f>
        <v>OLIVER WILLIAMS</v>
      </c>
      <c r="D21" s="2" t="str">
        <f>VLOOKUP(Full_Table[[#This Row],[customer_id]],Customers[],3)</f>
        <v>Male</v>
      </c>
      <c r="E21" s="2">
        <f>VLOOKUP(Full_Table[[#This Row],[customer_id]],Customers[],4)</f>
        <v>37</v>
      </c>
      <c r="F21" s="2" t="str">
        <f>VLOOKUP(Full_Table[[#This Row],[customer_id]],Customers[],5)</f>
        <v>Working Class</v>
      </c>
      <c r="G21" s="2" t="str">
        <f>VLOOKUP(Full_Table[[#This Row],[customer_id]],Customers[],6)</f>
        <v>Houston</v>
      </c>
      <c r="H21" s="3">
        <v>44946</v>
      </c>
      <c r="I21" s="3" t="str">
        <f>TEXT(Full_Table[[#This Row],[order_date]],"YYYY")</f>
        <v>2023</v>
      </c>
      <c r="J21" s="3" t="str">
        <f>TEXT(Full_Table[[#This Row],[order_date]],"MMM")</f>
        <v>Jan</v>
      </c>
      <c r="K21" s="3" t="str">
        <f>TEXT(Full_Table[[#This Row],[order_date]],"DDD")</f>
        <v>Fri</v>
      </c>
      <c r="L21" s="20">
        <v>1570.77</v>
      </c>
      <c r="M21" s="16">
        <f>VLOOKUP(Full_Table[[#This Row],[order_id]],Order_items[],3)</f>
        <v>80</v>
      </c>
      <c r="N21" s="16" t="str">
        <f>VLOOKUP(Full_Table[[#This Row],[Product_Id]],Product[],2)</f>
        <v>KitchenAid Artisan Stand Mixer</v>
      </c>
      <c r="O21" s="16" t="str">
        <f>VLOOKUP(Full_Table[[#This Row],[Product_Id]],Product[],3)</f>
        <v>Electronics</v>
      </c>
      <c r="P21" s="16">
        <f>VLOOKUP(Full_Table[[#This Row],[order_id]],Order_items[],4)</f>
        <v>4</v>
      </c>
      <c r="Q21" s="19">
        <f>VLOOKUP(Full_Table[[#This Row],[Product_Id]],Product[],4)</f>
        <v>967.76</v>
      </c>
      <c r="R21" s="19">
        <f>VLOOKUP(Full_Table[[#This Row],[order_id]],Order_items[],6)</f>
        <v>1988.68</v>
      </c>
    </row>
    <row r="22" spans="1:18" x14ac:dyDescent="0.35">
      <c r="A22" s="2">
        <v>21</v>
      </c>
      <c r="B22" s="14">
        <v>23</v>
      </c>
      <c r="C22" s="2" t="str">
        <f>VLOOKUP(Full_Table[[#This Row],[customer_id]],Customers[],2)</f>
        <v>THEODORE THOMPSON</v>
      </c>
      <c r="D22" s="2" t="str">
        <f>VLOOKUP(Full_Table[[#This Row],[customer_id]],Customers[],3)</f>
        <v>Male</v>
      </c>
      <c r="E22" s="2">
        <f>VLOOKUP(Full_Table[[#This Row],[customer_id]],Customers[],4)</f>
        <v>44</v>
      </c>
      <c r="F22" s="2" t="str">
        <f>VLOOKUP(Full_Table[[#This Row],[customer_id]],Customers[],5)</f>
        <v>Most Experienced</v>
      </c>
      <c r="G22" s="2" t="str">
        <f>VLOOKUP(Full_Table[[#This Row],[customer_id]],Customers[],6)</f>
        <v>Chicago</v>
      </c>
      <c r="H22" s="3">
        <v>44947</v>
      </c>
      <c r="I22" s="3" t="str">
        <f>TEXT(Full_Table[[#This Row],[order_date]],"YYYY")</f>
        <v>2023</v>
      </c>
      <c r="J22" s="3" t="str">
        <f>TEXT(Full_Table[[#This Row],[order_date]],"MMM")</f>
        <v>Jan</v>
      </c>
      <c r="K22" s="3" t="str">
        <f>TEXT(Full_Table[[#This Row],[order_date]],"DDD")</f>
        <v>Sat</v>
      </c>
      <c r="L22" s="20">
        <v>1053.43</v>
      </c>
      <c r="M22" s="16">
        <f>VLOOKUP(Full_Table[[#This Row],[order_id]],Order_items[],3)</f>
        <v>48</v>
      </c>
      <c r="N22" s="16" t="str">
        <f>VLOOKUP(Full_Table[[#This Row],[Product_Id]],Product[],2)</f>
        <v>Prada Saffiano Leather Cardholder</v>
      </c>
      <c r="O22" s="16" t="str">
        <f>VLOOKUP(Full_Table[[#This Row],[Product_Id]],Product[],3)</f>
        <v>Accessories</v>
      </c>
      <c r="P22" s="16">
        <f>VLOOKUP(Full_Table[[#This Row],[order_id]],Order_items[],4)</f>
        <v>4</v>
      </c>
      <c r="Q22" s="19">
        <f>VLOOKUP(Full_Table[[#This Row],[Product_Id]],Product[],4)</f>
        <v>447.8</v>
      </c>
      <c r="R22" s="19">
        <f>VLOOKUP(Full_Table[[#This Row],[order_id]],Order_items[],6)</f>
        <v>1588.24</v>
      </c>
    </row>
    <row r="23" spans="1:18" x14ac:dyDescent="0.35">
      <c r="A23" s="2">
        <v>22</v>
      </c>
      <c r="B23" s="14">
        <v>64</v>
      </c>
      <c r="C23" s="2" t="str">
        <f>VLOOKUP(Full_Table[[#This Row],[customer_id]],Customers[],2)</f>
        <v>ELIZABETH MURPHY</v>
      </c>
      <c r="D23" s="2" t="str">
        <f>VLOOKUP(Full_Table[[#This Row],[customer_id]],Customers[],3)</f>
        <v>Female</v>
      </c>
      <c r="E23" s="2">
        <f>VLOOKUP(Full_Table[[#This Row],[customer_id]],Customers[],4)</f>
        <v>64</v>
      </c>
      <c r="F23" s="2" t="str">
        <f>VLOOKUP(Full_Table[[#This Row],[customer_id]],Customers[],5)</f>
        <v>Most Experienced</v>
      </c>
      <c r="G23" s="2" t="str">
        <f>VLOOKUP(Full_Table[[#This Row],[customer_id]],Customers[],6)</f>
        <v>Chicago</v>
      </c>
      <c r="H23" s="3">
        <v>44948</v>
      </c>
      <c r="I23" s="3" t="str">
        <f>TEXT(Full_Table[[#This Row],[order_date]],"YYYY")</f>
        <v>2023</v>
      </c>
      <c r="J23" s="3" t="str">
        <f>TEXT(Full_Table[[#This Row],[order_date]],"MMM")</f>
        <v>Jan</v>
      </c>
      <c r="K23" s="3" t="str">
        <f>TEXT(Full_Table[[#This Row],[order_date]],"DDD")</f>
        <v>Sun</v>
      </c>
      <c r="L23" s="20">
        <v>375.93</v>
      </c>
      <c r="M23" s="16">
        <f>VLOOKUP(Full_Table[[#This Row],[order_id]],Order_items[],3)</f>
        <v>66</v>
      </c>
      <c r="N23" s="16" t="str">
        <f>VLOOKUP(Full_Table[[#This Row],[Product_Id]],Product[],2)</f>
        <v>Fossil Hybrid Smartwatch</v>
      </c>
      <c r="O23" s="16" t="str">
        <f>VLOOKUP(Full_Table[[#This Row],[Product_Id]],Product[],3)</f>
        <v>Accessories</v>
      </c>
      <c r="P23" s="16">
        <f>VLOOKUP(Full_Table[[#This Row],[order_id]],Order_items[],4)</f>
        <v>4</v>
      </c>
      <c r="Q23" s="19">
        <f>VLOOKUP(Full_Table[[#This Row],[Product_Id]],Product[],4)</f>
        <v>944.27</v>
      </c>
      <c r="R23" s="19">
        <f>VLOOKUP(Full_Table[[#This Row],[order_id]],Order_items[],6)</f>
        <v>554.28</v>
      </c>
    </row>
    <row r="24" spans="1:18" x14ac:dyDescent="0.35">
      <c r="A24" s="2">
        <v>23</v>
      </c>
      <c r="B24" s="14">
        <v>19</v>
      </c>
      <c r="C24" s="2" t="str">
        <f>VLOOKUP(Full_Table[[#This Row],[customer_id]],Customers[],2)</f>
        <v>SEBASTIAN JACKSON</v>
      </c>
      <c r="D24" s="2" t="str">
        <f>VLOOKUP(Full_Table[[#This Row],[customer_id]],Customers[],3)</f>
        <v>Male</v>
      </c>
      <c r="E24" s="2">
        <f>VLOOKUP(Full_Table[[#This Row],[customer_id]],Customers[],4)</f>
        <v>43</v>
      </c>
      <c r="F24" s="2" t="str">
        <f>VLOOKUP(Full_Table[[#This Row],[customer_id]],Customers[],5)</f>
        <v>Most Experienced</v>
      </c>
      <c r="G24" s="2" t="str">
        <f>VLOOKUP(Full_Table[[#This Row],[customer_id]],Customers[],6)</f>
        <v>Houston</v>
      </c>
      <c r="H24" s="3">
        <v>44949</v>
      </c>
      <c r="I24" s="3" t="str">
        <f>TEXT(Full_Table[[#This Row],[order_date]],"YYYY")</f>
        <v>2023</v>
      </c>
      <c r="J24" s="3" t="str">
        <f>TEXT(Full_Table[[#This Row],[order_date]],"MMM")</f>
        <v>Jan</v>
      </c>
      <c r="K24" s="3" t="str">
        <f>TEXT(Full_Table[[#This Row],[order_date]],"DDD")</f>
        <v>Mon</v>
      </c>
      <c r="L24" s="20">
        <v>1588.75</v>
      </c>
      <c r="M24" s="16">
        <f>VLOOKUP(Full_Table[[#This Row],[order_id]],Order_items[],3)</f>
        <v>18</v>
      </c>
      <c r="N24" s="16" t="str">
        <f>VLOOKUP(Full_Table[[#This Row],[Product_Id]],Product[],2)</f>
        <v>Pandora Charm Bracelet</v>
      </c>
      <c r="O24" s="16" t="str">
        <f>VLOOKUP(Full_Table[[#This Row],[Product_Id]],Product[],3)</f>
        <v>Electronics</v>
      </c>
      <c r="P24" s="16">
        <f>VLOOKUP(Full_Table[[#This Row],[order_id]],Order_items[],4)</f>
        <v>7</v>
      </c>
      <c r="Q24" s="19">
        <f>VLOOKUP(Full_Table[[#This Row],[Product_Id]],Product[],4)</f>
        <v>651.97</v>
      </c>
      <c r="R24" s="19">
        <f>VLOOKUP(Full_Table[[#This Row],[order_id]],Order_items[],6)</f>
        <v>2213.61</v>
      </c>
    </row>
    <row r="25" spans="1:18" x14ac:dyDescent="0.35">
      <c r="A25" s="2">
        <v>24</v>
      </c>
      <c r="B25" s="14">
        <v>79</v>
      </c>
      <c r="C25" s="2" t="str">
        <f>VLOOKUP(Full_Table[[#This Row],[customer_id]],Customers[],2)</f>
        <v>NORA WARD</v>
      </c>
      <c r="D25" s="2" t="str">
        <f>VLOOKUP(Full_Table[[#This Row],[customer_id]],Customers[],3)</f>
        <v>Female</v>
      </c>
      <c r="E25" s="2">
        <f>VLOOKUP(Full_Table[[#This Row],[customer_id]],Customers[],4)</f>
        <v>64</v>
      </c>
      <c r="F25" s="2" t="str">
        <f>VLOOKUP(Full_Table[[#This Row],[customer_id]],Customers[],5)</f>
        <v>Most Experienced</v>
      </c>
      <c r="G25" s="2" t="str">
        <f>VLOOKUP(Full_Table[[#This Row],[customer_id]],Customers[],6)</f>
        <v>New York</v>
      </c>
      <c r="H25" s="3">
        <v>44950</v>
      </c>
      <c r="I25" s="3" t="str">
        <f>TEXT(Full_Table[[#This Row],[order_date]],"YYYY")</f>
        <v>2023</v>
      </c>
      <c r="J25" s="3" t="str">
        <f>TEXT(Full_Table[[#This Row],[order_date]],"MMM")</f>
        <v>Jan</v>
      </c>
      <c r="K25" s="3" t="str">
        <f>TEXT(Full_Table[[#This Row],[order_date]],"DDD")</f>
        <v>Tue</v>
      </c>
      <c r="L25" s="20">
        <v>1656.57</v>
      </c>
      <c r="M25" s="16">
        <f>VLOOKUP(Full_Table[[#This Row],[order_id]],Order_items[],3)</f>
        <v>80</v>
      </c>
      <c r="N25" s="16" t="str">
        <f>VLOOKUP(Full_Table[[#This Row],[Product_Id]],Product[],2)</f>
        <v>KitchenAid Artisan Stand Mixer</v>
      </c>
      <c r="O25" s="16" t="str">
        <f>VLOOKUP(Full_Table[[#This Row],[Product_Id]],Product[],3)</f>
        <v>Electronics</v>
      </c>
      <c r="P25" s="16">
        <f>VLOOKUP(Full_Table[[#This Row],[order_id]],Order_items[],4)</f>
        <v>5</v>
      </c>
      <c r="Q25" s="19">
        <f>VLOOKUP(Full_Table[[#This Row],[Product_Id]],Product[],4)</f>
        <v>967.76</v>
      </c>
      <c r="R25" s="19">
        <f>VLOOKUP(Full_Table[[#This Row],[order_id]],Order_items[],6)</f>
        <v>4741.95</v>
      </c>
    </row>
    <row r="26" spans="1:18" x14ac:dyDescent="0.35">
      <c r="A26" s="2">
        <v>25</v>
      </c>
      <c r="B26" s="14">
        <v>65</v>
      </c>
      <c r="C26" s="2" t="str">
        <f>VLOOKUP(Full_Table[[#This Row],[customer_id]],Customers[],2)</f>
        <v>CAMILA COOK</v>
      </c>
      <c r="D26" s="2" t="str">
        <f>VLOOKUP(Full_Table[[#This Row],[customer_id]],Customers[],3)</f>
        <v>Female</v>
      </c>
      <c r="E26" s="2">
        <f>VLOOKUP(Full_Table[[#This Row],[customer_id]],Customers[],4)</f>
        <v>51</v>
      </c>
      <c r="F26" s="2" t="str">
        <f>VLOOKUP(Full_Table[[#This Row],[customer_id]],Customers[],5)</f>
        <v>Most Experienced</v>
      </c>
      <c r="G26" s="2" t="str">
        <f>VLOOKUP(Full_Table[[#This Row],[customer_id]],Customers[],6)</f>
        <v>Chicago</v>
      </c>
      <c r="H26" s="3">
        <v>44951</v>
      </c>
      <c r="I26" s="3" t="str">
        <f>TEXT(Full_Table[[#This Row],[order_date]],"YYYY")</f>
        <v>2023</v>
      </c>
      <c r="J26" s="3" t="str">
        <f>TEXT(Full_Table[[#This Row],[order_date]],"MMM")</f>
        <v>Jan</v>
      </c>
      <c r="K26" s="3" t="str">
        <f>TEXT(Full_Table[[#This Row],[order_date]],"DDD")</f>
        <v>Wed</v>
      </c>
      <c r="L26" s="20">
        <v>742.28</v>
      </c>
      <c r="M26" s="16">
        <f>VLOOKUP(Full_Table[[#This Row],[order_id]],Order_items[],3)</f>
        <v>99</v>
      </c>
      <c r="N26" s="16" t="str">
        <f>VLOOKUP(Full_Table[[#This Row],[Product_Id]],Product[],2)</f>
        <v>Ray-Ban Wayfarer Sunglasses</v>
      </c>
      <c r="O26" s="16" t="str">
        <f>VLOOKUP(Full_Table[[#This Row],[Product_Id]],Product[],3)</f>
        <v>Home Appliances</v>
      </c>
      <c r="P26" s="16">
        <f>VLOOKUP(Full_Table[[#This Row],[order_id]],Order_items[],4)</f>
        <v>9</v>
      </c>
      <c r="Q26" s="19">
        <f>VLOOKUP(Full_Table[[#This Row],[Product_Id]],Product[],4)</f>
        <v>444.73</v>
      </c>
      <c r="R26" s="19">
        <f>VLOOKUP(Full_Table[[#This Row],[order_id]],Order_items[],6)</f>
        <v>1134.99</v>
      </c>
    </row>
    <row r="27" spans="1:18" x14ac:dyDescent="0.35">
      <c r="A27" s="2">
        <v>26</v>
      </c>
      <c r="B27" s="14">
        <v>98</v>
      </c>
      <c r="C27" s="2" t="str">
        <f>VLOOKUP(Full_Table[[#This Row],[customer_id]],Customers[],2)</f>
        <v>LUCY ROSS</v>
      </c>
      <c r="D27" s="2" t="str">
        <f>VLOOKUP(Full_Table[[#This Row],[customer_id]],Customers[],3)</f>
        <v>Female</v>
      </c>
      <c r="E27" s="2">
        <f>VLOOKUP(Full_Table[[#This Row],[customer_id]],Customers[],4)</f>
        <v>49</v>
      </c>
      <c r="F27" s="2" t="str">
        <f>VLOOKUP(Full_Table[[#This Row],[customer_id]],Customers[],5)</f>
        <v>Most Experienced</v>
      </c>
      <c r="G27" s="2" t="str">
        <f>VLOOKUP(Full_Table[[#This Row],[customer_id]],Customers[],6)</f>
        <v>Chicago</v>
      </c>
      <c r="H27" s="3">
        <v>44952</v>
      </c>
      <c r="I27" s="3" t="str">
        <f>TEXT(Full_Table[[#This Row],[order_date]],"YYYY")</f>
        <v>2023</v>
      </c>
      <c r="J27" s="3" t="str">
        <f>TEXT(Full_Table[[#This Row],[order_date]],"MMM")</f>
        <v>Jan</v>
      </c>
      <c r="K27" s="3" t="str">
        <f>TEXT(Full_Table[[#This Row],[order_date]],"DDD")</f>
        <v>Thu</v>
      </c>
      <c r="L27" s="20">
        <v>25.44</v>
      </c>
      <c r="M27" s="16">
        <f>VLOOKUP(Full_Table[[#This Row],[order_id]],Order_items[],3)</f>
        <v>96</v>
      </c>
      <c r="N27" s="16" t="str">
        <f>VLOOKUP(Full_Table[[#This Row],[Product_Id]],Product[],2)</f>
        <v>Apple iPad Pro 12.9-inch (6th Gen)</v>
      </c>
      <c r="O27" s="16" t="str">
        <f>VLOOKUP(Full_Table[[#This Row],[Product_Id]],Product[],3)</f>
        <v>Electronics</v>
      </c>
      <c r="P27" s="16">
        <f>VLOOKUP(Full_Table[[#This Row],[order_id]],Order_items[],4)</f>
        <v>8</v>
      </c>
      <c r="Q27" s="19">
        <f>VLOOKUP(Full_Table[[#This Row],[Product_Id]],Product[],4)</f>
        <v>479.46</v>
      </c>
      <c r="R27" s="19">
        <f>VLOOKUP(Full_Table[[#This Row],[order_id]],Order_items[],6)</f>
        <v>4560.5600000000004</v>
      </c>
    </row>
    <row r="28" spans="1:18" x14ac:dyDescent="0.35">
      <c r="A28" s="2">
        <v>27</v>
      </c>
      <c r="B28" s="14">
        <v>50</v>
      </c>
      <c r="C28" s="2" t="str">
        <f>VLOOKUP(Full_Table[[#This Row],[customer_id]],Customers[],2)</f>
        <v>JOSIAH ROBERTS</v>
      </c>
      <c r="D28" s="2" t="str">
        <f>VLOOKUP(Full_Table[[#This Row],[customer_id]],Customers[],3)</f>
        <v>Male</v>
      </c>
      <c r="E28" s="2">
        <f>VLOOKUP(Full_Table[[#This Row],[customer_id]],Customers[],4)</f>
        <v>50</v>
      </c>
      <c r="F28" s="2" t="str">
        <f>VLOOKUP(Full_Table[[#This Row],[customer_id]],Customers[],5)</f>
        <v>Most Experienced</v>
      </c>
      <c r="G28" s="2" t="str">
        <f>VLOOKUP(Full_Table[[#This Row],[customer_id]],Customers[],6)</f>
        <v>Houston</v>
      </c>
      <c r="H28" s="3">
        <v>44953</v>
      </c>
      <c r="I28" s="3" t="str">
        <f>TEXT(Full_Table[[#This Row],[order_date]],"YYYY")</f>
        <v>2023</v>
      </c>
      <c r="J28" s="3" t="str">
        <f>TEXT(Full_Table[[#This Row],[order_date]],"MMM")</f>
        <v>Jan</v>
      </c>
      <c r="K28" s="3" t="str">
        <f>TEXT(Full_Table[[#This Row],[order_date]],"DDD")</f>
        <v>Fri</v>
      </c>
      <c r="L28" s="20">
        <v>1585.99</v>
      </c>
      <c r="M28" s="16">
        <f>VLOOKUP(Full_Table[[#This Row],[order_id]],Order_items[],3)</f>
        <v>67</v>
      </c>
      <c r="N28" s="16" t="str">
        <f>VLOOKUP(Full_Table[[#This Row],[Product_Id]],Product[],2)</f>
        <v>Bose QuietComfort 45 Headphones</v>
      </c>
      <c r="O28" s="16" t="str">
        <f>VLOOKUP(Full_Table[[#This Row],[Product_Id]],Product[],3)</f>
        <v>Electronics</v>
      </c>
      <c r="P28" s="16">
        <f>VLOOKUP(Full_Table[[#This Row],[order_id]],Order_items[],4)</f>
        <v>9</v>
      </c>
      <c r="Q28" s="19">
        <f>VLOOKUP(Full_Table[[#This Row],[Product_Id]],Product[],4)</f>
        <v>41.71</v>
      </c>
      <c r="R28" s="19">
        <f>VLOOKUP(Full_Table[[#This Row],[order_id]],Order_items[],6)</f>
        <v>3535.11</v>
      </c>
    </row>
    <row r="29" spans="1:18" x14ac:dyDescent="0.35">
      <c r="A29" s="2">
        <v>28</v>
      </c>
      <c r="B29" s="14">
        <v>70</v>
      </c>
      <c r="C29" s="2" t="str">
        <f>VLOOKUP(Full_Table[[#This Row],[customer_id]],Customers[],2)</f>
        <v>ARIA COOPER</v>
      </c>
      <c r="D29" s="2" t="str">
        <f>VLOOKUP(Full_Table[[#This Row],[customer_id]],Customers[],3)</f>
        <v>Female</v>
      </c>
      <c r="E29" s="2">
        <f>VLOOKUP(Full_Table[[#This Row],[customer_id]],Customers[],4)</f>
        <v>22</v>
      </c>
      <c r="F29" s="2" t="str">
        <f>VLOOKUP(Full_Table[[#This Row],[customer_id]],Customers[],5)</f>
        <v>Young Worker</v>
      </c>
      <c r="G29" s="2" t="str">
        <f>VLOOKUP(Full_Table[[#This Row],[customer_id]],Customers[],6)</f>
        <v>Los Angeles</v>
      </c>
      <c r="H29" s="3">
        <v>44954</v>
      </c>
      <c r="I29" s="3" t="str">
        <f>TEXT(Full_Table[[#This Row],[order_date]],"YYYY")</f>
        <v>2023</v>
      </c>
      <c r="J29" s="3" t="str">
        <f>TEXT(Full_Table[[#This Row],[order_date]],"MMM")</f>
        <v>Jan</v>
      </c>
      <c r="K29" s="3" t="str">
        <f>TEXT(Full_Table[[#This Row],[order_date]],"DDD")</f>
        <v>Sat</v>
      </c>
      <c r="L29" s="20">
        <v>879.49</v>
      </c>
      <c r="M29" s="16">
        <f>VLOOKUP(Full_Table[[#This Row],[order_id]],Order_items[],3)</f>
        <v>14</v>
      </c>
      <c r="N29" s="16" t="str">
        <f>VLOOKUP(Full_Table[[#This Row],[Product_Id]],Product[],2)</f>
        <v>Montblanc Meisterstück Fountain Pen</v>
      </c>
      <c r="O29" s="16" t="str">
        <f>VLOOKUP(Full_Table[[#This Row],[Product_Id]],Product[],3)</f>
        <v>Electronics</v>
      </c>
      <c r="P29" s="16">
        <f>VLOOKUP(Full_Table[[#This Row],[order_id]],Order_items[],4)</f>
        <v>8</v>
      </c>
      <c r="Q29" s="19">
        <f>VLOOKUP(Full_Table[[#This Row],[Product_Id]],Product[],4)</f>
        <v>959.9</v>
      </c>
      <c r="R29" s="19">
        <f>VLOOKUP(Full_Table[[#This Row],[order_id]],Order_items[],6)</f>
        <v>5371.2</v>
      </c>
    </row>
    <row r="30" spans="1:18" x14ac:dyDescent="0.35">
      <c r="A30" s="2">
        <v>29</v>
      </c>
      <c r="B30" s="14">
        <v>91</v>
      </c>
      <c r="C30" s="2" t="str">
        <f>VLOOKUP(Full_Table[[#This Row],[customer_id]],Customers[],2)</f>
        <v>NATALIE PRICE</v>
      </c>
      <c r="D30" s="2" t="str">
        <f>VLOOKUP(Full_Table[[#This Row],[customer_id]],Customers[],3)</f>
        <v>Female</v>
      </c>
      <c r="E30" s="2">
        <f>VLOOKUP(Full_Table[[#This Row],[customer_id]],Customers[],4)</f>
        <v>55</v>
      </c>
      <c r="F30" s="2" t="str">
        <f>VLOOKUP(Full_Table[[#This Row],[customer_id]],Customers[],5)</f>
        <v>Most Experienced</v>
      </c>
      <c r="G30" s="2" t="str">
        <f>VLOOKUP(Full_Table[[#This Row],[customer_id]],Customers[],6)</f>
        <v>Phoenix</v>
      </c>
      <c r="H30" s="3">
        <v>44955</v>
      </c>
      <c r="I30" s="3" t="str">
        <f>TEXT(Full_Table[[#This Row],[order_date]],"YYYY")</f>
        <v>2023</v>
      </c>
      <c r="J30" s="3" t="str">
        <f>TEXT(Full_Table[[#This Row],[order_date]],"MMM")</f>
        <v>Jan</v>
      </c>
      <c r="K30" s="3" t="str">
        <f>TEXT(Full_Table[[#This Row],[order_date]],"DDD")</f>
        <v>Sun</v>
      </c>
      <c r="L30" s="20">
        <v>1831.17</v>
      </c>
      <c r="M30" s="16">
        <f>VLOOKUP(Full_Table[[#This Row],[order_id]],Order_items[],3)</f>
        <v>90</v>
      </c>
      <c r="N30" s="16" t="str">
        <f>VLOOKUP(Full_Table[[#This Row],[Product_Id]],Product[],2)</f>
        <v>Oakley Flight Deck Goggles</v>
      </c>
      <c r="O30" s="16" t="str">
        <f>VLOOKUP(Full_Table[[#This Row],[Product_Id]],Product[],3)</f>
        <v>Accessories</v>
      </c>
      <c r="P30" s="16">
        <f>VLOOKUP(Full_Table[[#This Row],[order_id]],Order_items[],4)</f>
        <v>8</v>
      </c>
      <c r="Q30" s="19">
        <f>VLOOKUP(Full_Table[[#This Row],[Product_Id]],Product[],4)</f>
        <v>156.66999999999999</v>
      </c>
      <c r="R30" s="19">
        <f>VLOOKUP(Full_Table[[#This Row],[order_id]],Order_items[],6)</f>
        <v>2245.6</v>
      </c>
    </row>
    <row r="31" spans="1:18" x14ac:dyDescent="0.35">
      <c r="A31" s="2">
        <v>30</v>
      </c>
      <c r="B31" s="14">
        <v>45</v>
      </c>
      <c r="C31" s="2" t="str">
        <f>VLOOKUP(Full_Table[[#This Row],[customer_id]],Customers[],2)</f>
        <v>THOMAS HALL</v>
      </c>
      <c r="D31" s="2" t="str">
        <f>VLOOKUP(Full_Table[[#This Row],[customer_id]],Customers[],3)</f>
        <v>Male</v>
      </c>
      <c r="E31" s="2">
        <f>VLOOKUP(Full_Table[[#This Row],[customer_id]],Customers[],4)</f>
        <v>46</v>
      </c>
      <c r="F31" s="2" t="str">
        <f>VLOOKUP(Full_Table[[#This Row],[customer_id]],Customers[],5)</f>
        <v>Most Experienced</v>
      </c>
      <c r="G31" s="2" t="str">
        <f>VLOOKUP(Full_Table[[#This Row],[customer_id]],Customers[],6)</f>
        <v>Houston</v>
      </c>
      <c r="H31" s="3">
        <v>44956</v>
      </c>
      <c r="I31" s="3" t="str">
        <f>TEXT(Full_Table[[#This Row],[order_date]],"YYYY")</f>
        <v>2023</v>
      </c>
      <c r="J31" s="3" t="str">
        <f>TEXT(Full_Table[[#This Row],[order_date]],"MMM")</f>
        <v>Jan</v>
      </c>
      <c r="K31" s="3" t="str">
        <f>TEXT(Full_Table[[#This Row],[order_date]],"DDD")</f>
        <v>Mon</v>
      </c>
      <c r="L31" s="20">
        <v>1420.97</v>
      </c>
      <c r="M31" s="16">
        <f>VLOOKUP(Full_Table[[#This Row],[order_id]],Order_items[],3)</f>
        <v>3</v>
      </c>
      <c r="N31" s="16" t="str">
        <f>VLOOKUP(Full_Table[[#This Row],[Product_Id]],Product[],2)</f>
        <v>Samsung Galaxy Watch 5 Pro</v>
      </c>
      <c r="O31" s="16" t="str">
        <f>VLOOKUP(Full_Table[[#This Row],[Product_Id]],Product[],3)</f>
        <v>Electronics</v>
      </c>
      <c r="P31" s="16">
        <f>VLOOKUP(Full_Table[[#This Row],[order_id]],Order_items[],4)</f>
        <v>7</v>
      </c>
      <c r="Q31" s="19">
        <f>VLOOKUP(Full_Table[[#This Row],[Product_Id]],Product[],4)</f>
        <v>457.07</v>
      </c>
      <c r="R31" s="19">
        <f>VLOOKUP(Full_Table[[#This Row],[order_id]],Order_items[],6)</f>
        <v>3941.4199999999996</v>
      </c>
    </row>
    <row r="32" spans="1:18" x14ac:dyDescent="0.35">
      <c r="A32" s="2">
        <v>31</v>
      </c>
      <c r="B32" s="14">
        <v>77</v>
      </c>
      <c r="C32" s="2" t="str">
        <f>VLOOKUP(Full_Table[[#This Row],[customer_id]],Customers[],2)</f>
        <v>ELEANOR KIM</v>
      </c>
      <c r="D32" s="2" t="str">
        <f>VLOOKUP(Full_Table[[#This Row],[customer_id]],Customers[],3)</f>
        <v>Female</v>
      </c>
      <c r="E32" s="2">
        <f>VLOOKUP(Full_Table[[#This Row],[customer_id]],Customers[],4)</f>
        <v>25</v>
      </c>
      <c r="F32" s="2" t="str">
        <f>VLOOKUP(Full_Table[[#This Row],[customer_id]],Customers[],5)</f>
        <v>Young Worker</v>
      </c>
      <c r="G32" s="2" t="str">
        <f>VLOOKUP(Full_Table[[#This Row],[customer_id]],Customers[],6)</f>
        <v>Los Angeles</v>
      </c>
      <c r="H32" s="3">
        <v>44957</v>
      </c>
      <c r="I32" s="3" t="str">
        <f>TEXT(Full_Table[[#This Row],[order_date]],"YYYY")</f>
        <v>2023</v>
      </c>
      <c r="J32" s="3" t="str">
        <f>TEXT(Full_Table[[#This Row],[order_date]],"MMM")</f>
        <v>Jan</v>
      </c>
      <c r="K32" s="3" t="str">
        <f>TEXT(Full_Table[[#This Row],[order_date]],"DDD")</f>
        <v>Tue</v>
      </c>
      <c r="L32" s="20">
        <v>652.36</v>
      </c>
      <c r="M32" s="16">
        <f>VLOOKUP(Full_Table[[#This Row],[order_id]],Order_items[],3)</f>
        <v>17</v>
      </c>
      <c r="N32" s="16" t="str">
        <f>VLOOKUP(Full_Table[[#This Row],[Product_Id]],Product[],2)</f>
        <v>Miele Complete C3 Canister Vacuum</v>
      </c>
      <c r="O32" s="16" t="str">
        <f>VLOOKUP(Full_Table[[#This Row],[Product_Id]],Product[],3)</f>
        <v>Home Appliances</v>
      </c>
      <c r="P32" s="16">
        <f>VLOOKUP(Full_Table[[#This Row],[order_id]],Order_items[],4)</f>
        <v>7</v>
      </c>
      <c r="Q32" s="19">
        <f>VLOOKUP(Full_Table[[#This Row],[Product_Id]],Product[],4)</f>
        <v>307.14999999999998</v>
      </c>
      <c r="R32" s="19">
        <f>VLOOKUP(Full_Table[[#This Row],[order_id]],Order_items[],6)</f>
        <v>4939.9000000000005</v>
      </c>
    </row>
    <row r="33" spans="1:18" x14ac:dyDescent="0.35">
      <c r="A33" s="2">
        <v>32</v>
      </c>
      <c r="B33" s="14">
        <v>48</v>
      </c>
      <c r="C33" s="2" t="str">
        <f>VLOOKUP(Full_Table[[#This Row],[customer_id]],Customers[],2)</f>
        <v>JAXON MITCHELL</v>
      </c>
      <c r="D33" s="2" t="str">
        <f>VLOOKUP(Full_Table[[#This Row],[customer_id]],Customers[],3)</f>
        <v>Male</v>
      </c>
      <c r="E33" s="2">
        <f>VLOOKUP(Full_Table[[#This Row],[customer_id]],Customers[],4)</f>
        <v>48</v>
      </c>
      <c r="F33" s="2" t="str">
        <f>VLOOKUP(Full_Table[[#This Row],[customer_id]],Customers[],5)</f>
        <v>Most Experienced</v>
      </c>
      <c r="G33" s="2" t="str">
        <f>VLOOKUP(Full_Table[[#This Row],[customer_id]],Customers[],6)</f>
        <v>New York</v>
      </c>
      <c r="H33" s="3">
        <v>44958</v>
      </c>
      <c r="I33" s="3" t="str">
        <f>TEXT(Full_Table[[#This Row],[order_date]],"YYYY")</f>
        <v>2023</v>
      </c>
      <c r="J33" s="3" t="str">
        <f>TEXT(Full_Table[[#This Row],[order_date]],"MMM")</f>
        <v>Feb</v>
      </c>
      <c r="K33" s="3" t="str">
        <f>TEXT(Full_Table[[#This Row],[order_date]],"DDD")</f>
        <v>Wed</v>
      </c>
      <c r="L33" s="20">
        <v>1809.09</v>
      </c>
      <c r="M33" s="16">
        <f>VLOOKUP(Full_Table[[#This Row],[order_id]],Order_items[],3)</f>
        <v>35</v>
      </c>
      <c r="N33" s="16" t="str">
        <f>VLOOKUP(Full_Table[[#This Row],[Product_Id]],Product[],2)</f>
        <v>Gucci GG Marmont Belt</v>
      </c>
      <c r="O33" s="16" t="str">
        <f>VLOOKUP(Full_Table[[#This Row],[Product_Id]],Product[],3)</f>
        <v>Accessories</v>
      </c>
      <c r="P33" s="16">
        <f>VLOOKUP(Full_Table[[#This Row],[order_id]],Order_items[],4)</f>
        <v>2</v>
      </c>
      <c r="Q33" s="19">
        <f>VLOOKUP(Full_Table[[#This Row],[Product_Id]],Product[],4)</f>
        <v>860.37</v>
      </c>
      <c r="R33" s="19">
        <f>VLOOKUP(Full_Table[[#This Row],[order_id]],Order_items[],6)</f>
        <v>715.14</v>
      </c>
    </row>
    <row r="34" spans="1:18" x14ac:dyDescent="0.35">
      <c r="A34" s="2">
        <v>33</v>
      </c>
      <c r="B34" s="14">
        <v>82</v>
      </c>
      <c r="C34" s="2" t="str">
        <f>VLOOKUP(Full_Table[[#This Row],[customer_id]],Customers[],2)</f>
        <v>HANNAH BROOKS</v>
      </c>
      <c r="D34" s="2" t="str">
        <f>VLOOKUP(Full_Table[[#This Row],[customer_id]],Customers[],3)</f>
        <v>Female</v>
      </c>
      <c r="E34" s="2">
        <f>VLOOKUP(Full_Table[[#This Row],[customer_id]],Customers[],4)</f>
        <v>37</v>
      </c>
      <c r="F34" s="2" t="str">
        <f>VLOOKUP(Full_Table[[#This Row],[customer_id]],Customers[],5)</f>
        <v>Working Class</v>
      </c>
      <c r="G34" s="2" t="str">
        <f>VLOOKUP(Full_Table[[#This Row],[customer_id]],Customers[],6)</f>
        <v>Houston</v>
      </c>
      <c r="H34" s="3">
        <v>44959</v>
      </c>
      <c r="I34" s="3" t="str">
        <f>TEXT(Full_Table[[#This Row],[order_date]],"YYYY")</f>
        <v>2023</v>
      </c>
      <c r="J34" s="3" t="str">
        <f>TEXT(Full_Table[[#This Row],[order_date]],"MMM")</f>
        <v>Feb</v>
      </c>
      <c r="K34" s="3" t="str">
        <f>TEXT(Full_Table[[#This Row],[order_date]],"DDD")</f>
        <v>Thu</v>
      </c>
      <c r="L34" s="20">
        <v>680.17</v>
      </c>
      <c r="M34" s="16">
        <f>VLOOKUP(Full_Table[[#This Row],[order_id]],Order_items[],3)</f>
        <v>44</v>
      </c>
      <c r="N34" s="16" t="str">
        <f>VLOOKUP(Full_Table[[#This Row],[Product_Id]],Product[],2)</f>
        <v>Moncler Logo Beanie</v>
      </c>
      <c r="O34" s="16" t="str">
        <f>VLOOKUP(Full_Table[[#This Row],[Product_Id]],Product[],3)</f>
        <v>Electronics</v>
      </c>
      <c r="P34" s="16">
        <f>VLOOKUP(Full_Table[[#This Row],[order_id]],Order_items[],4)</f>
        <v>8</v>
      </c>
      <c r="Q34" s="19">
        <f>VLOOKUP(Full_Table[[#This Row],[Product_Id]],Product[],4)</f>
        <v>471.21</v>
      </c>
      <c r="R34" s="19">
        <f>VLOOKUP(Full_Table[[#This Row],[order_id]],Order_items[],6)</f>
        <v>4079.2</v>
      </c>
    </row>
    <row r="35" spans="1:18" x14ac:dyDescent="0.35">
      <c r="A35" s="2">
        <v>34</v>
      </c>
      <c r="B35" s="14">
        <v>63</v>
      </c>
      <c r="C35" s="2" t="str">
        <f>VLOOKUP(Full_Table[[#This Row],[customer_id]],Customers[],2)</f>
        <v>ELLA MORALES</v>
      </c>
      <c r="D35" s="2" t="str">
        <f>VLOOKUP(Full_Table[[#This Row],[customer_id]],Customers[],3)</f>
        <v>Female</v>
      </c>
      <c r="E35" s="2">
        <f>VLOOKUP(Full_Table[[#This Row],[customer_id]],Customers[],4)</f>
        <v>48</v>
      </c>
      <c r="F35" s="2" t="str">
        <f>VLOOKUP(Full_Table[[#This Row],[customer_id]],Customers[],5)</f>
        <v>Most Experienced</v>
      </c>
      <c r="G35" s="2" t="str">
        <f>VLOOKUP(Full_Table[[#This Row],[customer_id]],Customers[],6)</f>
        <v>Phoenix</v>
      </c>
      <c r="H35" s="3">
        <v>44960</v>
      </c>
      <c r="I35" s="3" t="str">
        <f>TEXT(Full_Table[[#This Row],[order_date]],"YYYY")</f>
        <v>2023</v>
      </c>
      <c r="J35" s="3" t="str">
        <f>TEXT(Full_Table[[#This Row],[order_date]],"MMM")</f>
        <v>Feb</v>
      </c>
      <c r="K35" s="3" t="str">
        <f>TEXT(Full_Table[[#This Row],[order_date]],"DDD")</f>
        <v>Fri</v>
      </c>
      <c r="L35" s="20">
        <v>1904.83</v>
      </c>
      <c r="M35" s="16">
        <f>VLOOKUP(Full_Table[[#This Row],[order_id]],Order_items[],3)</f>
        <v>79</v>
      </c>
      <c r="N35" s="16" t="str">
        <f>VLOOKUP(Full_Table[[#This Row],[Product_Id]],Product[],2)</f>
        <v>Philips Hue White and Color Ambiance Starter Kit</v>
      </c>
      <c r="O35" s="16" t="str">
        <f>VLOOKUP(Full_Table[[#This Row],[Product_Id]],Product[],3)</f>
        <v>Home Appliances</v>
      </c>
      <c r="P35" s="16">
        <f>VLOOKUP(Full_Table[[#This Row],[order_id]],Order_items[],4)</f>
        <v>6</v>
      </c>
      <c r="Q35" s="19">
        <f>VLOOKUP(Full_Table[[#This Row],[Product_Id]],Product[],4)</f>
        <v>521.59</v>
      </c>
      <c r="R35" s="19">
        <f>VLOOKUP(Full_Table[[#This Row],[order_id]],Order_items[],6)</f>
        <v>4572.8999999999996</v>
      </c>
    </row>
    <row r="36" spans="1:18" x14ac:dyDescent="0.35">
      <c r="A36" s="2">
        <v>35</v>
      </c>
      <c r="B36" s="14">
        <v>66</v>
      </c>
      <c r="C36" s="2" t="str">
        <f>VLOOKUP(Full_Table[[#This Row],[customer_id]],Customers[],2)</f>
        <v>LUNA ROGERS</v>
      </c>
      <c r="D36" s="2" t="str">
        <f>VLOOKUP(Full_Table[[#This Row],[customer_id]],Customers[],3)</f>
        <v>Female</v>
      </c>
      <c r="E36" s="2">
        <f>VLOOKUP(Full_Table[[#This Row],[customer_id]],Customers[],4)</f>
        <v>29</v>
      </c>
      <c r="F36" s="2" t="str">
        <f>VLOOKUP(Full_Table[[#This Row],[customer_id]],Customers[],5)</f>
        <v>Working Class</v>
      </c>
      <c r="G36" s="2" t="str">
        <f>VLOOKUP(Full_Table[[#This Row],[customer_id]],Customers[],6)</f>
        <v>Los Angeles</v>
      </c>
      <c r="H36" s="3">
        <v>44961</v>
      </c>
      <c r="I36" s="3" t="str">
        <f>TEXT(Full_Table[[#This Row],[order_date]],"YYYY")</f>
        <v>2023</v>
      </c>
      <c r="J36" s="3" t="str">
        <f>TEXT(Full_Table[[#This Row],[order_date]],"MMM")</f>
        <v>Feb</v>
      </c>
      <c r="K36" s="3" t="str">
        <f>TEXT(Full_Table[[#This Row],[order_date]],"DDD")</f>
        <v>Sat</v>
      </c>
      <c r="L36" s="20">
        <v>225.25</v>
      </c>
      <c r="M36" s="16">
        <f>VLOOKUP(Full_Table[[#This Row],[order_id]],Order_items[],3)</f>
        <v>74</v>
      </c>
      <c r="N36" s="16" t="str">
        <f>VLOOKUP(Full_Table[[#This Row],[Product_Id]],Product[],2)</f>
        <v>Samsung Odyssey G9 Gaming Monitor</v>
      </c>
      <c r="O36" s="16" t="str">
        <f>VLOOKUP(Full_Table[[#This Row],[Product_Id]],Product[],3)</f>
        <v>Accessories</v>
      </c>
      <c r="P36" s="16">
        <f>VLOOKUP(Full_Table[[#This Row],[order_id]],Order_items[],4)</f>
        <v>8</v>
      </c>
      <c r="Q36" s="19">
        <f>VLOOKUP(Full_Table[[#This Row],[Product_Id]],Product[],4)</f>
        <v>934.16</v>
      </c>
      <c r="R36" s="19">
        <f>VLOOKUP(Full_Table[[#This Row],[order_id]],Order_items[],6)</f>
        <v>5941.28</v>
      </c>
    </row>
    <row r="37" spans="1:18" x14ac:dyDescent="0.35">
      <c r="A37" s="2">
        <v>36</v>
      </c>
      <c r="B37" s="14">
        <v>59</v>
      </c>
      <c r="C37" s="2" t="str">
        <f>VLOOKUP(Full_Table[[#This Row],[customer_id]],Customers[],2)</f>
        <v>EVELYN COLLINS</v>
      </c>
      <c r="D37" s="2" t="str">
        <f>VLOOKUP(Full_Table[[#This Row],[customer_id]],Customers[],3)</f>
        <v>Female</v>
      </c>
      <c r="E37" s="2">
        <f>VLOOKUP(Full_Table[[#This Row],[customer_id]],Customers[],4)</f>
        <v>56</v>
      </c>
      <c r="F37" s="2" t="str">
        <f>VLOOKUP(Full_Table[[#This Row],[customer_id]],Customers[],5)</f>
        <v>Most Experienced</v>
      </c>
      <c r="G37" s="2" t="str">
        <f>VLOOKUP(Full_Table[[#This Row],[customer_id]],Customers[],6)</f>
        <v>Los Angeles</v>
      </c>
      <c r="H37" s="3">
        <v>44962</v>
      </c>
      <c r="I37" s="3" t="str">
        <f>TEXT(Full_Table[[#This Row],[order_date]],"YYYY")</f>
        <v>2023</v>
      </c>
      <c r="J37" s="3" t="str">
        <f>TEXT(Full_Table[[#This Row],[order_date]],"MMM")</f>
        <v>Feb</v>
      </c>
      <c r="K37" s="3" t="str">
        <f>TEXT(Full_Table[[#This Row],[order_date]],"DDD")</f>
        <v>Sun</v>
      </c>
      <c r="L37" s="20">
        <v>1618.18</v>
      </c>
      <c r="M37" s="16">
        <f>VLOOKUP(Full_Table[[#This Row],[order_id]],Order_items[],3)</f>
        <v>85</v>
      </c>
      <c r="N37" s="16" t="str">
        <f>VLOOKUP(Full_Table[[#This Row],[Product_Id]],Product[],2)</f>
        <v>Sony WH-1000XM4 Wireless Headphones</v>
      </c>
      <c r="O37" s="16" t="str">
        <f>VLOOKUP(Full_Table[[#This Row],[Product_Id]],Product[],3)</f>
        <v>Home Appliances</v>
      </c>
      <c r="P37" s="16">
        <f>VLOOKUP(Full_Table[[#This Row],[order_id]],Order_items[],4)</f>
        <v>8</v>
      </c>
      <c r="Q37" s="19">
        <f>VLOOKUP(Full_Table[[#This Row],[Product_Id]],Product[],4)</f>
        <v>612.41999999999996</v>
      </c>
      <c r="R37" s="19">
        <f>VLOOKUP(Full_Table[[#This Row],[order_id]],Order_items[],6)</f>
        <v>6862.8</v>
      </c>
    </row>
    <row r="38" spans="1:18" x14ac:dyDescent="0.35">
      <c r="A38" s="2">
        <v>37</v>
      </c>
      <c r="B38" s="14">
        <v>71</v>
      </c>
      <c r="C38" s="2" t="str">
        <f>VLOOKUP(Full_Table[[#This Row],[customer_id]],Customers[],2)</f>
        <v>SCARLETT PETERSON</v>
      </c>
      <c r="D38" s="2" t="str">
        <f>VLOOKUP(Full_Table[[#This Row],[customer_id]],Customers[],3)</f>
        <v>Female</v>
      </c>
      <c r="E38" s="2">
        <f>VLOOKUP(Full_Table[[#This Row],[customer_id]],Customers[],4)</f>
        <v>59</v>
      </c>
      <c r="F38" s="2" t="str">
        <f>VLOOKUP(Full_Table[[#This Row],[customer_id]],Customers[],5)</f>
        <v>Most Experienced</v>
      </c>
      <c r="G38" s="2" t="str">
        <f>VLOOKUP(Full_Table[[#This Row],[customer_id]],Customers[],6)</f>
        <v>Chicago</v>
      </c>
      <c r="H38" s="3">
        <v>44963</v>
      </c>
      <c r="I38" s="3" t="str">
        <f>TEXT(Full_Table[[#This Row],[order_date]],"YYYY")</f>
        <v>2023</v>
      </c>
      <c r="J38" s="3" t="str">
        <f>TEXT(Full_Table[[#This Row],[order_date]],"MMM")</f>
        <v>Feb</v>
      </c>
      <c r="K38" s="3" t="str">
        <f>TEXT(Full_Table[[#This Row],[order_date]],"DDD")</f>
        <v>Mon</v>
      </c>
      <c r="L38" s="20">
        <v>1207.5899999999999</v>
      </c>
      <c r="M38" s="16">
        <f>VLOOKUP(Full_Table[[#This Row],[order_id]],Order_items[],3)</f>
        <v>93</v>
      </c>
      <c r="N38" s="16" t="str">
        <f>VLOOKUP(Full_Table[[#This Row],[Product_Id]],Product[],2)</f>
        <v>ASUS ROG Strix Scar 17 Gaming Laptop</v>
      </c>
      <c r="O38" s="16" t="str">
        <f>VLOOKUP(Full_Table[[#This Row],[Product_Id]],Product[],3)</f>
        <v>Accessories</v>
      </c>
      <c r="P38" s="16">
        <f>VLOOKUP(Full_Table[[#This Row],[order_id]],Order_items[],4)</f>
        <v>5</v>
      </c>
      <c r="Q38" s="19">
        <f>VLOOKUP(Full_Table[[#This Row],[Product_Id]],Product[],4)</f>
        <v>592.80999999999995</v>
      </c>
      <c r="R38" s="19">
        <f>VLOOKUP(Full_Table[[#This Row],[order_id]],Order_items[],6)</f>
        <v>4252.55</v>
      </c>
    </row>
    <row r="39" spans="1:18" x14ac:dyDescent="0.35">
      <c r="A39" s="2">
        <v>38</v>
      </c>
      <c r="B39" s="14">
        <v>41</v>
      </c>
      <c r="C39" s="2" t="str">
        <f>VLOOKUP(Full_Table[[#This Row],[customer_id]],Customers[],2)</f>
        <v>ANTHONY GREEN</v>
      </c>
      <c r="D39" s="2" t="str">
        <f>VLOOKUP(Full_Table[[#This Row],[customer_id]],Customers[],3)</f>
        <v>Male</v>
      </c>
      <c r="E39" s="2">
        <f>VLOOKUP(Full_Table[[#This Row],[customer_id]],Customers[],4)</f>
        <v>22</v>
      </c>
      <c r="F39" s="2" t="str">
        <f>VLOOKUP(Full_Table[[#This Row],[customer_id]],Customers[],5)</f>
        <v>Young Worker</v>
      </c>
      <c r="G39" s="2" t="str">
        <f>VLOOKUP(Full_Table[[#This Row],[customer_id]],Customers[],6)</f>
        <v>Houston</v>
      </c>
      <c r="H39" s="3">
        <v>44964</v>
      </c>
      <c r="I39" s="3" t="str">
        <f>TEXT(Full_Table[[#This Row],[order_date]],"YYYY")</f>
        <v>2023</v>
      </c>
      <c r="J39" s="3" t="str">
        <f>TEXT(Full_Table[[#This Row],[order_date]],"MMM")</f>
        <v>Feb</v>
      </c>
      <c r="K39" s="3" t="str">
        <f>TEXT(Full_Table[[#This Row],[order_date]],"DDD")</f>
        <v>Tue</v>
      </c>
      <c r="L39" s="20">
        <v>1095.9000000000001</v>
      </c>
      <c r="M39" s="16">
        <f>VLOOKUP(Full_Table[[#This Row],[order_id]],Order_items[],3)</f>
        <v>1</v>
      </c>
      <c r="N39" s="16" t="str">
        <f>VLOOKUP(Full_Table[[#This Row],[Product_Id]],Product[],2)</f>
        <v>Philips Sonicare ProtectiveClean 6100 Electric Toothbrush</v>
      </c>
      <c r="O39" s="16" t="str">
        <f>VLOOKUP(Full_Table[[#This Row],[Product_Id]],Product[],3)</f>
        <v>Electronics</v>
      </c>
      <c r="P39" s="16">
        <f>VLOOKUP(Full_Table[[#This Row],[order_id]],Order_items[],4)</f>
        <v>8</v>
      </c>
      <c r="Q39" s="19">
        <f>VLOOKUP(Full_Table[[#This Row],[Product_Id]],Product[],4)</f>
        <v>695.98</v>
      </c>
      <c r="R39" s="19">
        <f>VLOOKUP(Full_Table[[#This Row],[order_id]],Order_items[],6)</f>
        <v>1364.24</v>
      </c>
    </row>
    <row r="40" spans="1:18" x14ac:dyDescent="0.35">
      <c r="A40" s="2">
        <v>39</v>
      </c>
      <c r="B40" s="14">
        <v>86</v>
      </c>
      <c r="C40" s="2" t="str">
        <f>VLOOKUP(Full_Table[[#This Row],[customer_id]],Customers[],2)</f>
        <v>VIOLET BENNETT</v>
      </c>
      <c r="D40" s="2" t="str">
        <f>VLOOKUP(Full_Table[[#This Row],[customer_id]],Customers[],3)</f>
        <v>Female</v>
      </c>
      <c r="E40" s="2">
        <f>VLOOKUP(Full_Table[[#This Row],[customer_id]],Customers[],4)</f>
        <v>44</v>
      </c>
      <c r="F40" s="2" t="str">
        <f>VLOOKUP(Full_Table[[#This Row],[customer_id]],Customers[],5)</f>
        <v>Most Experienced</v>
      </c>
      <c r="G40" s="2" t="str">
        <f>VLOOKUP(Full_Table[[#This Row],[customer_id]],Customers[],6)</f>
        <v>Chicago</v>
      </c>
      <c r="H40" s="3">
        <v>44965</v>
      </c>
      <c r="I40" s="3" t="str">
        <f>TEXT(Full_Table[[#This Row],[order_date]],"YYYY")</f>
        <v>2023</v>
      </c>
      <c r="J40" s="3" t="str">
        <f>TEXT(Full_Table[[#This Row],[order_date]],"MMM")</f>
        <v>Feb</v>
      </c>
      <c r="K40" s="3" t="str">
        <f>TEXT(Full_Table[[#This Row],[order_date]],"DDD")</f>
        <v>Wed</v>
      </c>
      <c r="L40" s="20">
        <v>687.45</v>
      </c>
      <c r="M40" s="16">
        <f>VLOOKUP(Full_Table[[#This Row],[order_id]],Order_items[],3)</f>
        <v>19</v>
      </c>
      <c r="N40" s="16" t="str">
        <f>VLOOKUP(Full_Table[[#This Row],[Product_Id]],Product[],2)</f>
        <v>Sony A7R IV Full-Frame Mirrorless Camera</v>
      </c>
      <c r="O40" s="16" t="str">
        <f>VLOOKUP(Full_Table[[#This Row],[Product_Id]],Product[],3)</f>
        <v>Accessories</v>
      </c>
      <c r="P40" s="16">
        <f>VLOOKUP(Full_Table[[#This Row],[order_id]],Order_items[],4)</f>
        <v>5</v>
      </c>
      <c r="Q40" s="19">
        <f>VLOOKUP(Full_Table[[#This Row],[Product_Id]],Product[],4)</f>
        <v>766.1</v>
      </c>
      <c r="R40" s="19">
        <f>VLOOKUP(Full_Table[[#This Row],[order_id]],Order_items[],6)</f>
        <v>642.09999999999991</v>
      </c>
    </row>
    <row r="41" spans="1:18" x14ac:dyDescent="0.35">
      <c r="A41" s="2">
        <v>40</v>
      </c>
      <c r="B41" s="14">
        <v>77</v>
      </c>
      <c r="C41" s="2" t="str">
        <f>VLOOKUP(Full_Table[[#This Row],[customer_id]],Customers[],2)</f>
        <v>ELEANOR KIM</v>
      </c>
      <c r="D41" s="2" t="str">
        <f>VLOOKUP(Full_Table[[#This Row],[customer_id]],Customers[],3)</f>
        <v>Female</v>
      </c>
      <c r="E41" s="2">
        <f>VLOOKUP(Full_Table[[#This Row],[customer_id]],Customers[],4)</f>
        <v>25</v>
      </c>
      <c r="F41" s="2" t="str">
        <f>VLOOKUP(Full_Table[[#This Row],[customer_id]],Customers[],5)</f>
        <v>Young Worker</v>
      </c>
      <c r="G41" s="2" t="str">
        <f>VLOOKUP(Full_Table[[#This Row],[customer_id]],Customers[],6)</f>
        <v>Los Angeles</v>
      </c>
      <c r="H41" s="3">
        <v>44966</v>
      </c>
      <c r="I41" s="3" t="str">
        <f>TEXT(Full_Table[[#This Row],[order_date]],"YYYY")</f>
        <v>2023</v>
      </c>
      <c r="J41" s="3" t="str">
        <f>TEXT(Full_Table[[#This Row],[order_date]],"MMM")</f>
        <v>Feb</v>
      </c>
      <c r="K41" s="3" t="str">
        <f>TEXT(Full_Table[[#This Row],[order_date]],"DDD")</f>
        <v>Thu</v>
      </c>
      <c r="L41" s="20">
        <v>1793.96</v>
      </c>
      <c r="M41" s="16">
        <f>VLOOKUP(Full_Table[[#This Row],[order_id]],Order_items[],3)</f>
        <v>9</v>
      </c>
      <c r="N41" s="16" t="str">
        <f>VLOOKUP(Full_Table[[#This Row],[Product_Id]],Product[],2)</f>
        <v>DeLonghi Magnifica Coffee Machine</v>
      </c>
      <c r="O41" s="16" t="str">
        <f>VLOOKUP(Full_Table[[#This Row],[Product_Id]],Product[],3)</f>
        <v>Electronics</v>
      </c>
      <c r="P41" s="16">
        <f>VLOOKUP(Full_Table[[#This Row],[order_id]],Order_items[],4)</f>
        <v>9</v>
      </c>
      <c r="Q41" s="19">
        <f>VLOOKUP(Full_Table[[#This Row],[Product_Id]],Product[],4)</f>
        <v>122.03</v>
      </c>
      <c r="R41" s="19">
        <f>VLOOKUP(Full_Table[[#This Row],[order_id]],Order_items[],6)</f>
        <v>8364.33</v>
      </c>
    </row>
    <row r="42" spans="1:18" x14ac:dyDescent="0.35">
      <c r="A42" s="2">
        <v>41</v>
      </c>
      <c r="B42" s="14">
        <v>65</v>
      </c>
      <c r="C42" s="2" t="str">
        <f>VLOOKUP(Full_Table[[#This Row],[customer_id]],Customers[],2)</f>
        <v>CAMILA COOK</v>
      </c>
      <c r="D42" s="2" t="str">
        <f>VLOOKUP(Full_Table[[#This Row],[customer_id]],Customers[],3)</f>
        <v>Female</v>
      </c>
      <c r="E42" s="2">
        <f>VLOOKUP(Full_Table[[#This Row],[customer_id]],Customers[],4)</f>
        <v>51</v>
      </c>
      <c r="F42" s="2" t="str">
        <f>VLOOKUP(Full_Table[[#This Row],[customer_id]],Customers[],5)</f>
        <v>Most Experienced</v>
      </c>
      <c r="G42" s="2" t="str">
        <f>VLOOKUP(Full_Table[[#This Row],[customer_id]],Customers[],6)</f>
        <v>Chicago</v>
      </c>
      <c r="H42" s="3">
        <v>44967</v>
      </c>
      <c r="I42" s="3" t="str">
        <f>TEXT(Full_Table[[#This Row],[order_date]],"YYYY")</f>
        <v>2023</v>
      </c>
      <c r="J42" s="3" t="str">
        <f>TEXT(Full_Table[[#This Row],[order_date]],"MMM")</f>
        <v>Feb</v>
      </c>
      <c r="K42" s="3" t="str">
        <f>TEXT(Full_Table[[#This Row],[order_date]],"DDD")</f>
        <v>Fri</v>
      </c>
      <c r="L42" s="20">
        <v>1012.3</v>
      </c>
      <c r="M42" s="16">
        <f>VLOOKUP(Full_Table[[#This Row],[order_id]],Order_items[],3)</f>
        <v>38</v>
      </c>
      <c r="N42" s="16" t="str">
        <f>VLOOKUP(Full_Table[[#This Row],[Product_Id]],Product[],2)</f>
        <v>Apple MacBook Pro (16-inch, M1 Max)</v>
      </c>
      <c r="O42" s="16" t="str">
        <f>VLOOKUP(Full_Table[[#This Row],[Product_Id]],Product[],3)</f>
        <v>Accessories</v>
      </c>
      <c r="P42" s="16">
        <f>VLOOKUP(Full_Table[[#This Row],[order_id]],Order_items[],4)</f>
        <v>2</v>
      </c>
      <c r="Q42" s="19">
        <f>VLOOKUP(Full_Table[[#This Row],[Product_Id]],Product[],4)</f>
        <v>545.08000000000004</v>
      </c>
      <c r="R42" s="19">
        <f>VLOOKUP(Full_Table[[#This Row],[order_id]],Order_items[],6)</f>
        <v>1892.52</v>
      </c>
    </row>
    <row r="43" spans="1:18" x14ac:dyDescent="0.35">
      <c r="A43" s="2">
        <v>42</v>
      </c>
      <c r="B43" s="14">
        <v>4</v>
      </c>
      <c r="C43" s="2" t="str">
        <f>VLOOKUP(Full_Table[[#This Row],[customer_id]],Customers[],2)</f>
        <v>ELIJAH BROWN</v>
      </c>
      <c r="D43" s="2" t="str">
        <f>VLOOKUP(Full_Table[[#This Row],[customer_id]],Customers[],3)</f>
        <v>Male</v>
      </c>
      <c r="E43" s="2">
        <f>VLOOKUP(Full_Table[[#This Row],[customer_id]],Customers[],4)</f>
        <v>20</v>
      </c>
      <c r="F43" s="2" t="str">
        <f>VLOOKUP(Full_Table[[#This Row],[customer_id]],Customers[],5)</f>
        <v>Young Worker</v>
      </c>
      <c r="G43" s="2" t="str">
        <f>VLOOKUP(Full_Table[[#This Row],[customer_id]],Customers[],6)</f>
        <v>Phoenix</v>
      </c>
      <c r="H43" s="3">
        <v>44968</v>
      </c>
      <c r="I43" s="3" t="str">
        <f>TEXT(Full_Table[[#This Row],[order_date]],"YYYY")</f>
        <v>2023</v>
      </c>
      <c r="J43" s="3" t="str">
        <f>TEXT(Full_Table[[#This Row],[order_date]],"MMM")</f>
        <v>Feb</v>
      </c>
      <c r="K43" s="3" t="str">
        <f>TEXT(Full_Table[[#This Row],[order_date]],"DDD")</f>
        <v>Sat</v>
      </c>
      <c r="L43" s="20">
        <v>555.1</v>
      </c>
      <c r="M43" s="16">
        <f>VLOOKUP(Full_Table[[#This Row],[order_id]],Order_items[],3)</f>
        <v>65</v>
      </c>
      <c r="N43" s="16" t="str">
        <f>VLOOKUP(Full_Table[[#This Row],[Product_Id]],Product[],2)</f>
        <v>GoPro HERO11 Black</v>
      </c>
      <c r="O43" s="16" t="str">
        <f>VLOOKUP(Full_Table[[#This Row],[Product_Id]],Product[],3)</f>
        <v>Home Appliances</v>
      </c>
      <c r="P43" s="16">
        <f>VLOOKUP(Full_Table[[#This Row],[order_id]],Order_items[],4)</f>
        <v>4</v>
      </c>
      <c r="Q43" s="19">
        <f>VLOOKUP(Full_Table[[#This Row],[Product_Id]],Product[],4)</f>
        <v>48.4</v>
      </c>
      <c r="R43" s="19">
        <f>VLOOKUP(Full_Table[[#This Row],[order_id]],Order_items[],6)</f>
        <v>3348.52</v>
      </c>
    </row>
    <row r="44" spans="1:18" x14ac:dyDescent="0.35">
      <c r="A44" s="2">
        <v>43</v>
      </c>
      <c r="B44" s="14">
        <v>86</v>
      </c>
      <c r="C44" s="2" t="str">
        <f>VLOOKUP(Full_Table[[#This Row],[customer_id]],Customers[],2)</f>
        <v>VIOLET BENNETT</v>
      </c>
      <c r="D44" s="2" t="str">
        <f>VLOOKUP(Full_Table[[#This Row],[customer_id]],Customers[],3)</f>
        <v>Female</v>
      </c>
      <c r="E44" s="2">
        <f>VLOOKUP(Full_Table[[#This Row],[customer_id]],Customers[],4)</f>
        <v>44</v>
      </c>
      <c r="F44" s="2" t="str">
        <f>VLOOKUP(Full_Table[[#This Row],[customer_id]],Customers[],5)</f>
        <v>Most Experienced</v>
      </c>
      <c r="G44" s="2" t="str">
        <f>VLOOKUP(Full_Table[[#This Row],[customer_id]],Customers[],6)</f>
        <v>Chicago</v>
      </c>
      <c r="H44" s="3">
        <v>44969</v>
      </c>
      <c r="I44" s="3" t="str">
        <f>TEXT(Full_Table[[#This Row],[order_date]],"YYYY")</f>
        <v>2023</v>
      </c>
      <c r="J44" s="3" t="str">
        <f>TEXT(Full_Table[[#This Row],[order_date]],"MMM")</f>
        <v>Feb</v>
      </c>
      <c r="K44" s="3" t="str">
        <f>TEXT(Full_Table[[#This Row],[order_date]],"DDD")</f>
        <v>Sun</v>
      </c>
      <c r="L44" s="20">
        <v>1489.5</v>
      </c>
      <c r="M44" s="16">
        <f>VLOOKUP(Full_Table[[#This Row],[order_id]],Order_items[],3)</f>
        <v>33</v>
      </c>
      <c r="N44" s="16" t="str">
        <f>VLOOKUP(Full_Table[[#This Row],[Product_Id]],Product[],2)</f>
        <v>Harman Kardon Onyx Studio 7</v>
      </c>
      <c r="O44" s="16" t="str">
        <f>VLOOKUP(Full_Table[[#This Row],[Product_Id]],Product[],3)</f>
        <v>Electronics</v>
      </c>
      <c r="P44" s="16">
        <f>VLOOKUP(Full_Table[[#This Row],[order_id]],Order_items[],4)</f>
        <v>2</v>
      </c>
      <c r="Q44" s="19">
        <f>VLOOKUP(Full_Table[[#This Row],[Product_Id]],Product[],4)</f>
        <v>644.4</v>
      </c>
      <c r="R44" s="19">
        <f>VLOOKUP(Full_Table[[#This Row],[order_id]],Order_items[],6)</f>
        <v>439.98</v>
      </c>
    </row>
    <row r="45" spans="1:18" x14ac:dyDescent="0.35">
      <c r="A45" s="2">
        <v>44</v>
      </c>
      <c r="B45" s="14">
        <v>18</v>
      </c>
      <c r="C45" s="2" t="str">
        <f>VLOOKUP(Full_Table[[#This Row],[customer_id]],Customers[],2)</f>
        <v>LEVI MOORE</v>
      </c>
      <c r="D45" s="2" t="str">
        <f>VLOOKUP(Full_Table[[#This Row],[customer_id]],Customers[],3)</f>
        <v>Male</v>
      </c>
      <c r="E45" s="2">
        <f>VLOOKUP(Full_Table[[#This Row],[customer_id]],Customers[],4)</f>
        <v>53</v>
      </c>
      <c r="F45" s="2" t="str">
        <f>VLOOKUP(Full_Table[[#This Row],[customer_id]],Customers[],5)</f>
        <v>Most Experienced</v>
      </c>
      <c r="G45" s="2" t="str">
        <f>VLOOKUP(Full_Table[[#This Row],[customer_id]],Customers[],6)</f>
        <v>Phoenix</v>
      </c>
      <c r="H45" s="3">
        <v>44970</v>
      </c>
      <c r="I45" s="3" t="str">
        <f>TEXT(Full_Table[[#This Row],[order_date]],"YYYY")</f>
        <v>2023</v>
      </c>
      <c r="J45" s="3" t="str">
        <f>TEXT(Full_Table[[#This Row],[order_date]],"MMM")</f>
        <v>Feb</v>
      </c>
      <c r="K45" s="3" t="str">
        <f>TEXT(Full_Table[[#This Row],[order_date]],"DDD")</f>
        <v>Mon</v>
      </c>
      <c r="L45" s="20">
        <v>1202.6099999999999</v>
      </c>
      <c r="M45" s="16">
        <f>VLOOKUP(Full_Table[[#This Row],[order_id]],Order_items[],3)</f>
        <v>35</v>
      </c>
      <c r="N45" s="16" t="str">
        <f>VLOOKUP(Full_Table[[#This Row],[Product_Id]],Product[],2)</f>
        <v>Gucci GG Marmont Belt</v>
      </c>
      <c r="O45" s="16" t="str">
        <f>VLOOKUP(Full_Table[[#This Row],[Product_Id]],Product[],3)</f>
        <v>Accessories</v>
      </c>
      <c r="P45" s="16">
        <f>VLOOKUP(Full_Table[[#This Row],[order_id]],Order_items[],4)</f>
        <v>8</v>
      </c>
      <c r="Q45" s="19">
        <f>VLOOKUP(Full_Table[[#This Row],[Product_Id]],Product[],4)</f>
        <v>860.37</v>
      </c>
      <c r="R45" s="19">
        <f>VLOOKUP(Full_Table[[#This Row],[order_id]],Order_items[],6)</f>
        <v>1169.3599999999999</v>
      </c>
    </row>
    <row r="46" spans="1:18" x14ac:dyDescent="0.35">
      <c r="A46" s="2">
        <v>45</v>
      </c>
      <c r="B46" s="14">
        <v>63</v>
      </c>
      <c r="C46" s="2" t="str">
        <f>VLOOKUP(Full_Table[[#This Row],[customer_id]],Customers[],2)</f>
        <v>ELLA MORALES</v>
      </c>
      <c r="D46" s="2" t="str">
        <f>VLOOKUP(Full_Table[[#This Row],[customer_id]],Customers[],3)</f>
        <v>Female</v>
      </c>
      <c r="E46" s="2">
        <f>VLOOKUP(Full_Table[[#This Row],[customer_id]],Customers[],4)</f>
        <v>48</v>
      </c>
      <c r="F46" s="2" t="str">
        <f>VLOOKUP(Full_Table[[#This Row],[customer_id]],Customers[],5)</f>
        <v>Most Experienced</v>
      </c>
      <c r="G46" s="2" t="str">
        <f>VLOOKUP(Full_Table[[#This Row],[customer_id]],Customers[],6)</f>
        <v>Phoenix</v>
      </c>
      <c r="H46" s="3">
        <v>44971</v>
      </c>
      <c r="I46" s="3" t="str">
        <f>TEXT(Full_Table[[#This Row],[order_date]],"YYYY")</f>
        <v>2023</v>
      </c>
      <c r="J46" s="3" t="str">
        <f>TEXT(Full_Table[[#This Row],[order_date]],"MMM")</f>
        <v>Feb</v>
      </c>
      <c r="K46" s="3" t="str">
        <f>TEXT(Full_Table[[#This Row],[order_date]],"DDD")</f>
        <v>Tue</v>
      </c>
      <c r="L46" s="20">
        <v>129.9</v>
      </c>
      <c r="M46" s="16">
        <f>VLOOKUP(Full_Table[[#This Row],[order_id]],Order_items[],3)</f>
        <v>57</v>
      </c>
      <c r="N46" s="16" t="str">
        <f>VLOOKUP(Full_Table[[#This Row],[Product_Id]],Product[],2)</f>
        <v>TCL 6-Series 65-Inch 4K TV</v>
      </c>
      <c r="O46" s="16" t="str">
        <f>VLOOKUP(Full_Table[[#This Row],[Product_Id]],Product[],3)</f>
        <v>Home Appliances</v>
      </c>
      <c r="P46" s="16">
        <f>VLOOKUP(Full_Table[[#This Row],[order_id]],Order_items[],4)</f>
        <v>1</v>
      </c>
      <c r="Q46" s="19">
        <f>VLOOKUP(Full_Table[[#This Row],[Product_Id]],Product[],4)</f>
        <v>887.61</v>
      </c>
      <c r="R46" s="19">
        <f>VLOOKUP(Full_Table[[#This Row],[order_id]],Order_items[],6)</f>
        <v>199.52</v>
      </c>
    </row>
    <row r="47" spans="1:18" x14ac:dyDescent="0.35">
      <c r="A47" s="2">
        <v>46</v>
      </c>
      <c r="B47" s="14">
        <v>92</v>
      </c>
      <c r="C47" s="2" t="str">
        <f>VLOOKUP(Full_Table[[#This Row],[customer_id]],Customers[],2)</f>
        <v>EMILIA ALVAREZ</v>
      </c>
      <c r="D47" s="2" t="str">
        <f>VLOOKUP(Full_Table[[#This Row],[customer_id]],Customers[],3)</f>
        <v>Female</v>
      </c>
      <c r="E47" s="2">
        <f>VLOOKUP(Full_Table[[#This Row],[customer_id]],Customers[],4)</f>
        <v>60</v>
      </c>
      <c r="F47" s="2" t="str">
        <f>VLOOKUP(Full_Table[[#This Row],[customer_id]],Customers[],5)</f>
        <v>Most Experienced</v>
      </c>
      <c r="G47" s="2" t="str">
        <f>VLOOKUP(Full_Table[[#This Row],[customer_id]],Customers[],6)</f>
        <v>Houston</v>
      </c>
      <c r="H47" s="3">
        <v>44972</v>
      </c>
      <c r="I47" s="3" t="str">
        <f>TEXT(Full_Table[[#This Row],[order_date]],"YYYY")</f>
        <v>2023</v>
      </c>
      <c r="J47" s="3" t="str">
        <f>TEXT(Full_Table[[#This Row],[order_date]],"MMM")</f>
        <v>Feb</v>
      </c>
      <c r="K47" s="3" t="str">
        <f>TEXT(Full_Table[[#This Row],[order_date]],"DDD")</f>
        <v>Wed</v>
      </c>
      <c r="L47" s="20">
        <v>1483.48</v>
      </c>
      <c r="M47" s="16">
        <f>VLOOKUP(Full_Table[[#This Row],[order_id]],Order_items[],3)</f>
        <v>22</v>
      </c>
      <c r="N47" s="16" t="str">
        <f>VLOOKUP(Full_Table[[#This Row],[Product_Id]],Product[],2)</f>
        <v>Fitbit Versa 4</v>
      </c>
      <c r="O47" s="16" t="str">
        <f>VLOOKUP(Full_Table[[#This Row],[Product_Id]],Product[],3)</f>
        <v>Home Appliances</v>
      </c>
      <c r="P47" s="16">
        <f>VLOOKUP(Full_Table[[#This Row],[order_id]],Order_items[],4)</f>
        <v>7</v>
      </c>
      <c r="Q47" s="19">
        <f>VLOOKUP(Full_Table[[#This Row],[Product_Id]],Product[],4)</f>
        <v>616.87</v>
      </c>
      <c r="R47" s="19">
        <f>VLOOKUP(Full_Table[[#This Row],[order_id]],Order_items[],6)</f>
        <v>3040.94</v>
      </c>
    </row>
    <row r="48" spans="1:18" x14ac:dyDescent="0.35">
      <c r="A48" s="2">
        <v>47</v>
      </c>
      <c r="B48" s="14">
        <v>3</v>
      </c>
      <c r="C48" s="2" t="str">
        <f>VLOOKUP(Full_Table[[#This Row],[customer_id]],Customers[],2)</f>
        <v>OLIVER WILLIAMS</v>
      </c>
      <c r="D48" s="2" t="str">
        <f>VLOOKUP(Full_Table[[#This Row],[customer_id]],Customers[],3)</f>
        <v>Male</v>
      </c>
      <c r="E48" s="2">
        <f>VLOOKUP(Full_Table[[#This Row],[customer_id]],Customers[],4)</f>
        <v>37</v>
      </c>
      <c r="F48" s="2" t="str">
        <f>VLOOKUP(Full_Table[[#This Row],[customer_id]],Customers[],5)</f>
        <v>Working Class</v>
      </c>
      <c r="G48" s="2" t="str">
        <f>VLOOKUP(Full_Table[[#This Row],[customer_id]],Customers[],6)</f>
        <v>Houston</v>
      </c>
      <c r="H48" s="3">
        <v>44973</v>
      </c>
      <c r="I48" s="3" t="str">
        <f>TEXT(Full_Table[[#This Row],[order_date]],"YYYY")</f>
        <v>2023</v>
      </c>
      <c r="J48" s="3" t="str">
        <f>TEXT(Full_Table[[#This Row],[order_date]],"MMM")</f>
        <v>Feb</v>
      </c>
      <c r="K48" s="3" t="str">
        <f>TEXT(Full_Table[[#This Row],[order_date]],"DDD")</f>
        <v>Thu</v>
      </c>
      <c r="L48" s="20">
        <v>1101.98</v>
      </c>
      <c r="M48" s="16">
        <f>VLOOKUP(Full_Table[[#This Row],[order_id]],Order_items[],3)</f>
        <v>35</v>
      </c>
      <c r="N48" s="16" t="str">
        <f>VLOOKUP(Full_Table[[#This Row],[Product_Id]],Product[],2)</f>
        <v>Gucci GG Marmont Belt</v>
      </c>
      <c r="O48" s="16" t="str">
        <f>VLOOKUP(Full_Table[[#This Row],[Product_Id]],Product[],3)</f>
        <v>Accessories</v>
      </c>
      <c r="P48" s="16">
        <f>VLOOKUP(Full_Table[[#This Row],[order_id]],Order_items[],4)</f>
        <v>7</v>
      </c>
      <c r="Q48" s="19">
        <f>VLOOKUP(Full_Table[[#This Row],[Product_Id]],Product[],4)</f>
        <v>860.37</v>
      </c>
      <c r="R48" s="19">
        <f>VLOOKUP(Full_Table[[#This Row],[order_id]],Order_items[],6)</f>
        <v>4359.8100000000004</v>
      </c>
    </row>
    <row r="49" spans="1:18" x14ac:dyDescent="0.35">
      <c r="A49" s="2">
        <v>48</v>
      </c>
      <c r="B49" s="14">
        <v>23</v>
      </c>
      <c r="C49" s="2" t="str">
        <f>VLOOKUP(Full_Table[[#This Row],[customer_id]],Customers[],2)</f>
        <v>THEODORE THOMPSON</v>
      </c>
      <c r="D49" s="2" t="str">
        <f>VLOOKUP(Full_Table[[#This Row],[customer_id]],Customers[],3)</f>
        <v>Male</v>
      </c>
      <c r="E49" s="2">
        <f>VLOOKUP(Full_Table[[#This Row],[customer_id]],Customers[],4)</f>
        <v>44</v>
      </c>
      <c r="F49" s="2" t="str">
        <f>VLOOKUP(Full_Table[[#This Row],[customer_id]],Customers[],5)</f>
        <v>Most Experienced</v>
      </c>
      <c r="G49" s="2" t="str">
        <f>VLOOKUP(Full_Table[[#This Row],[customer_id]],Customers[],6)</f>
        <v>Chicago</v>
      </c>
      <c r="H49" s="3">
        <v>44974</v>
      </c>
      <c r="I49" s="3" t="str">
        <f>TEXT(Full_Table[[#This Row],[order_date]],"YYYY")</f>
        <v>2023</v>
      </c>
      <c r="J49" s="3" t="str">
        <f>TEXT(Full_Table[[#This Row],[order_date]],"MMM")</f>
        <v>Feb</v>
      </c>
      <c r="K49" s="3" t="str">
        <f>TEXT(Full_Table[[#This Row],[order_date]],"DDD")</f>
        <v>Fri</v>
      </c>
      <c r="L49" s="20">
        <v>1158.26</v>
      </c>
      <c r="M49" s="16">
        <f>VLOOKUP(Full_Table[[#This Row],[order_id]],Order_items[],3)</f>
        <v>47</v>
      </c>
      <c r="N49" s="16" t="str">
        <f>VLOOKUP(Full_Table[[#This Row],[Product_Id]],Product[],2)</f>
        <v>Jabra Elite 85t True Wireless Earbuds</v>
      </c>
      <c r="O49" s="16" t="str">
        <f>VLOOKUP(Full_Table[[#This Row],[Product_Id]],Product[],3)</f>
        <v>Electronics</v>
      </c>
      <c r="P49" s="16">
        <f>VLOOKUP(Full_Table[[#This Row],[order_id]],Order_items[],4)</f>
        <v>2</v>
      </c>
      <c r="Q49" s="19">
        <f>VLOOKUP(Full_Table[[#This Row],[Product_Id]],Product[],4)</f>
        <v>32.97</v>
      </c>
      <c r="R49" s="19">
        <f>VLOOKUP(Full_Table[[#This Row],[order_id]],Order_items[],6)</f>
        <v>1554.18</v>
      </c>
    </row>
    <row r="50" spans="1:18" x14ac:dyDescent="0.35">
      <c r="A50" s="2">
        <v>49</v>
      </c>
      <c r="B50" s="14">
        <v>49</v>
      </c>
      <c r="C50" s="2" t="str">
        <f>VLOOKUP(Full_Table[[#This Row],[customer_id]],Customers[],2)</f>
        <v>MAVERICK CARTER</v>
      </c>
      <c r="D50" s="2" t="str">
        <f>VLOOKUP(Full_Table[[#This Row],[customer_id]],Customers[],3)</f>
        <v>Male</v>
      </c>
      <c r="E50" s="2">
        <f>VLOOKUP(Full_Table[[#This Row],[customer_id]],Customers[],4)</f>
        <v>28</v>
      </c>
      <c r="F50" s="2" t="str">
        <f>VLOOKUP(Full_Table[[#This Row],[customer_id]],Customers[],5)</f>
        <v>Working Class</v>
      </c>
      <c r="G50" s="2" t="str">
        <f>VLOOKUP(Full_Table[[#This Row],[customer_id]],Customers[],6)</f>
        <v>Chicago</v>
      </c>
      <c r="H50" s="3">
        <v>44975</v>
      </c>
      <c r="I50" s="3" t="str">
        <f>TEXT(Full_Table[[#This Row],[order_date]],"YYYY")</f>
        <v>2023</v>
      </c>
      <c r="J50" s="3" t="str">
        <f>TEXT(Full_Table[[#This Row],[order_date]],"MMM")</f>
        <v>Feb</v>
      </c>
      <c r="K50" s="3" t="str">
        <f>TEXT(Full_Table[[#This Row],[order_date]],"DDD")</f>
        <v>Sat</v>
      </c>
      <c r="L50" s="20">
        <v>1625.14</v>
      </c>
      <c r="M50" s="16">
        <f>VLOOKUP(Full_Table[[#This Row],[order_id]],Order_items[],3)</f>
        <v>47</v>
      </c>
      <c r="N50" s="16" t="str">
        <f>VLOOKUP(Full_Table[[#This Row],[Product_Id]],Product[],2)</f>
        <v>Jabra Elite 85t True Wireless Earbuds</v>
      </c>
      <c r="O50" s="16" t="str">
        <f>VLOOKUP(Full_Table[[#This Row],[Product_Id]],Product[],3)</f>
        <v>Electronics</v>
      </c>
      <c r="P50" s="16">
        <f>VLOOKUP(Full_Table[[#This Row],[order_id]],Order_items[],4)</f>
        <v>4</v>
      </c>
      <c r="Q50" s="19">
        <f>VLOOKUP(Full_Table[[#This Row],[Product_Id]],Product[],4)</f>
        <v>32.97</v>
      </c>
      <c r="R50" s="19">
        <f>VLOOKUP(Full_Table[[#This Row],[order_id]],Order_items[],6)</f>
        <v>2834.68</v>
      </c>
    </row>
    <row r="51" spans="1:18" x14ac:dyDescent="0.35">
      <c r="A51" s="2">
        <v>50</v>
      </c>
      <c r="B51" s="14">
        <v>47</v>
      </c>
      <c r="C51" s="2" t="str">
        <f>VLOOKUP(Full_Table[[#This Row],[customer_id]],Customers[],2)</f>
        <v>CHRISTOPHER CAMPBELL</v>
      </c>
      <c r="D51" s="2" t="str">
        <f>VLOOKUP(Full_Table[[#This Row],[customer_id]],Customers[],3)</f>
        <v>Male</v>
      </c>
      <c r="E51" s="2">
        <f>VLOOKUP(Full_Table[[#This Row],[customer_id]],Customers[],4)</f>
        <v>30</v>
      </c>
      <c r="F51" s="2" t="str">
        <f>VLOOKUP(Full_Table[[#This Row],[customer_id]],Customers[],5)</f>
        <v>Working Class</v>
      </c>
      <c r="G51" s="2" t="str">
        <f>VLOOKUP(Full_Table[[#This Row],[customer_id]],Customers[],6)</f>
        <v>Houston</v>
      </c>
      <c r="H51" s="3">
        <v>44976</v>
      </c>
      <c r="I51" s="3" t="str">
        <f>TEXT(Full_Table[[#This Row],[order_date]],"YYYY")</f>
        <v>2023</v>
      </c>
      <c r="J51" s="3" t="str">
        <f>TEXT(Full_Table[[#This Row],[order_date]],"MMM")</f>
        <v>Feb</v>
      </c>
      <c r="K51" s="3" t="str">
        <f>TEXT(Full_Table[[#This Row],[order_date]],"DDD")</f>
        <v>Sun</v>
      </c>
      <c r="L51" s="20">
        <v>325.44</v>
      </c>
      <c r="M51" s="16">
        <f>VLOOKUP(Full_Table[[#This Row],[order_id]],Order_items[],3)</f>
        <v>60</v>
      </c>
      <c r="N51" s="16" t="str">
        <f>VLOOKUP(Full_Table[[#This Row],[Product_Id]],Product[],2)</f>
        <v>Coach Signature Canvas Wallet</v>
      </c>
      <c r="O51" s="16" t="str">
        <f>VLOOKUP(Full_Table[[#This Row],[Product_Id]],Product[],3)</f>
        <v>Electronics</v>
      </c>
      <c r="P51" s="16">
        <f>VLOOKUP(Full_Table[[#This Row],[order_id]],Order_items[],4)</f>
        <v>5</v>
      </c>
      <c r="Q51" s="19">
        <f>VLOOKUP(Full_Table[[#This Row],[Product_Id]],Product[],4)</f>
        <v>281.2</v>
      </c>
      <c r="R51" s="19">
        <f>VLOOKUP(Full_Table[[#This Row],[order_id]],Order_items[],6)</f>
        <v>2524.3000000000002</v>
      </c>
    </row>
    <row r="52" spans="1:18" x14ac:dyDescent="0.35">
      <c r="A52" s="2">
        <v>51</v>
      </c>
      <c r="B52" s="14">
        <v>97</v>
      </c>
      <c r="C52" s="2" t="str">
        <f>VLOOKUP(Full_Table[[#This Row],[customer_id]],Customers[],2)</f>
        <v>ADDISON LONG</v>
      </c>
      <c r="D52" s="2" t="str">
        <f>VLOOKUP(Full_Table[[#This Row],[customer_id]],Customers[],3)</f>
        <v>Female</v>
      </c>
      <c r="E52" s="2">
        <f>VLOOKUP(Full_Table[[#This Row],[customer_id]],Customers[],4)</f>
        <v>34</v>
      </c>
      <c r="F52" s="2" t="str">
        <f>VLOOKUP(Full_Table[[#This Row],[customer_id]],Customers[],5)</f>
        <v>Working Class</v>
      </c>
      <c r="G52" s="2" t="str">
        <f>VLOOKUP(Full_Table[[#This Row],[customer_id]],Customers[],6)</f>
        <v>Chicago</v>
      </c>
      <c r="H52" s="3">
        <v>44977</v>
      </c>
      <c r="I52" s="3" t="str">
        <f>TEXT(Full_Table[[#This Row],[order_date]],"YYYY")</f>
        <v>2023</v>
      </c>
      <c r="J52" s="3" t="str">
        <f>TEXT(Full_Table[[#This Row],[order_date]],"MMM")</f>
        <v>Feb</v>
      </c>
      <c r="K52" s="3" t="str">
        <f>TEXT(Full_Table[[#This Row],[order_date]],"DDD")</f>
        <v>Mon</v>
      </c>
      <c r="L52" s="20">
        <v>905.84</v>
      </c>
      <c r="M52" s="16">
        <f>VLOOKUP(Full_Table[[#This Row],[order_id]],Order_items[],3)</f>
        <v>95</v>
      </c>
      <c r="N52" s="16" t="str">
        <f>VLOOKUP(Full_Table[[#This Row],[Product_Id]],Product[],2)</f>
        <v>Samsung Galaxy FlexWash Washing Machine</v>
      </c>
      <c r="O52" s="16" t="str">
        <f>VLOOKUP(Full_Table[[#This Row],[Product_Id]],Product[],3)</f>
        <v>Home Appliances</v>
      </c>
      <c r="P52" s="16">
        <f>VLOOKUP(Full_Table[[#This Row],[order_id]],Order_items[],4)</f>
        <v>3</v>
      </c>
      <c r="Q52" s="19">
        <f>VLOOKUP(Full_Table[[#This Row],[Product_Id]],Product[],4)</f>
        <v>696.76</v>
      </c>
      <c r="R52" s="19">
        <f>VLOOKUP(Full_Table[[#This Row],[order_id]],Order_items[],6)</f>
        <v>828.93000000000006</v>
      </c>
    </row>
    <row r="53" spans="1:18" x14ac:dyDescent="0.35">
      <c r="A53" s="2">
        <v>52</v>
      </c>
      <c r="B53" s="14">
        <v>16</v>
      </c>
      <c r="C53" s="2" t="str">
        <f>VLOOKUP(Full_Table[[#This Row],[customer_id]],Customers[],2)</f>
        <v>LOGAN THOMAS</v>
      </c>
      <c r="D53" s="2" t="str">
        <f>VLOOKUP(Full_Table[[#This Row],[customer_id]],Customers[],3)</f>
        <v>Male</v>
      </c>
      <c r="E53" s="2">
        <f>VLOOKUP(Full_Table[[#This Row],[customer_id]],Customers[],4)</f>
        <v>40</v>
      </c>
      <c r="F53" s="2" t="str">
        <f>VLOOKUP(Full_Table[[#This Row],[customer_id]],Customers[],5)</f>
        <v>Working Class</v>
      </c>
      <c r="G53" s="2" t="str">
        <f>VLOOKUP(Full_Table[[#This Row],[customer_id]],Customers[],6)</f>
        <v>New York</v>
      </c>
      <c r="H53" s="3">
        <v>44978</v>
      </c>
      <c r="I53" s="3" t="str">
        <f>TEXT(Full_Table[[#This Row],[order_date]],"YYYY")</f>
        <v>2023</v>
      </c>
      <c r="J53" s="3" t="str">
        <f>TEXT(Full_Table[[#This Row],[order_date]],"MMM")</f>
        <v>Feb</v>
      </c>
      <c r="K53" s="3" t="str">
        <f>TEXT(Full_Table[[#This Row],[order_date]],"DDD")</f>
        <v>Tue</v>
      </c>
      <c r="L53" s="20">
        <v>336.05</v>
      </c>
      <c r="M53" s="16">
        <f>VLOOKUP(Full_Table[[#This Row],[order_id]],Order_items[],3)</f>
        <v>55</v>
      </c>
      <c r="N53" s="16" t="str">
        <f>VLOOKUP(Full_Table[[#This Row],[Product_Id]],Product[],2)</f>
        <v>Dell UltraSharp U2720Q Monitor</v>
      </c>
      <c r="O53" s="16" t="str">
        <f>VLOOKUP(Full_Table[[#This Row],[Product_Id]],Product[],3)</f>
        <v>Accessories</v>
      </c>
      <c r="P53" s="16">
        <f>VLOOKUP(Full_Table[[#This Row],[order_id]],Order_items[],4)</f>
        <v>3</v>
      </c>
      <c r="Q53" s="19">
        <f>VLOOKUP(Full_Table[[#This Row],[Product_Id]],Product[],4)</f>
        <v>308.70999999999998</v>
      </c>
      <c r="R53" s="19">
        <f>VLOOKUP(Full_Table[[#This Row],[order_id]],Order_items[],6)</f>
        <v>104.13</v>
      </c>
    </row>
    <row r="54" spans="1:18" x14ac:dyDescent="0.35">
      <c r="A54" s="2">
        <v>53</v>
      </c>
      <c r="B54" s="14">
        <v>73</v>
      </c>
      <c r="C54" s="2" t="str">
        <f>VLOOKUP(Full_Table[[#This Row],[customer_id]],Customers[],2)</f>
        <v>LAYLA REED</v>
      </c>
      <c r="D54" s="2" t="str">
        <f>VLOOKUP(Full_Table[[#This Row],[customer_id]],Customers[],3)</f>
        <v>Female</v>
      </c>
      <c r="E54" s="2">
        <f>VLOOKUP(Full_Table[[#This Row],[customer_id]],Customers[],4)</f>
        <v>40</v>
      </c>
      <c r="F54" s="2" t="str">
        <f>VLOOKUP(Full_Table[[#This Row],[customer_id]],Customers[],5)</f>
        <v>Working Class</v>
      </c>
      <c r="G54" s="2" t="str">
        <f>VLOOKUP(Full_Table[[#This Row],[customer_id]],Customers[],6)</f>
        <v>Los Angeles</v>
      </c>
      <c r="H54" s="3">
        <v>44979</v>
      </c>
      <c r="I54" s="3" t="str">
        <f>TEXT(Full_Table[[#This Row],[order_date]],"YYYY")</f>
        <v>2023</v>
      </c>
      <c r="J54" s="3" t="str">
        <f>TEXT(Full_Table[[#This Row],[order_date]],"MMM")</f>
        <v>Feb</v>
      </c>
      <c r="K54" s="3" t="str">
        <f>TEXT(Full_Table[[#This Row],[order_date]],"DDD")</f>
        <v>Wed</v>
      </c>
      <c r="L54" s="20">
        <v>1989.1</v>
      </c>
      <c r="M54" s="16">
        <f>VLOOKUP(Full_Table[[#This Row],[order_id]],Order_items[],3)</f>
        <v>25</v>
      </c>
      <c r="N54" s="16" t="str">
        <f>VLOOKUP(Full_Table[[#This Row],[Product_Id]],Product[],2)</f>
        <v>Tumi Alpha 3 Briefcase</v>
      </c>
      <c r="O54" s="16" t="str">
        <f>VLOOKUP(Full_Table[[#This Row],[Product_Id]],Product[],3)</f>
        <v>Electronics</v>
      </c>
      <c r="P54" s="16">
        <f>VLOOKUP(Full_Table[[#This Row],[order_id]],Order_items[],4)</f>
        <v>3</v>
      </c>
      <c r="Q54" s="19">
        <f>VLOOKUP(Full_Table[[#This Row],[Product_Id]],Product[],4)</f>
        <v>231.28</v>
      </c>
      <c r="R54" s="19">
        <f>VLOOKUP(Full_Table[[#This Row],[order_id]],Order_items[],6)</f>
        <v>2202.7799999999997</v>
      </c>
    </row>
    <row r="55" spans="1:18" x14ac:dyDescent="0.35">
      <c r="A55" s="2">
        <v>54</v>
      </c>
      <c r="B55" s="14">
        <v>12</v>
      </c>
      <c r="C55" s="2" t="str">
        <f>VLOOKUP(Full_Table[[#This Row],[customer_id]],Customers[],2)</f>
        <v>MICHAEL LOPEZ</v>
      </c>
      <c r="D55" s="2" t="str">
        <f>VLOOKUP(Full_Table[[#This Row],[customer_id]],Customers[],3)</f>
        <v>Male</v>
      </c>
      <c r="E55" s="2">
        <f>VLOOKUP(Full_Table[[#This Row],[customer_id]],Customers[],4)</f>
        <v>36</v>
      </c>
      <c r="F55" s="2" t="str">
        <f>VLOOKUP(Full_Table[[#This Row],[customer_id]],Customers[],5)</f>
        <v>Working Class</v>
      </c>
      <c r="G55" s="2" t="str">
        <f>VLOOKUP(Full_Table[[#This Row],[customer_id]],Customers[],6)</f>
        <v>Chicago</v>
      </c>
      <c r="H55" s="3">
        <v>44980</v>
      </c>
      <c r="I55" s="3" t="str">
        <f>TEXT(Full_Table[[#This Row],[order_date]],"YYYY")</f>
        <v>2023</v>
      </c>
      <c r="J55" s="3" t="str">
        <f>TEXT(Full_Table[[#This Row],[order_date]],"MMM")</f>
        <v>Feb</v>
      </c>
      <c r="K55" s="3" t="str">
        <f>TEXT(Full_Table[[#This Row],[order_date]],"DDD")</f>
        <v>Thu</v>
      </c>
      <c r="L55" s="20">
        <v>1905.2</v>
      </c>
      <c r="M55" s="16">
        <f>VLOOKUP(Full_Table[[#This Row],[order_id]],Order_items[],3)</f>
        <v>12</v>
      </c>
      <c r="N55" s="16" t="str">
        <f>VLOOKUP(Full_Table[[#This Row],[Product_Id]],Product[],2)</f>
        <v>Acer Predator Helios 300 Gaming Laptop</v>
      </c>
      <c r="O55" s="16" t="str">
        <f>VLOOKUP(Full_Table[[#This Row],[Product_Id]],Product[],3)</f>
        <v>Electronics</v>
      </c>
      <c r="P55" s="16">
        <f>VLOOKUP(Full_Table[[#This Row],[order_id]],Order_items[],4)</f>
        <v>3</v>
      </c>
      <c r="Q55" s="19">
        <f>VLOOKUP(Full_Table[[#This Row],[Product_Id]],Product[],4)</f>
        <v>535.22</v>
      </c>
      <c r="R55" s="19">
        <f>VLOOKUP(Full_Table[[#This Row],[order_id]],Order_items[],6)</f>
        <v>93.929999999999993</v>
      </c>
    </row>
    <row r="56" spans="1:18" x14ac:dyDescent="0.35">
      <c r="A56" s="2">
        <v>55</v>
      </c>
      <c r="B56" s="14">
        <v>43</v>
      </c>
      <c r="C56" s="2" t="str">
        <f>VLOOKUP(Full_Table[[#This Row],[customer_id]],Customers[],2)</f>
        <v>DYLAN NELSON</v>
      </c>
      <c r="D56" s="2" t="str">
        <f>VLOOKUP(Full_Table[[#This Row],[customer_id]],Customers[],3)</f>
        <v>Male</v>
      </c>
      <c r="E56" s="2">
        <f>VLOOKUP(Full_Table[[#This Row],[customer_id]],Customers[],4)</f>
        <v>39</v>
      </c>
      <c r="F56" s="2" t="str">
        <f>VLOOKUP(Full_Table[[#This Row],[customer_id]],Customers[],5)</f>
        <v>Working Class</v>
      </c>
      <c r="G56" s="2" t="str">
        <f>VLOOKUP(Full_Table[[#This Row],[customer_id]],Customers[],6)</f>
        <v>Chicago</v>
      </c>
      <c r="H56" s="3">
        <v>44981</v>
      </c>
      <c r="I56" s="3" t="str">
        <f>TEXT(Full_Table[[#This Row],[order_date]],"YYYY")</f>
        <v>2023</v>
      </c>
      <c r="J56" s="3" t="str">
        <f>TEXT(Full_Table[[#This Row],[order_date]],"MMM")</f>
        <v>Feb</v>
      </c>
      <c r="K56" s="3" t="str">
        <f>TEXT(Full_Table[[#This Row],[order_date]],"DDD")</f>
        <v>Fri</v>
      </c>
      <c r="L56" s="20">
        <v>999.07</v>
      </c>
      <c r="M56" s="16">
        <f>VLOOKUP(Full_Table[[#This Row],[order_id]],Order_items[],3)</f>
        <v>27</v>
      </c>
      <c r="N56" s="16" t="str">
        <f>VLOOKUP(Full_Table[[#This Row],[Product_Id]],Product[],2)</f>
        <v>Bosch 800 Series Dishwasher</v>
      </c>
      <c r="O56" s="16" t="str">
        <f>VLOOKUP(Full_Table[[#This Row],[Product_Id]],Product[],3)</f>
        <v>Electronics</v>
      </c>
      <c r="P56" s="16">
        <f>VLOOKUP(Full_Table[[#This Row],[order_id]],Order_items[],4)</f>
        <v>2</v>
      </c>
      <c r="Q56" s="19">
        <f>VLOOKUP(Full_Table[[#This Row],[Product_Id]],Product[],4)</f>
        <v>706.08</v>
      </c>
      <c r="R56" s="19">
        <f>VLOOKUP(Full_Table[[#This Row],[order_id]],Order_items[],6)</f>
        <v>1786.36</v>
      </c>
    </row>
    <row r="57" spans="1:18" x14ac:dyDescent="0.35">
      <c r="A57" s="2">
        <v>56</v>
      </c>
      <c r="B57" s="14">
        <v>7</v>
      </c>
      <c r="C57" s="2" t="str">
        <f>VLOOKUP(Full_Table[[#This Row],[customer_id]],Customers[],2)</f>
        <v>BENJAMIN MILLER</v>
      </c>
      <c r="D57" s="2" t="str">
        <f>VLOOKUP(Full_Table[[#This Row],[customer_id]],Customers[],3)</f>
        <v>Male</v>
      </c>
      <c r="E57" s="2">
        <f>VLOOKUP(Full_Table[[#This Row],[customer_id]],Customers[],4)</f>
        <v>58</v>
      </c>
      <c r="F57" s="2" t="str">
        <f>VLOOKUP(Full_Table[[#This Row],[customer_id]],Customers[],5)</f>
        <v>Most Experienced</v>
      </c>
      <c r="G57" s="2" t="str">
        <f>VLOOKUP(Full_Table[[#This Row],[customer_id]],Customers[],6)</f>
        <v>New York</v>
      </c>
      <c r="H57" s="3">
        <v>44982</v>
      </c>
      <c r="I57" s="3" t="str">
        <f>TEXT(Full_Table[[#This Row],[order_date]],"YYYY")</f>
        <v>2023</v>
      </c>
      <c r="J57" s="3" t="str">
        <f>TEXT(Full_Table[[#This Row],[order_date]],"MMM")</f>
        <v>Feb</v>
      </c>
      <c r="K57" s="3" t="str">
        <f>TEXT(Full_Table[[#This Row],[order_date]],"DDD")</f>
        <v>Sat</v>
      </c>
      <c r="L57" s="20">
        <v>1220.97</v>
      </c>
      <c r="M57" s="16">
        <f>VLOOKUP(Full_Table[[#This Row],[order_id]],Order_items[],3)</f>
        <v>66</v>
      </c>
      <c r="N57" s="16" t="str">
        <f>VLOOKUP(Full_Table[[#This Row],[Product_Id]],Product[],2)</f>
        <v>Fossil Hybrid Smartwatch</v>
      </c>
      <c r="O57" s="16" t="str">
        <f>VLOOKUP(Full_Table[[#This Row],[Product_Id]],Product[],3)</f>
        <v>Accessories</v>
      </c>
      <c r="P57" s="16">
        <f>VLOOKUP(Full_Table[[#This Row],[order_id]],Order_items[],4)</f>
        <v>5</v>
      </c>
      <c r="Q57" s="19">
        <f>VLOOKUP(Full_Table[[#This Row],[Product_Id]],Product[],4)</f>
        <v>944.27</v>
      </c>
      <c r="R57" s="19">
        <f>VLOOKUP(Full_Table[[#This Row],[order_id]],Order_items[],6)</f>
        <v>1104.3499999999999</v>
      </c>
    </row>
    <row r="58" spans="1:18" x14ac:dyDescent="0.35">
      <c r="A58" s="2">
        <v>57</v>
      </c>
      <c r="B58" s="14">
        <v>29</v>
      </c>
      <c r="C58" s="2" t="str">
        <f>VLOOKUP(Full_Table[[#This Row],[customer_id]],Customers[],2)</f>
        <v>WYATT LEWIS</v>
      </c>
      <c r="D58" s="2" t="str">
        <f>VLOOKUP(Full_Table[[#This Row],[customer_id]],Customers[],3)</f>
        <v>Male</v>
      </c>
      <c r="E58" s="2">
        <f>VLOOKUP(Full_Table[[#This Row],[customer_id]],Customers[],4)</f>
        <v>64</v>
      </c>
      <c r="F58" s="2" t="str">
        <f>VLOOKUP(Full_Table[[#This Row],[customer_id]],Customers[],5)</f>
        <v>Most Experienced</v>
      </c>
      <c r="G58" s="2" t="str">
        <f>VLOOKUP(Full_Table[[#This Row],[customer_id]],Customers[],6)</f>
        <v>Chicago</v>
      </c>
      <c r="H58" s="3">
        <v>44983</v>
      </c>
      <c r="I58" s="3" t="str">
        <f>TEXT(Full_Table[[#This Row],[order_date]],"YYYY")</f>
        <v>2023</v>
      </c>
      <c r="J58" s="3" t="str">
        <f>TEXT(Full_Table[[#This Row],[order_date]],"MMM")</f>
        <v>Feb</v>
      </c>
      <c r="K58" s="3" t="str">
        <f>TEXT(Full_Table[[#This Row],[order_date]],"DDD")</f>
        <v>Sun</v>
      </c>
      <c r="L58" s="20">
        <v>733.58</v>
      </c>
      <c r="M58" s="16">
        <f>VLOOKUP(Full_Table[[#This Row],[order_id]],Order_items[],3)</f>
        <v>71</v>
      </c>
      <c r="N58" s="16" t="str">
        <f>VLOOKUP(Full_Table[[#This Row],[Product_Id]],Product[],2)</f>
        <v>Dyson V11 Torque Drive Vacuum Cleaner</v>
      </c>
      <c r="O58" s="16" t="str">
        <f>VLOOKUP(Full_Table[[#This Row],[Product_Id]],Product[],3)</f>
        <v>Accessories</v>
      </c>
      <c r="P58" s="16">
        <f>VLOOKUP(Full_Table[[#This Row],[order_id]],Order_items[],4)</f>
        <v>5</v>
      </c>
      <c r="Q58" s="19">
        <f>VLOOKUP(Full_Table[[#This Row],[Product_Id]],Product[],4)</f>
        <v>375.25</v>
      </c>
      <c r="R58" s="19">
        <f>VLOOKUP(Full_Table[[#This Row],[order_id]],Order_items[],6)</f>
        <v>722.05</v>
      </c>
    </row>
    <row r="59" spans="1:18" x14ac:dyDescent="0.35">
      <c r="A59" s="2">
        <v>58</v>
      </c>
      <c r="B59" s="14">
        <v>63</v>
      </c>
      <c r="C59" s="2" t="str">
        <f>VLOOKUP(Full_Table[[#This Row],[customer_id]],Customers[],2)</f>
        <v>ELLA MORALES</v>
      </c>
      <c r="D59" s="2" t="str">
        <f>VLOOKUP(Full_Table[[#This Row],[customer_id]],Customers[],3)</f>
        <v>Female</v>
      </c>
      <c r="E59" s="2">
        <f>VLOOKUP(Full_Table[[#This Row],[customer_id]],Customers[],4)</f>
        <v>48</v>
      </c>
      <c r="F59" s="2" t="str">
        <f>VLOOKUP(Full_Table[[#This Row],[customer_id]],Customers[],5)</f>
        <v>Most Experienced</v>
      </c>
      <c r="G59" s="2" t="str">
        <f>VLOOKUP(Full_Table[[#This Row],[customer_id]],Customers[],6)</f>
        <v>Phoenix</v>
      </c>
      <c r="H59" s="3">
        <v>44984</v>
      </c>
      <c r="I59" s="3" t="str">
        <f>TEXT(Full_Table[[#This Row],[order_date]],"YYYY")</f>
        <v>2023</v>
      </c>
      <c r="J59" s="3" t="str">
        <f>TEXT(Full_Table[[#This Row],[order_date]],"MMM")</f>
        <v>Feb</v>
      </c>
      <c r="K59" s="3" t="str">
        <f>TEXT(Full_Table[[#This Row],[order_date]],"DDD")</f>
        <v>Mon</v>
      </c>
      <c r="L59" s="20">
        <v>1168.56</v>
      </c>
      <c r="M59" s="16">
        <f>VLOOKUP(Full_Table[[#This Row],[order_id]],Order_items[],3)</f>
        <v>70</v>
      </c>
      <c r="N59" s="16" t="str">
        <f>VLOOKUP(Full_Table[[#This Row],[Product_Id]],Product[],2)</f>
        <v>Razer DeathAdder V2 Gaming Mouse</v>
      </c>
      <c r="O59" s="16" t="str">
        <f>VLOOKUP(Full_Table[[#This Row],[Product_Id]],Product[],3)</f>
        <v>Electronics</v>
      </c>
      <c r="P59" s="16">
        <f>VLOOKUP(Full_Table[[#This Row],[order_id]],Order_items[],4)</f>
        <v>5</v>
      </c>
      <c r="Q59" s="19">
        <f>VLOOKUP(Full_Table[[#This Row],[Product_Id]],Product[],4)</f>
        <v>437.78</v>
      </c>
      <c r="R59" s="19">
        <f>VLOOKUP(Full_Table[[#This Row],[order_id]],Order_items[],6)</f>
        <v>3682.25</v>
      </c>
    </row>
    <row r="60" spans="1:18" x14ac:dyDescent="0.35">
      <c r="A60" s="2">
        <v>59</v>
      </c>
      <c r="B60" s="14">
        <v>68</v>
      </c>
      <c r="C60" s="2" t="str">
        <f>VLOOKUP(Full_Table[[#This Row],[customer_id]],Customers[],2)</f>
        <v>AVERY ORTIZ</v>
      </c>
      <c r="D60" s="2" t="str">
        <f>VLOOKUP(Full_Table[[#This Row],[customer_id]],Customers[],3)</f>
        <v>Female</v>
      </c>
      <c r="E60" s="2">
        <f>VLOOKUP(Full_Table[[#This Row],[customer_id]],Customers[],4)</f>
        <v>27</v>
      </c>
      <c r="F60" s="2" t="str">
        <f>VLOOKUP(Full_Table[[#This Row],[customer_id]],Customers[],5)</f>
        <v>Working Class</v>
      </c>
      <c r="G60" s="2" t="str">
        <f>VLOOKUP(Full_Table[[#This Row],[customer_id]],Customers[],6)</f>
        <v>Phoenix</v>
      </c>
      <c r="H60" s="3">
        <v>44985</v>
      </c>
      <c r="I60" s="3" t="str">
        <f>TEXT(Full_Table[[#This Row],[order_date]],"YYYY")</f>
        <v>2023</v>
      </c>
      <c r="J60" s="3" t="str">
        <f>TEXT(Full_Table[[#This Row],[order_date]],"MMM")</f>
        <v>Feb</v>
      </c>
      <c r="K60" s="3" t="str">
        <f>TEXT(Full_Table[[#This Row],[order_date]],"DDD")</f>
        <v>Tue</v>
      </c>
      <c r="L60" s="20">
        <v>1604.87</v>
      </c>
      <c r="M60" s="16">
        <f>VLOOKUP(Full_Table[[#This Row],[order_id]],Order_items[],3)</f>
        <v>28</v>
      </c>
      <c r="N60" s="16" t="str">
        <f>VLOOKUP(Full_Table[[#This Row],[Product_Id]],Product[],2)</f>
        <v>Garmin Fenix 7X Sapphire Solar GPS Watch</v>
      </c>
      <c r="O60" s="16" t="str">
        <f>VLOOKUP(Full_Table[[#This Row],[Product_Id]],Product[],3)</f>
        <v>Home Appliances</v>
      </c>
      <c r="P60" s="16">
        <f>VLOOKUP(Full_Table[[#This Row],[order_id]],Order_items[],4)</f>
        <v>1</v>
      </c>
      <c r="Q60" s="19">
        <f>VLOOKUP(Full_Table[[#This Row],[Product_Id]],Product[],4)</f>
        <v>391.59</v>
      </c>
      <c r="R60" s="19">
        <f>VLOOKUP(Full_Table[[#This Row],[order_id]],Order_items[],6)</f>
        <v>197.66</v>
      </c>
    </row>
    <row r="61" spans="1:18" x14ac:dyDescent="0.35">
      <c r="A61" s="2">
        <v>60</v>
      </c>
      <c r="B61" s="14">
        <v>5</v>
      </c>
      <c r="C61" s="2" t="str">
        <f>VLOOKUP(Full_Table[[#This Row],[customer_id]],Customers[],2)</f>
        <v>WILLIAM JONES</v>
      </c>
      <c r="D61" s="2" t="str">
        <f>VLOOKUP(Full_Table[[#This Row],[customer_id]],Customers[],3)</f>
        <v>Male</v>
      </c>
      <c r="E61" s="2">
        <f>VLOOKUP(Full_Table[[#This Row],[customer_id]],Customers[],4)</f>
        <v>56</v>
      </c>
      <c r="F61" s="2" t="str">
        <f>VLOOKUP(Full_Table[[#This Row],[customer_id]],Customers[],5)</f>
        <v>Most Experienced</v>
      </c>
      <c r="G61" s="2" t="str">
        <f>VLOOKUP(Full_Table[[#This Row],[customer_id]],Customers[],6)</f>
        <v>Houston</v>
      </c>
      <c r="H61" s="3">
        <v>44986</v>
      </c>
      <c r="I61" s="3" t="str">
        <f>TEXT(Full_Table[[#This Row],[order_date]],"YYYY")</f>
        <v>2023</v>
      </c>
      <c r="J61" s="3" t="str">
        <f>TEXT(Full_Table[[#This Row],[order_date]],"MMM")</f>
        <v>Mar</v>
      </c>
      <c r="K61" s="3" t="str">
        <f>TEXT(Full_Table[[#This Row],[order_date]],"DDD")</f>
        <v>Wed</v>
      </c>
      <c r="L61" s="20">
        <v>764.29</v>
      </c>
      <c r="M61" s="16">
        <f>VLOOKUP(Full_Table[[#This Row],[order_id]],Order_items[],3)</f>
        <v>48</v>
      </c>
      <c r="N61" s="16" t="str">
        <f>VLOOKUP(Full_Table[[#This Row],[Product_Id]],Product[],2)</f>
        <v>Prada Saffiano Leather Cardholder</v>
      </c>
      <c r="O61" s="16" t="str">
        <f>VLOOKUP(Full_Table[[#This Row],[Product_Id]],Product[],3)</f>
        <v>Accessories</v>
      </c>
      <c r="P61" s="16">
        <f>VLOOKUP(Full_Table[[#This Row],[order_id]],Order_items[],4)</f>
        <v>3</v>
      </c>
      <c r="Q61" s="19">
        <f>VLOOKUP(Full_Table[[#This Row],[Product_Id]],Product[],4)</f>
        <v>447.8</v>
      </c>
      <c r="R61" s="19">
        <f>VLOOKUP(Full_Table[[#This Row],[order_id]],Order_items[],6)</f>
        <v>404.28</v>
      </c>
    </row>
    <row r="62" spans="1:18" x14ac:dyDescent="0.35">
      <c r="A62" s="2">
        <v>61</v>
      </c>
      <c r="B62" s="14">
        <v>18</v>
      </c>
      <c r="C62" s="2" t="str">
        <f>VLOOKUP(Full_Table[[#This Row],[customer_id]],Customers[],2)</f>
        <v>LEVI MOORE</v>
      </c>
      <c r="D62" s="2" t="str">
        <f>VLOOKUP(Full_Table[[#This Row],[customer_id]],Customers[],3)</f>
        <v>Male</v>
      </c>
      <c r="E62" s="2">
        <f>VLOOKUP(Full_Table[[#This Row],[customer_id]],Customers[],4)</f>
        <v>53</v>
      </c>
      <c r="F62" s="2" t="str">
        <f>VLOOKUP(Full_Table[[#This Row],[customer_id]],Customers[],5)</f>
        <v>Most Experienced</v>
      </c>
      <c r="G62" s="2" t="str">
        <f>VLOOKUP(Full_Table[[#This Row],[customer_id]],Customers[],6)</f>
        <v>Phoenix</v>
      </c>
      <c r="H62" s="3">
        <v>44987</v>
      </c>
      <c r="I62" s="3" t="str">
        <f>TEXT(Full_Table[[#This Row],[order_date]],"YYYY")</f>
        <v>2023</v>
      </c>
      <c r="J62" s="3" t="str">
        <f>TEXT(Full_Table[[#This Row],[order_date]],"MMM")</f>
        <v>Mar</v>
      </c>
      <c r="K62" s="3" t="str">
        <f>TEXT(Full_Table[[#This Row],[order_date]],"DDD")</f>
        <v>Thu</v>
      </c>
      <c r="L62" s="20">
        <v>1594.54</v>
      </c>
      <c r="M62" s="16">
        <f>VLOOKUP(Full_Table[[#This Row],[order_id]],Order_items[],3)</f>
        <v>87</v>
      </c>
      <c r="N62" s="16" t="str">
        <f>VLOOKUP(Full_Table[[#This Row],[Product_Id]],Product[],2)</f>
        <v>Hugo Boss Leather Gloves</v>
      </c>
      <c r="O62" s="16" t="str">
        <f>VLOOKUP(Full_Table[[#This Row],[Product_Id]],Product[],3)</f>
        <v>Electronics</v>
      </c>
      <c r="P62" s="16">
        <f>VLOOKUP(Full_Table[[#This Row],[order_id]],Order_items[],4)</f>
        <v>7</v>
      </c>
      <c r="Q62" s="19">
        <f>VLOOKUP(Full_Table[[#This Row],[Product_Id]],Product[],4)</f>
        <v>276.95999999999998</v>
      </c>
      <c r="R62" s="19">
        <f>VLOOKUP(Full_Table[[#This Row],[order_id]],Order_items[],6)</f>
        <v>1794.24</v>
      </c>
    </row>
    <row r="63" spans="1:18" x14ac:dyDescent="0.35">
      <c r="A63" s="2">
        <v>62</v>
      </c>
      <c r="B63" s="14">
        <v>62</v>
      </c>
      <c r="C63" s="2" t="str">
        <f>VLOOKUP(Full_Table[[#This Row],[customer_id]],Customers[],2)</f>
        <v>EMILY MORRIS</v>
      </c>
      <c r="D63" s="2" t="str">
        <f>VLOOKUP(Full_Table[[#This Row],[customer_id]],Customers[],3)</f>
        <v>Female</v>
      </c>
      <c r="E63" s="2">
        <f>VLOOKUP(Full_Table[[#This Row],[customer_id]],Customers[],4)</f>
        <v>36</v>
      </c>
      <c r="F63" s="2" t="str">
        <f>VLOOKUP(Full_Table[[#This Row],[customer_id]],Customers[],5)</f>
        <v>Working Class</v>
      </c>
      <c r="G63" s="2" t="str">
        <f>VLOOKUP(Full_Table[[#This Row],[customer_id]],Customers[],6)</f>
        <v>Houston</v>
      </c>
      <c r="H63" s="3">
        <v>44988</v>
      </c>
      <c r="I63" s="3" t="str">
        <f>TEXT(Full_Table[[#This Row],[order_date]],"YYYY")</f>
        <v>2023</v>
      </c>
      <c r="J63" s="3" t="str">
        <f>TEXT(Full_Table[[#This Row],[order_date]],"MMM")</f>
        <v>Mar</v>
      </c>
      <c r="K63" s="3" t="str">
        <f>TEXT(Full_Table[[#This Row],[order_date]],"DDD")</f>
        <v>Fri</v>
      </c>
      <c r="L63" s="20">
        <v>154.13999999999999</v>
      </c>
      <c r="M63" s="16">
        <f>VLOOKUP(Full_Table[[#This Row],[order_id]],Order_items[],3)</f>
        <v>45</v>
      </c>
      <c r="N63" s="16" t="str">
        <f>VLOOKUP(Full_Table[[#This Row],[Product_Id]],Product[],2)</f>
        <v>Instant Pot Duo 7-in-1 Electric Pressure Cooker</v>
      </c>
      <c r="O63" s="16" t="str">
        <f>VLOOKUP(Full_Table[[#This Row],[Product_Id]],Product[],3)</f>
        <v>Accessories</v>
      </c>
      <c r="P63" s="16">
        <f>VLOOKUP(Full_Table[[#This Row],[order_id]],Order_items[],4)</f>
        <v>5</v>
      </c>
      <c r="Q63" s="19">
        <f>VLOOKUP(Full_Table[[#This Row],[Product_Id]],Product[],4)</f>
        <v>533.98</v>
      </c>
      <c r="R63" s="19">
        <f>VLOOKUP(Full_Table[[#This Row],[order_id]],Order_items[],6)</f>
        <v>237.3</v>
      </c>
    </row>
    <row r="64" spans="1:18" x14ac:dyDescent="0.35">
      <c r="A64" s="2">
        <v>63</v>
      </c>
      <c r="B64" s="14">
        <v>38</v>
      </c>
      <c r="C64" s="2" t="str">
        <f>VLOOKUP(Full_Table[[#This Row],[customer_id]],Customers[],2)</f>
        <v>GABRIEL NGUYEN</v>
      </c>
      <c r="D64" s="2" t="str">
        <f>VLOOKUP(Full_Table[[#This Row],[customer_id]],Customers[],3)</f>
        <v>Male</v>
      </c>
      <c r="E64" s="2">
        <f>VLOOKUP(Full_Table[[#This Row],[customer_id]],Customers[],4)</f>
        <v>22</v>
      </c>
      <c r="F64" s="2" t="str">
        <f>VLOOKUP(Full_Table[[#This Row],[customer_id]],Customers[],5)</f>
        <v>Young Worker</v>
      </c>
      <c r="G64" s="2" t="str">
        <f>VLOOKUP(Full_Table[[#This Row],[customer_id]],Customers[],6)</f>
        <v>Houston</v>
      </c>
      <c r="H64" s="3">
        <v>44989</v>
      </c>
      <c r="I64" s="3" t="str">
        <f>TEXT(Full_Table[[#This Row],[order_date]],"YYYY")</f>
        <v>2023</v>
      </c>
      <c r="J64" s="3" t="str">
        <f>TEXT(Full_Table[[#This Row],[order_date]],"MMM")</f>
        <v>Mar</v>
      </c>
      <c r="K64" s="3" t="str">
        <f>TEXT(Full_Table[[#This Row],[order_date]],"DDD")</f>
        <v>Sat</v>
      </c>
      <c r="L64" s="20">
        <v>826.49</v>
      </c>
      <c r="M64" s="16">
        <f>VLOOKUP(Full_Table[[#This Row],[order_id]],Order_items[],3)</f>
        <v>23</v>
      </c>
      <c r="N64" s="16" t="str">
        <f>VLOOKUP(Full_Table[[#This Row],[Product_Id]],Product[],2)</f>
        <v>Bose SoundLink Revolve+ Bluetooth Speaker</v>
      </c>
      <c r="O64" s="16" t="str">
        <f>VLOOKUP(Full_Table[[#This Row],[Product_Id]],Product[],3)</f>
        <v>Electronics</v>
      </c>
      <c r="P64" s="16">
        <f>VLOOKUP(Full_Table[[#This Row],[order_id]],Order_items[],4)</f>
        <v>9</v>
      </c>
      <c r="Q64" s="19">
        <f>VLOOKUP(Full_Table[[#This Row],[Product_Id]],Product[],4)</f>
        <v>595.86</v>
      </c>
      <c r="R64" s="19">
        <f>VLOOKUP(Full_Table[[#This Row],[order_id]],Order_items[],6)</f>
        <v>109.08</v>
      </c>
    </row>
    <row r="65" spans="1:18" x14ac:dyDescent="0.35">
      <c r="A65" s="2">
        <v>64</v>
      </c>
      <c r="B65" s="14">
        <v>93</v>
      </c>
      <c r="C65" s="2" t="str">
        <f>VLOOKUP(Full_Table[[#This Row],[customer_id]],Customers[],2)</f>
        <v>EVERLY CASTILLO</v>
      </c>
      <c r="D65" s="2" t="str">
        <f>VLOOKUP(Full_Table[[#This Row],[customer_id]],Customers[],3)</f>
        <v>Female</v>
      </c>
      <c r="E65" s="2">
        <f>VLOOKUP(Full_Table[[#This Row],[customer_id]],Customers[],4)</f>
        <v>53</v>
      </c>
      <c r="F65" s="2" t="str">
        <f>VLOOKUP(Full_Table[[#This Row],[customer_id]],Customers[],5)</f>
        <v>Most Experienced</v>
      </c>
      <c r="G65" s="2" t="str">
        <f>VLOOKUP(Full_Table[[#This Row],[customer_id]],Customers[],6)</f>
        <v>Chicago</v>
      </c>
      <c r="H65" s="3">
        <v>44990</v>
      </c>
      <c r="I65" s="3" t="str">
        <f>TEXT(Full_Table[[#This Row],[order_date]],"YYYY")</f>
        <v>2023</v>
      </c>
      <c r="J65" s="3" t="str">
        <f>TEXT(Full_Table[[#This Row],[order_date]],"MMM")</f>
        <v>Mar</v>
      </c>
      <c r="K65" s="3" t="str">
        <f>TEXT(Full_Table[[#This Row],[order_date]],"DDD")</f>
        <v>Sun</v>
      </c>
      <c r="L65" s="20">
        <v>571.65</v>
      </c>
      <c r="M65" s="16">
        <f>VLOOKUP(Full_Table[[#This Row],[order_id]],Order_items[],3)</f>
        <v>29</v>
      </c>
      <c r="N65" s="16" t="str">
        <f>VLOOKUP(Full_Table[[#This Row],[Product_Id]],Product[],2)</f>
        <v>Microsoft Surface Pro 9</v>
      </c>
      <c r="O65" s="16" t="str">
        <f>VLOOKUP(Full_Table[[#This Row],[Product_Id]],Product[],3)</f>
        <v>Electronics</v>
      </c>
      <c r="P65" s="16">
        <f>VLOOKUP(Full_Table[[#This Row],[order_id]],Order_items[],4)</f>
        <v>9</v>
      </c>
      <c r="Q65" s="19">
        <f>VLOOKUP(Full_Table[[#This Row],[Product_Id]],Product[],4)</f>
        <v>172.64</v>
      </c>
      <c r="R65" s="19">
        <f>VLOOKUP(Full_Table[[#This Row],[order_id]],Order_items[],6)</f>
        <v>4075.56</v>
      </c>
    </row>
    <row r="66" spans="1:18" x14ac:dyDescent="0.35">
      <c r="A66" s="2">
        <v>65</v>
      </c>
      <c r="B66" s="14">
        <v>27</v>
      </c>
      <c r="C66" s="2" t="str">
        <f>VLOOKUP(Full_Table[[#This Row],[customer_id]],Customers[],2)</f>
        <v>JOHN CLARK</v>
      </c>
      <c r="D66" s="2" t="str">
        <f>VLOOKUP(Full_Table[[#This Row],[customer_id]],Customers[],3)</f>
        <v>Male</v>
      </c>
      <c r="E66" s="2">
        <f>VLOOKUP(Full_Table[[#This Row],[customer_id]],Customers[],4)</f>
        <v>37</v>
      </c>
      <c r="F66" s="2" t="str">
        <f>VLOOKUP(Full_Table[[#This Row],[customer_id]],Customers[],5)</f>
        <v>Working Class</v>
      </c>
      <c r="G66" s="2" t="str">
        <f>VLOOKUP(Full_Table[[#This Row],[customer_id]],Customers[],6)</f>
        <v>Phoenix</v>
      </c>
      <c r="H66" s="3">
        <v>44991</v>
      </c>
      <c r="I66" s="3" t="str">
        <f>TEXT(Full_Table[[#This Row],[order_date]],"YYYY")</f>
        <v>2023</v>
      </c>
      <c r="J66" s="3" t="str">
        <f>TEXT(Full_Table[[#This Row],[order_date]],"MMM")</f>
        <v>Mar</v>
      </c>
      <c r="K66" s="3" t="str">
        <f>TEXT(Full_Table[[#This Row],[order_date]],"DDD")</f>
        <v>Mon</v>
      </c>
      <c r="L66" s="20">
        <v>554.99</v>
      </c>
      <c r="M66" s="16">
        <f>VLOOKUP(Full_Table[[#This Row],[order_id]],Order_items[],3)</f>
        <v>80</v>
      </c>
      <c r="N66" s="16" t="str">
        <f>VLOOKUP(Full_Table[[#This Row],[Product_Id]],Product[],2)</f>
        <v>KitchenAid Artisan Stand Mixer</v>
      </c>
      <c r="O66" s="16" t="str">
        <f>VLOOKUP(Full_Table[[#This Row],[Product_Id]],Product[],3)</f>
        <v>Electronics</v>
      </c>
      <c r="P66" s="16">
        <f>VLOOKUP(Full_Table[[#This Row],[order_id]],Order_items[],4)</f>
        <v>5</v>
      </c>
      <c r="Q66" s="19">
        <f>VLOOKUP(Full_Table[[#This Row],[Product_Id]],Product[],4)</f>
        <v>967.76</v>
      </c>
      <c r="R66" s="19">
        <f>VLOOKUP(Full_Table[[#This Row],[order_id]],Order_items[],6)</f>
        <v>233.1</v>
      </c>
    </row>
    <row r="67" spans="1:18" x14ac:dyDescent="0.35">
      <c r="A67" s="2">
        <v>66</v>
      </c>
      <c r="B67" s="14">
        <v>29</v>
      </c>
      <c r="C67" s="2" t="str">
        <f>VLOOKUP(Full_Table[[#This Row],[customer_id]],Customers[],2)</f>
        <v>WYATT LEWIS</v>
      </c>
      <c r="D67" s="2" t="str">
        <f>VLOOKUP(Full_Table[[#This Row],[customer_id]],Customers[],3)</f>
        <v>Male</v>
      </c>
      <c r="E67" s="2">
        <f>VLOOKUP(Full_Table[[#This Row],[customer_id]],Customers[],4)</f>
        <v>64</v>
      </c>
      <c r="F67" s="2" t="str">
        <f>VLOOKUP(Full_Table[[#This Row],[customer_id]],Customers[],5)</f>
        <v>Most Experienced</v>
      </c>
      <c r="G67" s="2" t="str">
        <f>VLOOKUP(Full_Table[[#This Row],[customer_id]],Customers[],6)</f>
        <v>Chicago</v>
      </c>
      <c r="H67" s="3">
        <v>44992</v>
      </c>
      <c r="I67" s="3" t="str">
        <f>TEXT(Full_Table[[#This Row],[order_date]],"YYYY")</f>
        <v>2023</v>
      </c>
      <c r="J67" s="3" t="str">
        <f>TEXT(Full_Table[[#This Row],[order_date]],"MMM")</f>
        <v>Mar</v>
      </c>
      <c r="K67" s="3" t="str">
        <f>TEXT(Full_Table[[#This Row],[order_date]],"DDD")</f>
        <v>Tue</v>
      </c>
      <c r="L67" s="20">
        <v>1817.14</v>
      </c>
      <c r="M67" s="16">
        <f>VLOOKUP(Full_Table[[#This Row],[order_id]],Order_items[],3)</f>
        <v>62</v>
      </c>
      <c r="N67" s="16" t="str">
        <f>VLOOKUP(Full_Table[[#This Row],[Product_Id]],Product[],2)</f>
        <v>Tiffany &amp; Co. Sterling Silver Bracelet</v>
      </c>
      <c r="O67" s="16" t="str">
        <f>VLOOKUP(Full_Table[[#This Row],[Product_Id]],Product[],3)</f>
        <v>Accessories</v>
      </c>
      <c r="P67" s="16">
        <f>VLOOKUP(Full_Table[[#This Row],[order_id]],Order_items[],4)</f>
        <v>4</v>
      </c>
      <c r="Q67" s="19">
        <f>VLOOKUP(Full_Table[[#This Row],[Product_Id]],Product[],4)</f>
        <v>758.86</v>
      </c>
      <c r="R67" s="19">
        <f>VLOOKUP(Full_Table[[#This Row],[order_id]],Order_items[],6)</f>
        <v>1314.32</v>
      </c>
    </row>
    <row r="68" spans="1:18" x14ac:dyDescent="0.35">
      <c r="A68" s="2">
        <v>67</v>
      </c>
      <c r="B68" s="14">
        <v>85</v>
      </c>
      <c r="C68" s="2" t="str">
        <f>VLOOKUP(Full_Table[[#This Row],[customer_id]],Customers[],2)</f>
        <v>ELLIE JAMES</v>
      </c>
      <c r="D68" s="2" t="str">
        <f>VLOOKUP(Full_Table[[#This Row],[customer_id]],Customers[],3)</f>
        <v>Female</v>
      </c>
      <c r="E68" s="2">
        <f>VLOOKUP(Full_Table[[#This Row],[customer_id]],Customers[],4)</f>
        <v>30</v>
      </c>
      <c r="F68" s="2" t="str">
        <f>VLOOKUP(Full_Table[[#This Row],[customer_id]],Customers[],5)</f>
        <v>Working Class</v>
      </c>
      <c r="G68" s="2" t="str">
        <f>VLOOKUP(Full_Table[[#This Row],[customer_id]],Customers[],6)</f>
        <v>Phoenix</v>
      </c>
      <c r="H68" s="3">
        <v>44993</v>
      </c>
      <c r="I68" s="3" t="str">
        <f>TEXT(Full_Table[[#This Row],[order_date]],"YYYY")</f>
        <v>2023</v>
      </c>
      <c r="J68" s="3" t="str">
        <f>TEXT(Full_Table[[#This Row],[order_date]],"MMM")</f>
        <v>Mar</v>
      </c>
      <c r="K68" s="3" t="str">
        <f>TEXT(Full_Table[[#This Row],[order_date]],"DDD")</f>
        <v>Wed</v>
      </c>
      <c r="L68" s="20">
        <v>1661.65</v>
      </c>
      <c r="M68" s="16">
        <f>VLOOKUP(Full_Table[[#This Row],[order_id]],Order_items[],3)</f>
        <v>7</v>
      </c>
      <c r="N68" s="16" t="str">
        <f>VLOOKUP(Full_Table[[#This Row],[Product_Id]],Product[],2)</f>
        <v>Sonos Arc Soundbar</v>
      </c>
      <c r="O68" s="16" t="str">
        <f>VLOOKUP(Full_Table[[#This Row],[Product_Id]],Product[],3)</f>
        <v>Accessories</v>
      </c>
      <c r="P68" s="16">
        <f>VLOOKUP(Full_Table[[#This Row],[order_id]],Order_items[],4)</f>
        <v>6</v>
      </c>
      <c r="Q68" s="19">
        <f>VLOOKUP(Full_Table[[#This Row],[Product_Id]],Product[],4)</f>
        <v>801.94</v>
      </c>
      <c r="R68" s="19">
        <f>VLOOKUP(Full_Table[[#This Row],[order_id]],Order_items[],6)</f>
        <v>1455.3000000000002</v>
      </c>
    </row>
    <row r="69" spans="1:18" x14ac:dyDescent="0.35">
      <c r="A69" s="2">
        <v>68</v>
      </c>
      <c r="B69" s="14">
        <v>21</v>
      </c>
      <c r="C69" s="2" t="str">
        <f>VLOOKUP(Full_Table[[#This Row],[customer_id]],Customers[],2)</f>
        <v>JACK LEE</v>
      </c>
      <c r="D69" s="2" t="str">
        <f>VLOOKUP(Full_Table[[#This Row],[customer_id]],Customers[],3)</f>
        <v>Male</v>
      </c>
      <c r="E69" s="2">
        <f>VLOOKUP(Full_Table[[#This Row],[customer_id]],Customers[],4)</f>
        <v>27</v>
      </c>
      <c r="F69" s="2" t="str">
        <f>VLOOKUP(Full_Table[[#This Row],[customer_id]],Customers[],5)</f>
        <v>Working Class</v>
      </c>
      <c r="G69" s="2" t="str">
        <f>VLOOKUP(Full_Table[[#This Row],[customer_id]],Customers[],6)</f>
        <v>Phoenix</v>
      </c>
      <c r="H69" s="3">
        <v>44994</v>
      </c>
      <c r="I69" s="3" t="str">
        <f>TEXT(Full_Table[[#This Row],[order_date]],"YYYY")</f>
        <v>2023</v>
      </c>
      <c r="J69" s="3" t="str">
        <f>TEXT(Full_Table[[#This Row],[order_date]],"MMM")</f>
        <v>Mar</v>
      </c>
      <c r="K69" s="3" t="str">
        <f>TEXT(Full_Table[[#This Row],[order_date]],"DDD")</f>
        <v>Thu</v>
      </c>
      <c r="L69" s="20">
        <v>464.8</v>
      </c>
      <c r="M69" s="16">
        <f>VLOOKUP(Full_Table[[#This Row],[order_id]],Order_items[],3)</f>
        <v>81</v>
      </c>
      <c r="N69" s="16" t="str">
        <f>VLOOKUP(Full_Table[[#This Row],[Product_Id]],Product[],2)</f>
        <v>Sony X90K 65-Inch 4K TV</v>
      </c>
      <c r="O69" s="16" t="str">
        <f>VLOOKUP(Full_Table[[#This Row],[Product_Id]],Product[],3)</f>
        <v>Electronics</v>
      </c>
      <c r="P69" s="16">
        <f>VLOOKUP(Full_Table[[#This Row],[order_id]],Order_items[],4)</f>
        <v>8</v>
      </c>
      <c r="Q69" s="19">
        <f>VLOOKUP(Full_Table[[#This Row],[Product_Id]],Product[],4)</f>
        <v>714.96</v>
      </c>
      <c r="R69" s="19">
        <f>VLOOKUP(Full_Table[[#This Row],[order_id]],Order_items[],6)</f>
        <v>6098.96</v>
      </c>
    </row>
    <row r="70" spans="1:18" x14ac:dyDescent="0.35">
      <c r="A70" s="2">
        <v>69</v>
      </c>
      <c r="B70" s="14">
        <v>8</v>
      </c>
      <c r="C70" s="2" t="str">
        <f>VLOOKUP(Full_Table[[#This Row],[customer_id]],Customers[],2)</f>
        <v>LUCAS DAVIS</v>
      </c>
      <c r="D70" s="2" t="str">
        <f>VLOOKUP(Full_Table[[#This Row],[customer_id]],Customers[],3)</f>
        <v>Male</v>
      </c>
      <c r="E70" s="2">
        <f>VLOOKUP(Full_Table[[#This Row],[customer_id]],Customers[],4)</f>
        <v>34</v>
      </c>
      <c r="F70" s="2" t="str">
        <f>VLOOKUP(Full_Table[[#This Row],[customer_id]],Customers[],5)</f>
        <v>Working Class</v>
      </c>
      <c r="G70" s="2" t="str">
        <f>VLOOKUP(Full_Table[[#This Row],[customer_id]],Customers[],6)</f>
        <v>New York</v>
      </c>
      <c r="H70" s="3">
        <v>44995</v>
      </c>
      <c r="I70" s="3" t="str">
        <f>TEXT(Full_Table[[#This Row],[order_date]],"YYYY")</f>
        <v>2023</v>
      </c>
      <c r="J70" s="3" t="str">
        <f>TEXT(Full_Table[[#This Row],[order_date]],"MMM")</f>
        <v>Mar</v>
      </c>
      <c r="K70" s="3" t="str">
        <f>TEXT(Full_Table[[#This Row],[order_date]],"DDD")</f>
        <v>Fri</v>
      </c>
      <c r="L70" s="20">
        <v>1223.42</v>
      </c>
      <c r="M70" s="16">
        <f>VLOOKUP(Full_Table[[#This Row],[order_id]],Order_items[],3)</f>
        <v>73</v>
      </c>
      <c r="N70" s="16" t="str">
        <f>VLOOKUP(Full_Table[[#This Row],[Product_Id]],Product[],2)</f>
        <v>Dell XPS 13 Laptop</v>
      </c>
      <c r="O70" s="16" t="str">
        <f>VLOOKUP(Full_Table[[#This Row],[Product_Id]],Product[],3)</f>
        <v>Home Appliances</v>
      </c>
      <c r="P70" s="16">
        <f>VLOOKUP(Full_Table[[#This Row],[order_id]],Order_items[],4)</f>
        <v>1</v>
      </c>
      <c r="Q70" s="19">
        <f>VLOOKUP(Full_Table[[#This Row],[Product_Id]],Product[],4)</f>
        <v>227.28</v>
      </c>
      <c r="R70" s="19">
        <f>VLOOKUP(Full_Table[[#This Row],[order_id]],Order_items[],6)</f>
        <v>986.61</v>
      </c>
    </row>
    <row r="71" spans="1:18" x14ac:dyDescent="0.35">
      <c r="A71" s="2">
        <v>70</v>
      </c>
      <c r="B71" s="14">
        <v>52</v>
      </c>
      <c r="C71" s="2" t="str">
        <f>VLOOKUP(Full_Table[[#This Row],[customer_id]],Customers[],2)</f>
        <v>OLIVIA PHILLIPS</v>
      </c>
      <c r="D71" s="2" t="str">
        <f>VLOOKUP(Full_Table[[#This Row],[customer_id]],Customers[],3)</f>
        <v>Male</v>
      </c>
      <c r="E71" s="2">
        <f>VLOOKUP(Full_Table[[#This Row],[customer_id]],Customers[],4)</f>
        <v>24</v>
      </c>
      <c r="F71" s="2" t="str">
        <f>VLOOKUP(Full_Table[[#This Row],[customer_id]],Customers[],5)</f>
        <v>Young Worker</v>
      </c>
      <c r="G71" s="2" t="str">
        <f>VLOOKUP(Full_Table[[#This Row],[customer_id]],Customers[],6)</f>
        <v>New York</v>
      </c>
      <c r="H71" s="3">
        <v>44996</v>
      </c>
      <c r="I71" s="3" t="str">
        <f>TEXT(Full_Table[[#This Row],[order_date]],"YYYY")</f>
        <v>2023</v>
      </c>
      <c r="J71" s="3" t="str">
        <f>TEXT(Full_Table[[#This Row],[order_date]],"MMM")</f>
        <v>Mar</v>
      </c>
      <c r="K71" s="3" t="str">
        <f>TEXT(Full_Table[[#This Row],[order_date]],"DDD")</f>
        <v>Sat</v>
      </c>
      <c r="L71" s="20">
        <v>1390.81</v>
      </c>
      <c r="M71" s="16">
        <f>VLOOKUP(Full_Table[[#This Row],[order_id]],Order_items[],3)</f>
        <v>34</v>
      </c>
      <c r="N71" s="16" t="str">
        <f>VLOOKUP(Full_Table[[#This Row],[Product_Id]],Product[],2)</f>
        <v>Ring Video Doorbell Pro 2</v>
      </c>
      <c r="O71" s="16" t="str">
        <f>VLOOKUP(Full_Table[[#This Row],[Product_Id]],Product[],3)</f>
        <v>Electronics</v>
      </c>
      <c r="P71" s="16">
        <f>VLOOKUP(Full_Table[[#This Row],[order_id]],Order_items[],4)</f>
        <v>1</v>
      </c>
      <c r="Q71" s="19">
        <f>VLOOKUP(Full_Table[[#This Row],[Product_Id]],Product[],4)</f>
        <v>726.36</v>
      </c>
      <c r="R71" s="19">
        <f>VLOOKUP(Full_Table[[#This Row],[order_id]],Order_items[],6)</f>
        <v>206.58</v>
      </c>
    </row>
    <row r="72" spans="1:18" x14ac:dyDescent="0.35">
      <c r="A72" s="2">
        <v>71</v>
      </c>
      <c r="B72" s="14">
        <v>87</v>
      </c>
      <c r="C72" s="2" t="str">
        <f>VLOOKUP(Full_Table[[#This Row],[customer_id]],Customers[],2)</f>
        <v>LILLIAN GRAY</v>
      </c>
      <c r="D72" s="2" t="str">
        <f>VLOOKUP(Full_Table[[#This Row],[customer_id]],Customers[],3)</f>
        <v>Female</v>
      </c>
      <c r="E72" s="2">
        <f>VLOOKUP(Full_Table[[#This Row],[customer_id]],Customers[],4)</f>
        <v>44</v>
      </c>
      <c r="F72" s="2" t="str">
        <f>VLOOKUP(Full_Table[[#This Row],[customer_id]],Customers[],5)</f>
        <v>Most Experienced</v>
      </c>
      <c r="G72" s="2" t="str">
        <f>VLOOKUP(Full_Table[[#This Row],[customer_id]],Customers[],6)</f>
        <v>Los Angeles</v>
      </c>
      <c r="H72" s="3">
        <v>44997</v>
      </c>
      <c r="I72" s="3" t="str">
        <f>TEXT(Full_Table[[#This Row],[order_date]],"YYYY")</f>
        <v>2023</v>
      </c>
      <c r="J72" s="3" t="str">
        <f>TEXT(Full_Table[[#This Row],[order_date]],"MMM")</f>
        <v>Mar</v>
      </c>
      <c r="K72" s="3" t="str">
        <f>TEXT(Full_Table[[#This Row],[order_date]],"DDD")</f>
        <v>Sun</v>
      </c>
      <c r="L72" s="20">
        <v>1316.08</v>
      </c>
      <c r="M72" s="16">
        <f>VLOOKUP(Full_Table[[#This Row],[order_id]],Order_items[],3)</f>
        <v>29</v>
      </c>
      <c r="N72" s="16" t="str">
        <f>VLOOKUP(Full_Table[[#This Row],[Product_Id]],Product[],2)</f>
        <v>Microsoft Surface Pro 9</v>
      </c>
      <c r="O72" s="16" t="str">
        <f>VLOOKUP(Full_Table[[#This Row],[Product_Id]],Product[],3)</f>
        <v>Electronics</v>
      </c>
      <c r="P72" s="16">
        <f>VLOOKUP(Full_Table[[#This Row],[order_id]],Order_items[],4)</f>
        <v>5</v>
      </c>
      <c r="Q72" s="19">
        <f>VLOOKUP(Full_Table[[#This Row],[Product_Id]],Product[],4)</f>
        <v>172.64</v>
      </c>
      <c r="R72" s="19">
        <f>VLOOKUP(Full_Table[[#This Row],[order_id]],Order_items[],6)</f>
        <v>136.05000000000001</v>
      </c>
    </row>
    <row r="73" spans="1:18" x14ac:dyDescent="0.35">
      <c r="A73" s="2">
        <v>72</v>
      </c>
      <c r="B73" s="14">
        <v>47</v>
      </c>
      <c r="C73" s="2" t="str">
        <f>VLOOKUP(Full_Table[[#This Row],[customer_id]],Customers[],2)</f>
        <v>CHRISTOPHER CAMPBELL</v>
      </c>
      <c r="D73" s="2" t="str">
        <f>VLOOKUP(Full_Table[[#This Row],[customer_id]],Customers[],3)</f>
        <v>Male</v>
      </c>
      <c r="E73" s="2">
        <f>VLOOKUP(Full_Table[[#This Row],[customer_id]],Customers[],4)</f>
        <v>30</v>
      </c>
      <c r="F73" s="2" t="str">
        <f>VLOOKUP(Full_Table[[#This Row],[customer_id]],Customers[],5)</f>
        <v>Working Class</v>
      </c>
      <c r="G73" s="2" t="str">
        <f>VLOOKUP(Full_Table[[#This Row],[customer_id]],Customers[],6)</f>
        <v>Houston</v>
      </c>
      <c r="H73" s="3">
        <v>44998</v>
      </c>
      <c r="I73" s="3" t="str">
        <f>TEXT(Full_Table[[#This Row],[order_date]],"YYYY")</f>
        <v>2023</v>
      </c>
      <c r="J73" s="3" t="str">
        <f>TEXT(Full_Table[[#This Row],[order_date]],"MMM")</f>
        <v>Mar</v>
      </c>
      <c r="K73" s="3" t="str">
        <f>TEXT(Full_Table[[#This Row],[order_date]],"DDD")</f>
        <v>Mon</v>
      </c>
      <c r="L73" s="20">
        <v>447.21</v>
      </c>
      <c r="M73" s="16">
        <f>VLOOKUP(Full_Table[[#This Row],[order_id]],Order_items[],3)</f>
        <v>89</v>
      </c>
      <c r="N73" s="16" t="str">
        <f>VLOOKUP(Full_Table[[#This Row],[Product_Id]],Product[],2)</f>
        <v>HP Envy 32 All-in-One Desktop</v>
      </c>
      <c r="O73" s="16" t="str">
        <f>VLOOKUP(Full_Table[[#This Row],[Product_Id]],Product[],3)</f>
        <v>Home Appliances</v>
      </c>
      <c r="P73" s="16">
        <f>VLOOKUP(Full_Table[[#This Row],[order_id]],Order_items[],4)</f>
        <v>1</v>
      </c>
      <c r="Q73" s="19">
        <f>VLOOKUP(Full_Table[[#This Row],[Product_Id]],Product[],4)</f>
        <v>886.06</v>
      </c>
      <c r="R73" s="19">
        <f>VLOOKUP(Full_Table[[#This Row],[order_id]],Order_items[],6)</f>
        <v>253.1</v>
      </c>
    </row>
    <row r="74" spans="1:18" x14ac:dyDescent="0.35">
      <c r="A74" s="2">
        <v>73</v>
      </c>
      <c r="B74" s="14">
        <v>69</v>
      </c>
      <c r="C74" s="2" t="str">
        <f>VLOOKUP(Full_Table[[#This Row],[customer_id]],Customers[],2)</f>
        <v>MILA MORGAN</v>
      </c>
      <c r="D74" s="2" t="str">
        <f>VLOOKUP(Full_Table[[#This Row],[customer_id]],Customers[],3)</f>
        <v>Female</v>
      </c>
      <c r="E74" s="2">
        <f>VLOOKUP(Full_Table[[#This Row],[customer_id]],Customers[],4)</f>
        <v>63</v>
      </c>
      <c r="F74" s="2" t="str">
        <f>VLOOKUP(Full_Table[[#This Row],[customer_id]],Customers[],5)</f>
        <v>Most Experienced</v>
      </c>
      <c r="G74" s="2" t="str">
        <f>VLOOKUP(Full_Table[[#This Row],[customer_id]],Customers[],6)</f>
        <v>Los Angeles</v>
      </c>
      <c r="H74" s="3">
        <v>44999</v>
      </c>
      <c r="I74" s="3" t="str">
        <f>TEXT(Full_Table[[#This Row],[order_date]],"YYYY")</f>
        <v>2023</v>
      </c>
      <c r="J74" s="3" t="str">
        <f>TEXT(Full_Table[[#This Row],[order_date]],"MMM")</f>
        <v>Mar</v>
      </c>
      <c r="K74" s="3" t="str">
        <f>TEXT(Full_Table[[#This Row],[order_date]],"DDD")</f>
        <v>Tue</v>
      </c>
      <c r="L74" s="20">
        <v>75</v>
      </c>
      <c r="M74" s="16">
        <f>VLOOKUP(Full_Table[[#This Row],[order_id]],Order_items[],3)</f>
        <v>11</v>
      </c>
      <c r="N74" s="16" t="str">
        <f>VLOOKUP(Full_Table[[#This Row],[Product_Id]],Product[],2)</f>
        <v>Amazon Echo Dot (4th Gen)</v>
      </c>
      <c r="O74" s="16" t="str">
        <f>VLOOKUP(Full_Table[[#This Row],[Product_Id]],Product[],3)</f>
        <v>Electronics</v>
      </c>
      <c r="P74" s="16">
        <f>VLOOKUP(Full_Table[[#This Row],[order_id]],Order_items[],4)</f>
        <v>4</v>
      </c>
      <c r="Q74" s="19">
        <f>VLOOKUP(Full_Table[[#This Row],[Product_Id]],Product[],4)</f>
        <v>651.47</v>
      </c>
      <c r="R74" s="19">
        <f>VLOOKUP(Full_Table[[#This Row],[order_id]],Order_items[],6)</f>
        <v>3847.88</v>
      </c>
    </row>
    <row r="75" spans="1:18" x14ac:dyDescent="0.35">
      <c r="A75" s="2">
        <v>74</v>
      </c>
      <c r="B75" s="14">
        <v>20</v>
      </c>
      <c r="C75" s="2" t="str">
        <f>VLOOKUP(Full_Table[[#This Row],[customer_id]],Customers[],2)</f>
        <v>MATEO MARTIN</v>
      </c>
      <c r="D75" s="2" t="str">
        <f>VLOOKUP(Full_Table[[#This Row],[customer_id]],Customers[],3)</f>
        <v>Male</v>
      </c>
      <c r="E75" s="2">
        <f>VLOOKUP(Full_Table[[#This Row],[customer_id]],Customers[],4)</f>
        <v>29</v>
      </c>
      <c r="F75" s="2" t="str">
        <f>VLOOKUP(Full_Table[[#This Row],[customer_id]],Customers[],5)</f>
        <v>Working Class</v>
      </c>
      <c r="G75" s="2" t="str">
        <f>VLOOKUP(Full_Table[[#This Row],[customer_id]],Customers[],6)</f>
        <v>Los Angeles</v>
      </c>
      <c r="H75" s="3">
        <v>45000</v>
      </c>
      <c r="I75" s="3" t="str">
        <f>TEXT(Full_Table[[#This Row],[order_date]],"YYYY")</f>
        <v>2023</v>
      </c>
      <c r="J75" s="3" t="str">
        <f>TEXT(Full_Table[[#This Row],[order_date]],"MMM")</f>
        <v>Mar</v>
      </c>
      <c r="K75" s="3" t="str">
        <f>TEXT(Full_Table[[#This Row],[order_date]],"DDD")</f>
        <v>Wed</v>
      </c>
      <c r="L75" s="20">
        <v>1435.22</v>
      </c>
      <c r="M75" s="16">
        <f>VLOOKUP(Full_Table[[#This Row],[order_id]],Order_items[],3)</f>
        <v>89</v>
      </c>
      <c r="N75" s="16" t="str">
        <f>VLOOKUP(Full_Table[[#This Row],[Product_Id]],Product[],2)</f>
        <v>HP Envy 32 All-in-One Desktop</v>
      </c>
      <c r="O75" s="16" t="str">
        <f>VLOOKUP(Full_Table[[#This Row],[Product_Id]],Product[],3)</f>
        <v>Home Appliances</v>
      </c>
      <c r="P75" s="16">
        <f>VLOOKUP(Full_Table[[#This Row],[order_id]],Order_items[],4)</f>
        <v>8</v>
      </c>
      <c r="Q75" s="19">
        <f>VLOOKUP(Full_Table[[#This Row],[Product_Id]],Product[],4)</f>
        <v>886.06</v>
      </c>
      <c r="R75" s="19">
        <f>VLOOKUP(Full_Table[[#This Row],[order_id]],Order_items[],6)</f>
        <v>5783.28</v>
      </c>
    </row>
    <row r="76" spans="1:18" x14ac:dyDescent="0.35">
      <c r="A76" s="2">
        <v>75</v>
      </c>
      <c r="B76" s="14">
        <v>73</v>
      </c>
      <c r="C76" s="2" t="str">
        <f>VLOOKUP(Full_Table[[#This Row],[customer_id]],Customers[],2)</f>
        <v>LAYLA REED</v>
      </c>
      <c r="D76" s="2" t="str">
        <f>VLOOKUP(Full_Table[[#This Row],[customer_id]],Customers[],3)</f>
        <v>Female</v>
      </c>
      <c r="E76" s="2">
        <f>VLOOKUP(Full_Table[[#This Row],[customer_id]],Customers[],4)</f>
        <v>40</v>
      </c>
      <c r="F76" s="2" t="str">
        <f>VLOOKUP(Full_Table[[#This Row],[customer_id]],Customers[],5)</f>
        <v>Working Class</v>
      </c>
      <c r="G76" s="2" t="str">
        <f>VLOOKUP(Full_Table[[#This Row],[customer_id]],Customers[],6)</f>
        <v>Los Angeles</v>
      </c>
      <c r="H76" s="3">
        <v>45001</v>
      </c>
      <c r="I76" s="3" t="str">
        <f>TEXT(Full_Table[[#This Row],[order_date]],"YYYY")</f>
        <v>2023</v>
      </c>
      <c r="J76" s="3" t="str">
        <f>TEXT(Full_Table[[#This Row],[order_date]],"MMM")</f>
        <v>Mar</v>
      </c>
      <c r="K76" s="3" t="str">
        <f>TEXT(Full_Table[[#This Row],[order_date]],"DDD")</f>
        <v>Thu</v>
      </c>
      <c r="L76" s="20">
        <v>1601.56</v>
      </c>
      <c r="M76" s="16">
        <f>VLOOKUP(Full_Table[[#This Row],[order_id]],Order_items[],3)</f>
        <v>69</v>
      </c>
      <c r="N76" s="16" t="str">
        <f>VLOOKUP(Full_Table[[#This Row],[Product_Id]],Product[],2)</f>
        <v>Xiaomi Mi Band 6</v>
      </c>
      <c r="O76" s="16" t="str">
        <f>VLOOKUP(Full_Table[[#This Row],[Product_Id]],Product[],3)</f>
        <v>Home Appliances</v>
      </c>
      <c r="P76" s="16">
        <f>VLOOKUP(Full_Table[[#This Row],[order_id]],Order_items[],4)</f>
        <v>6</v>
      </c>
      <c r="Q76" s="19">
        <f>VLOOKUP(Full_Table[[#This Row],[Product_Id]],Product[],4)</f>
        <v>575.21</v>
      </c>
      <c r="R76" s="19">
        <f>VLOOKUP(Full_Table[[#This Row],[order_id]],Order_items[],6)</f>
        <v>5552.9400000000005</v>
      </c>
    </row>
    <row r="77" spans="1:18" x14ac:dyDescent="0.35">
      <c r="A77" s="2">
        <v>76</v>
      </c>
      <c r="B77" s="14">
        <v>16</v>
      </c>
      <c r="C77" s="2" t="str">
        <f>VLOOKUP(Full_Table[[#This Row],[customer_id]],Customers[],2)</f>
        <v>LOGAN THOMAS</v>
      </c>
      <c r="D77" s="2" t="str">
        <f>VLOOKUP(Full_Table[[#This Row],[customer_id]],Customers[],3)</f>
        <v>Male</v>
      </c>
      <c r="E77" s="2">
        <f>VLOOKUP(Full_Table[[#This Row],[customer_id]],Customers[],4)</f>
        <v>40</v>
      </c>
      <c r="F77" s="2" t="str">
        <f>VLOOKUP(Full_Table[[#This Row],[customer_id]],Customers[],5)</f>
        <v>Working Class</v>
      </c>
      <c r="G77" s="2" t="str">
        <f>VLOOKUP(Full_Table[[#This Row],[customer_id]],Customers[],6)</f>
        <v>New York</v>
      </c>
      <c r="H77" s="3">
        <v>45002</v>
      </c>
      <c r="I77" s="3" t="str">
        <f>TEXT(Full_Table[[#This Row],[order_date]],"YYYY")</f>
        <v>2023</v>
      </c>
      <c r="J77" s="3" t="str">
        <f>TEXT(Full_Table[[#This Row],[order_date]],"MMM")</f>
        <v>Mar</v>
      </c>
      <c r="K77" s="3" t="str">
        <f>TEXT(Full_Table[[#This Row],[order_date]],"DDD")</f>
        <v>Fri</v>
      </c>
      <c r="L77" s="20">
        <v>377.25</v>
      </c>
      <c r="M77" s="16">
        <f>VLOOKUP(Full_Table[[#This Row],[order_id]],Order_items[],3)</f>
        <v>33</v>
      </c>
      <c r="N77" s="16" t="str">
        <f>VLOOKUP(Full_Table[[#This Row],[Product_Id]],Product[],2)</f>
        <v>Harman Kardon Onyx Studio 7</v>
      </c>
      <c r="O77" s="16" t="str">
        <f>VLOOKUP(Full_Table[[#This Row],[Product_Id]],Product[],3)</f>
        <v>Electronics</v>
      </c>
      <c r="P77" s="16">
        <f>VLOOKUP(Full_Table[[#This Row],[order_id]],Order_items[],4)</f>
        <v>4</v>
      </c>
      <c r="Q77" s="19">
        <f>VLOOKUP(Full_Table[[#This Row],[Product_Id]],Product[],4)</f>
        <v>644.4</v>
      </c>
      <c r="R77" s="19">
        <f>VLOOKUP(Full_Table[[#This Row],[order_id]],Order_items[],6)</f>
        <v>859.12</v>
      </c>
    </row>
    <row r="78" spans="1:18" x14ac:dyDescent="0.35">
      <c r="A78" s="2">
        <v>77</v>
      </c>
      <c r="B78" s="14">
        <v>75</v>
      </c>
      <c r="C78" s="2" t="str">
        <f>VLOOKUP(Full_Table[[#This Row],[customer_id]],Customers[],2)</f>
        <v>VICTORIA HOWARD</v>
      </c>
      <c r="D78" s="2" t="str">
        <f>VLOOKUP(Full_Table[[#This Row],[customer_id]],Customers[],3)</f>
        <v>Female</v>
      </c>
      <c r="E78" s="2">
        <f>VLOOKUP(Full_Table[[#This Row],[customer_id]],Customers[],4)</f>
        <v>37</v>
      </c>
      <c r="F78" s="2" t="str">
        <f>VLOOKUP(Full_Table[[#This Row],[customer_id]],Customers[],5)</f>
        <v>Working Class</v>
      </c>
      <c r="G78" s="2" t="str">
        <f>VLOOKUP(Full_Table[[#This Row],[customer_id]],Customers[],6)</f>
        <v>Houston</v>
      </c>
      <c r="H78" s="3">
        <v>45003</v>
      </c>
      <c r="I78" s="3" t="str">
        <f>TEXT(Full_Table[[#This Row],[order_date]],"YYYY")</f>
        <v>2023</v>
      </c>
      <c r="J78" s="3" t="str">
        <f>TEXT(Full_Table[[#This Row],[order_date]],"MMM")</f>
        <v>Mar</v>
      </c>
      <c r="K78" s="3" t="str">
        <f>TEXT(Full_Table[[#This Row],[order_date]],"DDD")</f>
        <v>Sat</v>
      </c>
      <c r="L78" s="20">
        <v>387.8</v>
      </c>
      <c r="M78" s="16">
        <f>VLOOKUP(Full_Table[[#This Row],[order_id]],Order_items[],3)</f>
        <v>96</v>
      </c>
      <c r="N78" s="16" t="str">
        <f>VLOOKUP(Full_Table[[#This Row],[Product_Id]],Product[],2)</f>
        <v>Apple iPad Pro 12.9-inch (6th Gen)</v>
      </c>
      <c r="O78" s="16" t="str">
        <f>VLOOKUP(Full_Table[[#This Row],[Product_Id]],Product[],3)</f>
        <v>Electronics</v>
      </c>
      <c r="P78" s="16">
        <f>VLOOKUP(Full_Table[[#This Row],[order_id]],Order_items[],4)</f>
        <v>6</v>
      </c>
      <c r="Q78" s="19">
        <f>VLOOKUP(Full_Table[[#This Row],[Product_Id]],Product[],4)</f>
        <v>479.46</v>
      </c>
      <c r="R78" s="19">
        <f>VLOOKUP(Full_Table[[#This Row],[order_id]],Order_items[],6)</f>
        <v>2910.8999999999996</v>
      </c>
    </row>
    <row r="79" spans="1:18" x14ac:dyDescent="0.35">
      <c r="A79" s="2">
        <v>78</v>
      </c>
      <c r="B79" s="14">
        <v>7</v>
      </c>
      <c r="C79" s="2" t="str">
        <f>VLOOKUP(Full_Table[[#This Row],[customer_id]],Customers[],2)</f>
        <v>BENJAMIN MILLER</v>
      </c>
      <c r="D79" s="2" t="str">
        <f>VLOOKUP(Full_Table[[#This Row],[customer_id]],Customers[],3)</f>
        <v>Male</v>
      </c>
      <c r="E79" s="2">
        <f>VLOOKUP(Full_Table[[#This Row],[customer_id]],Customers[],4)</f>
        <v>58</v>
      </c>
      <c r="F79" s="2" t="str">
        <f>VLOOKUP(Full_Table[[#This Row],[customer_id]],Customers[],5)</f>
        <v>Most Experienced</v>
      </c>
      <c r="G79" s="2" t="str">
        <f>VLOOKUP(Full_Table[[#This Row],[customer_id]],Customers[],6)</f>
        <v>New York</v>
      </c>
      <c r="H79" s="3">
        <v>45004</v>
      </c>
      <c r="I79" s="3" t="str">
        <f>TEXT(Full_Table[[#This Row],[order_date]],"YYYY")</f>
        <v>2023</v>
      </c>
      <c r="J79" s="3" t="str">
        <f>TEXT(Full_Table[[#This Row],[order_date]],"MMM")</f>
        <v>Mar</v>
      </c>
      <c r="K79" s="3" t="str">
        <f>TEXT(Full_Table[[#This Row],[order_date]],"DDD")</f>
        <v>Sun</v>
      </c>
      <c r="L79" s="20">
        <v>297.26</v>
      </c>
      <c r="M79" s="16">
        <f>VLOOKUP(Full_Table[[#This Row],[order_id]],Order_items[],3)</f>
        <v>73</v>
      </c>
      <c r="N79" s="16" t="str">
        <f>VLOOKUP(Full_Table[[#This Row],[Product_Id]],Product[],2)</f>
        <v>Dell XPS 13 Laptop</v>
      </c>
      <c r="O79" s="16" t="str">
        <f>VLOOKUP(Full_Table[[#This Row],[Product_Id]],Product[],3)</f>
        <v>Home Appliances</v>
      </c>
      <c r="P79" s="16">
        <f>VLOOKUP(Full_Table[[#This Row],[order_id]],Order_items[],4)</f>
        <v>6</v>
      </c>
      <c r="Q79" s="19">
        <f>VLOOKUP(Full_Table[[#This Row],[Product_Id]],Product[],4)</f>
        <v>227.28</v>
      </c>
      <c r="R79" s="19">
        <f>VLOOKUP(Full_Table[[#This Row],[order_id]],Order_items[],6)</f>
        <v>2805.2400000000002</v>
      </c>
    </row>
    <row r="80" spans="1:18" x14ac:dyDescent="0.35">
      <c r="A80" s="2">
        <v>79</v>
      </c>
      <c r="B80" s="14">
        <v>67</v>
      </c>
      <c r="C80" s="2" t="str">
        <f>VLOOKUP(Full_Table[[#This Row],[customer_id]],Customers[],2)</f>
        <v>SOFIA GUTIERREZ</v>
      </c>
      <c r="D80" s="2" t="str">
        <f>VLOOKUP(Full_Table[[#This Row],[customer_id]],Customers[],3)</f>
        <v>Female</v>
      </c>
      <c r="E80" s="2">
        <f>VLOOKUP(Full_Table[[#This Row],[customer_id]],Customers[],4)</f>
        <v>31</v>
      </c>
      <c r="F80" s="2" t="str">
        <f>VLOOKUP(Full_Table[[#This Row],[customer_id]],Customers[],5)</f>
        <v>Working Class</v>
      </c>
      <c r="G80" s="2" t="str">
        <f>VLOOKUP(Full_Table[[#This Row],[customer_id]],Customers[],6)</f>
        <v>Chicago</v>
      </c>
      <c r="H80" s="3">
        <v>45005</v>
      </c>
      <c r="I80" s="3" t="str">
        <f>TEXT(Full_Table[[#This Row],[order_date]],"YYYY")</f>
        <v>2023</v>
      </c>
      <c r="J80" s="3" t="str">
        <f>TEXT(Full_Table[[#This Row],[order_date]],"MMM")</f>
        <v>Mar</v>
      </c>
      <c r="K80" s="3" t="str">
        <f>TEXT(Full_Table[[#This Row],[order_date]],"DDD")</f>
        <v>Mon</v>
      </c>
      <c r="L80" s="20">
        <v>1928.64</v>
      </c>
      <c r="M80" s="16">
        <f>VLOOKUP(Full_Table[[#This Row],[order_id]],Order_items[],3)</f>
        <v>8</v>
      </c>
      <c r="N80" s="16" t="str">
        <f>VLOOKUP(Full_Table[[#This Row],[Product_Id]],Product[],2)</f>
        <v>Anker PowerCore 26800 Portable Charger</v>
      </c>
      <c r="O80" s="16" t="str">
        <f>VLOOKUP(Full_Table[[#This Row],[Product_Id]],Product[],3)</f>
        <v>Electronics</v>
      </c>
      <c r="P80" s="16">
        <f>VLOOKUP(Full_Table[[#This Row],[order_id]],Order_items[],4)</f>
        <v>1</v>
      </c>
      <c r="Q80" s="19">
        <f>VLOOKUP(Full_Table[[#This Row],[Product_Id]],Product[],4)</f>
        <v>530.14</v>
      </c>
      <c r="R80" s="19">
        <f>VLOOKUP(Full_Table[[#This Row],[order_id]],Order_items[],6)</f>
        <v>321.16000000000003</v>
      </c>
    </row>
    <row r="81" spans="1:18" x14ac:dyDescent="0.35">
      <c r="A81" s="2">
        <v>80</v>
      </c>
      <c r="B81" s="14">
        <v>65</v>
      </c>
      <c r="C81" s="2" t="str">
        <f>VLOOKUP(Full_Table[[#This Row],[customer_id]],Customers[],2)</f>
        <v>CAMILA COOK</v>
      </c>
      <c r="D81" s="2" t="str">
        <f>VLOOKUP(Full_Table[[#This Row],[customer_id]],Customers[],3)</f>
        <v>Female</v>
      </c>
      <c r="E81" s="2">
        <f>VLOOKUP(Full_Table[[#This Row],[customer_id]],Customers[],4)</f>
        <v>51</v>
      </c>
      <c r="F81" s="2" t="str">
        <f>VLOOKUP(Full_Table[[#This Row],[customer_id]],Customers[],5)</f>
        <v>Most Experienced</v>
      </c>
      <c r="G81" s="2" t="str">
        <f>VLOOKUP(Full_Table[[#This Row],[customer_id]],Customers[],6)</f>
        <v>Chicago</v>
      </c>
      <c r="H81" s="3">
        <v>45006</v>
      </c>
      <c r="I81" s="3" t="str">
        <f>TEXT(Full_Table[[#This Row],[order_date]],"YYYY")</f>
        <v>2023</v>
      </c>
      <c r="J81" s="3" t="str">
        <f>TEXT(Full_Table[[#This Row],[order_date]],"MMM")</f>
        <v>Mar</v>
      </c>
      <c r="K81" s="3" t="str">
        <f>TEXT(Full_Table[[#This Row],[order_date]],"DDD")</f>
        <v>Tue</v>
      </c>
      <c r="L81" s="20">
        <v>33.159999999999997</v>
      </c>
      <c r="M81" s="16">
        <f>VLOOKUP(Full_Table[[#This Row],[order_id]],Order_items[],3)</f>
        <v>28</v>
      </c>
      <c r="N81" s="16" t="str">
        <f>VLOOKUP(Full_Table[[#This Row],[Product_Id]],Product[],2)</f>
        <v>Garmin Fenix 7X Sapphire Solar GPS Watch</v>
      </c>
      <c r="O81" s="16" t="str">
        <f>VLOOKUP(Full_Table[[#This Row],[Product_Id]],Product[],3)</f>
        <v>Home Appliances</v>
      </c>
      <c r="P81" s="16">
        <f>VLOOKUP(Full_Table[[#This Row],[order_id]],Order_items[],4)</f>
        <v>9</v>
      </c>
      <c r="Q81" s="19">
        <f>VLOOKUP(Full_Table[[#This Row],[Product_Id]],Product[],4)</f>
        <v>391.59</v>
      </c>
      <c r="R81" s="19">
        <f>VLOOKUP(Full_Table[[#This Row],[order_id]],Order_items[],6)</f>
        <v>8888.2200000000012</v>
      </c>
    </row>
    <row r="82" spans="1:18" x14ac:dyDescent="0.35">
      <c r="A82" s="2">
        <v>81</v>
      </c>
      <c r="B82" s="14">
        <v>90</v>
      </c>
      <c r="C82" s="2" t="str">
        <f>VLOOKUP(Full_Table[[#This Row],[customer_id]],Customers[],2)</f>
        <v>AURORA HUGHES</v>
      </c>
      <c r="D82" s="2" t="str">
        <f>VLOOKUP(Full_Table[[#This Row],[customer_id]],Customers[],3)</f>
        <v>Female</v>
      </c>
      <c r="E82" s="2">
        <f>VLOOKUP(Full_Table[[#This Row],[customer_id]],Customers[],4)</f>
        <v>43</v>
      </c>
      <c r="F82" s="2" t="str">
        <f>VLOOKUP(Full_Table[[#This Row],[customer_id]],Customers[],5)</f>
        <v>Most Experienced</v>
      </c>
      <c r="G82" s="2" t="str">
        <f>VLOOKUP(Full_Table[[#This Row],[customer_id]],Customers[],6)</f>
        <v>Chicago</v>
      </c>
      <c r="H82" s="3">
        <v>45007</v>
      </c>
      <c r="I82" s="3" t="str">
        <f>TEXT(Full_Table[[#This Row],[order_date]],"YYYY")</f>
        <v>2023</v>
      </c>
      <c r="J82" s="3" t="str">
        <f>TEXT(Full_Table[[#This Row],[order_date]],"MMM")</f>
        <v>Mar</v>
      </c>
      <c r="K82" s="3" t="str">
        <f>TEXT(Full_Table[[#This Row],[order_date]],"DDD")</f>
        <v>Wed</v>
      </c>
      <c r="L82" s="20">
        <v>578.98</v>
      </c>
      <c r="M82" s="16">
        <f>VLOOKUP(Full_Table[[#This Row],[order_id]],Order_items[],3)</f>
        <v>19</v>
      </c>
      <c r="N82" s="16" t="str">
        <f>VLOOKUP(Full_Table[[#This Row],[Product_Id]],Product[],2)</f>
        <v>Sony A7R IV Full-Frame Mirrorless Camera</v>
      </c>
      <c r="O82" s="16" t="str">
        <f>VLOOKUP(Full_Table[[#This Row],[Product_Id]],Product[],3)</f>
        <v>Accessories</v>
      </c>
      <c r="P82" s="16">
        <f>VLOOKUP(Full_Table[[#This Row],[order_id]],Order_items[],4)</f>
        <v>9</v>
      </c>
      <c r="Q82" s="19">
        <f>VLOOKUP(Full_Table[[#This Row],[Product_Id]],Product[],4)</f>
        <v>766.1</v>
      </c>
      <c r="R82" s="19">
        <f>VLOOKUP(Full_Table[[#This Row],[order_id]],Order_items[],6)</f>
        <v>8646.39</v>
      </c>
    </row>
    <row r="83" spans="1:18" x14ac:dyDescent="0.35">
      <c r="A83" s="2">
        <v>82</v>
      </c>
      <c r="B83" s="14">
        <v>96</v>
      </c>
      <c r="C83" s="2" t="str">
        <f>VLOOKUP(Full_Table[[#This Row],[customer_id]],Customers[],2)</f>
        <v>WILLOW MYERS</v>
      </c>
      <c r="D83" s="2" t="str">
        <f>VLOOKUP(Full_Table[[#This Row],[customer_id]],Customers[],3)</f>
        <v>Female</v>
      </c>
      <c r="E83" s="2">
        <f>VLOOKUP(Full_Table[[#This Row],[customer_id]],Customers[],4)</f>
        <v>46</v>
      </c>
      <c r="F83" s="2" t="str">
        <f>VLOOKUP(Full_Table[[#This Row],[customer_id]],Customers[],5)</f>
        <v>Most Experienced</v>
      </c>
      <c r="G83" s="2" t="str">
        <f>VLOOKUP(Full_Table[[#This Row],[customer_id]],Customers[],6)</f>
        <v>Phoenix</v>
      </c>
      <c r="H83" s="3">
        <v>45008</v>
      </c>
      <c r="I83" s="3" t="str">
        <f>TEXT(Full_Table[[#This Row],[order_date]],"YYYY")</f>
        <v>2023</v>
      </c>
      <c r="J83" s="3" t="str">
        <f>TEXT(Full_Table[[#This Row],[order_date]],"MMM")</f>
        <v>Mar</v>
      </c>
      <c r="K83" s="3" t="str">
        <f>TEXT(Full_Table[[#This Row],[order_date]],"DDD")</f>
        <v>Thu</v>
      </c>
      <c r="L83" s="20">
        <v>1057.1300000000001</v>
      </c>
      <c r="M83" s="16">
        <f>VLOOKUP(Full_Table[[#This Row],[order_id]],Order_items[],3)</f>
        <v>65</v>
      </c>
      <c r="N83" s="16" t="str">
        <f>VLOOKUP(Full_Table[[#This Row],[Product_Id]],Product[],2)</f>
        <v>GoPro HERO11 Black</v>
      </c>
      <c r="O83" s="16" t="str">
        <f>VLOOKUP(Full_Table[[#This Row],[Product_Id]],Product[],3)</f>
        <v>Home Appliances</v>
      </c>
      <c r="P83" s="16">
        <f>VLOOKUP(Full_Table[[#This Row],[order_id]],Order_items[],4)</f>
        <v>4</v>
      </c>
      <c r="Q83" s="19">
        <f>VLOOKUP(Full_Table[[#This Row],[Product_Id]],Product[],4)</f>
        <v>48.4</v>
      </c>
      <c r="R83" s="19">
        <f>VLOOKUP(Full_Table[[#This Row],[order_id]],Order_items[],6)</f>
        <v>3449.96</v>
      </c>
    </row>
    <row r="84" spans="1:18" x14ac:dyDescent="0.35">
      <c r="A84" s="2">
        <v>83</v>
      </c>
      <c r="B84" s="14">
        <v>61</v>
      </c>
      <c r="C84" s="2" t="str">
        <f>VLOOKUP(Full_Table[[#This Row],[customer_id]],Customers[],2)</f>
        <v>HARPER STEWART</v>
      </c>
      <c r="D84" s="2" t="str">
        <f>VLOOKUP(Full_Table[[#This Row],[customer_id]],Customers[],3)</f>
        <v>Female</v>
      </c>
      <c r="E84" s="2">
        <f>VLOOKUP(Full_Table[[#This Row],[customer_id]],Customers[],4)</f>
        <v>51</v>
      </c>
      <c r="F84" s="2" t="str">
        <f>VLOOKUP(Full_Table[[#This Row],[customer_id]],Customers[],5)</f>
        <v>Most Experienced</v>
      </c>
      <c r="G84" s="2" t="str">
        <f>VLOOKUP(Full_Table[[#This Row],[customer_id]],Customers[],6)</f>
        <v>Los Angeles</v>
      </c>
      <c r="H84" s="3">
        <v>45009</v>
      </c>
      <c r="I84" s="3" t="str">
        <f>TEXT(Full_Table[[#This Row],[order_date]],"YYYY")</f>
        <v>2023</v>
      </c>
      <c r="J84" s="3" t="str">
        <f>TEXT(Full_Table[[#This Row],[order_date]],"MMM")</f>
        <v>Mar</v>
      </c>
      <c r="K84" s="3" t="str">
        <f>TEXT(Full_Table[[#This Row],[order_date]],"DDD")</f>
        <v>Fri</v>
      </c>
      <c r="L84" s="20">
        <v>885.3</v>
      </c>
      <c r="M84" s="16">
        <f>VLOOKUP(Full_Table[[#This Row],[order_id]],Order_items[],3)</f>
        <v>19</v>
      </c>
      <c r="N84" s="16" t="str">
        <f>VLOOKUP(Full_Table[[#This Row],[Product_Id]],Product[],2)</f>
        <v>Sony A7R IV Full-Frame Mirrorless Camera</v>
      </c>
      <c r="O84" s="16" t="str">
        <f>VLOOKUP(Full_Table[[#This Row],[Product_Id]],Product[],3)</f>
        <v>Accessories</v>
      </c>
      <c r="P84" s="16">
        <f>VLOOKUP(Full_Table[[#This Row],[order_id]],Order_items[],4)</f>
        <v>7</v>
      </c>
      <c r="Q84" s="19">
        <f>VLOOKUP(Full_Table[[#This Row],[Product_Id]],Product[],4)</f>
        <v>766.1</v>
      </c>
      <c r="R84" s="19">
        <f>VLOOKUP(Full_Table[[#This Row],[order_id]],Order_items[],6)</f>
        <v>2786</v>
      </c>
    </row>
    <row r="85" spans="1:18" x14ac:dyDescent="0.35">
      <c r="A85" s="2">
        <v>84</v>
      </c>
      <c r="B85" s="14">
        <v>11</v>
      </c>
      <c r="C85" s="2" t="str">
        <f>VLOOKUP(Full_Table[[#This Row],[customer_id]],Customers[],2)</f>
        <v>MASON HERNANDEZ</v>
      </c>
      <c r="D85" s="2" t="str">
        <f>VLOOKUP(Full_Table[[#This Row],[customer_id]],Customers[],3)</f>
        <v>Male</v>
      </c>
      <c r="E85" s="2">
        <f>VLOOKUP(Full_Table[[#This Row],[customer_id]],Customers[],4)</f>
        <v>46</v>
      </c>
      <c r="F85" s="2" t="str">
        <f>VLOOKUP(Full_Table[[#This Row],[customer_id]],Customers[],5)</f>
        <v>Most Experienced</v>
      </c>
      <c r="G85" s="2" t="str">
        <f>VLOOKUP(Full_Table[[#This Row],[customer_id]],Customers[],6)</f>
        <v>Los Angeles</v>
      </c>
      <c r="H85" s="3">
        <v>45010</v>
      </c>
      <c r="I85" s="3" t="str">
        <f>TEXT(Full_Table[[#This Row],[order_date]],"YYYY")</f>
        <v>2023</v>
      </c>
      <c r="J85" s="3" t="str">
        <f>TEXT(Full_Table[[#This Row],[order_date]],"MMM")</f>
        <v>Mar</v>
      </c>
      <c r="K85" s="3" t="str">
        <f>TEXT(Full_Table[[#This Row],[order_date]],"DDD")</f>
        <v>Sat</v>
      </c>
      <c r="L85" s="20">
        <v>1050.28</v>
      </c>
      <c r="M85" s="16">
        <f>VLOOKUP(Full_Table[[#This Row],[order_id]],Order_items[],3)</f>
        <v>26</v>
      </c>
      <c r="N85" s="16" t="str">
        <f>VLOOKUP(Full_Table[[#This Row],[Product_Id]],Product[],2)</f>
        <v>Ember Temperature Control Smart Mug</v>
      </c>
      <c r="O85" s="16" t="str">
        <f>VLOOKUP(Full_Table[[#This Row],[Product_Id]],Product[],3)</f>
        <v>Home Appliances</v>
      </c>
      <c r="P85" s="16">
        <f>VLOOKUP(Full_Table[[#This Row],[order_id]],Order_items[],4)</f>
        <v>1</v>
      </c>
      <c r="Q85" s="19">
        <f>VLOOKUP(Full_Table[[#This Row],[Product_Id]],Product[],4)</f>
        <v>735.03</v>
      </c>
      <c r="R85" s="19">
        <f>VLOOKUP(Full_Table[[#This Row],[order_id]],Order_items[],6)</f>
        <v>192.86</v>
      </c>
    </row>
    <row r="86" spans="1:18" x14ac:dyDescent="0.35">
      <c r="A86" s="2">
        <v>85</v>
      </c>
      <c r="B86" s="14">
        <v>24</v>
      </c>
      <c r="C86" s="2" t="str">
        <f>VLOOKUP(Full_Table[[#This Row],[customer_id]],Customers[],2)</f>
        <v>AIDEN WHITE</v>
      </c>
      <c r="D86" s="2" t="str">
        <f>VLOOKUP(Full_Table[[#This Row],[customer_id]],Customers[],3)</f>
        <v>Male</v>
      </c>
      <c r="E86" s="2">
        <f>VLOOKUP(Full_Table[[#This Row],[customer_id]],Customers[],4)</f>
        <v>36</v>
      </c>
      <c r="F86" s="2" t="str">
        <f>VLOOKUP(Full_Table[[#This Row],[customer_id]],Customers[],5)</f>
        <v>Working Class</v>
      </c>
      <c r="G86" s="2" t="str">
        <f>VLOOKUP(Full_Table[[#This Row],[customer_id]],Customers[],6)</f>
        <v>Chicago</v>
      </c>
      <c r="H86" s="3">
        <v>45011</v>
      </c>
      <c r="I86" s="3" t="str">
        <f>TEXT(Full_Table[[#This Row],[order_date]],"YYYY")</f>
        <v>2023</v>
      </c>
      <c r="J86" s="3" t="str">
        <f>TEXT(Full_Table[[#This Row],[order_date]],"MMM")</f>
        <v>Mar</v>
      </c>
      <c r="K86" s="3" t="str">
        <f>TEXT(Full_Table[[#This Row],[order_date]],"DDD")</f>
        <v>Sun</v>
      </c>
      <c r="L86" s="20">
        <v>88.22</v>
      </c>
      <c r="M86" s="16">
        <f>VLOOKUP(Full_Table[[#This Row],[order_id]],Order_items[],3)</f>
        <v>64</v>
      </c>
      <c r="N86" s="16" t="str">
        <f>VLOOKUP(Full_Table[[#This Row],[Product_Id]],Product[],2)</f>
        <v>Giorgio Armani Silk Tie</v>
      </c>
      <c r="O86" s="16" t="str">
        <f>VLOOKUP(Full_Table[[#This Row],[Product_Id]],Product[],3)</f>
        <v>Accessories</v>
      </c>
      <c r="P86" s="16">
        <f>VLOOKUP(Full_Table[[#This Row],[order_id]],Order_items[],4)</f>
        <v>7</v>
      </c>
      <c r="Q86" s="19">
        <f>VLOOKUP(Full_Table[[#This Row],[Product_Id]],Product[],4)</f>
        <v>538.14</v>
      </c>
      <c r="R86" s="19">
        <f>VLOOKUP(Full_Table[[#This Row],[order_id]],Order_items[],6)</f>
        <v>633.78000000000009</v>
      </c>
    </row>
    <row r="87" spans="1:18" x14ac:dyDescent="0.35">
      <c r="A87" s="2">
        <v>86</v>
      </c>
      <c r="B87" s="14">
        <v>62</v>
      </c>
      <c r="C87" s="2" t="str">
        <f>VLOOKUP(Full_Table[[#This Row],[customer_id]],Customers[],2)</f>
        <v>EMILY MORRIS</v>
      </c>
      <c r="D87" s="2" t="str">
        <f>VLOOKUP(Full_Table[[#This Row],[customer_id]],Customers[],3)</f>
        <v>Female</v>
      </c>
      <c r="E87" s="2">
        <f>VLOOKUP(Full_Table[[#This Row],[customer_id]],Customers[],4)</f>
        <v>36</v>
      </c>
      <c r="F87" s="2" t="str">
        <f>VLOOKUP(Full_Table[[#This Row],[customer_id]],Customers[],5)</f>
        <v>Working Class</v>
      </c>
      <c r="G87" s="2" t="str">
        <f>VLOOKUP(Full_Table[[#This Row],[customer_id]],Customers[],6)</f>
        <v>Houston</v>
      </c>
      <c r="H87" s="3">
        <v>45012</v>
      </c>
      <c r="I87" s="3" t="str">
        <f>TEXT(Full_Table[[#This Row],[order_date]],"YYYY")</f>
        <v>2023</v>
      </c>
      <c r="J87" s="3" t="str">
        <f>TEXT(Full_Table[[#This Row],[order_date]],"MMM")</f>
        <v>Mar</v>
      </c>
      <c r="K87" s="3" t="str">
        <f>TEXT(Full_Table[[#This Row],[order_date]],"DDD")</f>
        <v>Mon</v>
      </c>
      <c r="L87" s="20">
        <v>719.6</v>
      </c>
      <c r="M87" s="16">
        <f>VLOOKUP(Full_Table[[#This Row],[order_id]],Order_items[],3)</f>
        <v>76</v>
      </c>
      <c r="N87" s="16" t="str">
        <f>VLOOKUP(Full_Table[[#This Row],[Product_Id]],Product[],2)</f>
        <v>Apple AirPods Pro</v>
      </c>
      <c r="O87" s="16" t="str">
        <f>VLOOKUP(Full_Table[[#This Row],[Product_Id]],Product[],3)</f>
        <v>Electronics</v>
      </c>
      <c r="P87" s="16">
        <f>VLOOKUP(Full_Table[[#This Row],[order_id]],Order_items[],4)</f>
        <v>5</v>
      </c>
      <c r="Q87" s="19">
        <f>VLOOKUP(Full_Table[[#This Row],[Product_Id]],Product[],4)</f>
        <v>58.17</v>
      </c>
      <c r="R87" s="19">
        <f>VLOOKUP(Full_Table[[#This Row],[order_id]],Order_items[],6)</f>
        <v>4425.75</v>
      </c>
    </row>
    <row r="88" spans="1:18" x14ac:dyDescent="0.35">
      <c r="A88" s="2">
        <v>87</v>
      </c>
      <c r="B88" s="14">
        <v>86</v>
      </c>
      <c r="C88" s="2" t="str">
        <f>VLOOKUP(Full_Table[[#This Row],[customer_id]],Customers[],2)</f>
        <v>VIOLET BENNETT</v>
      </c>
      <c r="D88" s="2" t="str">
        <f>VLOOKUP(Full_Table[[#This Row],[customer_id]],Customers[],3)</f>
        <v>Female</v>
      </c>
      <c r="E88" s="2">
        <f>VLOOKUP(Full_Table[[#This Row],[customer_id]],Customers[],4)</f>
        <v>44</v>
      </c>
      <c r="F88" s="2" t="str">
        <f>VLOOKUP(Full_Table[[#This Row],[customer_id]],Customers[],5)</f>
        <v>Most Experienced</v>
      </c>
      <c r="G88" s="2" t="str">
        <f>VLOOKUP(Full_Table[[#This Row],[customer_id]],Customers[],6)</f>
        <v>Chicago</v>
      </c>
      <c r="H88" s="3">
        <v>45013</v>
      </c>
      <c r="I88" s="3" t="str">
        <f>TEXT(Full_Table[[#This Row],[order_date]],"YYYY")</f>
        <v>2023</v>
      </c>
      <c r="J88" s="3" t="str">
        <f>TEXT(Full_Table[[#This Row],[order_date]],"MMM")</f>
        <v>Mar</v>
      </c>
      <c r="K88" s="3" t="str">
        <f>TEXT(Full_Table[[#This Row],[order_date]],"DDD")</f>
        <v>Tue</v>
      </c>
      <c r="L88" s="20">
        <v>1744.63</v>
      </c>
      <c r="M88" s="16">
        <f>VLOOKUP(Full_Table[[#This Row],[order_id]],Order_items[],3)</f>
        <v>53</v>
      </c>
      <c r="N88" s="16" t="str">
        <f>VLOOKUP(Full_Table[[#This Row],[Product_Id]],Product[],2)</f>
        <v>LG OLED55C1PUB Alexa Built-In OLED TV</v>
      </c>
      <c r="O88" s="16" t="str">
        <f>VLOOKUP(Full_Table[[#This Row],[Product_Id]],Product[],3)</f>
        <v>Electronics</v>
      </c>
      <c r="P88" s="16">
        <f>VLOOKUP(Full_Table[[#This Row],[order_id]],Order_items[],4)</f>
        <v>6</v>
      </c>
      <c r="Q88" s="19">
        <f>VLOOKUP(Full_Table[[#This Row],[Product_Id]],Product[],4)</f>
        <v>515.09</v>
      </c>
      <c r="R88" s="19">
        <f>VLOOKUP(Full_Table[[#This Row],[order_id]],Order_items[],6)</f>
        <v>4826.58</v>
      </c>
    </row>
    <row r="89" spans="1:18" x14ac:dyDescent="0.35">
      <c r="A89" s="2">
        <v>88</v>
      </c>
      <c r="B89" s="14">
        <v>48</v>
      </c>
      <c r="C89" s="2" t="str">
        <f>VLOOKUP(Full_Table[[#This Row],[customer_id]],Customers[],2)</f>
        <v>JAXON MITCHELL</v>
      </c>
      <c r="D89" s="2" t="str">
        <f>VLOOKUP(Full_Table[[#This Row],[customer_id]],Customers[],3)</f>
        <v>Male</v>
      </c>
      <c r="E89" s="2">
        <f>VLOOKUP(Full_Table[[#This Row],[customer_id]],Customers[],4)</f>
        <v>48</v>
      </c>
      <c r="F89" s="2" t="str">
        <f>VLOOKUP(Full_Table[[#This Row],[customer_id]],Customers[],5)</f>
        <v>Most Experienced</v>
      </c>
      <c r="G89" s="2" t="str">
        <f>VLOOKUP(Full_Table[[#This Row],[customer_id]],Customers[],6)</f>
        <v>New York</v>
      </c>
      <c r="H89" s="3">
        <v>45014</v>
      </c>
      <c r="I89" s="3" t="str">
        <f>TEXT(Full_Table[[#This Row],[order_date]],"YYYY")</f>
        <v>2023</v>
      </c>
      <c r="J89" s="3" t="str">
        <f>TEXT(Full_Table[[#This Row],[order_date]],"MMM")</f>
        <v>Mar</v>
      </c>
      <c r="K89" s="3" t="str">
        <f>TEXT(Full_Table[[#This Row],[order_date]],"DDD")</f>
        <v>Wed</v>
      </c>
      <c r="L89" s="20">
        <v>1453.53</v>
      </c>
      <c r="M89" s="16">
        <f>VLOOKUP(Full_Table[[#This Row],[order_id]],Order_items[],3)</f>
        <v>2</v>
      </c>
      <c r="N89" s="16" t="str">
        <f>VLOOKUP(Full_Table[[#This Row],[Product_Id]],Product[],2)</f>
        <v>LG Smart French Door Refrigerator</v>
      </c>
      <c r="O89" s="16" t="str">
        <f>VLOOKUP(Full_Table[[#This Row],[Product_Id]],Product[],3)</f>
        <v>Electronics</v>
      </c>
      <c r="P89" s="16">
        <f>VLOOKUP(Full_Table[[#This Row],[order_id]],Order_items[],4)</f>
        <v>2</v>
      </c>
      <c r="Q89" s="19">
        <f>VLOOKUP(Full_Table[[#This Row],[Product_Id]],Product[],4)</f>
        <v>540.17999999999995</v>
      </c>
      <c r="R89" s="19">
        <f>VLOOKUP(Full_Table[[#This Row],[order_id]],Order_items[],6)</f>
        <v>1808.08</v>
      </c>
    </row>
    <row r="90" spans="1:18" x14ac:dyDescent="0.35">
      <c r="A90" s="2">
        <v>89</v>
      </c>
      <c r="B90" s="14">
        <v>57</v>
      </c>
      <c r="C90" s="2" t="str">
        <f>VLOOKUP(Full_Table[[#This Row],[customer_id]],Customers[],2)</f>
        <v>CHARLOTTE CRUZ</v>
      </c>
      <c r="D90" s="2" t="str">
        <f>VLOOKUP(Full_Table[[#This Row],[customer_id]],Customers[],3)</f>
        <v>Female</v>
      </c>
      <c r="E90" s="2">
        <f>VLOOKUP(Full_Table[[#This Row],[customer_id]],Customers[],4)</f>
        <v>54</v>
      </c>
      <c r="F90" s="2" t="str">
        <f>VLOOKUP(Full_Table[[#This Row],[customer_id]],Customers[],5)</f>
        <v>Most Experienced</v>
      </c>
      <c r="G90" s="2" t="str">
        <f>VLOOKUP(Full_Table[[#This Row],[customer_id]],Customers[],6)</f>
        <v>Phoenix</v>
      </c>
      <c r="H90" s="3">
        <v>45015</v>
      </c>
      <c r="I90" s="3" t="str">
        <f>TEXT(Full_Table[[#This Row],[order_date]],"YYYY")</f>
        <v>2023</v>
      </c>
      <c r="J90" s="3" t="str">
        <f>TEXT(Full_Table[[#This Row],[order_date]],"MMM")</f>
        <v>Mar</v>
      </c>
      <c r="K90" s="3" t="str">
        <f>TEXT(Full_Table[[#This Row],[order_date]],"DDD")</f>
        <v>Thu</v>
      </c>
      <c r="L90" s="20">
        <v>810.52</v>
      </c>
      <c r="M90" s="16">
        <f>VLOOKUP(Full_Table[[#This Row],[order_id]],Order_items[],3)</f>
        <v>98</v>
      </c>
      <c r="N90" s="16" t="str">
        <f>VLOOKUP(Full_Table[[#This Row],[Product_Id]],Product[],2)</f>
        <v>Hamilton Beach Breakfast Sandwich Maker</v>
      </c>
      <c r="O90" s="16" t="str">
        <f>VLOOKUP(Full_Table[[#This Row],[Product_Id]],Product[],3)</f>
        <v>Electronics</v>
      </c>
      <c r="P90" s="16">
        <f>VLOOKUP(Full_Table[[#This Row],[order_id]],Order_items[],4)</f>
        <v>1</v>
      </c>
      <c r="Q90" s="19">
        <f>VLOOKUP(Full_Table[[#This Row],[Product_Id]],Product[],4)</f>
        <v>94.42</v>
      </c>
      <c r="R90" s="19">
        <f>VLOOKUP(Full_Table[[#This Row],[order_id]],Order_items[],6)</f>
        <v>207.11</v>
      </c>
    </row>
    <row r="91" spans="1:18" x14ac:dyDescent="0.35">
      <c r="A91" s="2">
        <v>90</v>
      </c>
      <c r="B91" s="14">
        <v>91</v>
      </c>
      <c r="C91" s="2" t="str">
        <f>VLOOKUP(Full_Table[[#This Row],[customer_id]],Customers[],2)</f>
        <v>NATALIE PRICE</v>
      </c>
      <c r="D91" s="2" t="str">
        <f>VLOOKUP(Full_Table[[#This Row],[customer_id]],Customers[],3)</f>
        <v>Female</v>
      </c>
      <c r="E91" s="2">
        <f>VLOOKUP(Full_Table[[#This Row],[customer_id]],Customers[],4)</f>
        <v>55</v>
      </c>
      <c r="F91" s="2" t="str">
        <f>VLOOKUP(Full_Table[[#This Row],[customer_id]],Customers[],5)</f>
        <v>Most Experienced</v>
      </c>
      <c r="G91" s="2" t="str">
        <f>VLOOKUP(Full_Table[[#This Row],[customer_id]],Customers[],6)</f>
        <v>Phoenix</v>
      </c>
      <c r="H91" s="3">
        <v>45016</v>
      </c>
      <c r="I91" s="3" t="str">
        <f>TEXT(Full_Table[[#This Row],[order_date]],"YYYY")</f>
        <v>2023</v>
      </c>
      <c r="J91" s="3" t="str">
        <f>TEXT(Full_Table[[#This Row],[order_date]],"MMM")</f>
        <v>Mar</v>
      </c>
      <c r="K91" s="3" t="str">
        <f>TEXT(Full_Table[[#This Row],[order_date]],"DDD")</f>
        <v>Fri</v>
      </c>
      <c r="L91" s="20">
        <v>1539.19</v>
      </c>
      <c r="M91" s="16">
        <f>VLOOKUP(Full_Table[[#This Row],[order_id]],Order_items[],3)</f>
        <v>40</v>
      </c>
      <c r="N91" s="16" t="str">
        <f>VLOOKUP(Full_Table[[#This Row],[Product_Id]],Product[],2)</f>
        <v>Shark Navigator Lift-Away Vacuum Cleaner</v>
      </c>
      <c r="O91" s="16" t="str">
        <f>VLOOKUP(Full_Table[[#This Row],[Product_Id]],Product[],3)</f>
        <v>Electronics</v>
      </c>
      <c r="P91" s="16">
        <f>VLOOKUP(Full_Table[[#This Row],[order_id]],Order_items[],4)</f>
        <v>8</v>
      </c>
      <c r="Q91" s="19">
        <f>VLOOKUP(Full_Table[[#This Row],[Product_Id]],Product[],4)</f>
        <v>966.83</v>
      </c>
      <c r="R91" s="19">
        <f>VLOOKUP(Full_Table[[#This Row],[order_id]],Order_items[],6)</f>
        <v>5366.72</v>
      </c>
    </row>
    <row r="92" spans="1:18" x14ac:dyDescent="0.35">
      <c r="A92" s="2">
        <v>91</v>
      </c>
      <c r="B92" s="14">
        <v>37</v>
      </c>
      <c r="C92" s="2" t="str">
        <f>VLOOKUP(Full_Table[[#This Row],[customer_id]],Customers[],2)</f>
        <v>JAYDEN TORRES</v>
      </c>
      <c r="D92" s="2" t="str">
        <f>VLOOKUP(Full_Table[[#This Row],[customer_id]],Customers[],3)</f>
        <v>Male</v>
      </c>
      <c r="E92" s="2">
        <f>VLOOKUP(Full_Table[[#This Row],[customer_id]],Customers[],4)</f>
        <v>39</v>
      </c>
      <c r="F92" s="2" t="str">
        <f>VLOOKUP(Full_Table[[#This Row],[customer_id]],Customers[],5)</f>
        <v>Working Class</v>
      </c>
      <c r="G92" s="2" t="str">
        <f>VLOOKUP(Full_Table[[#This Row],[customer_id]],Customers[],6)</f>
        <v>Los Angeles</v>
      </c>
      <c r="H92" s="3">
        <v>45017</v>
      </c>
      <c r="I92" s="3" t="str">
        <f>TEXT(Full_Table[[#This Row],[order_date]],"YYYY")</f>
        <v>2023</v>
      </c>
      <c r="J92" s="3" t="str">
        <f>TEXT(Full_Table[[#This Row],[order_date]],"MMM")</f>
        <v>Apr</v>
      </c>
      <c r="K92" s="3" t="str">
        <f>TEXT(Full_Table[[#This Row],[order_date]],"DDD")</f>
        <v>Sat</v>
      </c>
      <c r="L92" s="20">
        <v>451.06</v>
      </c>
      <c r="M92" s="16">
        <f>VLOOKUP(Full_Table[[#This Row],[order_id]],Order_items[],3)</f>
        <v>99</v>
      </c>
      <c r="N92" s="16" t="str">
        <f>VLOOKUP(Full_Table[[#This Row],[Product_Id]],Product[],2)</f>
        <v>Ray-Ban Wayfarer Sunglasses</v>
      </c>
      <c r="O92" s="16" t="str">
        <f>VLOOKUP(Full_Table[[#This Row],[Product_Id]],Product[],3)</f>
        <v>Home Appliances</v>
      </c>
      <c r="P92" s="16">
        <f>VLOOKUP(Full_Table[[#This Row],[order_id]],Order_items[],4)</f>
        <v>2</v>
      </c>
      <c r="Q92" s="19">
        <f>VLOOKUP(Full_Table[[#This Row],[Product_Id]],Product[],4)</f>
        <v>444.73</v>
      </c>
      <c r="R92" s="19">
        <f>VLOOKUP(Full_Table[[#This Row],[order_id]],Order_items[],6)</f>
        <v>1144.22</v>
      </c>
    </row>
    <row r="93" spans="1:18" x14ac:dyDescent="0.35">
      <c r="A93" s="2">
        <v>92</v>
      </c>
      <c r="B93" s="14">
        <v>16</v>
      </c>
      <c r="C93" s="2" t="str">
        <f>VLOOKUP(Full_Table[[#This Row],[customer_id]],Customers[],2)</f>
        <v>LOGAN THOMAS</v>
      </c>
      <c r="D93" s="2" t="str">
        <f>VLOOKUP(Full_Table[[#This Row],[customer_id]],Customers[],3)</f>
        <v>Male</v>
      </c>
      <c r="E93" s="2">
        <f>VLOOKUP(Full_Table[[#This Row],[customer_id]],Customers[],4)</f>
        <v>40</v>
      </c>
      <c r="F93" s="2" t="str">
        <f>VLOOKUP(Full_Table[[#This Row],[customer_id]],Customers[],5)</f>
        <v>Working Class</v>
      </c>
      <c r="G93" s="2" t="str">
        <f>VLOOKUP(Full_Table[[#This Row],[customer_id]],Customers[],6)</f>
        <v>New York</v>
      </c>
      <c r="H93" s="3">
        <v>45018</v>
      </c>
      <c r="I93" s="3" t="str">
        <f>TEXT(Full_Table[[#This Row],[order_date]],"YYYY")</f>
        <v>2023</v>
      </c>
      <c r="J93" s="3" t="str">
        <f>TEXT(Full_Table[[#This Row],[order_date]],"MMM")</f>
        <v>Apr</v>
      </c>
      <c r="K93" s="3" t="str">
        <f>TEXT(Full_Table[[#This Row],[order_date]],"DDD")</f>
        <v>Sun</v>
      </c>
      <c r="L93" s="20">
        <v>1356.87</v>
      </c>
      <c r="M93" s="16">
        <f>VLOOKUP(Full_Table[[#This Row],[order_id]],Order_items[],3)</f>
        <v>64</v>
      </c>
      <c r="N93" s="16" t="str">
        <f>VLOOKUP(Full_Table[[#This Row],[Product_Id]],Product[],2)</f>
        <v>Giorgio Armani Silk Tie</v>
      </c>
      <c r="O93" s="16" t="str">
        <f>VLOOKUP(Full_Table[[#This Row],[Product_Id]],Product[],3)</f>
        <v>Accessories</v>
      </c>
      <c r="P93" s="16">
        <f>VLOOKUP(Full_Table[[#This Row],[order_id]],Order_items[],4)</f>
        <v>5</v>
      </c>
      <c r="Q93" s="19">
        <f>VLOOKUP(Full_Table[[#This Row],[Product_Id]],Product[],4)</f>
        <v>538.14</v>
      </c>
      <c r="R93" s="19">
        <f>VLOOKUP(Full_Table[[#This Row],[order_id]],Order_items[],6)</f>
        <v>99.1</v>
      </c>
    </row>
    <row r="94" spans="1:18" x14ac:dyDescent="0.35">
      <c r="A94" s="2">
        <v>93</v>
      </c>
      <c r="B94" s="14">
        <v>67</v>
      </c>
      <c r="C94" s="2" t="str">
        <f>VLOOKUP(Full_Table[[#This Row],[customer_id]],Customers[],2)</f>
        <v>SOFIA GUTIERREZ</v>
      </c>
      <c r="D94" s="2" t="str">
        <f>VLOOKUP(Full_Table[[#This Row],[customer_id]],Customers[],3)</f>
        <v>Female</v>
      </c>
      <c r="E94" s="2">
        <f>VLOOKUP(Full_Table[[#This Row],[customer_id]],Customers[],4)</f>
        <v>31</v>
      </c>
      <c r="F94" s="2" t="str">
        <f>VLOOKUP(Full_Table[[#This Row],[customer_id]],Customers[],5)</f>
        <v>Working Class</v>
      </c>
      <c r="G94" s="2" t="str">
        <f>VLOOKUP(Full_Table[[#This Row],[customer_id]],Customers[],6)</f>
        <v>Chicago</v>
      </c>
      <c r="H94" s="3">
        <v>45019</v>
      </c>
      <c r="I94" s="3" t="str">
        <f>TEXT(Full_Table[[#This Row],[order_date]],"YYYY")</f>
        <v>2023</v>
      </c>
      <c r="J94" s="3" t="str">
        <f>TEXT(Full_Table[[#This Row],[order_date]],"MMM")</f>
        <v>Apr</v>
      </c>
      <c r="K94" s="3" t="str">
        <f>TEXT(Full_Table[[#This Row],[order_date]],"DDD")</f>
        <v>Mon</v>
      </c>
      <c r="L94" s="20">
        <v>1629.28</v>
      </c>
      <c r="M94" s="16">
        <f>VLOOKUP(Full_Table[[#This Row],[order_id]],Order_items[],3)</f>
        <v>20</v>
      </c>
      <c r="N94" s="16" t="str">
        <f>VLOOKUP(Full_Table[[#This Row],[Product_Id]],Product[],2)</f>
        <v>Samsung Smart Microwave Oven</v>
      </c>
      <c r="O94" s="16" t="str">
        <f>VLOOKUP(Full_Table[[#This Row],[Product_Id]],Product[],3)</f>
        <v>Electronics</v>
      </c>
      <c r="P94" s="16">
        <f>VLOOKUP(Full_Table[[#This Row],[order_id]],Order_items[],4)</f>
        <v>4</v>
      </c>
      <c r="Q94" s="19">
        <f>VLOOKUP(Full_Table[[#This Row],[Product_Id]],Product[],4)</f>
        <v>872.47</v>
      </c>
      <c r="R94" s="19">
        <f>VLOOKUP(Full_Table[[#This Row],[order_id]],Order_items[],6)</f>
        <v>864.76</v>
      </c>
    </row>
    <row r="95" spans="1:18" x14ac:dyDescent="0.35">
      <c r="A95" s="2">
        <v>94</v>
      </c>
      <c r="B95" s="14">
        <v>55</v>
      </c>
      <c r="C95" s="2" t="str">
        <f>VLOOKUP(Full_Table[[#This Row],[customer_id]],Customers[],2)</f>
        <v>SOPHIA DIAZ</v>
      </c>
      <c r="D95" s="2" t="str">
        <f>VLOOKUP(Full_Table[[#This Row],[customer_id]],Customers[],3)</f>
        <v>Female</v>
      </c>
      <c r="E95" s="2">
        <f>VLOOKUP(Full_Table[[#This Row],[customer_id]],Customers[],4)</f>
        <v>34</v>
      </c>
      <c r="F95" s="2" t="str">
        <f>VLOOKUP(Full_Table[[#This Row],[customer_id]],Customers[],5)</f>
        <v>Working Class</v>
      </c>
      <c r="G95" s="2" t="str">
        <f>VLOOKUP(Full_Table[[#This Row],[customer_id]],Customers[],6)</f>
        <v>Houston</v>
      </c>
      <c r="H95" s="3">
        <v>45020</v>
      </c>
      <c r="I95" s="3" t="str">
        <f>TEXT(Full_Table[[#This Row],[order_date]],"YYYY")</f>
        <v>2023</v>
      </c>
      <c r="J95" s="3" t="str">
        <f>TEXT(Full_Table[[#This Row],[order_date]],"MMM")</f>
        <v>Apr</v>
      </c>
      <c r="K95" s="3" t="str">
        <f>TEXT(Full_Table[[#This Row],[order_date]],"DDD")</f>
        <v>Tue</v>
      </c>
      <c r="L95" s="20">
        <v>1933.65</v>
      </c>
      <c r="M95" s="16">
        <f>VLOOKUP(Full_Table[[#This Row],[order_id]],Order_items[],3)</f>
        <v>79</v>
      </c>
      <c r="N95" s="16" t="str">
        <f>VLOOKUP(Full_Table[[#This Row],[Product_Id]],Product[],2)</f>
        <v>Philips Hue White and Color Ambiance Starter Kit</v>
      </c>
      <c r="O95" s="16" t="str">
        <f>VLOOKUP(Full_Table[[#This Row],[Product_Id]],Product[],3)</f>
        <v>Home Appliances</v>
      </c>
      <c r="P95" s="16">
        <f>VLOOKUP(Full_Table[[#This Row],[order_id]],Order_items[],4)</f>
        <v>7</v>
      </c>
      <c r="Q95" s="19">
        <f>VLOOKUP(Full_Table[[#This Row],[Product_Id]],Product[],4)</f>
        <v>521.59</v>
      </c>
      <c r="R95" s="19">
        <f>VLOOKUP(Full_Table[[#This Row],[order_id]],Order_items[],6)</f>
        <v>2209.34</v>
      </c>
    </row>
    <row r="96" spans="1:18" x14ac:dyDescent="0.35">
      <c r="A96" s="2">
        <v>95</v>
      </c>
      <c r="B96" s="14">
        <v>92</v>
      </c>
      <c r="C96" s="2" t="str">
        <f>VLOOKUP(Full_Table[[#This Row],[customer_id]],Customers[],2)</f>
        <v>EMILIA ALVAREZ</v>
      </c>
      <c r="D96" s="2" t="str">
        <f>VLOOKUP(Full_Table[[#This Row],[customer_id]],Customers[],3)</f>
        <v>Female</v>
      </c>
      <c r="E96" s="2">
        <f>VLOOKUP(Full_Table[[#This Row],[customer_id]],Customers[],4)</f>
        <v>60</v>
      </c>
      <c r="F96" s="2" t="str">
        <f>VLOOKUP(Full_Table[[#This Row],[customer_id]],Customers[],5)</f>
        <v>Most Experienced</v>
      </c>
      <c r="G96" s="2" t="str">
        <f>VLOOKUP(Full_Table[[#This Row],[customer_id]],Customers[],6)</f>
        <v>Houston</v>
      </c>
      <c r="H96" s="3">
        <v>45021</v>
      </c>
      <c r="I96" s="3" t="str">
        <f>TEXT(Full_Table[[#This Row],[order_date]],"YYYY")</f>
        <v>2023</v>
      </c>
      <c r="J96" s="3" t="str">
        <f>TEXT(Full_Table[[#This Row],[order_date]],"MMM")</f>
        <v>Apr</v>
      </c>
      <c r="K96" s="3" t="str">
        <f>TEXT(Full_Table[[#This Row],[order_date]],"DDD")</f>
        <v>Wed</v>
      </c>
      <c r="L96" s="20">
        <v>676.07</v>
      </c>
      <c r="M96" s="16">
        <f>VLOOKUP(Full_Table[[#This Row],[order_id]],Order_items[],3)</f>
        <v>42</v>
      </c>
      <c r="N96" s="16" t="str">
        <f>VLOOKUP(Full_Table[[#This Row],[Product_Id]],Product[],2)</f>
        <v>Keurig K-Elite Single Serve Coffee Maker</v>
      </c>
      <c r="O96" s="16" t="str">
        <f>VLOOKUP(Full_Table[[#This Row],[Product_Id]],Product[],3)</f>
        <v>Electronics</v>
      </c>
      <c r="P96" s="16">
        <f>VLOOKUP(Full_Table[[#This Row],[order_id]],Order_items[],4)</f>
        <v>3</v>
      </c>
      <c r="Q96" s="19">
        <f>VLOOKUP(Full_Table[[#This Row],[Product_Id]],Product[],4)</f>
        <v>819.79</v>
      </c>
      <c r="R96" s="19">
        <f>VLOOKUP(Full_Table[[#This Row],[order_id]],Order_items[],6)</f>
        <v>199.74</v>
      </c>
    </row>
    <row r="97" spans="1:18" x14ac:dyDescent="0.35">
      <c r="A97" s="2">
        <v>96</v>
      </c>
      <c r="B97" s="14">
        <v>3</v>
      </c>
      <c r="C97" s="2" t="str">
        <f>VLOOKUP(Full_Table[[#This Row],[customer_id]],Customers[],2)</f>
        <v>OLIVER WILLIAMS</v>
      </c>
      <c r="D97" s="2" t="str">
        <f>VLOOKUP(Full_Table[[#This Row],[customer_id]],Customers[],3)</f>
        <v>Male</v>
      </c>
      <c r="E97" s="2">
        <f>VLOOKUP(Full_Table[[#This Row],[customer_id]],Customers[],4)</f>
        <v>37</v>
      </c>
      <c r="F97" s="2" t="str">
        <f>VLOOKUP(Full_Table[[#This Row],[customer_id]],Customers[],5)</f>
        <v>Working Class</v>
      </c>
      <c r="G97" s="2" t="str">
        <f>VLOOKUP(Full_Table[[#This Row],[customer_id]],Customers[],6)</f>
        <v>Houston</v>
      </c>
      <c r="H97" s="3">
        <v>45022</v>
      </c>
      <c r="I97" s="3" t="str">
        <f>TEXT(Full_Table[[#This Row],[order_date]],"YYYY")</f>
        <v>2023</v>
      </c>
      <c r="J97" s="3" t="str">
        <f>TEXT(Full_Table[[#This Row],[order_date]],"MMM")</f>
        <v>Apr</v>
      </c>
      <c r="K97" s="3" t="str">
        <f>TEXT(Full_Table[[#This Row],[order_date]],"DDD")</f>
        <v>Thu</v>
      </c>
      <c r="L97" s="20">
        <v>1858.17</v>
      </c>
      <c r="M97" s="16">
        <f>VLOOKUP(Full_Table[[#This Row],[order_id]],Order_items[],3)</f>
        <v>86</v>
      </c>
      <c r="N97" s="16" t="str">
        <f>VLOOKUP(Full_Table[[#This Row],[Product_Id]],Product[],2)</f>
        <v>Beats Fit Pro Earbuds</v>
      </c>
      <c r="O97" s="16" t="str">
        <f>VLOOKUP(Full_Table[[#This Row],[Product_Id]],Product[],3)</f>
        <v>Home Appliances</v>
      </c>
      <c r="P97" s="16">
        <f>VLOOKUP(Full_Table[[#This Row],[order_id]],Order_items[],4)</f>
        <v>7</v>
      </c>
      <c r="Q97" s="19">
        <f>VLOOKUP(Full_Table[[#This Row],[Product_Id]],Product[],4)</f>
        <v>887.96</v>
      </c>
      <c r="R97" s="19">
        <f>VLOOKUP(Full_Table[[#This Row],[order_id]],Order_items[],6)</f>
        <v>5589.5</v>
      </c>
    </row>
    <row r="98" spans="1:18" x14ac:dyDescent="0.35">
      <c r="A98" s="2">
        <v>97</v>
      </c>
      <c r="B98" s="14">
        <v>31</v>
      </c>
      <c r="C98" s="2" t="str">
        <f>VLOOKUP(Full_Table[[#This Row],[customer_id]],Customers[],2)</f>
        <v>LUKE WALKER</v>
      </c>
      <c r="D98" s="2" t="str">
        <f>VLOOKUP(Full_Table[[#This Row],[customer_id]],Customers[],3)</f>
        <v>Male</v>
      </c>
      <c r="E98" s="2">
        <f>VLOOKUP(Full_Table[[#This Row],[customer_id]],Customers[],4)</f>
        <v>40</v>
      </c>
      <c r="F98" s="2" t="str">
        <f>VLOOKUP(Full_Table[[#This Row],[customer_id]],Customers[],5)</f>
        <v>Working Class</v>
      </c>
      <c r="G98" s="2" t="str">
        <f>VLOOKUP(Full_Table[[#This Row],[customer_id]],Customers[],6)</f>
        <v>Los Angeles</v>
      </c>
      <c r="H98" s="3">
        <v>45023</v>
      </c>
      <c r="I98" s="3" t="str">
        <f>TEXT(Full_Table[[#This Row],[order_date]],"YYYY")</f>
        <v>2023</v>
      </c>
      <c r="J98" s="3" t="str">
        <f>TEXT(Full_Table[[#This Row],[order_date]],"MMM")</f>
        <v>Apr</v>
      </c>
      <c r="K98" s="3" t="str">
        <f>TEXT(Full_Table[[#This Row],[order_date]],"DDD")</f>
        <v>Fri</v>
      </c>
      <c r="L98" s="20">
        <v>211.15</v>
      </c>
      <c r="M98" s="16">
        <f>VLOOKUP(Full_Table[[#This Row],[order_id]],Order_items[],3)</f>
        <v>39</v>
      </c>
      <c r="N98" s="16" t="str">
        <f>VLOOKUP(Full_Table[[#This Row],[Product_Id]],Product[],2)</f>
        <v>Apple MacBook Air (M2)</v>
      </c>
      <c r="O98" s="16" t="str">
        <f>VLOOKUP(Full_Table[[#This Row],[Product_Id]],Product[],3)</f>
        <v>Home Appliances</v>
      </c>
      <c r="P98" s="16">
        <f>VLOOKUP(Full_Table[[#This Row],[order_id]],Order_items[],4)</f>
        <v>5</v>
      </c>
      <c r="Q98" s="19">
        <f>VLOOKUP(Full_Table[[#This Row],[Product_Id]],Product[],4)</f>
        <v>890.43</v>
      </c>
      <c r="R98" s="19">
        <f>VLOOKUP(Full_Table[[#This Row],[order_id]],Order_items[],6)</f>
        <v>762.69999999999993</v>
      </c>
    </row>
    <row r="99" spans="1:18" x14ac:dyDescent="0.35">
      <c r="A99" s="2">
        <v>98</v>
      </c>
      <c r="B99" s="14">
        <v>69</v>
      </c>
      <c r="C99" s="2" t="str">
        <f>VLOOKUP(Full_Table[[#This Row],[customer_id]],Customers[],2)</f>
        <v>MILA MORGAN</v>
      </c>
      <c r="D99" s="2" t="str">
        <f>VLOOKUP(Full_Table[[#This Row],[customer_id]],Customers[],3)</f>
        <v>Female</v>
      </c>
      <c r="E99" s="2">
        <f>VLOOKUP(Full_Table[[#This Row],[customer_id]],Customers[],4)</f>
        <v>63</v>
      </c>
      <c r="F99" s="2" t="str">
        <f>VLOOKUP(Full_Table[[#This Row],[customer_id]],Customers[],5)</f>
        <v>Most Experienced</v>
      </c>
      <c r="G99" s="2" t="str">
        <f>VLOOKUP(Full_Table[[#This Row],[customer_id]],Customers[],6)</f>
        <v>Los Angeles</v>
      </c>
      <c r="H99" s="3">
        <v>45024</v>
      </c>
      <c r="I99" s="3" t="str">
        <f>TEXT(Full_Table[[#This Row],[order_date]],"YYYY")</f>
        <v>2023</v>
      </c>
      <c r="J99" s="3" t="str">
        <f>TEXT(Full_Table[[#This Row],[order_date]],"MMM")</f>
        <v>Apr</v>
      </c>
      <c r="K99" s="3" t="str">
        <f>TEXT(Full_Table[[#This Row],[order_date]],"DDD")</f>
        <v>Sat</v>
      </c>
      <c r="L99" s="20">
        <v>849.71</v>
      </c>
      <c r="M99" s="16">
        <f>VLOOKUP(Full_Table[[#This Row],[order_id]],Order_items[],3)</f>
        <v>100</v>
      </c>
      <c r="N99" s="16" t="str">
        <f>VLOOKUP(Full_Table[[#This Row],[Product_Id]],Product[],2)</f>
        <v>Chanel Classic Flap Bag</v>
      </c>
      <c r="O99" s="16" t="str">
        <f>VLOOKUP(Full_Table[[#This Row],[Product_Id]],Product[],3)</f>
        <v>Accessories</v>
      </c>
      <c r="P99" s="16">
        <f>VLOOKUP(Full_Table[[#This Row],[order_id]],Order_items[],4)</f>
        <v>2</v>
      </c>
      <c r="Q99" s="19">
        <f>VLOOKUP(Full_Table[[#This Row],[Product_Id]],Product[],4)</f>
        <v>460.21</v>
      </c>
      <c r="R99" s="19">
        <f>VLOOKUP(Full_Table[[#This Row],[order_id]],Order_items[],6)</f>
        <v>1319.66</v>
      </c>
    </row>
    <row r="100" spans="1:18" x14ac:dyDescent="0.35">
      <c r="A100" s="2">
        <v>99</v>
      </c>
      <c r="B100" s="14">
        <v>59</v>
      </c>
      <c r="C100" s="2" t="str">
        <f>VLOOKUP(Full_Table[[#This Row],[customer_id]],Customers[],2)</f>
        <v>EVELYN COLLINS</v>
      </c>
      <c r="D100" s="2" t="str">
        <f>VLOOKUP(Full_Table[[#This Row],[customer_id]],Customers[],3)</f>
        <v>Female</v>
      </c>
      <c r="E100" s="2">
        <f>VLOOKUP(Full_Table[[#This Row],[customer_id]],Customers[],4)</f>
        <v>56</v>
      </c>
      <c r="F100" s="2" t="str">
        <f>VLOOKUP(Full_Table[[#This Row],[customer_id]],Customers[],5)</f>
        <v>Most Experienced</v>
      </c>
      <c r="G100" s="2" t="str">
        <f>VLOOKUP(Full_Table[[#This Row],[customer_id]],Customers[],6)</f>
        <v>Los Angeles</v>
      </c>
      <c r="H100" s="3">
        <v>45025</v>
      </c>
      <c r="I100" s="3" t="str">
        <f>TEXT(Full_Table[[#This Row],[order_date]],"YYYY")</f>
        <v>2023</v>
      </c>
      <c r="J100" s="3" t="str">
        <f>TEXT(Full_Table[[#This Row],[order_date]],"MMM")</f>
        <v>Apr</v>
      </c>
      <c r="K100" s="3" t="str">
        <f>TEXT(Full_Table[[#This Row],[order_date]],"DDD")</f>
        <v>Sun</v>
      </c>
      <c r="L100" s="20">
        <v>921.08</v>
      </c>
      <c r="M100" s="16">
        <f>VLOOKUP(Full_Table[[#This Row],[order_id]],Order_items[],3)</f>
        <v>35</v>
      </c>
      <c r="N100" s="16" t="str">
        <f>VLOOKUP(Full_Table[[#This Row],[Product_Id]],Product[],2)</f>
        <v>Gucci GG Marmont Belt</v>
      </c>
      <c r="O100" s="16" t="str">
        <f>VLOOKUP(Full_Table[[#This Row],[Product_Id]],Product[],3)</f>
        <v>Accessories</v>
      </c>
      <c r="P100" s="16">
        <f>VLOOKUP(Full_Table[[#This Row],[order_id]],Order_items[],4)</f>
        <v>6</v>
      </c>
      <c r="Q100" s="19">
        <f>VLOOKUP(Full_Table[[#This Row],[Product_Id]],Product[],4)</f>
        <v>860.37</v>
      </c>
      <c r="R100" s="19">
        <f>VLOOKUP(Full_Table[[#This Row],[order_id]],Order_items[],6)</f>
        <v>5190.24</v>
      </c>
    </row>
    <row r="101" spans="1:18" x14ac:dyDescent="0.35">
      <c r="A101" s="2">
        <v>100</v>
      </c>
      <c r="B101" s="14">
        <v>84</v>
      </c>
      <c r="C101" s="2" t="str">
        <f>VLOOKUP(Full_Table[[#This Row],[customer_id]],Customers[],2)</f>
        <v>LILY WOOD</v>
      </c>
      <c r="D101" s="2" t="str">
        <f>VLOOKUP(Full_Table[[#This Row],[customer_id]],Customers[],3)</f>
        <v>Female</v>
      </c>
      <c r="E101" s="2">
        <f>VLOOKUP(Full_Table[[#This Row],[customer_id]],Customers[],4)</f>
        <v>64</v>
      </c>
      <c r="F101" s="2" t="str">
        <f>VLOOKUP(Full_Table[[#This Row],[customer_id]],Customers[],5)</f>
        <v>Most Experienced</v>
      </c>
      <c r="G101" s="2" t="str">
        <f>VLOOKUP(Full_Table[[#This Row],[customer_id]],Customers[],6)</f>
        <v>Houston</v>
      </c>
      <c r="H101" s="3">
        <v>45026</v>
      </c>
      <c r="I101" s="3" t="str">
        <f>TEXT(Full_Table[[#This Row],[order_date]],"YYYY")</f>
        <v>2023</v>
      </c>
      <c r="J101" s="3" t="str">
        <f>TEXT(Full_Table[[#This Row],[order_date]],"MMM")</f>
        <v>Apr</v>
      </c>
      <c r="K101" s="3" t="str">
        <f>TEXT(Full_Table[[#This Row],[order_date]],"DDD")</f>
        <v>Mon</v>
      </c>
      <c r="L101" s="20">
        <v>1786.26</v>
      </c>
      <c r="M101" s="16">
        <f>VLOOKUP(Full_Table[[#This Row],[order_id]],Order_items[],3)</f>
        <v>38</v>
      </c>
      <c r="N101" s="16" t="str">
        <f>VLOOKUP(Full_Table[[#This Row],[Product_Id]],Product[],2)</f>
        <v>Apple MacBook Pro (16-inch, M1 Max)</v>
      </c>
      <c r="O101" s="16" t="str">
        <f>VLOOKUP(Full_Table[[#This Row],[Product_Id]],Product[],3)</f>
        <v>Accessories</v>
      </c>
      <c r="P101" s="16">
        <f>VLOOKUP(Full_Table[[#This Row],[order_id]],Order_items[],4)</f>
        <v>3</v>
      </c>
      <c r="Q101" s="19">
        <f>VLOOKUP(Full_Table[[#This Row],[Product_Id]],Product[],4)</f>
        <v>545.08000000000004</v>
      </c>
      <c r="R101" s="19">
        <f>VLOOKUP(Full_Table[[#This Row],[order_id]],Order_items[],6)</f>
        <v>1799.97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E9" sqref="E9"/>
    </sheetView>
  </sheetViews>
  <sheetFormatPr defaultColWidth="14.453125" defaultRowHeight="15" customHeight="1" x14ac:dyDescent="0.35"/>
  <cols>
    <col min="1" max="1" width="14.81640625" customWidth="1"/>
    <col min="2" max="2" width="12.81640625" customWidth="1"/>
    <col min="3" max="3" width="12" customWidth="1"/>
    <col min="4" max="4" width="9.90625" customWidth="1"/>
    <col min="5" max="5" width="11.26953125" customWidth="1"/>
    <col min="6" max="26" width="8.7265625" customWidth="1"/>
  </cols>
  <sheetData>
    <row r="1" spans="1:6" ht="14.5" x14ac:dyDescent="0.35">
      <c r="A1" s="13" t="s">
        <v>16</v>
      </c>
      <c r="B1" s="13" t="s">
        <v>13</v>
      </c>
      <c r="C1" s="13" t="s">
        <v>0</v>
      </c>
      <c r="D1" s="13" t="s">
        <v>17</v>
      </c>
      <c r="E1" s="13" t="s">
        <v>18</v>
      </c>
      <c r="F1" s="13" t="s">
        <v>229</v>
      </c>
    </row>
    <row r="2" spans="1:6" ht="14.5" x14ac:dyDescent="0.35">
      <c r="A2" s="2">
        <v>1</v>
      </c>
      <c r="B2" s="2">
        <v>81</v>
      </c>
      <c r="C2" s="2">
        <v>19</v>
      </c>
      <c r="D2" s="2">
        <v>4</v>
      </c>
      <c r="E2" s="2">
        <v>356.44</v>
      </c>
      <c r="F2">
        <f t="shared" ref="F2:F33" si="0">D2 * E2</f>
        <v>1425.76</v>
      </c>
    </row>
    <row r="3" spans="1:6" ht="14.5" x14ac:dyDescent="0.35">
      <c r="A3" s="2">
        <v>2</v>
      </c>
      <c r="B3" s="2">
        <v>87</v>
      </c>
      <c r="C3" s="2">
        <v>89</v>
      </c>
      <c r="D3" s="2">
        <v>2</v>
      </c>
      <c r="E3" s="2">
        <v>971.93</v>
      </c>
      <c r="F3">
        <f t="shared" si="0"/>
        <v>1943.86</v>
      </c>
    </row>
    <row r="4" spans="1:6" ht="14.5" x14ac:dyDescent="0.35">
      <c r="A4" s="2">
        <v>3</v>
      </c>
      <c r="B4" s="2">
        <v>47</v>
      </c>
      <c r="C4" s="2">
        <v>17</v>
      </c>
      <c r="D4" s="2">
        <v>1</v>
      </c>
      <c r="E4" s="2">
        <v>316.93</v>
      </c>
      <c r="F4">
        <f t="shared" si="0"/>
        <v>316.93</v>
      </c>
    </row>
    <row r="5" spans="1:6" ht="14.5" x14ac:dyDescent="0.35">
      <c r="A5" s="2">
        <v>4</v>
      </c>
      <c r="B5" s="2">
        <v>64</v>
      </c>
      <c r="C5" s="2">
        <v>44</v>
      </c>
      <c r="D5" s="2">
        <v>2</v>
      </c>
      <c r="E5" s="2">
        <v>940.3</v>
      </c>
      <c r="F5">
        <f t="shared" si="0"/>
        <v>1880.6</v>
      </c>
    </row>
    <row r="6" spans="1:6" ht="14.5" x14ac:dyDescent="0.35">
      <c r="A6" s="2">
        <v>5</v>
      </c>
      <c r="B6" s="2">
        <v>35</v>
      </c>
      <c r="C6" s="2">
        <v>10</v>
      </c>
      <c r="D6" s="2">
        <v>9</v>
      </c>
      <c r="E6" s="2">
        <v>483.53</v>
      </c>
      <c r="F6">
        <f t="shared" si="0"/>
        <v>4351.7699999999995</v>
      </c>
    </row>
    <row r="7" spans="1:6" ht="14.5" x14ac:dyDescent="0.35">
      <c r="A7" s="2">
        <v>6</v>
      </c>
      <c r="B7" s="2">
        <v>23</v>
      </c>
      <c r="C7" s="2">
        <v>31</v>
      </c>
      <c r="D7" s="2">
        <v>5</v>
      </c>
      <c r="E7" s="2">
        <v>630.55999999999995</v>
      </c>
      <c r="F7">
        <f t="shared" si="0"/>
        <v>3152.7999999999997</v>
      </c>
    </row>
    <row r="8" spans="1:6" ht="14.5" x14ac:dyDescent="0.35">
      <c r="A8" s="2">
        <v>7</v>
      </c>
      <c r="B8" s="2">
        <v>65</v>
      </c>
      <c r="C8" s="2">
        <v>30</v>
      </c>
      <c r="D8" s="2">
        <v>1</v>
      </c>
      <c r="E8" s="2">
        <v>847.13</v>
      </c>
      <c r="F8">
        <f t="shared" si="0"/>
        <v>847.13</v>
      </c>
    </row>
    <row r="9" spans="1:6" ht="14.5" x14ac:dyDescent="0.35">
      <c r="A9" s="2">
        <v>8</v>
      </c>
      <c r="B9" s="2">
        <v>36</v>
      </c>
      <c r="C9" s="2">
        <v>6</v>
      </c>
      <c r="D9" s="2">
        <v>4</v>
      </c>
      <c r="E9" s="2">
        <v>331</v>
      </c>
      <c r="F9">
        <f t="shared" si="0"/>
        <v>1324</v>
      </c>
    </row>
    <row r="10" spans="1:6" ht="14.5" x14ac:dyDescent="0.35">
      <c r="A10" s="2">
        <v>9</v>
      </c>
      <c r="B10" s="2">
        <v>4</v>
      </c>
      <c r="C10" s="2">
        <v>48</v>
      </c>
      <c r="D10" s="2">
        <v>1</v>
      </c>
      <c r="E10" s="2">
        <v>928.84</v>
      </c>
      <c r="F10">
        <f t="shared" si="0"/>
        <v>928.84</v>
      </c>
    </row>
    <row r="11" spans="1:6" ht="14.5" x14ac:dyDescent="0.35">
      <c r="A11" s="2">
        <v>10</v>
      </c>
      <c r="B11" s="2">
        <v>65</v>
      </c>
      <c r="C11" s="2">
        <v>48</v>
      </c>
      <c r="D11" s="2">
        <v>3</v>
      </c>
      <c r="E11" s="2">
        <v>557.66</v>
      </c>
      <c r="F11">
        <f t="shared" si="0"/>
        <v>1672.98</v>
      </c>
    </row>
    <row r="12" spans="1:6" ht="14.5" x14ac:dyDescent="0.35">
      <c r="A12" s="2">
        <v>11</v>
      </c>
      <c r="B12" s="2">
        <v>100</v>
      </c>
      <c r="C12" s="2">
        <v>27</v>
      </c>
      <c r="D12" s="2">
        <v>7</v>
      </c>
      <c r="E12" s="2">
        <v>22.19</v>
      </c>
      <c r="F12">
        <f t="shared" si="0"/>
        <v>155.33000000000001</v>
      </c>
    </row>
    <row r="13" spans="1:6" ht="14.5" x14ac:dyDescent="0.35">
      <c r="A13" s="2">
        <v>12</v>
      </c>
      <c r="B13" s="2">
        <v>59</v>
      </c>
      <c r="C13" s="2">
        <v>24</v>
      </c>
      <c r="D13" s="2">
        <v>7</v>
      </c>
      <c r="E13" s="2">
        <v>895.85</v>
      </c>
      <c r="F13">
        <f t="shared" si="0"/>
        <v>6270.95</v>
      </c>
    </row>
    <row r="14" spans="1:6" ht="14.5" x14ac:dyDescent="0.35">
      <c r="A14" s="2">
        <v>13</v>
      </c>
      <c r="B14" s="2">
        <v>1</v>
      </c>
      <c r="C14" s="2">
        <v>86</v>
      </c>
      <c r="D14" s="2">
        <v>1</v>
      </c>
      <c r="E14" s="2">
        <v>800.63</v>
      </c>
      <c r="F14">
        <f t="shared" si="0"/>
        <v>800.63</v>
      </c>
    </row>
    <row r="15" spans="1:6" ht="14.5" x14ac:dyDescent="0.35">
      <c r="A15" s="2">
        <v>14</v>
      </c>
      <c r="B15" s="2">
        <v>31</v>
      </c>
      <c r="C15" s="2">
        <v>41</v>
      </c>
      <c r="D15" s="2">
        <v>9</v>
      </c>
      <c r="E15" s="2">
        <v>363.48</v>
      </c>
      <c r="F15">
        <f t="shared" si="0"/>
        <v>3271.32</v>
      </c>
    </row>
    <row r="16" spans="1:6" ht="14.5" x14ac:dyDescent="0.35">
      <c r="A16" s="2">
        <v>15</v>
      </c>
      <c r="B16" s="2">
        <v>7</v>
      </c>
      <c r="C16" s="2">
        <v>21</v>
      </c>
      <c r="D16" s="2">
        <v>8</v>
      </c>
      <c r="E16" s="2">
        <v>248.35</v>
      </c>
      <c r="F16">
        <f t="shared" si="0"/>
        <v>1986.8</v>
      </c>
    </row>
    <row r="17" spans="1:6" ht="14.5" x14ac:dyDescent="0.35">
      <c r="A17" s="2">
        <v>16</v>
      </c>
      <c r="B17" s="2">
        <v>88</v>
      </c>
      <c r="C17" s="2">
        <v>47</v>
      </c>
      <c r="D17" s="2">
        <v>9</v>
      </c>
      <c r="E17" s="2">
        <v>678.06</v>
      </c>
      <c r="F17">
        <f t="shared" si="0"/>
        <v>6102.5399999999991</v>
      </c>
    </row>
    <row r="18" spans="1:6" ht="14.5" x14ac:dyDescent="0.35">
      <c r="A18" s="2">
        <v>17</v>
      </c>
      <c r="B18" s="2">
        <v>91</v>
      </c>
      <c r="C18" s="2">
        <v>7</v>
      </c>
      <c r="D18" s="2">
        <v>4</v>
      </c>
      <c r="E18" s="2">
        <v>263.75</v>
      </c>
      <c r="F18">
        <f t="shared" si="0"/>
        <v>1055</v>
      </c>
    </row>
    <row r="19" spans="1:6" ht="14.5" x14ac:dyDescent="0.35">
      <c r="A19" s="2">
        <v>18</v>
      </c>
      <c r="B19" s="2">
        <v>35</v>
      </c>
      <c r="C19" s="2">
        <v>87</v>
      </c>
      <c r="D19" s="2">
        <v>6</v>
      </c>
      <c r="E19" s="2">
        <v>671.61</v>
      </c>
      <c r="F19">
        <f t="shared" si="0"/>
        <v>4029.66</v>
      </c>
    </row>
    <row r="20" spans="1:6" ht="14.5" x14ac:dyDescent="0.35">
      <c r="A20" s="2">
        <v>19</v>
      </c>
      <c r="B20" s="2">
        <v>80</v>
      </c>
      <c r="C20" s="2">
        <v>64</v>
      </c>
      <c r="D20" s="2">
        <v>7</v>
      </c>
      <c r="E20" s="2">
        <v>173.98</v>
      </c>
      <c r="F20">
        <f t="shared" si="0"/>
        <v>1217.8599999999999</v>
      </c>
    </row>
    <row r="21" spans="1:6" ht="15.75" customHeight="1" x14ac:dyDescent="0.35">
      <c r="A21" s="2">
        <v>20</v>
      </c>
      <c r="B21" s="2">
        <v>29</v>
      </c>
      <c r="C21" s="2">
        <v>80</v>
      </c>
      <c r="D21" s="2">
        <v>4</v>
      </c>
      <c r="E21" s="2">
        <v>497.17</v>
      </c>
      <c r="F21">
        <f t="shared" si="0"/>
        <v>1988.68</v>
      </c>
    </row>
    <row r="22" spans="1:6" ht="15.75" customHeight="1" x14ac:dyDescent="0.35">
      <c r="A22" s="2">
        <v>21</v>
      </c>
      <c r="B22" s="2">
        <v>39</v>
      </c>
      <c r="C22" s="2">
        <v>48</v>
      </c>
      <c r="D22" s="2">
        <v>4</v>
      </c>
      <c r="E22" s="2">
        <v>397.06</v>
      </c>
      <c r="F22">
        <f t="shared" si="0"/>
        <v>1588.24</v>
      </c>
    </row>
    <row r="23" spans="1:6" ht="15.75" customHeight="1" x14ac:dyDescent="0.35">
      <c r="A23" s="2">
        <v>22</v>
      </c>
      <c r="B23" s="2">
        <v>86</v>
      </c>
      <c r="C23" s="2">
        <v>66</v>
      </c>
      <c r="D23" s="2">
        <v>4</v>
      </c>
      <c r="E23" s="2">
        <v>138.57</v>
      </c>
      <c r="F23">
        <f t="shared" si="0"/>
        <v>554.28</v>
      </c>
    </row>
    <row r="24" spans="1:6" ht="15.75" customHeight="1" x14ac:dyDescent="0.35">
      <c r="A24" s="2">
        <v>23</v>
      </c>
      <c r="B24" s="2">
        <v>78</v>
      </c>
      <c r="C24" s="2">
        <v>18</v>
      </c>
      <c r="D24" s="2">
        <v>7</v>
      </c>
      <c r="E24" s="2">
        <v>316.23</v>
      </c>
      <c r="F24">
        <f t="shared" si="0"/>
        <v>2213.61</v>
      </c>
    </row>
    <row r="25" spans="1:6" ht="15.75" customHeight="1" x14ac:dyDescent="0.35">
      <c r="A25" s="2">
        <v>24</v>
      </c>
      <c r="B25" s="2">
        <v>75</v>
      </c>
      <c r="C25" s="2">
        <v>80</v>
      </c>
      <c r="D25" s="2">
        <v>5</v>
      </c>
      <c r="E25" s="2">
        <v>948.39</v>
      </c>
      <c r="F25">
        <f t="shared" si="0"/>
        <v>4741.95</v>
      </c>
    </row>
    <row r="26" spans="1:6" ht="15.75" customHeight="1" x14ac:dyDescent="0.35">
      <c r="A26" s="2">
        <v>25</v>
      </c>
      <c r="B26" s="2">
        <v>49</v>
      </c>
      <c r="C26" s="2">
        <v>99</v>
      </c>
      <c r="D26" s="2">
        <v>9</v>
      </c>
      <c r="E26" s="2">
        <v>126.11</v>
      </c>
      <c r="F26">
        <f t="shared" si="0"/>
        <v>1134.99</v>
      </c>
    </row>
    <row r="27" spans="1:6" ht="15.75" customHeight="1" x14ac:dyDescent="0.35">
      <c r="A27" s="2">
        <v>26</v>
      </c>
      <c r="B27" s="2">
        <v>2</v>
      </c>
      <c r="C27" s="2">
        <v>96</v>
      </c>
      <c r="D27" s="2">
        <v>8</v>
      </c>
      <c r="E27" s="2">
        <v>570.07000000000005</v>
      </c>
      <c r="F27">
        <f t="shared" si="0"/>
        <v>4560.5600000000004</v>
      </c>
    </row>
    <row r="28" spans="1:6" ht="15.75" customHeight="1" x14ac:dyDescent="0.35">
      <c r="A28" s="2">
        <v>27</v>
      </c>
      <c r="B28" s="2">
        <v>38</v>
      </c>
      <c r="C28" s="2">
        <v>67</v>
      </c>
      <c r="D28" s="2">
        <v>9</v>
      </c>
      <c r="E28" s="2">
        <v>392.79</v>
      </c>
      <c r="F28">
        <f t="shared" si="0"/>
        <v>3535.11</v>
      </c>
    </row>
    <row r="29" spans="1:6" ht="15.75" customHeight="1" x14ac:dyDescent="0.35">
      <c r="A29" s="2">
        <v>28</v>
      </c>
      <c r="B29" s="2">
        <v>75</v>
      </c>
      <c r="C29" s="2">
        <v>14</v>
      </c>
      <c r="D29" s="2">
        <v>8</v>
      </c>
      <c r="E29" s="2">
        <v>671.4</v>
      </c>
      <c r="F29">
        <f t="shared" si="0"/>
        <v>5371.2</v>
      </c>
    </row>
    <row r="30" spans="1:6" ht="15.75" customHeight="1" x14ac:dyDescent="0.35">
      <c r="A30" s="2">
        <v>29</v>
      </c>
      <c r="B30" s="2">
        <v>41</v>
      </c>
      <c r="C30" s="2">
        <v>90</v>
      </c>
      <c r="D30" s="2">
        <v>8</v>
      </c>
      <c r="E30" s="2">
        <v>280.7</v>
      </c>
      <c r="F30">
        <f t="shared" si="0"/>
        <v>2245.6</v>
      </c>
    </row>
    <row r="31" spans="1:6" ht="15.75" customHeight="1" x14ac:dyDescent="0.35">
      <c r="A31" s="2">
        <v>30</v>
      </c>
      <c r="B31" s="2">
        <v>33</v>
      </c>
      <c r="C31" s="2">
        <v>3</v>
      </c>
      <c r="D31" s="2">
        <v>7</v>
      </c>
      <c r="E31" s="2">
        <v>563.05999999999995</v>
      </c>
      <c r="F31">
        <f t="shared" si="0"/>
        <v>3941.4199999999996</v>
      </c>
    </row>
    <row r="32" spans="1:6" ht="15.75" customHeight="1" x14ac:dyDescent="0.35">
      <c r="A32" s="2">
        <v>31</v>
      </c>
      <c r="B32" s="2">
        <v>73</v>
      </c>
      <c r="C32" s="2">
        <v>17</v>
      </c>
      <c r="D32" s="2">
        <v>7</v>
      </c>
      <c r="E32" s="2">
        <v>705.7</v>
      </c>
      <c r="F32">
        <f t="shared" si="0"/>
        <v>4939.9000000000005</v>
      </c>
    </row>
    <row r="33" spans="1:6" ht="15.75" customHeight="1" x14ac:dyDescent="0.35">
      <c r="A33" s="2">
        <v>32</v>
      </c>
      <c r="B33" s="2">
        <v>69</v>
      </c>
      <c r="C33" s="2">
        <v>35</v>
      </c>
      <c r="D33" s="2">
        <v>2</v>
      </c>
      <c r="E33" s="2">
        <v>357.57</v>
      </c>
      <c r="F33">
        <f t="shared" si="0"/>
        <v>715.14</v>
      </c>
    </row>
    <row r="34" spans="1:6" ht="15.75" customHeight="1" x14ac:dyDescent="0.35">
      <c r="A34" s="2">
        <v>33</v>
      </c>
      <c r="B34" s="2">
        <v>79</v>
      </c>
      <c r="C34" s="2">
        <v>44</v>
      </c>
      <c r="D34" s="2">
        <v>8</v>
      </c>
      <c r="E34" s="2">
        <v>509.9</v>
      </c>
      <c r="F34">
        <f t="shared" ref="F34:F65" si="1">D34 * E34</f>
        <v>4079.2</v>
      </c>
    </row>
    <row r="35" spans="1:6" ht="15.75" customHeight="1" x14ac:dyDescent="0.35">
      <c r="A35" s="2">
        <v>34</v>
      </c>
      <c r="B35" s="2">
        <v>18</v>
      </c>
      <c r="C35" s="2">
        <v>79</v>
      </c>
      <c r="D35" s="2">
        <v>6</v>
      </c>
      <c r="E35" s="2">
        <v>762.15</v>
      </c>
      <c r="F35">
        <f t="shared" si="1"/>
        <v>4572.8999999999996</v>
      </c>
    </row>
    <row r="36" spans="1:6" ht="15.75" customHeight="1" x14ac:dyDescent="0.35">
      <c r="A36" s="2">
        <v>35</v>
      </c>
      <c r="B36" s="2">
        <v>16</v>
      </c>
      <c r="C36" s="2">
        <v>74</v>
      </c>
      <c r="D36" s="2">
        <v>8</v>
      </c>
      <c r="E36" s="2">
        <v>742.66</v>
      </c>
      <c r="F36">
        <f t="shared" si="1"/>
        <v>5941.28</v>
      </c>
    </row>
    <row r="37" spans="1:6" ht="15.75" customHeight="1" x14ac:dyDescent="0.35">
      <c r="A37" s="2">
        <v>36</v>
      </c>
      <c r="B37" s="2">
        <v>9</v>
      </c>
      <c r="C37" s="2">
        <v>85</v>
      </c>
      <c r="D37" s="2">
        <v>8</v>
      </c>
      <c r="E37" s="2">
        <v>857.85</v>
      </c>
      <c r="F37">
        <f t="shared" si="1"/>
        <v>6862.8</v>
      </c>
    </row>
    <row r="38" spans="1:6" ht="15.75" customHeight="1" x14ac:dyDescent="0.35">
      <c r="A38" s="2">
        <v>37</v>
      </c>
      <c r="B38" s="2">
        <v>50</v>
      </c>
      <c r="C38" s="2">
        <v>93</v>
      </c>
      <c r="D38" s="2">
        <v>5</v>
      </c>
      <c r="E38" s="2">
        <v>850.51</v>
      </c>
      <c r="F38">
        <f t="shared" si="1"/>
        <v>4252.55</v>
      </c>
    </row>
    <row r="39" spans="1:6" ht="15.75" customHeight="1" x14ac:dyDescent="0.35">
      <c r="A39" s="2">
        <v>38</v>
      </c>
      <c r="B39" s="2">
        <v>24</v>
      </c>
      <c r="C39" s="2">
        <v>1</v>
      </c>
      <c r="D39" s="2">
        <v>8</v>
      </c>
      <c r="E39" s="2">
        <v>170.53</v>
      </c>
      <c r="F39">
        <f t="shared" si="1"/>
        <v>1364.24</v>
      </c>
    </row>
    <row r="40" spans="1:6" ht="15.75" customHeight="1" x14ac:dyDescent="0.35">
      <c r="A40" s="2">
        <v>39</v>
      </c>
      <c r="B40" s="2">
        <v>32</v>
      </c>
      <c r="C40" s="2">
        <v>19</v>
      </c>
      <c r="D40" s="2">
        <v>5</v>
      </c>
      <c r="E40" s="2">
        <v>128.41999999999999</v>
      </c>
      <c r="F40">
        <f t="shared" si="1"/>
        <v>642.09999999999991</v>
      </c>
    </row>
    <row r="41" spans="1:6" ht="15.75" customHeight="1" x14ac:dyDescent="0.35">
      <c r="A41" s="2">
        <v>40</v>
      </c>
      <c r="B41" s="2">
        <v>7</v>
      </c>
      <c r="C41" s="2">
        <v>9</v>
      </c>
      <c r="D41" s="2">
        <v>9</v>
      </c>
      <c r="E41" s="2">
        <v>929.37</v>
      </c>
      <c r="F41">
        <f t="shared" si="1"/>
        <v>8364.33</v>
      </c>
    </row>
    <row r="42" spans="1:6" ht="15.75" customHeight="1" x14ac:dyDescent="0.35">
      <c r="A42" s="2">
        <v>41</v>
      </c>
      <c r="B42" s="2">
        <v>17</v>
      </c>
      <c r="C42" s="2">
        <v>38</v>
      </c>
      <c r="D42" s="2">
        <v>2</v>
      </c>
      <c r="E42" s="2">
        <v>946.26</v>
      </c>
      <c r="F42">
        <f t="shared" si="1"/>
        <v>1892.52</v>
      </c>
    </row>
    <row r="43" spans="1:6" ht="15.75" customHeight="1" x14ac:dyDescent="0.35">
      <c r="A43" s="2">
        <v>42</v>
      </c>
      <c r="B43" s="2">
        <v>7</v>
      </c>
      <c r="C43" s="2">
        <v>65</v>
      </c>
      <c r="D43" s="2">
        <v>4</v>
      </c>
      <c r="E43" s="2">
        <v>837.13</v>
      </c>
      <c r="F43">
        <f t="shared" si="1"/>
        <v>3348.52</v>
      </c>
    </row>
    <row r="44" spans="1:6" ht="15.75" customHeight="1" x14ac:dyDescent="0.35">
      <c r="A44" s="2">
        <v>43</v>
      </c>
      <c r="B44" s="2">
        <v>77</v>
      </c>
      <c r="C44" s="2">
        <v>33</v>
      </c>
      <c r="D44" s="2">
        <v>2</v>
      </c>
      <c r="E44" s="2">
        <v>219.99</v>
      </c>
      <c r="F44">
        <f t="shared" si="1"/>
        <v>439.98</v>
      </c>
    </row>
    <row r="45" spans="1:6" ht="15.75" customHeight="1" x14ac:dyDescent="0.35">
      <c r="A45" s="2">
        <v>44</v>
      </c>
      <c r="B45" s="2">
        <v>97</v>
      </c>
      <c r="C45" s="2">
        <v>35</v>
      </c>
      <c r="D45" s="2">
        <v>8</v>
      </c>
      <c r="E45" s="2">
        <v>146.16999999999999</v>
      </c>
      <c r="F45">
        <f t="shared" si="1"/>
        <v>1169.3599999999999</v>
      </c>
    </row>
    <row r="46" spans="1:6" ht="15.75" customHeight="1" x14ac:dyDescent="0.35">
      <c r="A46" s="2">
        <v>45</v>
      </c>
      <c r="B46" s="2">
        <v>93</v>
      </c>
      <c r="C46" s="2">
        <v>57</v>
      </c>
      <c r="D46" s="2">
        <v>1</v>
      </c>
      <c r="E46" s="2">
        <v>199.52</v>
      </c>
      <c r="F46">
        <f t="shared" si="1"/>
        <v>199.52</v>
      </c>
    </row>
    <row r="47" spans="1:6" ht="15.75" customHeight="1" x14ac:dyDescent="0.35">
      <c r="A47" s="2">
        <v>46</v>
      </c>
      <c r="B47" s="2">
        <v>3</v>
      </c>
      <c r="C47" s="2">
        <v>22</v>
      </c>
      <c r="D47" s="2">
        <v>7</v>
      </c>
      <c r="E47" s="2">
        <v>434.42</v>
      </c>
      <c r="F47">
        <f t="shared" si="1"/>
        <v>3040.94</v>
      </c>
    </row>
    <row r="48" spans="1:6" ht="15.75" customHeight="1" x14ac:dyDescent="0.35">
      <c r="A48" s="2">
        <v>47</v>
      </c>
      <c r="B48" s="2">
        <v>36</v>
      </c>
      <c r="C48" s="2">
        <v>35</v>
      </c>
      <c r="D48" s="2">
        <v>7</v>
      </c>
      <c r="E48" s="2">
        <v>622.83000000000004</v>
      </c>
      <c r="F48">
        <f t="shared" si="1"/>
        <v>4359.8100000000004</v>
      </c>
    </row>
    <row r="49" spans="1:6" ht="15.75" customHeight="1" x14ac:dyDescent="0.35">
      <c r="A49" s="2">
        <v>48</v>
      </c>
      <c r="B49" s="2">
        <v>60</v>
      </c>
      <c r="C49" s="2">
        <v>47</v>
      </c>
      <c r="D49" s="2">
        <v>2</v>
      </c>
      <c r="E49" s="2">
        <v>777.09</v>
      </c>
      <c r="F49">
        <f t="shared" si="1"/>
        <v>1554.18</v>
      </c>
    </row>
    <row r="50" spans="1:6" ht="15.75" customHeight="1" x14ac:dyDescent="0.35">
      <c r="A50" s="2">
        <v>49</v>
      </c>
      <c r="B50" s="2">
        <v>57</v>
      </c>
      <c r="C50" s="2">
        <v>47</v>
      </c>
      <c r="D50" s="2">
        <v>4</v>
      </c>
      <c r="E50" s="2">
        <v>708.67</v>
      </c>
      <c r="F50">
        <f t="shared" si="1"/>
        <v>2834.68</v>
      </c>
    </row>
    <row r="51" spans="1:6" ht="15.75" customHeight="1" x14ac:dyDescent="0.35">
      <c r="A51" s="2">
        <v>50</v>
      </c>
      <c r="B51" s="2">
        <v>9</v>
      </c>
      <c r="C51" s="2">
        <v>60</v>
      </c>
      <c r="D51" s="2">
        <v>5</v>
      </c>
      <c r="E51" s="2">
        <v>504.86</v>
      </c>
      <c r="F51">
        <f t="shared" si="1"/>
        <v>2524.3000000000002</v>
      </c>
    </row>
    <row r="52" spans="1:6" ht="15.75" customHeight="1" x14ac:dyDescent="0.35">
      <c r="A52" s="2">
        <v>51</v>
      </c>
      <c r="B52" s="2">
        <v>10</v>
      </c>
      <c r="C52" s="2">
        <v>95</v>
      </c>
      <c r="D52" s="2">
        <v>3</v>
      </c>
      <c r="E52" s="2">
        <v>276.31</v>
      </c>
      <c r="F52">
        <f t="shared" si="1"/>
        <v>828.93000000000006</v>
      </c>
    </row>
    <row r="53" spans="1:6" ht="15.75" customHeight="1" x14ac:dyDescent="0.35">
      <c r="A53" s="2">
        <v>52</v>
      </c>
      <c r="B53" s="2">
        <v>56</v>
      </c>
      <c r="C53" s="2">
        <v>55</v>
      </c>
      <c r="D53" s="2">
        <v>3</v>
      </c>
      <c r="E53" s="2">
        <v>34.71</v>
      </c>
      <c r="F53">
        <f t="shared" si="1"/>
        <v>104.13</v>
      </c>
    </row>
    <row r="54" spans="1:6" ht="15.75" customHeight="1" x14ac:dyDescent="0.35">
      <c r="A54" s="2">
        <v>53</v>
      </c>
      <c r="B54" s="2">
        <v>29</v>
      </c>
      <c r="C54" s="2">
        <v>25</v>
      </c>
      <c r="D54" s="2">
        <v>3</v>
      </c>
      <c r="E54" s="2">
        <v>734.26</v>
      </c>
      <c r="F54">
        <f t="shared" si="1"/>
        <v>2202.7799999999997</v>
      </c>
    </row>
    <row r="55" spans="1:6" ht="15.75" customHeight="1" x14ac:dyDescent="0.35">
      <c r="A55" s="2">
        <v>54</v>
      </c>
      <c r="B55" s="2">
        <v>47</v>
      </c>
      <c r="C55" s="2">
        <v>12</v>
      </c>
      <c r="D55" s="2">
        <v>3</v>
      </c>
      <c r="E55" s="2">
        <v>31.31</v>
      </c>
      <c r="F55">
        <f t="shared" si="1"/>
        <v>93.929999999999993</v>
      </c>
    </row>
    <row r="56" spans="1:6" ht="15.75" customHeight="1" x14ac:dyDescent="0.35">
      <c r="A56" s="2">
        <v>55</v>
      </c>
      <c r="B56" s="2">
        <v>85</v>
      </c>
      <c r="C56" s="2">
        <v>27</v>
      </c>
      <c r="D56" s="2">
        <v>2</v>
      </c>
      <c r="E56" s="2">
        <v>893.18</v>
      </c>
      <c r="F56">
        <f t="shared" si="1"/>
        <v>1786.36</v>
      </c>
    </row>
    <row r="57" spans="1:6" ht="15.75" customHeight="1" x14ac:dyDescent="0.35">
      <c r="A57" s="2">
        <v>56</v>
      </c>
      <c r="B57" s="2">
        <v>6</v>
      </c>
      <c r="C57" s="2">
        <v>66</v>
      </c>
      <c r="D57" s="2">
        <v>5</v>
      </c>
      <c r="E57" s="2">
        <v>220.87</v>
      </c>
      <c r="F57">
        <f t="shared" si="1"/>
        <v>1104.3499999999999</v>
      </c>
    </row>
    <row r="58" spans="1:6" ht="15.75" customHeight="1" x14ac:dyDescent="0.35">
      <c r="A58" s="2">
        <v>57</v>
      </c>
      <c r="B58" s="2">
        <v>54</v>
      </c>
      <c r="C58" s="2">
        <v>71</v>
      </c>
      <c r="D58" s="2">
        <v>5</v>
      </c>
      <c r="E58" s="2">
        <v>144.41</v>
      </c>
      <c r="F58">
        <f t="shared" si="1"/>
        <v>722.05</v>
      </c>
    </row>
    <row r="59" spans="1:6" ht="15.75" customHeight="1" x14ac:dyDescent="0.35">
      <c r="A59" s="2">
        <v>58</v>
      </c>
      <c r="B59" s="2">
        <v>84</v>
      </c>
      <c r="C59" s="2">
        <v>70</v>
      </c>
      <c r="D59" s="2">
        <v>5</v>
      </c>
      <c r="E59" s="2">
        <v>736.45</v>
      </c>
      <c r="F59">
        <f t="shared" si="1"/>
        <v>3682.25</v>
      </c>
    </row>
    <row r="60" spans="1:6" ht="15.75" customHeight="1" x14ac:dyDescent="0.35">
      <c r="A60" s="2">
        <v>59</v>
      </c>
      <c r="B60" s="2">
        <v>88</v>
      </c>
      <c r="C60" s="2">
        <v>28</v>
      </c>
      <c r="D60" s="2">
        <v>1</v>
      </c>
      <c r="E60" s="2">
        <v>197.66</v>
      </c>
      <c r="F60">
        <f t="shared" si="1"/>
        <v>197.66</v>
      </c>
    </row>
    <row r="61" spans="1:6" ht="15.75" customHeight="1" x14ac:dyDescent="0.35">
      <c r="A61" s="2">
        <v>60</v>
      </c>
      <c r="B61" s="2">
        <v>60</v>
      </c>
      <c r="C61" s="2">
        <v>48</v>
      </c>
      <c r="D61" s="2">
        <v>3</v>
      </c>
      <c r="E61" s="2">
        <v>134.76</v>
      </c>
      <c r="F61">
        <f t="shared" si="1"/>
        <v>404.28</v>
      </c>
    </row>
    <row r="62" spans="1:6" ht="15.75" customHeight="1" x14ac:dyDescent="0.35">
      <c r="A62" s="2">
        <v>61</v>
      </c>
      <c r="B62" s="2">
        <v>50</v>
      </c>
      <c r="C62" s="2">
        <v>87</v>
      </c>
      <c r="D62" s="2">
        <v>7</v>
      </c>
      <c r="E62" s="2">
        <v>256.32</v>
      </c>
      <c r="F62">
        <f t="shared" si="1"/>
        <v>1794.24</v>
      </c>
    </row>
    <row r="63" spans="1:6" ht="15.75" customHeight="1" x14ac:dyDescent="0.35">
      <c r="A63" s="2">
        <v>62</v>
      </c>
      <c r="B63" s="2">
        <v>21</v>
      </c>
      <c r="C63" s="2">
        <v>45</v>
      </c>
      <c r="D63" s="2">
        <v>5</v>
      </c>
      <c r="E63" s="2">
        <v>47.46</v>
      </c>
      <c r="F63">
        <f t="shared" si="1"/>
        <v>237.3</v>
      </c>
    </row>
    <row r="64" spans="1:6" ht="15.75" customHeight="1" x14ac:dyDescent="0.35">
      <c r="A64" s="2">
        <v>63</v>
      </c>
      <c r="B64" s="2">
        <v>52</v>
      </c>
      <c r="C64" s="2">
        <v>23</v>
      </c>
      <c r="D64" s="2">
        <v>9</v>
      </c>
      <c r="E64" s="2">
        <v>12.12</v>
      </c>
      <c r="F64">
        <f t="shared" si="1"/>
        <v>109.08</v>
      </c>
    </row>
    <row r="65" spans="1:6" ht="15.75" customHeight="1" x14ac:dyDescent="0.35">
      <c r="A65" s="2">
        <v>64</v>
      </c>
      <c r="B65" s="2">
        <v>41</v>
      </c>
      <c r="C65" s="2">
        <v>29</v>
      </c>
      <c r="D65" s="2">
        <v>9</v>
      </c>
      <c r="E65" s="2">
        <v>452.84</v>
      </c>
      <c r="F65">
        <f t="shared" si="1"/>
        <v>4075.56</v>
      </c>
    </row>
    <row r="66" spans="1:6" ht="15.75" customHeight="1" x14ac:dyDescent="0.35">
      <c r="A66" s="2">
        <v>65</v>
      </c>
      <c r="B66" s="2">
        <v>37</v>
      </c>
      <c r="C66" s="2">
        <v>80</v>
      </c>
      <c r="D66" s="2">
        <v>5</v>
      </c>
      <c r="E66" s="2">
        <v>46.62</v>
      </c>
      <c r="F66">
        <f t="shared" ref="F66:F97" si="2">D66 * E66</f>
        <v>233.1</v>
      </c>
    </row>
    <row r="67" spans="1:6" ht="15.75" customHeight="1" x14ac:dyDescent="0.35">
      <c r="A67" s="2">
        <v>66</v>
      </c>
      <c r="B67" s="2">
        <v>34</v>
      </c>
      <c r="C67" s="2">
        <v>62</v>
      </c>
      <c r="D67" s="2">
        <v>4</v>
      </c>
      <c r="E67" s="2">
        <v>328.58</v>
      </c>
      <c r="F67">
        <f t="shared" si="2"/>
        <v>1314.32</v>
      </c>
    </row>
    <row r="68" spans="1:6" ht="15.75" customHeight="1" x14ac:dyDescent="0.35">
      <c r="A68" s="2">
        <v>67</v>
      </c>
      <c r="B68" s="2">
        <v>89</v>
      </c>
      <c r="C68" s="2">
        <v>7</v>
      </c>
      <c r="D68" s="2">
        <v>6</v>
      </c>
      <c r="E68" s="2">
        <v>242.55</v>
      </c>
      <c r="F68">
        <f t="shared" si="2"/>
        <v>1455.3000000000002</v>
      </c>
    </row>
    <row r="69" spans="1:6" ht="15.75" customHeight="1" x14ac:dyDescent="0.35">
      <c r="A69" s="2">
        <v>68</v>
      </c>
      <c r="B69" s="2">
        <v>81</v>
      </c>
      <c r="C69" s="2">
        <v>81</v>
      </c>
      <c r="D69" s="2">
        <v>8</v>
      </c>
      <c r="E69" s="2">
        <v>762.37</v>
      </c>
      <c r="F69">
        <f t="shared" si="2"/>
        <v>6098.96</v>
      </c>
    </row>
    <row r="70" spans="1:6" ht="15.75" customHeight="1" x14ac:dyDescent="0.35">
      <c r="A70" s="2">
        <v>69</v>
      </c>
      <c r="B70" s="2">
        <v>56</v>
      </c>
      <c r="C70" s="2">
        <v>73</v>
      </c>
      <c r="D70" s="2">
        <v>1</v>
      </c>
      <c r="E70" s="2">
        <v>986.61</v>
      </c>
      <c r="F70">
        <f t="shared" si="2"/>
        <v>986.61</v>
      </c>
    </row>
    <row r="71" spans="1:6" ht="15.75" customHeight="1" x14ac:dyDescent="0.35">
      <c r="A71" s="2">
        <v>70</v>
      </c>
      <c r="B71" s="2">
        <v>8</v>
      </c>
      <c r="C71" s="2">
        <v>34</v>
      </c>
      <c r="D71" s="2">
        <v>1</v>
      </c>
      <c r="E71" s="2">
        <v>206.58</v>
      </c>
      <c r="F71">
        <f t="shared" si="2"/>
        <v>206.58</v>
      </c>
    </row>
    <row r="72" spans="1:6" ht="15.75" customHeight="1" x14ac:dyDescent="0.35">
      <c r="A72" s="2">
        <v>71</v>
      </c>
      <c r="B72" s="2">
        <v>34</v>
      </c>
      <c r="C72" s="2">
        <v>29</v>
      </c>
      <c r="D72" s="2">
        <v>5</v>
      </c>
      <c r="E72" s="2">
        <v>27.21</v>
      </c>
      <c r="F72">
        <f t="shared" si="2"/>
        <v>136.05000000000001</v>
      </c>
    </row>
    <row r="73" spans="1:6" ht="15.75" customHeight="1" x14ac:dyDescent="0.35">
      <c r="A73" s="2">
        <v>72</v>
      </c>
      <c r="B73" s="2">
        <v>30</v>
      </c>
      <c r="C73" s="2">
        <v>89</v>
      </c>
      <c r="D73" s="2">
        <v>1</v>
      </c>
      <c r="E73" s="2">
        <v>253.1</v>
      </c>
      <c r="F73">
        <f t="shared" si="2"/>
        <v>253.1</v>
      </c>
    </row>
    <row r="74" spans="1:6" ht="15.75" customHeight="1" x14ac:dyDescent="0.35">
      <c r="A74" s="2">
        <v>73</v>
      </c>
      <c r="B74" s="2">
        <v>81</v>
      </c>
      <c r="C74" s="2">
        <v>11</v>
      </c>
      <c r="D74" s="2">
        <v>4</v>
      </c>
      <c r="E74" s="2">
        <v>961.97</v>
      </c>
      <c r="F74">
        <f t="shared" si="2"/>
        <v>3847.88</v>
      </c>
    </row>
    <row r="75" spans="1:6" ht="15.75" customHeight="1" x14ac:dyDescent="0.35">
      <c r="A75" s="2">
        <v>74</v>
      </c>
      <c r="B75" s="2">
        <v>41</v>
      </c>
      <c r="C75" s="2">
        <v>89</v>
      </c>
      <c r="D75" s="2">
        <v>8</v>
      </c>
      <c r="E75" s="2">
        <v>722.91</v>
      </c>
      <c r="F75">
        <f t="shared" si="2"/>
        <v>5783.28</v>
      </c>
    </row>
    <row r="76" spans="1:6" ht="15.75" customHeight="1" x14ac:dyDescent="0.35">
      <c r="A76" s="2">
        <v>75</v>
      </c>
      <c r="B76" s="2">
        <v>53</v>
      </c>
      <c r="C76" s="2">
        <v>69</v>
      </c>
      <c r="D76" s="2">
        <v>6</v>
      </c>
      <c r="E76" s="2">
        <v>925.49</v>
      </c>
      <c r="F76">
        <f t="shared" si="2"/>
        <v>5552.9400000000005</v>
      </c>
    </row>
    <row r="77" spans="1:6" ht="15.75" customHeight="1" x14ac:dyDescent="0.35">
      <c r="A77" s="2">
        <v>76</v>
      </c>
      <c r="B77" s="2">
        <v>30</v>
      </c>
      <c r="C77" s="2">
        <v>33</v>
      </c>
      <c r="D77" s="2">
        <v>4</v>
      </c>
      <c r="E77" s="2">
        <v>214.78</v>
      </c>
      <c r="F77">
        <f t="shared" si="2"/>
        <v>859.12</v>
      </c>
    </row>
    <row r="78" spans="1:6" ht="15.75" customHeight="1" x14ac:dyDescent="0.35">
      <c r="A78" s="2">
        <v>77</v>
      </c>
      <c r="B78" s="2">
        <v>78</v>
      </c>
      <c r="C78" s="2">
        <v>96</v>
      </c>
      <c r="D78" s="2">
        <v>6</v>
      </c>
      <c r="E78" s="2">
        <v>485.15</v>
      </c>
      <c r="F78">
        <f t="shared" si="2"/>
        <v>2910.8999999999996</v>
      </c>
    </row>
    <row r="79" spans="1:6" ht="15.75" customHeight="1" x14ac:dyDescent="0.35">
      <c r="A79" s="2">
        <v>78</v>
      </c>
      <c r="B79" s="2">
        <v>13</v>
      </c>
      <c r="C79" s="2">
        <v>73</v>
      </c>
      <c r="D79" s="2">
        <v>6</v>
      </c>
      <c r="E79" s="2">
        <v>467.54</v>
      </c>
      <c r="F79">
        <f t="shared" si="2"/>
        <v>2805.2400000000002</v>
      </c>
    </row>
    <row r="80" spans="1:6" ht="15.75" customHeight="1" x14ac:dyDescent="0.35">
      <c r="A80" s="2">
        <v>79</v>
      </c>
      <c r="B80" s="2">
        <v>41</v>
      </c>
      <c r="C80" s="2">
        <v>8</v>
      </c>
      <c r="D80" s="2">
        <v>1</v>
      </c>
      <c r="E80" s="2">
        <v>321.16000000000003</v>
      </c>
      <c r="F80">
        <f t="shared" si="2"/>
        <v>321.16000000000003</v>
      </c>
    </row>
    <row r="81" spans="1:6" ht="15.75" customHeight="1" x14ac:dyDescent="0.35">
      <c r="A81" s="2">
        <v>80</v>
      </c>
      <c r="B81" s="2">
        <v>67</v>
      </c>
      <c r="C81" s="2">
        <v>28</v>
      </c>
      <c r="D81" s="2">
        <v>9</v>
      </c>
      <c r="E81" s="2">
        <v>987.58</v>
      </c>
      <c r="F81">
        <f t="shared" si="2"/>
        <v>8888.2200000000012</v>
      </c>
    </row>
    <row r="82" spans="1:6" ht="15.75" customHeight="1" x14ac:dyDescent="0.35">
      <c r="A82" s="2">
        <v>81</v>
      </c>
      <c r="B82" s="2">
        <v>83</v>
      </c>
      <c r="C82" s="2">
        <v>19</v>
      </c>
      <c r="D82" s="2">
        <v>9</v>
      </c>
      <c r="E82" s="2">
        <v>960.71</v>
      </c>
      <c r="F82">
        <f t="shared" si="2"/>
        <v>8646.39</v>
      </c>
    </row>
    <row r="83" spans="1:6" ht="15.75" customHeight="1" x14ac:dyDescent="0.35">
      <c r="A83" s="2">
        <v>82</v>
      </c>
      <c r="B83" s="2">
        <v>52</v>
      </c>
      <c r="C83" s="2">
        <v>65</v>
      </c>
      <c r="D83" s="2">
        <v>4</v>
      </c>
      <c r="E83" s="2">
        <v>862.49</v>
      </c>
      <c r="F83">
        <f t="shared" si="2"/>
        <v>3449.96</v>
      </c>
    </row>
    <row r="84" spans="1:6" ht="15.75" customHeight="1" x14ac:dyDescent="0.35">
      <c r="A84" s="2">
        <v>83</v>
      </c>
      <c r="B84" s="2">
        <v>8</v>
      </c>
      <c r="C84" s="2">
        <v>19</v>
      </c>
      <c r="D84" s="2">
        <v>7</v>
      </c>
      <c r="E84" s="2">
        <v>398</v>
      </c>
      <c r="F84">
        <f t="shared" si="2"/>
        <v>2786</v>
      </c>
    </row>
    <row r="85" spans="1:6" ht="15.75" customHeight="1" x14ac:dyDescent="0.35">
      <c r="A85" s="2">
        <v>84</v>
      </c>
      <c r="B85" s="2">
        <v>92</v>
      </c>
      <c r="C85" s="2">
        <v>26</v>
      </c>
      <c r="D85" s="2">
        <v>1</v>
      </c>
      <c r="E85" s="2">
        <v>192.86</v>
      </c>
      <c r="F85">
        <f t="shared" si="2"/>
        <v>192.86</v>
      </c>
    </row>
    <row r="86" spans="1:6" ht="15.75" customHeight="1" x14ac:dyDescent="0.35">
      <c r="A86" s="2">
        <v>85</v>
      </c>
      <c r="B86" s="2">
        <v>78</v>
      </c>
      <c r="C86" s="2">
        <v>64</v>
      </c>
      <c r="D86" s="2">
        <v>7</v>
      </c>
      <c r="E86" s="2">
        <v>90.54</v>
      </c>
      <c r="F86">
        <f t="shared" si="2"/>
        <v>633.78000000000009</v>
      </c>
    </row>
    <row r="87" spans="1:6" ht="15.75" customHeight="1" x14ac:dyDescent="0.35">
      <c r="A87" s="2">
        <v>86</v>
      </c>
      <c r="B87" s="2">
        <v>79</v>
      </c>
      <c r="C87" s="2">
        <v>76</v>
      </c>
      <c r="D87" s="2">
        <v>5</v>
      </c>
      <c r="E87" s="2">
        <v>885.15</v>
      </c>
      <c r="F87">
        <f t="shared" si="2"/>
        <v>4425.75</v>
      </c>
    </row>
    <row r="88" spans="1:6" ht="15.75" customHeight="1" x14ac:dyDescent="0.35">
      <c r="A88" s="2">
        <v>87</v>
      </c>
      <c r="B88" s="2">
        <v>53</v>
      </c>
      <c r="C88" s="2">
        <v>53</v>
      </c>
      <c r="D88" s="2">
        <v>6</v>
      </c>
      <c r="E88" s="2">
        <v>804.43</v>
      </c>
      <c r="F88">
        <f t="shared" si="2"/>
        <v>4826.58</v>
      </c>
    </row>
    <row r="89" spans="1:6" ht="15.75" customHeight="1" x14ac:dyDescent="0.35">
      <c r="A89" s="2">
        <v>88</v>
      </c>
      <c r="B89" s="2">
        <v>41</v>
      </c>
      <c r="C89" s="2">
        <v>2</v>
      </c>
      <c r="D89" s="2">
        <v>2</v>
      </c>
      <c r="E89" s="2">
        <v>904.04</v>
      </c>
      <c r="F89">
        <f t="shared" si="2"/>
        <v>1808.08</v>
      </c>
    </row>
    <row r="90" spans="1:6" ht="15.75" customHeight="1" x14ac:dyDescent="0.35">
      <c r="A90" s="2">
        <v>89</v>
      </c>
      <c r="B90" s="2">
        <v>40</v>
      </c>
      <c r="C90" s="2">
        <v>98</v>
      </c>
      <c r="D90" s="2">
        <v>1</v>
      </c>
      <c r="E90" s="2">
        <v>207.11</v>
      </c>
      <c r="F90">
        <f t="shared" si="2"/>
        <v>207.11</v>
      </c>
    </row>
    <row r="91" spans="1:6" ht="15.75" customHeight="1" x14ac:dyDescent="0.35">
      <c r="A91" s="2">
        <v>90</v>
      </c>
      <c r="B91" s="2">
        <v>31</v>
      </c>
      <c r="C91" s="2">
        <v>40</v>
      </c>
      <c r="D91" s="2">
        <v>8</v>
      </c>
      <c r="E91" s="2">
        <v>670.84</v>
      </c>
      <c r="F91">
        <f t="shared" si="2"/>
        <v>5366.72</v>
      </c>
    </row>
    <row r="92" spans="1:6" ht="15.75" customHeight="1" x14ac:dyDescent="0.35">
      <c r="A92" s="2">
        <v>91</v>
      </c>
      <c r="B92" s="2">
        <v>46</v>
      </c>
      <c r="C92" s="2">
        <v>99</v>
      </c>
      <c r="D92" s="2">
        <v>2</v>
      </c>
      <c r="E92" s="2">
        <v>572.11</v>
      </c>
      <c r="F92">
        <f t="shared" si="2"/>
        <v>1144.22</v>
      </c>
    </row>
    <row r="93" spans="1:6" ht="15.75" customHeight="1" x14ac:dyDescent="0.35">
      <c r="A93" s="2">
        <v>92</v>
      </c>
      <c r="B93" s="2">
        <v>62</v>
      </c>
      <c r="C93" s="2">
        <v>64</v>
      </c>
      <c r="D93" s="2">
        <v>5</v>
      </c>
      <c r="E93" s="2">
        <v>19.82</v>
      </c>
      <c r="F93">
        <f t="shared" si="2"/>
        <v>99.1</v>
      </c>
    </row>
    <row r="94" spans="1:6" ht="15.75" customHeight="1" x14ac:dyDescent="0.35">
      <c r="A94" s="2">
        <v>93</v>
      </c>
      <c r="B94" s="2">
        <v>21</v>
      </c>
      <c r="C94" s="2">
        <v>20</v>
      </c>
      <c r="D94" s="2">
        <v>4</v>
      </c>
      <c r="E94" s="2">
        <v>216.19</v>
      </c>
      <c r="F94">
        <f t="shared" si="2"/>
        <v>864.76</v>
      </c>
    </row>
    <row r="95" spans="1:6" ht="15.75" customHeight="1" x14ac:dyDescent="0.35">
      <c r="A95" s="2">
        <v>94</v>
      </c>
      <c r="B95" s="2">
        <v>40</v>
      </c>
      <c r="C95" s="2">
        <v>79</v>
      </c>
      <c r="D95" s="2">
        <v>7</v>
      </c>
      <c r="E95" s="2">
        <v>315.62</v>
      </c>
      <c r="F95">
        <f t="shared" si="2"/>
        <v>2209.34</v>
      </c>
    </row>
    <row r="96" spans="1:6" ht="15.75" customHeight="1" x14ac:dyDescent="0.35">
      <c r="A96" s="2">
        <v>95</v>
      </c>
      <c r="B96" s="2">
        <v>43</v>
      </c>
      <c r="C96" s="2">
        <v>42</v>
      </c>
      <c r="D96" s="2">
        <v>3</v>
      </c>
      <c r="E96" s="2">
        <v>66.58</v>
      </c>
      <c r="F96">
        <f t="shared" si="2"/>
        <v>199.74</v>
      </c>
    </row>
    <row r="97" spans="1:6" ht="15.75" customHeight="1" x14ac:dyDescent="0.35">
      <c r="A97" s="2">
        <v>96</v>
      </c>
      <c r="B97" s="2">
        <v>97</v>
      </c>
      <c r="C97" s="2">
        <v>86</v>
      </c>
      <c r="D97" s="2">
        <v>7</v>
      </c>
      <c r="E97" s="2">
        <v>798.5</v>
      </c>
      <c r="F97">
        <f t="shared" si="2"/>
        <v>5589.5</v>
      </c>
    </row>
    <row r="98" spans="1:6" ht="15.75" customHeight="1" x14ac:dyDescent="0.35">
      <c r="A98" s="2">
        <v>97</v>
      </c>
      <c r="B98" s="2">
        <v>91</v>
      </c>
      <c r="C98" s="2">
        <v>39</v>
      </c>
      <c r="D98" s="2">
        <v>5</v>
      </c>
      <c r="E98" s="2">
        <v>152.54</v>
      </c>
      <c r="F98">
        <f t="shared" ref="F98:F101" si="3">D98 * E98</f>
        <v>762.69999999999993</v>
      </c>
    </row>
    <row r="99" spans="1:6" ht="15.75" customHeight="1" x14ac:dyDescent="0.35">
      <c r="A99" s="2">
        <v>98</v>
      </c>
      <c r="B99" s="2">
        <v>62</v>
      </c>
      <c r="C99" s="2">
        <v>100</v>
      </c>
      <c r="D99" s="2">
        <v>2</v>
      </c>
      <c r="E99" s="2">
        <v>659.83</v>
      </c>
      <c r="F99">
        <f t="shared" si="3"/>
        <v>1319.66</v>
      </c>
    </row>
    <row r="100" spans="1:6" ht="15.75" customHeight="1" x14ac:dyDescent="0.35">
      <c r="A100" s="2">
        <v>99</v>
      </c>
      <c r="B100" s="2">
        <v>42</v>
      </c>
      <c r="C100" s="2">
        <v>35</v>
      </c>
      <c r="D100" s="2">
        <v>6</v>
      </c>
      <c r="E100" s="2">
        <v>865.04</v>
      </c>
      <c r="F100">
        <f t="shared" si="3"/>
        <v>5190.24</v>
      </c>
    </row>
    <row r="101" spans="1:6" ht="15.75" customHeight="1" x14ac:dyDescent="0.35">
      <c r="A101" s="2">
        <v>100</v>
      </c>
      <c r="B101" s="2">
        <v>94</v>
      </c>
      <c r="C101" s="2">
        <v>38</v>
      </c>
      <c r="D101" s="2">
        <v>3</v>
      </c>
      <c r="E101" s="2">
        <v>599.99</v>
      </c>
      <c r="F101">
        <f t="shared" si="3"/>
        <v>1799.97</v>
      </c>
    </row>
    <row r="102" spans="1:6" ht="15.75" customHeight="1" x14ac:dyDescent="0.35"/>
    <row r="103" spans="1:6" ht="15.75" customHeight="1" x14ac:dyDescent="0.35"/>
    <row r="104" spans="1:6" ht="15.75" customHeight="1" x14ac:dyDescent="0.35"/>
    <row r="105" spans="1:6" ht="15.75" customHeight="1" x14ac:dyDescent="0.35"/>
    <row r="106" spans="1:6" ht="15.75" customHeight="1" x14ac:dyDescent="0.35"/>
    <row r="107" spans="1:6" ht="15.75" customHeight="1" x14ac:dyDescent="0.35"/>
    <row r="108" spans="1:6" ht="15.75" customHeight="1" x14ac:dyDescent="0.35"/>
    <row r="109" spans="1:6" ht="15.75" customHeight="1" x14ac:dyDescent="0.35"/>
    <row r="110" spans="1:6" ht="15.75" customHeight="1" x14ac:dyDescent="0.35"/>
    <row r="111" spans="1:6" ht="15.75" customHeight="1" x14ac:dyDescent="0.35"/>
    <row r="112" spans="1:6"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F43F-27CB-4A70-A6F0-ED524A715E9D}">
  <dimension ref="A1:G101"/>
  <sheetViews>
    <sheetView workbookViewId="0">
      <selection activeCell="G19" sqref="G19"/>
    </sheetView>
  </sheetViews>
  <sheetFormatPr defaultRowHeight="14.5" x14ac:dyDescent="0.35"/>
  <cols>
    <col min="1" max="1" width="10" customWidth="1"/>
    <col min="2" max="2" width="13.26953125" customWidth="1"/>
    <col min="3" max="3" width="17.81640625" bestFit="1" customWidth="1"/>
    <col min="4" max="6" width="17.81640625" customWidth="1"/>
    <col min="7" max="7" width="14.453125" customWidth="1"/>
  </cols>
  <sheetData>
    <row r="1" spans="1:7" x14ac:dyDescent="0.35">
      <c r="A1" s="13" t="s">
        <v>13</v>
      </c>
      <c r="B1" s="13" t="s">
        <v>5</v>
      </c>
      <c r="C1" s="13" t="s">
        <v>14</v>
      </c>
      <c r="D1" s="13" t="s">
        <v>226</v>
      </c>
      <c r="E1" s="13" t="s">
        <v>227</v>
      </c>
      <c r="F1" s="13" t="s">
        <v>228</v>
      </c>
      <c r="G1" s="13" t="s">
        <v>15</v>
      </c>
    </row>
    <row r="2" spans="1:7" x14ac:dyDescent="0.35">
      <c r="A2" s="2">
        <v>1</v>
      </c>
      <c r="B2" s="2">
        <v>43</v>
      </c>
      <c r="C2" s="3">
        <v>44927</v>
      </c>
      <c r="D2" s="3" t="str">
        <f>TEXT(Order[[#This Row],[order_date]],"YYYY")</f>
        <v>2023</v>
      </c>
      <c r="E2" s="3" t="str">
        <f>TEXT(Order[[#This Row],[order_date]],"MMM")</f>
        <v>Jan</v>
      </c>
      <c r="F2" s="3" t="str">
        <f>TEXT(Order[[#This Row],[order_date]],"DDDD")</f>
        <v>Sunday</v>
      </c>
      <c r="G2" s="2">
        <v>189.82</v>
      </c>
    </row>
    <row r="3" spans="1:7" x14ac:dyDescent="0.35">
      <c r="A3" s="2">
        <v>2</v>
      </c>
      <c r="B3" s="2">
        <v>23</v>
      </c>
      <c r="C3" s="3">
        <v>44928</v>
      </c>
      <c r="D3" s="3" t="str">
        <f>TEXT(Order[[#This Row],[order_date]],"YYYY")</f>
        <v>2023</v>
      </c>
      <c r="E3" s="3" t="str">
        <f>TEXT(Order[[#This Row],[order_date]],"MMM")</f>
        <v>Jan</v>
      </c>
      <c r="F3" s="3" t="str">
        <f>TEXT(Order[[#This Row],[order_date]],"DDDD")</f>
        <v>Monday</v>
      </c>
      <c r="G3" s="2">
        <v>1502.44</v>
      </c>
    </row>
    <row r="4" spans="1:7" x14ac:dyDescent="0.35">
      <c r="A4" s="2">
        <v>3</v>
      </c>
      <c r="B4" s="2">
        <v>89</v>
      </c>
      <c r="C4" s="3">
        <v>44929</v>
      </c>
      <c r="D4" s="3" t="str">
        <f>TEXT(Order[[#This Row],[order_date]],"YYYY")</f>
        <v>2023</v>
      </c>
      <c r="E4" s="3" t="str">
        <f>TEXT(Order[[#This Row],[order_date]],"MMM")</f>
        <v>Jan</v>
      </c>
      <c r="F4" s="3" t="str">
        <f>TEXT(Order[[#This Row],[order_date]],"DDDD")</f>
        <v>Tuesday</v>
      </c>
      <c r="G4" s="2">
        <v>922.41</v>
      </c>
    </row>
    <row r="5" spans="1:7" x14ac:dyDescent="0.35">
      <c r="A5" s="2">
        <v>4</v>
      </c>
      <c r="B5" s="2">
        <v>16</v>
      </c>
      <c r="C5" s="3">
        <v>44930</v>
      </c>
      <c r="D5" s="3" t="str">
        <f>TEXT(Order[[#This Row],[order_date]],"YYYY")</f>
        <v>2023</v>
      </c>
      <c r="E5" s="3" t="str">
        <f>TEXT(Order[[#This Row],[order_date]],"MMM")</f>
        <v>Jan</v>
      </c>
      <c r="F5" s="3" t="str">
        <f>TEXT(Order[[#This Row],[order_date]],"DDDD")</f>
        <v>Wednesday</v>
      </c>
      <c r="G5" s="2">
        <v>1596.18</v>
      </c>
    </row>
    <row r="6" spans="1:7" x14ac:dyDescent="0.35">
      <c r="A6" s="2">
        <v>5</v>
      </c>
      <c r="B6" s="2">
        <v>83</v>
      </c>
      <c r="C6" s="3">
        <v>44931</v>
      </c>
      <c r="D6" s="3" t="str">
        <f>TEXT(Order[[#This Row],[order_date]],"YYYY")</f>
        <v>2023</v>
      </c>
      <c r="E6" s="3" t="str">
        <f>TEXT(Order[[#This Row],[order_date]],"MMM")</f>
        <v>Jan</v>
      </c>
      <c r="F6" s="3" t="str">
        <f>TEXT(Order[[#This Row],[order_date]],"DDDD")</f>
        <v>Thursday</v>
      </c>
      <c r="G6" s="2">
        <v>746.89</v>
      </c>
    </row>
    <row r="7" spans="1:7" x14ac:dyDescent="0.35">
      <c r="A7" s="2">
        <v>6</v>
      </c>
      <c r="B7" s="2">
        <v>43</v>
      </c>
      <c r="C7" s="3">
        <v>44932</v>
      </c>
      <c r="D7" s="3" t="str">
        <f>TEXT(Order[[#This Row],[order_date]],"YYYY")</f>
        <v>2023</v>
      </c>
      <c r="E7" s="3" t="str">
        <f>TEXT(Order[[#This Row],[order_date]],"MMM")</f>
        <v>Jan</v>
      </c>
      <c r="F7" s="3" t="str">
        <f>TEXT(Order[[#This Row],[order_date]],"DDDD")</f>
        <v>Friday</v>
      </c>
      <c r="G7" s="2">
        <v>745.43</v>
      </c>
    </row>
    <row r="8" spans="1:7" x14ac:dyDescent="0.35">
      <c r="A8" s="2">
        <v>7</v>
      </c>
      <c r="B8" s="2">
        <v>83</v>
      </c>
      <c r="C8" s="3">
        <v>44933</v>
      </c>
      <c r="D8" s="3" t="str">
        <f>TEXT(Order[[#This Row],[order_date]],"YYYY")</f>
        <v>2023</v>
      </c>
      <c r="E8" s="3" t="str">
        <f>TEXT(Order[[#This Row],[order_date]],"MMM")</f>
        <v>Jan</v>
      </c>
      <c r="F8" s="3" t="str">
        <f>TEXT(Order[[#This Row],[order_date]],"DDDD")</f>
        <v>Saturday</v>
      </c>
      <c r="G8" s="2">
        <v>259.16000000000003</v>
      </c>
    </row>
    <row r="9" spans="1:7" x14ac:dyDescent="0.35">
      <c r="A9" s="2">
        <v>8</v>
      </c>
      <c r="B9" s="2">
        <v>3</v>
      </c>
      <c r="C9" s="3">
        <v>44934</v>
      </c>
      <c r="D9" s="3" t="str">
        <f>TEXT(Order[[#This Row],[order_date]],"YYYY")</f>
        <v>2023</v>
      </c>
      <c r="E9" s="3" t="str">
        <f>TEXT(Order[[#This Row],[order_date]],"MMM")</f>
        <v>Jan</v>
      </c>
      <c r="F9" s="3" t="str">
        <f>TEXT(Order[[#This Row],[order_date]],"DDDD")</f>
        <v>Sunday</v>
      </c>
      <c r="G9" s="2">
        <v>1493.98</v>
      </c>
    </row>
    <row r="10" spans="1:7" x14ac:dyDescent="0.35">
      <c r="A10" s="2">
        <v>9</v>
      </c>
      <c r="B10" s="2">
        <v>1</v>
      </c>
      <c r="C10" s="3">
        <v>44935</v>
      </c>
      <c r="D10" s="3" t="str">
        <f>TEXT(Order[[#This Row],[order_date]],"YYYY")</f>
        <v>2023</v>
      </c>
      <c r="E10" s="3" t="str">
        <f>TEXT(Order[[#This Row],[order_date]],"MMM")</f>
        <v>Jan</v>
      </c>
      <c r="F10" s="3" t="str">
        <f>TEXT(Order[[#This Row],[order_date]],"DDDD")</f>
        <v>Monday</v>
      </c>
      <c r="G10" s="2">
        <v>1261.0999999999999</v>
      </c>
    </row>
    <row r="11" spans="1:7" x14ac:dyDescent="0.35">
      <c r="A11" s="2">
        <v>10</v>
      </c>
      <c r="B11" s="2">
        <v>3</v>
      </c>
      <c r="C11" s="3">
        <v>44936</v>
      </c>
      <c r="D11" s="3" t="str">
        <f>TEXT(Order[[#This Row],[order_date]],"YYYY")</f>
        <v>2023</v>
      </c>
      <c r="E11" s="3" t="str">
        <f>TEXT(Order[[#This Row],[order_date]],"MMM")</f>
        <v>Jan</v>
      </c>
      <c r="F11" s="3" t="str">
        <f>TEXT(Order[[#This Row],[order_date]],"DDDD")</f>
        <v>Tuesday</v>
      </c>
      <c r="G11" s="2">
        <v>383.74</v>
      </c>
    </row>
    <row r="12" spans="1:7" x14ac:dyDescent="0.35">
      <c r="A12" s="2">
        <v>11</v>
      </c>
      <c r="B12" s="2">
        <v>48</v>
      </c>
      <c r="C12" s="3">
        <v>44937</v>
      </c>
      <c r="D12" s="3" t="str">
        <f>TEXT(Order[[#This Row],[order_date]],"YYYY")</f>
        <v>2023</v>
      </c>
      <c r="E12" s="3" t="str">
        <f>TEXT(Order[[#This Row],[order_date]],"MMM")</f>
        <v>Jan</v>
      </c>
      <c r="F12" s="3" t="str">
        <f>TEXT(Order[[#This Row],[order_date]],"DDDD")</f>
        <v>Wednesday</v>
      </c>
      <c r="G12" s="2">
        <v>541.16999999999996</v>
      </c>
    </row>
    <row r="13" spans="1:7" x14ac:dyDescent="0.35">
      <c r="A13" s="2">
        <v>12</v>
      </c>
      <c r="B13" s="2">
        <v>58</v>
      </c>
      <c r="C13" s="3">
        <v>44938</v>
      </c>
      <c r="D13" s="3" t="str">
        <f>TEXT(Order[[#This Row],[order_date]],"YYYY")</f>
        <v>2023</v>
      </c>
      <c r="E13" s="3" t="str">
        <f>TEXT(Order[[#This Row],[order_date]],"MMM")</f>
        <v>Jan</v>
      </c>
      <c r="F13" s="3" t="str">
        <f>TEXT(Order[[#This Row],[order_date]],"DDDD")</f>
        <v>Thursday</v>
      </c>
      <c r="G13" s="2">
        <v>535.69000000000005</v>
      </c>
    </row>
    <row r="14" spans="1:7" x14ac:dyDescent="0.35">
      <c r="A14" s="2">
        <v>13</v>
      </c>
      <c r="B14" s="2">
        <v>61</v>
      </c>
      <c r="C14" s="3">
        <v>44939</v>
      </c>
      <c r="D14" s="3" t="str">
        <f>TEXT(Order[[#This Row],[order_date]],"YYYY")</f>
        <v>2023</v>
      </c>
      <c r="E14" s="3" t="str">
        <f>TEXT(Order[[#This Row],[order_date]],"MMM")</f>
        <v>Jan</v>
      </c>
      <c r="F14" s="3" t="str">
        <f>TEXT(Order[[#This Row],[order_date]],"DDDD")</f>
        <v>Friday</v>
      </c>
      <c r="G14" s="2">
        <v>1344.33</v>
      </c>
    </row>
    <row r="15" spans="1:7" x14ac:dyDescent="0.35">
      <c r="A15" s="2">
        <v>14</v>
      </c>
      <c r="B15" s="2">
        <v>15</v>
      </c>
      <c r="C15" s="3">
        <v>44940</v>
      </c>
      <c r="D15" s="3" t="str">
        <f>TEXT(Order[[#This Row],[order_date]],"YYYY")</f>
        <v>2023</v>
      </c>
      <c r="E15" s="3" t="str">
        <f>TEXT(Order[[#This Row],[order_date]],"MMM")</f>
        <v>Jan</v>
      </c>
      <c r="F15" s="3" t="str">
        <f>TEXT(Order[[#This Row],[order_date]],"DDDD")</f>
        <v>Saturday</v>
      </c>
      <c r="G15" s="2">
        <v>1363.97</v>
      </c>
    </row>
    <row r="16" spans="1:7" x14ac:dyDescent="0.35">
      <c r="A16" s="2">
        <v>15</v>
      </c>
      <c r="B16" s="2">
        <v>43</v>
      </c>
      <c r="C16" s="3">
        <v>44941</v>
      </c>
      <c r="D16" s="3" t="str">
        <f>TEXT(Order[[#This Row],[order_date]],"YYYY")</f>
        <v>2023</v>
      </c>
      <c r="E16" s="3" t="str">
        <f>TEXT(Order[[#This Row],[order_date]],"MMM")</f>
        <v>Jan</v>
      </c>
      <c r="F16" s="3" t="str">
        <f>TEXT(Order[[#This Row],[order_date]],"DDDD")</f>
        <v>Sunday</v>
      </c>
      <c r="G16" s="2">
        <v>1116.9100000000001</v>
      </c>
    </row>
    <row r="17" spans="1:7" x14ac:dyDescent="0.35">
      <c r="A17" s="2">
        <v>16</v>
      </c>
      <c r="B17" s="2">
        <v>37</v>
      </c>
      <c r="C17" s="3">
        <v>44942</v>
      </c>
      <c r="D17" s="3" t="str">
        <f>TEXT(Order[[#This Row],[order_date]],"YYYY")</f>
        <v>2023</v>
      </c>
      <c r="E17" s="3" t="str">
        <f>TEXT(Order[[#This Row],[order_date]],"MMM")</f>
        <v>Jan</v>
      </c>
      <c r="F17" s="3" t="str">
        <f>TEXT(Order[[#This Row],[order_date]],"DDDD")</f>
        <v>Monday</v>
      </c>
      <c r="G17" s="2">
        <v>1316.84</v>
      </c>
    </row>
    <row r="18" spans="1:7" x14ac:dyDescent="0.35">
      <c r="A18" s="2">
        <v>17</v>
      </c>
      <c r="B18" s="2">
        <v>23</v>
      </c>
      <c r="C18" s="3">
        <v>44943</v>
      </c>
      <c r="D18" s="3" t="str">
        <f>TEXT(Order[[#This Row],[order_date]],"YYYY")</f>
        <v>2023</v>
      </c>
      <c r="E18" s="3" t="str">
        <f>TEXT(Order[[#This Row],[order_date]],"MMM")</f>
        <v>Jan</v>
      </c>
      <c r="F18" s="3" t="str">
        <f>TEXT(Order[[#This Row],[order_date]],"DDDD")</f>
        <v>Tuesday</v>
      </c>
      <c r="G18" s="2">
        <v>753.48</v>
      </c>
    </row>
    <row r="19" spans="1:7" x14ac:dyDescent="0.35">
      <c r="A19" s="2">
        <v>18</v>
      </c>
      <c r="B19" s="2">
        <v>86</v>
      </c>
      <c r="C19" s="3">
        <v>44944</v>
      </c>
      <c r="D19" s="3" t="str">
        <f>TEXT(Order[[#This Row],[order_date]],"YYYY")</f>
        <v>2023</v>
      </c>
      <c r="E19" s="3" t="str">
        <f>TEXT(Order[[#This Row],[order_date]],"MMM")</f>
        <v>Jan</v>
      </c>
      <c r="F19" s="3" t="str">
        <f>TEXT(Order[[#This Row],[order_date]],"DDDD")</f>
        <v>Wednesday</v>
      </c>
      <c r="G19" s="2">
        <v>1247.6199999999999</v>
      </c>
    </row>
    <row r="20" spans="1:7" x14ac:dyDescent="0.35">
      <c r="A20" s="2">
        <v>19</v>
      </c>
      <c r="B20" s="2">
        <v>41</v>
      </c>
      <c r="C20" s="3">
        <v>44945</v>
      </c>
      <c r="D20" s="3" t="str">
        <f>TEXT(Order[[#This Row],[order_date]],"YYYY")</f>
        <v>2023</v>
      </c>
      <c r="E20" s="3" t="str">
        <f>TEXT(Order[[#This Row],[order_date]],"MMM")</f>
        <v>Jan</v>
      </c>
      <c r="F20" s="3" t="str">
        <f>TEXT(Order[[#This Row],[order_date]],"DDDD")</f>
        <v>Thursday</v>
      </c>
      <c r="G20" s="2">
        <v>1140.6300000000001</v>
      </c>
    </row>
    <row r="21" spans="1:7" x14ac:dyDescent="0.35">
      <c r="A21" s="2">
        <v>20</v>
      </c>
      <c r="B21" s="2">
        <v>3</v>
      </c>
      <c r="C21" s="3">
        <v>44946</v>
      </c>
      <c r="D21" s="3" t="str">
        <f>TEXT(Order[[#This Row],[order_date]],"YYYY")</f>
        <v>2023</v>
      </c>
      <c r="E21" s="3" t="str">
        <f>TEXT(Order[[#This Row],[order_date]],"MMM")</f>
        <v>Jan</v>
      </c>
      <c r="F21" s="3" t="str">
        <f>TEXT(Order[[#This Row],[order_date]],"DDDD")</f>
        <v>Friday</v>
      </c>
      <c r="G21" s="2">
        <v>1570.77</v>
      </c>
    </row>
    <row r="22" spans="1:7" x14ac:dyDescent="0.35">
      <c r="A22" s="2">
        <v>21</v>
      </c>
      <c r="B22" s="2">
        <v>23</v>
      </c>
      <c r="C22" s="3">
        <v>44947</v>
      </c>
      <c r="D22" s="3" t="str">
        <f>TEXT(Order[[#This Row],[order_date]],"YYYY")</f>
        <v>2023</v>
      </c>
      <c r="E22" s="3" t="str">
        <f>TEXT(Order[[#This Row],[order_date]],"MMM")</f>
        <v>Jan</v>
      </c>
      <c r="F22" s="3" t="str">
        <f>TEXT(Order[[#This Row],[order_date]],"DDDD")</f>
        <v>Saturday</v>
      </c>
      <c r="G22" s="2">
        <v>1053.43</v>
      </c>
    </row>
    <row r="23" spans="1:7" x14ac:dyDescent="0.35">
      <c r="A23" s="2">
        <v>22</v>
      </c>
      <c r="B23" s="2">
        <v>64</v>
      </c>
      <c r="C23" s="3">
        <v>44948</v>
      </c>
      <c r="D23" s="3" t="str">
        <f>TEXT(Order[[#This Row],[order_date]],"YYYY")</f>
        <v>2023</v>
      </c>
      <c r="E23" s="3" t="str">
        <f>TEXT(Order[[#This Row],[order_date]],"MMM")</f>
        <v>Jan</v>
      </c>
      <c r="F23" s="3" t="str">
        <f>TEXT(Order[[#This Row],[order_date]],"DDDD")</f>
        <v>Sunday</v>
      </c>
      <c r="G23" s="2">
        <v>375.93</v>
      </c>
    </row>
    <row r="24" spans="1:7" x14ac:dyDescent="0.35">
      <c r="A24" s="2">
        <v>23</v>
      </c>
      <c r="B24" s="2">
        <v>19</v>
      </c>
      <c r="C24" s="3">
        <v>44949</v>
      </c>
      <c r="D24" s="3" t="str">
        <f>TEXT(Order[[#This Row],[order_date]],"YYYY")</f>
        <v>2023</v>
      </c>
      <c r="E24" s="3" t="str">
        <f>TEXT(Order[[#This Row],[order_date]],"MMM")</f>
        <v>Jan</v>
      </c>
      <c r="F24" s="3" t="str">
        <f>TEXT(Order[[#This Row],[order_date]],"DDDD")</f>
        <v>Monday</v>
      </c>
      <c r="G24" s="2">
        <v>1588.75</v>
      </c>
    </row>
    <row r="25" spans="1:7" x14ac:dyDescent="0.35">
      <c r="A25" s="2">
        <v>24</v>
      </c>
      <c r="B25" s="2">
        <v>79</v>
      </c>
      <c r="C25" s="3">
        <v>44950</v>
      </c>
      <c r="D25" s="3" t="str">
        <f>TEXT(Order[[#This Row],[order_date]],"YYYY")</f>
        <v>2023</v>
      </c>
      <c r="E25" s="3" t="str">
        <f>TEXT(Order[[#This Row],[order_date]],"MMM")</f>
        <v>Jan</v>
      </c>
      <c r="F25" s="3" t="str">
        <f>TEXT(Order[[#This Row],[order_date]],"DDDD")</f>
        <v>Tuesday</v>
      </c>
      <c r="G25" s="2">
        <v>1656.57</v>
      </c>
    </row>
    <row r="26" spans="1:7" x14ac:dyDescent="0.35">
      <c r="A26" s="2">
        <v>25</v>
      </c>
      <c r="B26" s="2">
        <v>65</v>
      </c>
      <c r="C26" s="3">
        <v>44951</v>
      </c>
      <c r="D26" s="3" t="str">
        <f>TEXT(Order[[#This Row],[order_date]],"YYYY")</f>
        <v>2023</v>
      </c>
      <c r="E26" s="3" t="str">
        <f>TEXT(Order[[#This Row],[order_date]],"MMM")</f>
        <v>Jan</v>
      </c>
      <c r="F26" s="3" t="str">
        <f>TEXT(Order[[#This Row],[order_date]],"DDDD")</f>
        <v>Wednesday</v>
      </c>
      <c r="G26" s="2">
        <v>742.28</v>
      </c>
    </row>
    <row r="27" spans="1:7" x14ac:dyDescent="0.35">
      <c r="A27" s="2">
        <v>26</v>
      </c>
      <c r="B27" s="2">
        <v>98</v>
      </c>
      <c r="C27" s="3">
        <v>44952</v>
      </c>
      <c r="D27" s="3" t="str">
        <f>TEXT(Order[[#This Row],[order_date]],"YYYY")</f>
        <v>2023</v>
      </c>
      <c r="E27" s="3" t="str">
        <f>TEXT(Order[[#This Row],[order_date]],"MMM")</f>
        <v>Jan</v>
      </c>
      <c r="F27" s="3" t="str">
        <f>TEXT(Order[[#This Row],[order_date]],"DDDD")</f>
        <v>Thursday</v>
      </c>
      <c r="G27" s="2">
        <v>25.44</v>
      </c>
    </row>
    <row r="28" spans="1:7" x14ac:dyDescent="0.35">
      <c r="A28" s="2">
        <v>27</v>
      </c>
      <c r="B28" s="2">
        <v>50</v>
      </c>
      <c r="C28" s="3">
        <v>44953</v>
      </c>
      <c r="D28" s="3" t="str">
        <f>TEXT(Order[[#This Row],[order_date]],"YYYY")</f>
        <v>2023</v>
      </c>
      <c r="E28" s="3" t="str">
        <f>TEXT(Order[[#This Row],[order_date]],"MMM")</f>
        <v>Jan</v>
      </c>
      <c r="F28" s="3" t="str">
        <f>TEXT(Order[[#This Row],[order_date]],"DDDD")</f>
        <v>Friday</v>
      </c>
      <c r="G28" s="2">
        <v>1585.99</v>
      </c>
    </row>
    <row r="29" spans="1:7" x14ac:dyDescent="0.35">
      <c r="A29" s="2">
        <v>28</v>
      </c>
      <c r="B29" s="2">
        <v>70</v>
      </c>
      <c r="C29" s="3">
        <v>44954</v>
      </c>
      <c r="D29" s="3" t="str">
        <f>TEXT(Order[[#This Row],[order_date]],"YYYY")</f>
        <v>2023</v>
      </c>
      <c r="E29" s="3" t="str">
        <f>TEXT(Order[[#This Row],[order_date]],"MMM")</f>
        <v>Jan</v>
      </c>
      <c r="F29" s="3" t="str">
        <f>TEXT(Order[[#This Row],[order_date]],"DDDD")</f>
        <v>Saturday</v>
      </c>
      <c r="G29" s="2">
        <v>879.49</v>
      </c>
    </row>
    <row r="30" spans="1:7" x14ac:dyDescent="0.35">
      <c r="A30" s="2">
        <v>29</v>
      </c>
      <c r="B30" s="2">
        <v>91</v>
      </c>
      <c r="C30" s="3">
        <v>44955</v>
      </c>
      <c r="D30" s="3" t="str">
        <f>TEXT(Order[[#This Row],[order_date]],"YYYY")</f>
        <v>2023</v>
      </c>
      <c r="E30" s="3" t="str">
        <f>TEXT(Order[[#This Row],[order_date]],"MMM")</f>
        <v>Jan</v>
      </c>
      <c r="F30" s="3" t="str">
        <f>TEXT(Order[[#This Row],[order_date]],"DDDD")</f>
        <v>Sunday</v>
      </c>
      <c r="G30" s="2">
        <v>1831.17</v>
      </c>
    </row>
    <row r="31" spans="1:7" x14ac:dyDescent="0.35">
      <c r="A31" s="2">
        <v>30</v>
      </c>
      <c r="B31" s="2">
        <v>45</v>
      </c>
      <c r="C31" s="3">
        <v>44956</v>
      </c>
      <c r="D31" s="3" t="str">
        <f>TEXT(Order[[#This Row],[order_date]],"YYYY")</f>
        <v>2023</v>
      </c>
      <c r="E31" s="3" t="str">
        <f>TEXT(Order[[#This Row],[order_date]],"MMM")</f>
        <v>Jan</v>
      </c>
      <c r="F31" s="3" t="str">
        <f>TEXT(Order[[#This Row],[order_date]],"DDDD")</f>
        <v>Monday</v>
      </c>
      <c r="G31" s="2">
        <v>1420.97</v>
      </c>
    </row>
    <row r="32" spans="1:7" x14ac:dyDescent="0.35">
      <c r="A32" s="2">
        <v>31</v>
      </c>
      <c r="B32" s="2">
        <v>77</v>
      </c>
      <c r="C32" s="3">
        <v>44957</v>
      </c>
      <c r="D32" s="3" t="str">
        <f>TEXT(Order[[#This Row],[order_date]],"YYYY")</f>
        <v>2023</v>
      </c>
      <c r="E32" s="3" t="str">
        <f>TEXT(Order[[#This Row],[order_date]],"MMM")</f>
        <v>Jan</v>
      </c>
      <c r="F32" s="3" t="str">
        <f>TEXT(Order[[#This Row],[order_date]],"DDDD")</f>
        <v>Tuesday</v>
      </c>
      <c r="G32" s="2">
        <v>652.36</v>
      </c>
    </row>
    <row r="33" spans="1:7" x14ac:dyDescent="0.35">
      <c r="A33" s="2">
        <v>32</v>
      </c>
      <c r="B33" s="2">
        <v>48</v>
      </c>
      <c r="C33" s="3">
        <v>44958</v>
      </c>
      <c r="D33" s="3" t="str">
        <f>TEXT(Order[[#This Row],[order_date]],"YYYY")</f>
        <v>2023</v>
      </c>
      <c r="E33" s="3" t="str">
        <f>TEXT(Order[[#This Row],[order_date]],"MMM")</f>
        <v>Feb</v>
      </c>
      <c r="F33" s="3" t="str">
        <f>TEXT(Order[[#This Row],[order_date]],"DDDD")</f>
        <v>Wednesday</v>
      </c>
      <c r="G33" s="2">
        <v>1809.09</v>
      </c>
    </row>
    <row r="34" spans="1:7" x14ac:dyDescent="0.35">
      <c r="A34" s="2">
        <v>33</v>
      </c>
      <c r="B34" s="2">
        <v>82</v>
      </c>
      <c r="C34" s="3">
        <v>44959</v>
      </c>
      <c r="D34" s="3" t="str">
        <f>TEXT(Order[[#This Row],[order_date]],"YYYY")</f>
        <v>2023</v>
      </c>
      <c r="E34" s="3" t="str">
        <f>TEXT(Order[[#This Row],[order_date]],"MMM")</f>
        <v>Feb</v>
      </c>
      <c r="F34" s="3" t="str">
        <f>TEXT(Order[[#This Row],[order_date]],"DDDD")</f>
        <v>Thursday</v>
      </c>
      <c r="G34" s="2">
        <v>680.17</v>
      </c>
    </row>
    <row r="35" spans="1:7" x14ac:dyDescent="0.35">
      <c r="A35" s="2">
        <v>34</v>
      </c>
      <c r="B35" s="2">
        <v>63</v>
      </c>
      <c r="C35" s="3">
        <v>44960</v>
      </c>
      <c r="D35" s="3" t="str">
        <f>TEXT(Order[[#This Row],[order_date]],"YYYY")</f>
        <v>2023</v>
      </c>
      <c r="E35" s="3" t="str">
        <f>TEXT(Order[[#This Row],[order_date]],"MMM")</f>
        <v>Feb</v>
      </c>
      <c r="F35" s="3" t="str">
        <f>TEXT(Order[[#This Row],[order_date]],"DDDD")</f>
        <v>Friday</v>
      </c>
      <c r="G35" s="2">
        <v>1904.83</v>
      </c>
    </row>
    <row r="36" spans="1:7" x14ac:dyDescent="0.35">
      <c r="A36" s="2">
        <v>35</v>
      </c>
      <c r="B36" s="2">
        <v>66</v>
      </c>
      <c r="C36" s="3">
        <v>44961</v>
      </c>
      <c r="D36" s="3" t="str">
        <f>TEXT(Order[[#This Row],[order_date]],"YYYY")</f>
        <v>2023</v>
      </c>
      <c r="E36" s="3" t="str">
        <f>TEXT(Order[[#This Row],[order_date]],"MMM")</f>
        <v>Feb</v>
      </c>
      <c r="F36" s="3" t="str">
        <f>TEXT(Order[[#This Row],[order_date]],"DDDD")</f>
        <v>Saturday</v>
      </c>
      <c r="G36" s="2">
        <v>225.25</v>
      </c>
    </row>
    <row r="37" spans="1:7" x14ac:dyDescent="0.35">
      <c r="A37" s="2">
        <v>36</v>
      </c>
      <c r="B37" s="2">
        <v>59</v>
      </c>
      <c r="C37" s="3">
        <v>44962</v>
      </c>
      <c r="D37" s="3" t="str">
        <f>TEXT(Order[[#This Row],[order_date]],"YYYY")</f>
        <v>2023</v>
      </c>
      <c r="E37" s="3" t="str">
        <f>TEXT(Order[[#This Row],[order_date]],"MMM")</f>
        <v>Feb</v>
      </c>
      <c r="F37" s="3" t="str">
        <f>TEXT(Order[[#This Row],[order_date]],"DDDD")</f>
        <v>Sunday</v>
      </c>
      <c r="G37" s="2">
        <v>1618.18</v>
      </c>
    </row>
    <row r="38" spans="1:7" x14ac:dyDescent="0.35">
      <c r="A38" s="2">
        <v>37</v>
      </c>
      <c r="B38" s="2">
        <v>71</v>
      </c>
      <c r="C38" s="3">
        <v>44963</v>
      </c>
      <c r="D38" s="3" t="str">
        <f>TEXT(Order[[#This Row],[order_date]],"YYYY")</f>
        <v>2023</v>
      </c>
      <c r="E38" s="3" t="str">
        <f>TEXT(Order[[#This Row],[order_date]],"MMM")</f>
        <v>Feb</v>
      </c>
      <c r="F38" s="3" t="str">
        <f>TEXT(Order[[#This Row],[order_date]],"DDDD")</f>
        <v>Monday</v>
      </c>
      <c r="G38" s="2">
        <v>1207.5899999999999</v>
      </c>
    </row>
    <row r="39" spans="1:7" x14ac:dyDescent="0.35">
      <c r="A39" s="2">
        <v>38</v>
      </c>
      <c r="B39" s="2">
        <v>41</v>
      </c>
      <c r="C39" s="3">
        <v>44964</v>
      </c>
      <c r="D39" s="3" t="str">
        <f>TEXT(Order[[#This Row],[order_date]],"YYYY")</f>
        <v>2023</v>
      </c>
      <c r="E39" s="3" t="str">
        <f>TEXT(Order[[#This Row],[order_date]],"MMM")</f>
        <v>Feb</v>
      </c>
      <c r="F39" s="3" t="str">
        <f>TEXT(Order[[#This Row],[order_date]],"DDDD")</f>
        <v>Tuesday</v>
      </c>
      <c r="G39" s="2">
        <v>1095.9000000000001</v>
      </c>
    </row>
    <row r="40" spans="1:7" x14ac:dyDescent="0.35">
      <c r="A40" s="2">
        <v>39</v>
      </c>
      <c r="B40" s="2">
        <v>86</v>
      </c>
      <c r="C40" s="3">
        <v>44965</v>
      </c>
      <c r="D40" s="3" t="str">
        <f>TEXT(Order[[#This Row],[order_date]],"YYYY")</f>
        <v>2023</v>
      </c>
      <c r="E40" s="3" t="str">
        <f>TEXT(Order[[#This Row],[order_date]],"MMM")</f>
        <v>Feb</v>
      </c>
      <c r="F40" s="3" t="str">
        <f>TEXT(Order[[#This Row],[order_date]],"DDDD")</f>
        <v>Wednesday</v>
      </c>
      <c r="G40" s="2">
        <v>687.45</v>
      </c>
    </row>
    <row r="41" spans="1:7" x14ac:dyDescent="0.35">
      <c r="A41" s="2">
        <v>40</v>
      </c>
      <c r="B41" s="2">
        <v>77</v>
      </c>
      <c r="C41" s="3">
        <v>44966</v>
      </c>
      <c r="D41" s="3" t="str">
        <f>TEXT(Order[[#This Row],[order_date]],"YYYY")</f>
        <v>2023</v>
      </c>
      <c r="E41" s="3" t="str">
        <f>TEXT(Order[[#This Row],[order_date]],"MMM")</f>
        <v>Feb</v>
      </c>
      <c r="F41" s="3" t="str">
        <f>TEXT(Order[[#This Row],[order_date]],"DDDD")</f>
        <v>Thursday</v>
      </c>
      <c r="G41" s="2">
        <v>1793.96</v>
      </c>
    </row>
    <row r="42" spans="1:7" x14ac:dyDescent="0.35">
      <c r="A42" s="2">
        <v>41</v>
      </c>
      <c r="B42" s="2">
        <v>65</v>
      </c>
      <c r="C42" s="3">
        <v>44967</v>
      </c>
      <c r="D42" s="3" t="str">
        <f>TEXT(Order[[#This Row],[order_date]],"YYYY")</f>
        <v>2023</v>
      </c>
      <c r="E42" s="3" t="str">
        <f>TEXT(Order[[#This Row],[order_date]],"MMM")</f>
        <v>Feb</v>
      </c>
      <c r="F42" s="3" t="str">
        <f>TEXT(Order[[#This Row],[order_date]],"DDDD")</f>
        <v>Friday</v>
      </c>
      <c r="G42" s="2">
        <v>1012.3</v>
      </c>
    </row>
    <row r="43" spans="1:7" x14ac:dyDescent="0.35">
      <c r="A43" s="2">
        <v>42</v>
      </c>
      <c r="B43" s="2">
        <v>4</v>
      </c>
      <c r="C43" s="3">
        <v>44968</v>
      </c>
      <c r="D43" s="3" t="str">
        <f>TEXT(Order[[#This Row],[order_date]],"YYYY")</f>
        <v>2023</v>
      </c>
      <c r="E43" s="3" t="str">
        <f>TEXT(Order[[#This Row],[order_date]],"MMM")</f>
        <v>Feb</v>
      </c>
      <c r="F43" s="3" t="str">
        <f>TEXT(Order[[#This Row],[order_date]],"DDDD")</f>
        <v>Saturday</v>
      </c>
      <c r="G43" s="2">
        <v>555.1</v>
      </c>
    </row>
    <row r="44" spans="1:7" x14ac:dyDescent="0.35">
      <c r="A44" s="2">
        <v>43</v>
      </c>
      <c r="B44" s="2">
        <v>86</v>
      </c>
      <c r="C44" s="3">
        <v>44969</v>
      </c>
      <c r="D44" s="3" t="str">
        <f>TEXT(Order[[#This Row],[order_date]],"YYYY")</f>
        <v>2023</v>
      </c>
      <c r="E44" s="3" t="str">
        <f>TEXT(Order[[#This Row],[order_date]],"MMM")</f>
        <v>Feb</v>
      </c>
      <c r="F44" s="3" t="str">
        <f>TEXT(Order[[#This Row],[order_date]],"DDDD")</f>
        <v>Sunday</v>
      </c>
      <c r="G44" s="2">
        <v>1489.5</v>
      </c>
    </row>
    <row r="45" spans="1:7" x14ac:dyDescent="0.35">
      <c r="A45" s="2">
        <v>44</v>
      </c>
      <c r="B45" s="2">
        <v>18</v>
      </c>
      <c r="C45" s="3">
        <v>44970</v>
      </c>
      <c r="D45" s="3" t="str">
        <f>TEXT(Order[[#This Row],[order_date]],"YYYY")</f>
        <v>2023</v>
      </c>
      <c r="E45" s="3" t="str">
        <f>TEXT(Order[[#This Row],[order_date]],"MMM")</f>
        <v>Feb</v>
      </c>
      <c r="F45" s="3" t="str">
        <f>TEXT(Order[[#This Row],[order_date]],"DDDD")</f>
        <v>Monday</v>
      </c>
      <c r="G45" s="2">
        <v>1202.6099999999999</v>
      </c>
    </row>
    <row r="46" spans="1:7" x14ac:dyDescent="0.35">
      <c r="A46" s="2">
        <v>45</v>
      </c>
      <c r="B46" s="2">
        <v>63</v>
      </c>
      <c r="C46" s="3">
        <v>44971</v>
      </c>
      <c r="D46" s="3" t="str">
        <f>TEXT(Order[[#This Row],[order_date]],"YYYY")</f>
        <v>2023</v>
      </c>
      <c r="E46" s="3" t="str">
        <f>TEXT(Order[[#This Row],[order_date]],"MMM")</f>
        <v>Feb</v>
      </c>
      <c r="F46" s="3" t="str">
        <f>TEXT(Order[[#This Row],[order_date]],"DDDD")</f>
        <v>Tuesday</v>
      </c>
      <c r="G46" s="2">
        <v>129.9</v>
      </c>
    </row>
    <row r="47" spans="1:7" x14ac:dyDescent="0.35">
      <c r="A47" s="2">
        <v>46</v>
      </c>
      <c r="B47" s="2">
        <v>92</v>
      </c>
      <c r="C47" s="3">
        <v>44972</v>
      </c>
      <c r="D47" s="3" t="str">
        <f>TEXT(Order[[#This Row],[order_date]],"YYYY")</f>
        <v>2023</v>
      </c>
      <c r="E47" s="3" t="str">
        <f>TEXT(Order[[#This Row],[order_date]],"MMM")</f>
        <v>Feb</v>
      </c>
      <c r="F47" s="3" t="str">
        <f>TEXT(Order[[#This Row],[order_date]],"DDDD")</f>
        <v>Wednesday</v>
      </c>
      <c r="G47" s="2">
        <v>1483.48</v>
      </c>
    </row>
    <row r="48" spans="1:7" x14ac:dyDescent="0.35">
      <c r="A48" s="2">
        <v>47</v>
      </c>
      <c r="B48" s="2">
        <v>3</v>
      </c>
      <c r="C48" s="3">
        <v>44973</v>
      </c>
      <c r="D48" s="3" t="str">
        <f>TEXT(Order[[#This Row],[order_date]],"YYYY")</f>
        <v>2023</v>
      </c>
      <c r="E48" s="3" t="str">
        <f>TEXT(Order[[#This Row],[order_date]],"MMM")</f>
        <v>Feb</v>
      </c>
      <c r="F48" s="3" t="str">
        <f>TEXT(Order[[#This Row],[order_date]],"DDDD")</f>
        <v>Thursday</v>
      </c>
      <c r="G48" s="2">
        <v>1101.98</v>
      </c>
    </row>
    <row r="49" spans="1:7" x14ac:dyDescent="0.35">
      <c r="A49" s="2">
        <v>48</v>
      </c>
      <c r="B49" s="2">
        <v>23</v>
      </c>
      <c r="C49" s="3">
        <v>44974</v>
      </c>
      <c r="D49" s="3" t="str">
        <f>TEXT(Order[[#This Row],[order_date]],"YYYY")</f>
        <v>2023</v>
      </c>
      <c r="E49" s="3" t="str">
        <f>TEXT(Order[[#This Row],[order_date]],"MMM")</f>
        <v>Feb</v>
      </c>
      <c r="F49" s="3" t="str">
        <f>TEXT(Order[[#This Row],[order_date]],"DDDD")</f>
        <v>Friday</v>
      </c>
      <c r="G49" s="2">
        <v>1158.26</v>
      </c>
    </row>
    <row r="50" spans="1:7" x14ac:dyDescent="0.35">
      <c r="A50" s="2">
        <v>49</v>
      </c>
      <c r="B50" s="2">
        <v>49</v>
      </c>
      <c r="C50" s="3">
        <v>44975</v>
      </c>
      <c r="D50" s="3" t="str">
        <f>TEXT(Order[[#This Row],[order_date]],"YYYY")</f>
        <v>2023</v>
      </c>
      <c r="E50" s="3" t="str">
        <f>TEXT(Order[[#This Row],[order_date]],"MMM")</f>
        <v>Feb</v>
      </c>
      <c r="F50" s="3" t="str">
        <f>TEXT(Order[[#This Row],[order_date]],"DDDD")</f>
        <v>Saturday</v>
      </c>
      <c r="G50" s="2">
        <v>1625.14</v>
      </c>
    </row>
    <row r="51" spans="1:7" x14ac:dyDescent="0.35">
      <c r="A51" s="2">
        <v>50</v>
      </c>
      <c r="B51" s="2">
        <v>47</v>
      </c>
      <c r="C51" s="3">
        <v>44976</v>
      </c>
      <c r="D51" s="3" t="str">
        <f>TEXT(Order[[#This Row],[order_date]],"YYYY")</f>
        <v>2023</v>
      </c>
      <c r="E51" s="3" t="str">
        <f>TEXT(Order[[#This Row],[order_date]],"MMM")</f>
        <v>Feb</v>
      </c>
      <c r="F51" s="3" t="str">
        <f>TEXT(Order[[#This Row],[order_date]],"DDDD")</f>
        <v>Sunday</v>
      </c>
      <c r="G51" s="2">
        <v>325.44</v>
      </c>
    </row>
    <row r="52" spans="1:7" x14ac:dyDescent="0.35">
      <c r="A52" s="2">
        <v>51</v>
      </c>
      <c r="B52" s="2">
        <v>97</v>
      </c>
      <c r="C52" s="3">
        <v>44977</v>
      </c>
      <c r="D52" s="3" t="str">
        <f>TEXT(Order[[#This Row],[order_date]],"YYYY")</f>
        <v>2023</v>
      </c>
      <c r="E52" s="3" t="str">
        <f>TEXT(Order[[#This Row],[order_date]],"MMM")</f>
        <v>Feb</v>
      </c>
      <c r="F52" s="3" t="str">
        <f>TEXT(Order[[#This Row],[order_date]],"DDDD")</f>
        <v>Monday</v>
      </c>
      <c r="G52" s="2">
        <v>905.84</v>
      </c>
    </row>
    <row r="53" spans="1:7" x14ac:dyDescent="0.35">
      <c r="A53" s="2">
        <v>52</v>
      </c>
      <c r="B53" s="2">
        <v>16</v>
      </c>
      <c r="C53" s="3">
        <v>44978</v>
      </c>
      <c r="D53" s="3" t="str">
        <f>TEXT(Order[[#This Row],[order_date]],"YYYY")</f>
        <v>2023</v>
      </c>
      <c r="E53" s="3" t="str">
        <f>TEXT(Order[[#This Row],[order_date]],"MMM")</f>
        <v>Feb</v>
      </c>
      <c r="F53" s="3" t="str">
        <f>TEXT(Order[[#This Row],[order_date]],"DDDD")</f>
        <v>Tuesday</v>
      </c>
      <c r="G53" s="2">
        <v>336.05</v>
      </c>
    </row>
    <row r="54" spans="1:7" x14ac:dyDescent="0.35">
      <c r="A54" s="2">
        <v>53</v>
      </c>
      <c r="B54" s="2">
        <v>73</v>
      </c>
      <c r="C54" s="3">
        <v>44979</v>
      </c>
      <c r="D54" s="3" t="str">
        <f>TEXT(Order[[#This Row],[order_date]],"YYYY")</f>
        <v>2023</v>
      </c>
      <c r="E54" s="3" t="str">
        <f>TEXT(Order[[#This Row],[order_date]],"MMM")</f>
        <v>Feb</v>
      </c>
      <c r="F54" s="3" t="str">
        <f>TEXT(Order[[#This Row],[order_date]],"DDDD")</f>
        <v>Wednesday</v>
      </c>
      <c r="G54" s="2">
        <v>1989.1</v>
      </c>
    </row>
    <row r="55" spans="1:7" x14ac:dyDescent="0.35">
      <c r="A55" s="2">
        <v>54</v>
      </c>
      <c r="B55" s="2">
        <v>12</v>
      </c>
      <c r="C55" s="3">
        <v>44980</v>
      </c>
      <c r="D55" s="3" t="str">
        <f>TEXT(Order[[#This Row],[order_date]],"YYYY")</f>
        <v>2023</v>
      </c>
      <c r="E55" s="3" t="str">
        <f>TEXT(Order[[#This Row],[order_date]],"MMM")</f>
        <v>Feb</v>
      </c>
      <c r="F55" s="3" t="str">
        <f>TEXT(Order[[#This Row],[order_date]],"DDDD")</f>
        <v>Thursday</v>
      </c>
      <c r="G55" s="2">
        <v>1905.2</v>
      </c>
    </row>
    <row r="56" spans="1:7" x14ac:dyDescent="0.35">
      <c r="A56" s="2">
        <v>55</v>
      </c>
      <c r="B56" s="2">
        <v>43</v>
      </c>
      <c r="C56" s="3">
        <v>44981</v>
      </c>
      <c r="D56" s="3" t="str">
        <f>TEXT(Order[[#This Row],[order_date]],"YYYY")</f>
        <v>2023</v>
      </c>
      <c r="E56" s="3" t="str">
        <f>TEXT(Order[[#This Row],[order_date]],"MMM")</f>
        <v>Feb</v>
      </c>
      <c r="F56" s="3" t="str">
        <f>TEXT(Order[[#This Row],[order_date]],"DDDD")</f>
        <v>Friday</v>
      </c>
      <c r="G56" s="2">
        <v>999.07</v>
      </c>
    </row>
    <row r="57" spans="1:7" x14ac:dyDescent="0.35">
      <c r="A57" s="2">
        <v>56</v>
      </c>
      <c r="B57" s="2">
        <v>7</v>
      </c>
      <c r="C57" s="3">
        <v>44982</v>
      </c>
      <c r="D57" s="3" t="str">
        <f>TEXT(Order[[#This Row],[order_date]],"YYYY")</f>
        <v>2023</v>
      </c>
      <c r="E57" s="3" t="str">
        <f>TEXT(Order[[#This Row],[order_date]],"MMM")</f>
        <v>Feb</v>
      </c>
      <c r="F57" s="3" t="str">
        <f>TEXT(Order[[#This Row],[order_date]],"DDDD")</f>
        <v>Saturday</v>
      </c>
      <c r="G57" s="2">
        <v>1220.97</v>
      </c>
    </row>
    <row r="58" spans="1:7" x14ac:dyDescent="0.35">
      <c r="A58" s="2">
        <v>57</v>
      </c>
      <c r="B58" s="2">
        <v>29</v>
      </c>
      <c r="C58" s="3">
        <v>44983</v>
      </c>
      <c r="D58" s="3" t="str">
        <f>TEXT(Order[[#This Row],[order_date]],"YYYY")</f>
        <v>2023</v>
      </c>
      <c r="E58" s="3" t="str">
        <f>TEXT(Order[[#This Row],[order_date]],"MMM")</f>
        <v>Feb</v>
      </c>
      <c r="F58" s="3" t="str">
        <f>TEXT(Order[[#This Row],[order_date]],"DDDD")</f>
        <v>Sunday</v>
      </c>
      <c r="G58" s="2">
        <v>733.58</v>
      </c>
    </row>
    <row r="59" spans="1:7" x14ac:dyDescent="0.35">
      <c r="A59" s="2">
        <v>58</v>
      </c>
      <c r="B59" s="2">
        <v>63</v>
      </c>
      <c r="C59" s="3">
        <v>44984</v>
      </c>
      <c r="D59" s="3" t="str">
        <f>TEXT(Order[[#This Row],[order_date]],"YYYY")</f>
        <v>2023</v>
      </c>
      <c r="E59" s="3" t="str">
        <f>TEXT(Order[[#This Row],[order_date]],"MMM")</f>
        <v>Feb</v>
      </c>
      <c r="F59" s="3" t="str">
        <f>TEXT(Order[[#This Row],[order_date]],"DDDD")</f>
        <v>Monday</v>
      </c>
      <c r="G59" s="2">
        <v>1168.56</v>
      </c>
    </row>
    <row r="60" spans="1:7" x14ac:dyDescent="0.35">
      <c r="A60" s="2">
        <v>59</v>
      </c>
      <c r="B60" s="2">
        <v>68</v>
      </c>
      <c r="C60" s="3">
        <v>44985</v>
      </c>
      <c r="D60" s="3" t="str">
        <f>TEXT(Order[[#This Row],[order_date]],"YYYY")</f>
        <v>2023</v>
      </c>
      <c r="E60" s="3" t="str">
        <f>TEXT(Order[[#This Row],[order_date]],"MMM")</f>
        <v>Feb</v>
      </c>
      <c r="F60" s="3" t="str">
        <f>TEXT(Order[[#This Row],[order_date]],"DDDD")</f>
        <v>Tuesday</v>
      </c>
      <c r="G60" s="2">
        <v>1604.87</v>
      </c>
    </row>
    <row r="61" spans="1:7" x14ac:dyDescent="0.35">
      <c r="A61" s="2">
        <v>60</v>
      </c>
      <c r="B61" s="2">
        <v>5</v>
      </c>
      <c r="C61" s="3">
        <v>44986</v>
      </c>
      <c r="D61" s="3" t="str">
        <f>TEXT(Order[[#This Row],[order_date]],"YYYY")</f>
        <v>2023</v>
      </c>
      <c r="E61" s="3" t="str">
        <f>TEXT(Order[[#This Row],[order_date]],"MMM")</f>
        <v>Mar</v>
      </c>
      <c r="F61" s="3" t="str">
        <f>TEXT(Order[[#This Row],[order_date]],"DDDD")</f>
        <v>Wednesday</v>
      </c>
      <c r="G61" s="2">
        <v>764.29</v>
      </c>
    </row>
    <row r="62" spans="1:7" x14ac:dyDescent="0.35">
      <c r="A62" s="2">
        <v>61</v>
      </c>
      <c r="B62" s="2">
        <v>18</v>
      </c>
      <c r="C62" s="3">
        <v>44987</v>
      </c>
      <c r="D62" s="3" t="str">
        <f>TEXT(Order[[#This Row],[order_date]],"YYYY")</f>
        <v>2023</v>
      </c>
      <c r="E62" s="3" t="str">
        <f>TEXT(Order[[#This Row],[order_date]],"MMM")</f>
        <v>Mar</v>
      </c>
      <c r="F62" s="3" t="str">
        <f>TEXT(Order[[#This Row],[order_date]],"DDDD")</f>
        <v>Thursday</v>
      </c>
      <c r="G62" s="2">
        <v>1594.54</v>
      </c>
    </row>
    <row r="63" spans="1:7" x14ac:dyDescent="0.35">
      <c r="A63" s="2">
        <v>62</v>
      </c>
      <c r="B63" s="2">
        <v>62</v>
      </c>
      <c r="C63" s="3">
        <v>44988</v>
      </c>
      <c r="D63" s="3" t="str">
        <f>TEXT(Order[[#This Row],[order_date]],"YYYY")</f>
        <v>2023</v>
      </c>
      <c r="E63" s="3" t="str">
        <f>TEXT(Order[[#This Row],[order_date]],"MMM")</f>
        <v>Mar</v>
      </c>
      <c r="F63" s="3" t="str">
        <f>TEXT(Order[[#This Row],[order_date]],"DDDD")</f>
        <v>Friday</v>
      </c>
      <c r="G63" s="2">
        <v>154.13999999999999</v>
      </c>
    </row>
    <row r="64" spans="1:7" x14ac:dyDescent="0.35">
      <c r="A64" s="2">
        <v>63</v>
      </c>
      <c r="B64" s="2">
        <v>38</v>
      </c>
      <c r="C64" s="3">
        <v>44989</v>
      </c>
      <c r="D64" s="3" t="str">
        <f>TEXT(Order[[#This Row],[order_date]],"YYYY")</f>
        <v>2023</v>
      </c>
      <c r="E64" s="3" t="str">
        <f>TEXT(Order[[#This Row],[order_date]],"MMM")</f>
        <v>Mar</v>
      </c>
      <c r="F64" s="3" t="str">
        <f>TEXT(Order[[#This Row],[order_date]],"DDDD")</f>
        <v>Saturday</v>
      </c>
      <c r="G64" s="2">
        <v>826.49</v>
      </c>
    </row>
    <row r="65" spans="1:7" x14ac:dyDescent="0.35">
      <c r="A65" s="2">
        <v>64</v>
      </c>
      <c r="B65" s="2">
        <v>93</v>
      </c>
      <c r="C65" s="3">
        <v>44990</v>
      </c>
      <c r="D65" s="3" t="str">
        <f>TEXT(Order[[#This Row],[order_date]],"YYYY")</f>
        <v>2023</v>
      </c>
      <c r="E65" s="3" t="str">
        <f>TEXT(Order[[#This Row],[order_date]],"MMM")</f>
        <v>Mar</v>
      </c>
      <c r="F65" s="3" t="str">
        <f>TEXT(Order[[#This Row],[order_date]],"DDDD")</f>
        <v>Sunday</v>
      </c>
      <c r="G65" s="2">
        <v>571.65</v>
      </c>
    </row>
    <row r="66" spans="1:7" x14ac:dyDescent="0.35">
      <c r="A66" s="2">
        <v>65</v>
      </c>
      <c r="B66" s="2">
        <v>27</v>
      </c>
      <c r="C66" s="3">
        <v>44991</v>
      </c>
      <c r="D66" s="3" t="str">
        <f>TEXT(Order[[#This Row],[order_date]],"YYYY")</f>
        <v>2023</v>
      </c>
      <c r="E66" s="3" t="str">
        <f>TEXT(Order[[#This Row],[order_date]],"MMM")</f>
        <v>Mar</v>
      </c>
      <c r="F66" s="3" t="str">
        <f>TEXT(Order[[#This Row],[order_date]],"DDDD")</f>
        <v>Monday</v>
      </c>
      <c r="G66" s="2">
        <v>554.99</v>
      </c>
    </row>
    <row r="67" spans="1:7" x14ac:dyDescent="0.35">
      <c r="A67" s="2">
        <v>66</v>
      </c>
      <c r="B67" s="2">
        <v>29</v>
      </c>
      <c r="C67" s="3">
        <v>44992</v>
      </c>
      <c r="D67" s="3" t="str">
        <f>TEXT(Order[[#This Row],[order_date]],"YYYY")</f>
        <v>2023</v>
      </c>
      <c r="E67" s="3" t="str">
        <f>TEXT(Order[[#This Row],[order_date]],"MMM")</f>
        <v>Mar</v>
      </c>
      <c r="F67" s="3" t="str">
        <f>TEXT(Order[[#This Row],[order_date]],"DDDD")</f>
        <v>Tuesday</v>
      </c>
      <c r="G67" s="2">
        <v>1817.14</v>
      </c>
    </row>
    <row r="68" spans="1:7" x14ac:dyDescent="0.35">
      <c r="A68" s="2">
        <v>67</v>
      </c>
      <c r="B68" s="2">
        <v>85</v>
      </c>
      <c r="C68" s="3">
        <v>44993</v>
      </c>
      <c r="D68" s="3" t="str">
        <f>TEXT(Order[[#This Row],[order_date]],"YYYY")</f>
        <v>2023</v>
      </c>
      <c r="E68" s="3" t="str">
        <f>TEXT(Order[[#This Row],[order_date]],"MMM")</f>
        <v>Mar</v>
      </c>
      <c r="F68" s="3" t="str">
        <f>TEXT(Order[[#This Row],[order_date]],"DDDD")</f>
        <v>Wednesday</v>
      </c>
      <c r="G68" s="2">
        <v>1661.65</v>
      </c>
    </row>
    <row r="69" spans="1:7" x14ac:dyDescent="0.35">
      <c r="A69" s="2">
        <v>68</v>
      </c>
      <c r="B69" s="2">
        <v>21</v>
      </c>
      <c r="C69" s="3">
        <v>44994</v>
      </c>
      <c r="D69" s="3" t="str">
        <f>TEXT(Order[[#This Row],[order_date]],"YYYY")</f>
        <v>2023</v>
      </c>
      <c r="E69" s="3" t="str">
        <f>TEXT(Order[[#This Row],[order_date]],"MMM")</f>
        <v>Mar</v>
      </c>
      <c r="F69" s="3" t="str">
        <f>TEXT(Order[[#This Row],[order_date]],"DDDD")</f>
        <v>Thursday</v>
      </c>
      <c r="G69" s="2">
        <v>464.8</v>
      </c>
    </row>
    <row r="70" spans="1:7" x14ac:dyDescent="0.35">
      <c r="A70" s="2">
        <v>69</v>
      </c>
      <c r="B70" s="2">
        <v>8</v>
      </c>
      <c r="C70" s="3">
        <v>44995</v>
      </c>
      <c r="D70" s="3" t="str">
        <f>TEXT(Order[[#This Row],[order_date]],"YYYY")</f>
        <v>2023</v>
      </c>
      <c r="E70" s="3" t="str">
        <f>TEXT(Order[[#This Row],[order_date]],"MMM")</f>
        <v>Mar</v>
      </c>
      <c r="F70" s="3" t="str">
        <f>TEXT(Order[[#This Row],[order_date]],"DDDD")</f>
        <v>Friday</v>
      </c>
      <c r="G70" s="2">
        <v>1223.42</v>
      </c>
    </row>
    <row r="71" spans="1:7" x14ac:dyDescent="0.35">
      <c r="A71" s="2">
        <v>70</v>
      </c>
      <c r="B71" s="2">
        <v>52</v>
      </c>
      <c r="C71" s="3">
        <v>44996</v>
      </c>
      <c r="D71" s="3" t="str">
        <f>TEXT(Order[[#This Row],[order_date]],"YYYY")</f>
        <v>2023</v>
      </c>
      <c r="E71" s="3" t="str">
        <f>TEXT(Order[[#This Row],[order_date]],"MMM")</f>
        <v>Mar</v>
      </c>
      <c r="F71" s="3" t="str">
        <f>TEXT(Order[[#This Row],[order_date]],"DDDD")</f>
        <v>Saturday</v>
      </c>
      <c r="G71" s="2">
        <v>1390.81</v>
      </c>
    </row>
    <row r="72" spans="1:7" x14ac:dyDescent="0.35">
      <c r="A72" s="2">
        <v>71</v>
      </c>
      <c r="B72" s="2">
        <v>87</v>
      </c>
      <c r="C72" s="3">
        <v>44997</v>
      </c>
      <c r="D72" s="3" t="str">
        <f>TEXT(Order[[#This Row],[order_date]],"YYYY")</f>
        <v>2023</v>
      </c>
      <c r="E72" s="3" t="str">
        <f>TEXT(Order[[#This Row],[order_date]],"MMM")</f>
        <v>Mar</v>
      </c>
      <c r="F72" s="3" t="str">
        <f>TEXT(Order[[#This Row],[order_date]],"DDDD")</f>
        <v>Sunday</v>
      </c>
      <c r="G72" s="2">
        <v>1316.08</v>
      </c>
    </row>
    <row r="73" spans="1:7" x14ac:dyDescent="0.35">
      <c r="A73" s="2">
        <v>72</v>
      </c>
      <c r="B73" s="2">
        <v>47</v>
      </c>
      <c r="C73" s="3">
        <v>44998</v>
      </c>
      <c r="D73" s="3" t="str">
        <f>TEXT(Order[[#This Row],[order_date]],"YYYY")</f>
        <v>2023</v>
      </c>
      <c r="E73" s="3" t="str">
        <f>TEXT(Order[[#This Row],[order_date]],"MMM")</f>
        <v>Mar</v>
      </c>
      <c r="F73" s="3" t="str">
        <f>TEXT(Order[[#This Row],[order_date]],"DDDD")</f>
        <v>Monday</v>
      </c>
      <c r="G73" s="2">
        <v>447.21</v>
      </c>
    </row>
    <row r="74" spans="1:7" x14ac:dyDescent="0.35">
      <c r="A74" s="2">
        <v>73</v>
      </c>
      <c r="B74" s="2">
        <v>69</v>
      </c>
      <c r="C74" s="3">
        <v>44999</v>
      </c>
      <c r="D74" s="3" t="str">
        <f>TEXT(Order[[#This Row],[order_date]],"YYYY")</f>
        <v>2023</v>
      </c>
      <c r="E74" s="3" t="str">
        <f>TEXT(Order[[#This Row],[order_date]],"MMM")</f>
        <v>Mar</v>
      </c>
      <c r="F74" s="3" t="str">
        <f>TEXT(Order[[#This Row],[order_date]],"DDDD")</f>
        <v>Tuesday</v>
      </c>
      <c r="G74" s="2">
        <v>75</v>
      </c>
    </row>
    <row r="75" spans="1:7" x14ac:dyDescent="0.35">
      <c r="A75" s="2">
        <v>74</v>
      </c>
      <c r="B75" s="2">
        <v>20</v>
      </c>
      <c r="C75" s="3">
        <v>45000</v>
      </c>
      <c r="D75" s="3" t="str">
        <f>TEXT(Order[[#This Row],[order_date]],"YYYY")</f>
        <v>2023</v>
      </c>
      <c r="E75" s="3" t="str">
        <f>TEXT(Order[[#This Row],[order_date]],"MMM")</f>
        <v>Mar</v>
      </c>
      <c r="F75" s="3" t="str">
        <f>TEXT(Order[[#This Row],[order_date]],"DDDD")</f>
        <v>Wednesday</v>
      </c>
      <c r="G75" s="2">
        <v>1435.22</v>
      </c>
    </row>
    <row r="76" spans="1:7" x14ac:dyDescent="0.35">
      <c r="A76" s="2">
        <v>75</v>
      </c>
      <c r="B76" s="2">
        <v>73</v>
      </c>
      <c r="C76" s="3">
        <v>45001</v>
      </c>
      <c r="D76" s="3" t="str">
        <f>TEXT(Order[[#This Row],[order_date]],"YYYY")</f>
        <v>2023</v>
      </c>
      <c r="E76" s="3" t="str">
        <f>TEXT(Order[[#This Row],[order_date]],"MMM")</f>
        <v>Mar</v>
      </c>
      <c r="F76" s="3" t="str">
        <f>TEXT(Order[[#This Row],[order_date]],"DDDD")</f>
        <v>Thursday</v>
      </c>
      <c r="G76" s="2">
        <v>1601.56</v>
      </c>
    </row>
    <row r="77" spans="1:7" x14ac:dyDescent="0.35">
      <c r="A77" s="2">
        <v>76</v>
      </c>
      <c r="B77" s="2">
        <v>16</v>
      </c>
      <c r="C77" s="3">
        <v>45002</v>
      </c>
      <c r="D77" s="3" t="str">
        <f>TEXT(Order[[#This Row],[order_date]],"YYYY")</f>
        <v>2023</v>
      </c>
      <c r="E77" s="3" t="str">
        <f>TEXT(Order[[#This Row],[order_date]],"MMM")</f>
        <v>Mar</v>
      </c>
      <c r="F77" s="3" t="str">
        <f>TEXT(Order[[#This Row],[order_date]],"DDDD")</f>
        <v>Friday</v>
      </c>
      <c r="G77" s="2">
        <v>377.25</v>
      </c>
    </row>
    <row r="78" spans="1:7" x14ac:dyDescent="0.35">
      <c r="A78" s="2">
        <v>77</v>
      </c>
      <c r="B78" s="2">
        <v>75</v>
      </c>
      <c r="C78" s="3">
        <v>45003</v>
      </c>
      <c r="D78" s="3" t="str">
        <f>TEXT(Order[[#This Row],[order_date]],"YYYY")</f>
        <v>2023</v>
      </c>
      <c r="E78" s="3" t="str">
        <f>TEXT(Order[[#This Row],[order_date]],"MMM")</f>
        <v>Mar</v>
      </c>
      <c r="F78" s="3" t="str">
        <f>TEXT(Order[[#This Row],[order_date]],"DDDD")</f>
        <v>Saturday</v>
      </c>
      <c r="G78" s="2">
        <v>387.8</v>
      </c>
    </row>
    <row r="79" spans="1:7" x14ac:dyDescent="0.35">
      <c r="A79" s="2">
        <v>78</v>
      </c>
      <c r="B79" s="2">
        <v>7</v>
      </c>
      <c r="C79" s="3">
        <v>45004</v>
      </c>
      <c r="D79" s="3" t="str">
        <f>TEXT(Order[[#This Row],[order_date]],"YYYY")</f>
        <v>2023</v>
      </c>
      <c r="E79" s="3" t="str">
        <f>TEXT(Order[[#This Row],[order_date]],"MMM")</f>
        <v>Mar</v>
      </c>
      <c r="F79" s="3" t="str">
        <f>TEXT(Order[[#This Row],[order_date]],"DDDD")</f>
        <v>Sunday</v>
      </c>
      <c r="G79" s="2">
        <v>297.26</v>
      </c>
    </row>
    <row r="80" spans="1:7" x14ac:dyDescent="0.35">
      <c r="A80" s="2">
        <v>79</v>
      </c>
      <c r="B80" s="2">
        <v>67</v>
      </c>
      <c r="C80" s="3">
        <v>45005</v>
      </c>
      <c r="D80" s="3" t="str">
        <f>TEXT(Order[[#This Row],[order_date]],"YYYY")</f>
        <v>2023</v>
      </c>
      <c r="E80" s="3" t="str">
        <f>TEXT(Order[[#This Row],[order_date]],"MMM")</f>
        <v>Mar</v>
      </c>
      <c r="F80" s="3" t="str">
        <f>TEXT(Order[[#This Row],[order_date]],"DDDD")</f>
        <v>Monday</v>
      </c>
      <c r="G80" s="2">
        <v>1928.64</v>
      </c>
    </row>
    <row r="81" spans="1:7" x14ac:dyDescent="0.35">
      <c r="A81" s="2">
        <v>80</v>
      </c>
      <c r="B81" s="2">
        <v>65</v>
      </c>
      <c r="C81" s="3">
        <v>45006</v>
      </c>
      <c r="D81" s="3" t="str">
        <f>TEXT(Order[[#This Row],[order_date]],"YYYY")</f>
        <v>2023</v>
      </c>
      <c r="E81" s="3" t="str">
        <f>TEXT(Order[[#This Row],[order_date]],"MMM")</f>
        <v>Mar</v>
      </c>
      <c r="F81" s="3" t="str">
        <f>TEXT(Order[[#This Row],[order_date]],"DDDD")</f>
        <v>Tuesday</v>
      </c>
      <c r="G81" s="2">
        <v>33.159999999999997</v>
      </c>
    </row>
    <row r="82" spans="1:7" x14ac:dyDescent="0.35">
      <c r="A82" s="2">
        <v>81</v>
      </c>
      <c r="B82" s="2">
        <v>90</v>
      </c>
      <c r="C82" s="3">
        <v>45007</v>
      </c>
      <c r="D82" s="3" t="str">
        <f>TEXT(Order[[#This Row],[order_date]],"YYYY")</f>
        <v>2023</v>
      </c>
      <c r="E82" s="3" t="str">
        <f>TEXT(Order[[#This Row],[order_date]],"MMM")</f>
        <v>Mar</v>
      </c>
      <c r="F82" s="3" t="str">
        <f>TEXT(Order[[#This Row],[order_date]],"DDDD")</f>
        <v>Wednesday</v>
      </c>
      <c r="G82" s="2">
        <v>578.98</v>
      </c>
    </row>
    <row r="83" spans="1:7" x14ac:dyDescent="0.35">
      <c r="A83" s="2">
        <v>82</v>
      </c>
      <c r="B83" s="2">
        <v>96</v>
      </c>
      <c r="C83" s="3">
        <v>45008</v>
      </c>
      <c r="D83" s="3" t="str">
        <f>TEXT(Order[[#This Row],[order_date]],"YYYY")</f>
        <v>2023</v>
      </c>
      <c r="E83" s="3" t="str">
        <f>TEXT(Order[[#This Row],[order_date]],"MMM")</f>
        <v>Mar</v>
      </c>
      <c r="F83" s="3" t="str">
        <f>TEXT(Order[[#This Row],[order_date]],"DDDD")</f>
        <v>Thursday</v>
      </c>
      <c r="G83" s="2">
        <v>1057.1300000000001</v>
      </c>
    </row>
    <row r="84" spans="1:7" x14ac:dyDescent="0.35">
      <c r="A84" s="2">
        <v>83</v>
      </c>
      <c r="B84" s="2">
        <v>61</v>
      </c>
      <c r="C84" s="3">
        <v>45009</v>
      </c>
      <c r="D84" s="3" t="str">
        <f>TEXT(Order[[#This Row],[order_date]],"YYYY")</f>
        <v>2023</v>
      </c>
      <c r="E84" s="3" t="str">
        <f>TEXT(Order[[#This Row],[order_date]],"MMM")</f>
        <v>Mar</v>
      </c>
      <c r="F84" s="3" t="str">
        <f>TEXT(Order[[#This Row],[order_date]],"DDDD")</f>
        <v>Friday</v>
      </c>
      <c r="G84" s="2">
        <v>885.3</v>
      </c>
    </row>
    <row r="85" spans="1:7" x14ac:dyDescent="0.35">
      <c r="A85" s="2">
        <v>84</v>
      </c>
      <c r="B85" s="2">
        <v>11</v>
      </c>
      <c r="C85" s="3">
        <v>45010</v>
      </c>
      <c r="D85" s="3" t="str">
        <f>TEXT(Order[[#This Row],[order_date]],"YYYY")</f>
        <v>2023</v>
      </c>
      <c r="E85" s="3" t="str">
        <f>TEXT(Order[[#This Row],[order_date]],"MMM")</f>
        <v>Mar</v>
      </c>
      <c r="F85" s="3" t="str">
        <f>TEXT(Order[[#This Row],[order_date]],"DDDD")</f>
        <v>Saturday</v>
      </c>
      <c r="G85" s="2">
        <v>1050.28</v>
      </c>
    </row>
    <row r="86" spans="1:7" x14ac:dyDescent="0.35">
      <c r="A86" s="2">
        <v>85</v>
      </c>
      <c r="B86" s="2">
        <v>24</v>
      </c>
      <c r="C86" s="3">
        <v>45011</v>
      </c>
      <c r="D86" s="3" t="str">
        <f>TEXT(Order[[#This Row],[order_date]],"YYYY")</f>
        <v>2023</v>
      </c>
      <c r="E86" s="3" t="str">
        <f>TEXT(Order[[#This Row],[order_date]],"MMM")</f>
        <v>Mar</v>
      </c>
      <c r="F86" s="3" t="str">
        <f>TEXT(Order[[#This Row],[order_date]],"DDDD")</f>
        <v>Sunday</v>
      </c>
      <c r="G86" s="2">
        <v>88.22</v>
      </c>
    </row>
    <row r="87" spans="1:7" x14ac:dyDescent="0.35">
      <c r="A87" s="2">
        <v>86</v>
      </c>
      <c r="B87" s="2">
        <v>62</v>
      </c>
      <c r="C87" s="3">
        <v>45012</v>
      </c>
      <c r="D87" s="3" t="str">
        <f>TEXT(Order[[#This Row],[order_date]],"YYYY")</f>
        <v>2023</v>
      </c>
      <c r="E87" s="3" t="str">
        <f>TEXT(Order[[#This Row],[order_date]],"MMM")</f>
        <v>Mar</v>
      </c>
      <c r="F87" s="3" t="str">
        <f>TEXT(Order[[#This Row],[order_date]],"DDDD")</f>
        <v>Monday</v>
      </c>
      <c r="G87" s="2">
        <v>719.6</v>
      </c>
    </row>
    <row r="88" spans="1:7" x14ac:dyDescent="0.35">
      <c r="A88" s="2">
        <v>87</v>
      </c>
      <c r="B88" s="2">
        <v>86</v>
      </c>
      <c r="C88" s="3">
        <v>45013</v>
      </c>
      <c r="D88" s="3" t="str">
        <f>TEXT(Order[[#This Row],[order_date]],"YYYY")</f>
        <v>2023</v>
      </c>
      <c r="E88" s="3" t="str">
        <f>TEXT(Order[[#This Row],[order_date]],"MMM")</f>
        <v>Mar</v>
      </c>
      <c r="F88" s="3" t="str">
        <f>TEXT(Order[[#This Row],[order_date]],"DDDD")</f>
        <v>Tuesday</v>
      </c>
      <c r="G88" s="2">
        <v>1744.63</v>
      </c>
    </row>
    <row r="89" spans="1:7" x14ac:dyDescent="0.35">
      <c r="A89" s="2">
        <v>88</v>
      </c>
      <c r="B89" s="2">
        <v>48</v>
      </c>
      <c r="C89" s="3">
        <v>45014</v>
      </c>
      <c r="D89" s="3" t="str">
        <f>TEXT(Order[[#This Row],[order_date]],"YYYY")</f>
        <v>2023</v>
      </c>
      <c r="E89" s="3" t="str">
        <f>TEXT(Order[[#This Row],[order_date]],"MMM")</f>
        <v>Mar</v>
      </c>
      <c r="F89" s="3" t="str">
        <f>TEXT(Order[[#This Row],[order_date]],"DDDD")</f>
        <v>Wednesday</v>
      </c>
      <c r="G89" s="2">
        <v>1453.53</v>
      </c>
    </row>
    <row r="90" spans="1:7" x14ac:dyDescent="0.35">
      <c r="A90" s="2">
        <v>89</v>
      </c>
      <c r="B90" s="2">
        <v>57</v>
      </c>
      <c r="C90" s="3">
        <v>45015</v>
      </c>
      <c r="D90" s="3" t="str">
        <f>TEXT(Order[[#This Row],[order_date]],"YYYY")</f>
        <v>2023</v>
      </c>
      <c r="E90" s="3" t="str">
        <f>TEXT(Order[[#This Row],[order_date]],"MMM")</f>
        <v>Mar</v>
      </c>
      <c r="F90" s="3" t="str">
        <f>TEXT(Order[[#This Row],[order_date]],"DDDD")</f>
        <v>Thursday</v>
      </c>
      <c r="G90" s="2">
        <v>810.52</v>
      </c>
    </row>
    <row r="91" spans="1:7" x14ac:dyDescent="0.35">
      <c r="A91" s="2">
        <v>90</v>
      </c>
      <c r="B91" s="2">
        <v>91</v>
      </c>
      <c r="C91" s="3">
        <v>45016</v>
      </c>
      <c r="D91" s="3" t="str">
        <f>TEXT(Order[[#This Row],[order_date]],"YYYY")</f>
        <v>2023</v>
      </c>
      <c r="E91" s="3" t="str">
        <f>TEXT(Order[[#This Row],[order_date]],"MMM")</f>
        <v>Mar</v>
      </c>
      <c r="F91" s="3" t="str">
        <f>TEXT(Order[[#This Row],[order_date]],"DDDD")</f>
        <v>Friday</v>
      </c>
      <c r="G91" s="2">
        <v>1539.19</v>
      </c>
    </row>
    <row r="92" spans="1:7" x14ac:dyDescent="0.35">
      <c r="A92" s="2">
        <v>91</v>
      </c>
      <c r="B92" s="2">
        <v>37</v>
      </c>
      <c r="C92" s="3">
        <v>45017</v>
      </c>
      <c r="D92" s="3" t="str">
        <f>TEXT(Order[[#This Row],[order_date]],"YYYY")</f>
        <v>2023</v>
      </c>
      <c r="E92" s="3" t="str">
        <f>TEXT(Order[[#This Row],[order_date]],"MMM")</f>
        <v>Apr</v>
      </c>
      <c r="F92" s="3" t="str">
        <f>TEXT(Order[[#This Row],[order_date]],"DDDD")</f>
        <v>Saturday</v>
      </c>
      <c r="G92" s="2">
        <v>451.06</v>
      </c>
    </row>
    <row r="93" spans="1:7" x14ac:dyDescent="0.35">
      <c r="A93" s="2">
        <v>92</v>
      </c>
      <c r="B93" s="2">
        <v>16</v>
      </c>
      <c r="C93" s="3">
        <v>45018</v>
      </c>
      <c r="D93" s="3" t="str">
        <f>TEXT(Order[[#This Row],[order_date]],"YYYY")</f>
        <v>2023</v>
      </c>
      <c r="E93" s="3" t="str">
        <f>TEXT(Order[[#This Row],[order_date]],"MMM")</f>
        <v>Apr</v>
      </c>
      <c r="F93" s="3" t="str">
        <f>TEXT(Order[[#This Row],[order_date]],"DDDD")</f>
        <v>Sunday</v>
      </c>
      <c r="G93" s="2">
        <v>1356.87</v>
      </c>
    </row>
    <row r="94" spans="1:7" x14ac:dyDescent="0.35">
      <c r="A94" s="2">
        <v>93</v>
      </c>
      <c r="B94" s="2">
        <v>67</v>
      </c>
      <c r="C94" s="3">
        <v>45019</v>
      </c>
      <c r="D94" s="3" t="str">
        <f>TEXT(Order[[#This Row],[order_date]],"YYYY")</f>
        <v>2023</v>
      </c>
      <c r="E94" s="3" t="str">
        <f>TEXT(Order[[#This Row],[order_date]],"MMM")</f>
        <v>Apr</v>
      </c>
      <c r="F94" s="3" t="str">
        <f>TEXT(Order[[#This Row],[order_date]],"DDDD")</f>
        <v>Monday</v>
      </c>
      <c r="G94" s="2">
        <v>1629.28</v>
      </c>
    </row>
    <row r="95" spans="1:7" x14ac:dyDescent="0.35">
      <c r="A95" s="2">
        <v>94</v>
      </c>
      <c r="B95" s="2">
        <v>55</v>
      </c>
      <c r="C95" s="3">
        <v>45020</v>
      </c>
      <c r="D95" s="3" t="str">
        <f>TEXT(Order[[#This Row],[order_date]],"YYYY")</f>
        <v>2023</v>
      </c>
      <c r="E95" s="3" t="str">
        <f>TEXT(Order[[#This Row],[order_date]],"MMM")</f>
        <v>Apr</v>
      </c>
      <c r="F95" s="3" t="str">
        <f>TEXT(Order[[#This Row],[order_date]],"DDDD")</f>
        <v>Tuesday</v>
      </c>
      <c r="G95" s="2">
        <v>1933.65</v>
      </c>
    </row>
    <row r="96" spans="1:7" x14ac:dyDescent="0.35">
      <c r="A96" s="2">
        <v>95</v>
      </c>
      <c r="B96" s="2">
        <v>92</v>
      </c>
      <c r="C96" s="3">
        <v>45021</v>
      </c>
      <c r="D96" s="3" t="str">
        <f>TEXT(Order[[#This Row],[order_date]],"YYYY")</f>
        <v>2023</v>
      </c>
      <c r="E96" s="3" t="str">
        <f>TEXT(Order[[#This Row],[order_date]],"MMM")</f>
        <v>Apr</v>
      </c>
      <c r="F96" s="3" t="str">
        <f>TEXT(Order[[#This Row],[order_date]],"DDDD")</f>
        <v>Wednesday</v>
      </c>
      <c r="G96" s="2">
        <v>676.07</v>
      </c>
    </row>
    <row r="97" spans="1:7" x14ac:dyDescent="0.35">
      <c r="A97" s="2">
        <v>96</v>
      </c>
      <c r="B97" s="2">
        <v>3</v>
      </c>
      <c r="C97" s="3">
        <v>45022</v>
      </c>
      <c r="D97" s="3" t="str">
        <f>TEXT(Order[[#This Row],[order_date]],"YYYY")</f>
        <v>2023</v>
      </c>
      <c r="E97" s="3" t="str">
        <f>TEXT(Order[[#This Row],[order_date]],"MMM")</f>
        <v>Apr</v>
      </c>
      <c r="F97" s="3" t="str">
        <f>TEXT(Order[[#This Row],[order_date]],"DDDD")</f>
        <v>Thursday</v>
      </c>
      <c r="G97" s="2">
        <v>1858.17</v>
      </c>
    </row>
    <row r="98" spans="1:7" x14ac:dyDescent="0.35">
      <c r="A98" s="2">
        <v>97</v>
      </c>
      <c r="B98" s="2">
        <v>31</v>
      </c>
      <c r="C98" s="3">
        <v>45023</v>
      </c>
      <c r="D98" s="3" t="str">
        <f>TEXT(Order[[#This Row],[order_date]],"YYYY")</f>
        <v>2023</v>
      </c>
      <c r="E98" s="3" t="str">
        <f>TEXT(Order[[#This Row],[order_date]],"MMM")</f>
        <v>Apr</v>
      </c>
      <c r="F98" s="3" t="str">
        <f>TEXT(Order[[#This Row],[order_date]],"DDDD")</f>
        <v>Friday</v>
      </c>
      <c r="G98" s="2">
        <v>211.15</v>
      </c>
    </row>
    <row r="99" spans="1:7" x14ac:dyDescent="0.35">
      <c r="A99" s="2">
        <v>98</v>
      </c>
      <c r="B99" s="2">
        <v>69</v>
      </c>
      <c r="C99" s="3">
        <v>45024</v>
      </c>
      <c r="D99" s="3" t="str">
        <f>TEXT(Order[[#This Row],[order_date]],"YYYY")</f>
        <v>2023</v>
      </c>
      <c r="E99" s="3" t="str">
        <f>TEXT(Order[[#This Row],[order_date]],"MMM")</f>
        <v>Apr</v>
      </c>
      <c r="F99" s="3" t="str">
        <f>TEXT(Order[[#This Row],[order_date]],"DDDD")</f>
        <v>Saturday</v>
      </c>
      <c r="G99" s="2">
        <v>849.71</v>
      </c>
    </row>
    <row r="100" spans="1:7" x14ac:dyDescent="0.35">
      <c r="A100" s="2">
        <v>99</v>
      </c>
      <c r="B100" s="2">
        <v>59</v>
      </c>
      <c r="C100" s="3">
        <v>45025</v>
      </c>
      <c r="D100" s="3" t="str">
        <f>TEXT(Order[[#This Row],[order_date]],"YYYY")</f>
        <v>2023</v>
      </c>
      <c r="E100" s="3" t="str">
        <f>TEXT(Order[[#This Row],[order_date]],"MMM")</f>
        <v>Apr</v>
      </c>
      <c r="F100" s="3" t="str">
        <f>TEXT(Order[[#This Row],[order_date]],"DDDD")</f>
        <v>Sunday</v>
      </c>
      <c r="G100" s="2">
        <v>921.08</v>
      </c>
    </row>
    <row r="101" spans="1:7" x14ac:dyDescent="0.35">
      <c r="A101" s="2">
        <v>100</v>
      </c>
      <c r="B101" s="2">
        <v>84</v>
      </c>
      <c r="C101" s="3">
        <v>45026</v>
      </c>
      <c r="D101" s="3" t="str">
        <f>TEXT(Order[[#This Row],[order_date]],"YYYY")</f>
        <v>2023</v>
      </c>
      <c r="E101" s="3" t="str">
        <f>TEXT(Order[[#This Row],[order_date]],"MMM")</f>
        <v>Apr</v>
      </c>
      <c r="F101" s="3" t="str">
        <f>TEXT(Order[[#This Row],[order_date]],"DDDD")</f>
        <v>Monday</v>
      </c>
      <c r="G101" s="2">
        <v>1786.26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977B-1155-431E-9317-E48C3B9FE12D}">
  <dimension ref="A1"/>
  <sheetViews>
    <sheetView tabSelected="1" workbookViewId="0">
      <selection activeCell="O52" sqref="O52"/>
    </sheetView>
  </sheetViews>
  <sheetFormatPr defaultRowHeight="14.5" x14ac:dyDescent="0.35"/>
  <cols>
    <col min="1" max="16384" width="8.7265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customers</vt:lpstr>
      <vt:lpstr>Sheet5</vt:lpstr>
      <vt:lpstr>Charts</vt:lpstr>
      <vt:lpstr>Full Table</vt:lpstr>
      <vt:lpstr>order_items</vt:lpstr>
      <vt:lpstr>Order</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ogbolu</dc:creator>
  <cp:lastModifiedBy>Okoye Kelvin</cp:lastModifiedBy>
  <dcterms:created xsi:type="dcterms:W3CDTF">2024-07-05T16:43:53Z</dcterms:created>
  <dcterms:modified xsi:type="dcterms:W3CDTF">2024-08-01T18:17:27Z</dcterms:modified>
</cp:coreProperties>
</file>