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ovalyuk500\!!KHУ Шевченка\!COURSES=DISCIPLINES\functional Programming\2020-2021\reports_stud\ІПЗ41\"/>
    </mc:Choice>
  </mc:AlternateContent>
  <bookViews>
    <workbookView xWindow="0" yWindow="0" windowWidth="23355" windowHeight="9705"/>
  </bookViews>
  <sheets>
    <sheet name="ІПЗ-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3" i="1" l="1"/>
  <c r="AZ23" i="1" s="1"/>
  <c r="BB23" i="1" s="1"/>
  <c r="BC23" i="1" s="1"/>
  <c r="AM23" i="1"/>
  <c r="F23" i="1"/>
  <c r="AQ23" i="1" s="1"/>
  <c r="BA23" i="1" s="1"/>
  <c r="E23" i="1"/>
  <c r="D23" i="1"/>
  <c r="C23" i="1"/>
  <c r="AX22" i="1"/>
  <c r="AZ22" i="1" s="1"/>
  <c r="BB22" i="1" s="1"/>
  <c r="BC22" i="1" s="1"/>
  <c r="H22" i="1"/>
  <c r="E22" i="1"/>
  <c r="D22" i="1"/>
  <c r="C22" i="1"/>
  <c r="F22" i="1" s="1"/>
  <c r="AQ22" i="1" s="1"/>
  <c r="BA22" i="1" s="1"/>
  <c r="AX21" i="1"/>
  <c r="AZ21" i="1" s="1"/>
  <c r="BB21" i="1" s="1"/>
  <c r="BC21" i="1" s="1"/>
  <c r="E21" i="1"/>
  <c r="D21" i="1"/>
  <c r="C21" i="1"/>
  <c r="F21" i="1" s="1"/>
  <c r="AQ21" i="1" s="1"/>
  <c r="BA21" i="1" s="1"/>
  <c r="AX20" i="1"/>
  <c r="AZ20" i="1" s="1"/>
  <c r="BB20" i="1" s="1"/>
  <c r="BC20" i="1" s="1"/>
  <c r="AM20" i="1"/>
  <c r="F20" i="1"/>
  <c r="AQ20" i="1" s="1"/>
  <c r="BA20" i="1" s="1"/>
  <c r="D20" i="1"/>
  <c r="C20" i="1"/>
  <c r="AX19" i="1"/>
  <c r="AZ19" i="1" s="1"/>
  <c r="BB19" i="1" s="1"/>
  <c r="BC19" i="1" s="1"/>
  <c r="D19" i="1"/>
  <c r="C19" i="1"/>
  <c r="F19" i="1" s="1"/>
  <c r="AQ19" i="1" s="1"/>
  <c r="BA19" i="1" s="1"/>
  <c r="AX18" i="1"/>
  <c r="AZ18" i="1" s="1"/>
  <c r="BB18" i="1" s="1"/>
  <c r="BC18" i="1" s="1"/>
  <c r="H18" i="1"/>
  <c r="E18" i="1"/>
  <c r="D18" i="1"/>
  <c r="C18" i="1"/>
  <c r="F18" i="1" s="1"/>
  <c r="AQ18" i="1" s="1"/>
  <c r="BA18" i="1" s="1"/>
  <c r="BK17" i="1"/>
  <c r="BC17" i="1"/>
  <c r="E17" i="1"/>
  <c r="D17" i="1"/>
  <c r="C17" i="1"/>
  <c r="F17" i="1" s="1"/>
  <c r="AQ17" i="1" s="1"/>
  <c r="BA17" i="1" s="1"/>
  <c r="AX16" i="1"/>
  <c r="AZ16" i="1" s="1"/>
  <c r="BB16" i="1" s="1"/>
  <c r="BC16" i="1" s="1"/>
  <c r="E16" i="1"/>
  <c r="D16" i="1"/>
  <c r="F16" i="1" s="1"/>
  <c r="AQ16" i="1" s="1"/>
  <c r="BA16" i="1" s="1"/>
  <c r="C16" i="1"/>
  <c r="AX15" i="1"/>
  <c r="AZ15" i="1" s="1"/>
  <c r="BB15" i="1" s="1"/>
  <c r="BC15" i="1" s="1"/>
  <c r="F15" i="1"/>
  <c r="AQ15" i="1" s="1"/>
  <c r="BA15" i="1" s="1"/>
  <c r="D15" i="1"/>
  <c r="C15" i="1"/>
  <c r="BC14" i="1"/>
  <c r="AX14" i="1"/>
  <c r="AZ14" i="1" s="1"/>
  <c r="F14" i="1"/>
  <c r="AQ14" i="1" s="1"/>
  <c r="BA14" i="1" s="1"/>
  <c r="D14" i="1"/>
  <c r="C14" i="1"/>
  <c r="AX13" i="1"/>
  <c r="AZ13" i="1" s="1"/>
  <c r="BB13" i="1" s="1"/>
  <c r="BC13" i="1" s="1"/>
  <c r="D13" i="1"/>
  <c r="C13" i="1"/>
  <c r="F13" i="1" s="1"/>
  <c r="AQ13" i="1" s="1"/>
  <c r="BA13" i="1" s="1"/>
  <c r="AZ12" i="1"/>
  <c r="BB12" i="1" s="1"/>
  <c r="BC12" i="1" s="1"/>
  <c r="AX12" i="1"/>
  <c r="E12" i="1"/>
  <c r="D12" i="1"/>
  <c r="C12" i="1"/>
  <c r="F12" i="1" s="1"/>
  <c r="AQ12" i="1" s="1"/>
  <c r="BA12" i="1" s="1"/>
  <c r="AX11" i="1"/>
  <c r="AZ11" i="1" s="1"/>
  <c r="BB11" i="1" s="1"/>
  <c r="BC11" i="1" s="1"/>
  <c r="E11" i="1"/>
  <c r="D11" i="1"/>
  <c r="C11" i="1"/>
  <c r="F11" i="1" s="1"/>
  <c r="AQ11" i="1" s="1"/>
  <c r="BA11" i="1" s="1"/>
  <c r="BL10" i="1"/>
  <c r="AX10" i="1"/>
  <c r="AZ10" i="1" s="1"/>
  <c r="BB10" i="1" s="1"/>
  <c r="BC10" i="1" s="1"/>
  <c r="AM10" i="1"/>
  <c r="E10" i="1"/>
  <c r="D10" i="1"/>
  <c r="C10" i="1"/>
  <c r="F10" i="1" s="1"/>
  <c r="AQ10" i="1" s="1"/>
  <c r="BA10" i="1" s="1"/>
  <c r="BL9" i="1"/>
  <c r="BB9" i="1"/>
  <c r="BC9" i="1" s="1"/>
  <c r="AZ9" i="1"/>
  <c r="AX9" i="1"/>
  <c r="D9" i="1"/>
  <c r="C9" i="1"/>
  <c r="F9" i="1" s="1"/>
  <c r="AQ9" i="1" s="1"/>
  <c r="BA9" i="1" s="1"/>
  <c r="BL8" i="1"/>
  <c r="AX8" i="1"/>
  <c r="AZ8" i="1" s="1"/>
  <c r="BB8" i="1" s="1"/>
  <c r="BC8" i="1" s="1"/>
  <c r="D8" i="1"/>
  <c r="C8" i="1"/>
  <c r="F8" i="1" s="1"/>
  <c r="AQ8" i="1" s="1"/>
  <c r="BA8" i="1" s="1"/>
  <c r="BL7" i="1"/>
  <c r="AX7" i="1"/>
  <c r="AZ7" i="1" s="1"/>
  <c r="BB7" i="1" s="1"/>
  <c r="BC7" i="1" s="1"/>
  <c r="F7" i="1"/>
  <c r="AQ7" i="1" s="1"/>
  <c r="BA7" i="1" s="1"/>
  <c r="E7" i="1"/>
  <c r="D7" i="1"/>
  <c r="C7" i="1"/>
  <c r="BL6" i="1"/>
  <c r="AZ6" i="1"/>
  <c r="BB6" i="1" s="1"/>
  <c r="BC6" i="1" s="1"/>
  <c r="AX6" i="1"/>
  <c r="E6" i="1"/>
  <c r="D6" i="1"/>
  <c r="C6" i="1"/>
  <c r="F6" i="1" s="1"/>
  <c r="AQ6" i="1" s="1"/>
  <c r="BA6" i="1" s="1"/>
  <c r="BL5" i="1"/>
  <c r="AX5" i="1"/>
  <c r="AZ5" i="1" s="1"/>
  <c r="BB5" i="1" s="1"/>
  <c r="BC5" i="1" s="1"/>
  <c r="D5" i="1"/>
  <c r="C5" i="1"/>
  <c r="F5" i="1" s="1"/>
  <c r="AQ5" i="1" s="1"/>
  <c r="BA5" i="1" s="1"/>
  <c r="BL4" i="1"/>
  <c r="AX4" i="1"/>
  <c r="AZ4" i="1" s="1"/>
  <c r="BB4" i="1" s="1"/>
  <c r="BC4" i="1" s="1"/>
  <c r="G4" i="1"/>
  <c r="E4" i="1"/>
  <c r="D4" i="1"/>
  <c r="C4" i="1"/>
  <c r="F4" i="1" s="1"/>
  <c r="AQ4" i="1" s="1"/>
  <c r="BA4" i="1" s="1"/>
  <c r="BL3" i="1"/>
  <c r="BL13" i="1" s="1"/>
  <c r="BB3" i="1"/>
  <c r="BC3" i="1" s="1"/>
  <c r="AZ3" i="1"/>
  <c r="AX3" i="1"/>
  <c r="D3" i="1"/>
  <c r="C3" i="1"/>
  <c r="F3" i="1" s="1"/>
  <c r="AQ3" i="1" s="1"/>
  <c r="BA3" i="1" s="1"/>
</calcChain>
</file>

<file path=xl/comments1.xml><?xml version="1.0" encoding="utf-8"?>
<comments xmlns="http://schemas.openxmlformats.org/spreadsheetml/2006/main">
  <authors>
    <author>tetyana</author>
  </authors>
  <commentList>
    <comment ref="J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V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Z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R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V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Z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AD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AG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AJ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(write (f '( 1 2 3 4 (1 2) а 1)))
 результат суми парних исед 6, чтому?
перероблене завдання модуля 2, за сьогоднішньою домовленістю.
програма тепер обробляє також внутрішні списки.
-5% за перероблення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локальний сайт работают все ссылки</t>
        </r>
      </text>
    </comment>
    <comment ref="AO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команда Жовнірський+Купін 
4 бали</t>
        </r>
      </text>
    </comment>
    <comment ref="J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N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R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V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Z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AD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безобразін, нема обгрунтувань. Аналізу достовірності результатів</t>
        </r>
      </text>
    </comment>
    <comment ref="AG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навігації по звіту, скрін шоти не відображаються
нема обгрунтувань. Аналізу достовірності результатів</t>
        </r>
      </text>
    </comment>
    <comment ref="J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N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R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V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Z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AD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E10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побудови дерева, є звичайний список</t>
        </r>
      </text>
    </comment>
    <comment ref="AO10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команда Жовнірський+Купін 
4 бали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працює умова, Якщо список порожній, або містить меше двох елементів, то повернути порожній список
Вижаляє не третій з кінця</t>
        </r>
      </text>
    </comment>
    <comment ref="J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N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R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V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X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список задан символами, а не парами чисеьник+знаменник дробу</t>
        </r>
      </text>
    </comment>
    <comment ref="Z11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E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Яке IDE&amp;?
 Не компілюється в Scheme Online, Racket
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N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R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відповідає вимогам
https://github.com/tkovalyuk/functional-program/blob/master/%D0%92%D0%B8%D0%BC%D0%BE%D0%B3%D0%B8%20%D0%B4%D0%BE%20%D0%B7%D0%B2%D1%96%D1%82%D1%83%20%D0%B7%20%D1%84%D1%83%D0%BD%D0%BA%20%D0%BF%D1%80%D0%BE%D0%B3%D1%80%D0%B0%D0%BC.docx</t>
        </r>
      </text>
    </comment>
    <comment ref="V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скрін шоти очень мелкие не читаются</t>
        </r>
      </text>
    </comment>
    <comment ref="X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Y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Z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скрін шоти очень мелкие не читаются</t>
        </r>
      </text>
    </comment>
    <comment ref="AB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C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D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скрін шоти очень мелкие не читаются</t>
        </r>
      </text>
    </comment>
    <comment ref="AF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G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скрін шоти очень мелкие не читаются</t>
        </r>
      </text>
    </comment>
    <comment ref="AO1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команда мустафаев+Столяр 4 бали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академічна мобільність Франція. Дисципліна ФП
бал 10.33 (Франція) 65 (Україна)</t>
        </r>
      </text>
    </comment>
    <comment ref="H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I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J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L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M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N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P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Q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R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T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U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V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X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Y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Z15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E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взял вар 13 вместо 14
 в списке нет Оранского, тому робив вар 14</t>
        </r>
      </text>
    </comment>
    <comment ref="J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N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V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2-2 хороши код</t>
        </r>
      </text>
    </comment>
    <comment ref="Z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AD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AG16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</t>
        </r>
      </text>
    </comment>
    <comment ref="E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перероблене 19.11
-5% за перероблення</t>
        </r>
      </text>
    </comment>
    <comment ref="J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N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R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T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змінена умова</t>
        </r>
      </text>
    </comment>
    <comment ref="V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Z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AD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AG17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 нет отдельніх гиперстраниц все в одном окне </t>
        </r>
      </text>
    </comment>
    <comment ref="E1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який вар? 15
Яке IDE  https://rextester.com/l/common_lisp_online_compiler
як викликати процедуру?</t>
        </r>
      </text>
    </comment>
    <comment ref="J1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зміст звіту не відповідає вимогам
не свій варіант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звіт лр2 дублює звіт лр1</t>
        </r>
      </text>
    </comment>
    <comment ref="AO18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команда мустафаев+Столяр 4 бали</t>
        </r>
      </text>
    </comment>
    <comment ref="J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N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R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V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Z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AB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C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D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AF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G19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посилання не відкриваються
скрін шоти не відображаються
Аналіз достовірності результатів</t>
        </r>
      </text>
    </comment>
    <comment ref="E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який вар?
Яке IDE
як викликати процедуру?</t>
        </r>
      </text>
    </comment>
    <comment ref="H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без С из n по k </t>
        </r>
      </text>
    </comment>
    <comment ref="S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график функции</t>
        </r>
      </text>
    </comment>
    <comment ref="U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V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мети, нема умови, нема аналізу, нема висновків</t>
        </r>
      </text>
    </comment>
    <comment ref="X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Z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мети, нема умови, нема аналізу, нема висновків</t>
        </r>
      </text>
    </comment>
    <comment ref="AB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D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мети, нема умови, нема аналізу, нема висновків</t>
        </r>
      </text>
    </comment>
    <comment ref="AF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 защищал</t>
        </r>
      </text>
    </comment>
    <comment ref="AG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мети, нема умови, нема аналізу, нема висновків</t>
        </r>
      </text>
    </comment>
    <comment ref="AJ22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нема мети, нема умови, нема коду, тільки скрін шот, нема аналізу, нема висновків</t>
        </r>
      </text>
    </comment>
    <comment ref="E23" authorId="0" shapeId="0">
      <text>
        <r>
          <rPr>
            <b/>
            <sz val="8"/>
            <color indexed="81"/>
            <rFont val="Tahoma"/>
            <family val="2"/>
            <charset val="204"/>
          </rPr>
          <t>tetyana:</t>
        </r>
        <r>
          <rPr>
            <sz val="8"/>
            <color indexed="81"/>
            <rFont val="Tahoma"/>
            <family val="2"/>
            <charset val="204"/>
          </rPr>
          <t xml:space="preserve">
має бути вар6, а не 5
Плагіат сЖовнірським</t>
        </r>
      </text>
    </comment>
  </commentList>
</comments>
</file>

<file path=xl/sharedStrings.xml><?xml version="1.0" encoding="utf-8"?>
<sst xmlns="http://schemas.openxmlformats.org/spreadsheetml/2006/main" count="116" uniqueCount="81">
  <si>
    <r>
      <t xml:space="preserve">МКР </t>
    </r>
    <r>
      <rPr>
        <sz val="11"/>
        <color rgb="FFFF0000"/>
        <rFont val="Calibri"/>
        <family val="2"/>
        <charset val="204"/>
        <scheme val="minor"/>
      </rPr>
      <t>(5+5+5) бал</t>
    </r>
  </si>
  <si>
    <t xml:space="preserve">оцінка
Гриненко </t>
  </si>
  <si>
    <t>лаб 1  ( 5 балів)</t>
  </si>
  <si>
    <t>лаб 2 ( 5 балів)</t>
  </si>
  <si>
    <t>лаб 3 ( 5 балів)</t>
  </si>
  <si>
    <t>лаб 4 (5 балів)</t>
  </si>
  <si>
    <t>лаб 5 (7 балів)</t>
  </si>
  <si>
    <t>лаб 6 (7 бали)</t>
  </si>
  <si>
    <t>лаб 7 (5 балів)</t>
  </si>
  <si>
    <t>лаб 8 (6 балів)</t>
  </si>
  <si>
    <t>сертифікакт Сoursera</t>
  </si>
  <si>
    <t>індивід робота</t>
  </si>
  <si>
    <t>Разом за семестр</t>
  </si>
  <si>
    <t>Ведомость за семестр</t>
  </si>
  <si>
    <t>іспит</t>
  </si>
  <si>
    <t>іспит
відомість</t>
  </si>
  <si>
    <t>Підсумкова у
відомість</t>
  </si>
  <si>
    <t>Бали за лабораторні роботи та МКР</t>
  </si>
  <si>
    <t>МКР1 
тест 5 бал</t>
  </si>
  <si>
    <t>МКР2 
тест 5 бал</t>
  </si>
  <si>
    <t>МКР2 
задача 5 бал</t>
  </si>
  <si>
    <t>Разом бали за МКР</t>
  </si>
  <si>
    <t>код1
2 бали</t>
  </si>
  <si>
    <t>код2
2 бали</t>
  </si>
  <si>
    <t>звіт
1 бал</t>
  </si>
  <si>
    <t>якість</t>
  </si>
  <si>
    <t>код1
3 бали</t>
  </si>
  <si>
    <t>код2
3 бали</t>
  </si>
  <si>
    <t>код1
4 бали</t>
  </si>
  <si>
    <t>код1
5 балів</t>
  </si>
  <si>
    <t>сертифікат
10 бал</t>
  </si>
  <si>
    <t>задачі</t>
  </si>
  <si>
    <t>командна робота на занятті
(3 бал)</t>
  </si>
  <si>
    <t>№білета</t>
  </si>
  <si>
    <t>тест 15</t>
  </si>
  <si>
    <t>задача 20</t>
  </si>
  <si>
    <t>запитання 5</t>
  </si>
  <si>
    <t>Разом 
за іспит</t>
  </si>
  <si>
    <t>бонус</t>
  </si>
  <si>
    <t>разом 
за семестр</t>
  </si>
  <si>
    <t>Національна
 оцінка</t>
  </si>
  <si>
    <t>лаб роб</t>
  </si>
  <si>
    <t>завд1</t>
  </si>
  <si>
    <t>завд2</t>
  </si>
  <si>
    <t>звіт</t>
  </si>
  <si>
    <t>разом 
за лаб роб</t>
  </si>
  <si>
    <t>Андрієць Богдан Валентинович</t>
  </si>
  <si>
    <t>Бовсуновський   Кирило Олексійович</t>
  </si>
  <si>
    <t>Гоголаурі Ростислав Олександрович</t>
  </si>
  <si>
    <t>Жовнірський Андрій Ігорович</t>
  </si>
  <si>
    <t>авт 90</t>
  </si>
  <si>
    <t>Кашуба Артур Сергійович</t>
  </si>
  <si>
    <t>Конторер Аліна Денисівна</t>
  </si>
  <si>
    <t>ё</t>
  </si>
  <si>
    <t>Кузьменко Ілля Євгенійович</t>
  </si>
  <si>
    <t>Купін Дмитро Олександрович стар</t>
  </si>
  <si>
    <t>Липовий Владислав Сергійович</t>
  </si>
  <si>
    <t>МКР1</t>
  </si>
  <si>
    <t>Мустафаєв Олександр Серверович</t>
  </si>
  <si>
    <t>МКР2</t>
  </si>
  <si>
    <t>Муха Артем В`ячеславович</t>
  </si>
  <si>
    <t>разом</t>
  </si>
  <si>
    <t>Оранський Андрій Олександрович</t>
  </si>
  <si>
    <t>перезалік</t>
  </si>
  <si>
    <t>перезалік Университет Ле Ман</t>
  </si>
  <si>
    <t>Руденко  Юрій  Олегович</t>
  </si>
  <si>
    <t>Бали за екзамен</t>
  </si>
  <si>
    <t>Сергійчук Сергій Віталійович</t>
  </si>
  <si>
    <t>тест</t>
  </si>
  <si>
    <t>задача</t>
  </si>
  <si>
    <t>вправа</t>
  </si>
  <si>
    <t>Скібіцький Олександр Олександрович</t>
  </si>
  <si>
    <t>Столяр Максим Олександрович</t>
  </si>
  <si>
    <t>плагиат</t>
  </si>
  <si>
    <t>20 запитань</t>
  </si>
  <si>
    <t>Ткач Володимир Володимирович зам ст</t>
  </si>
  <si>
    <t>Хмелярська Інна Олександрівна</t>
  </si>
  <si>
    <t>Шалаєв Дмитро Миколайович</t>
  </si>
  <si>
    <t>плагиат з Конторер</t>
  </si>
  <si>
    <t>Шейко Олексій Анатолійович</t>
  </si>
  <si>
    <t>Шершень Микола Олександрович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</si>
</sst>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/ 100&quot;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00CC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sz val="11"/>
      <color rgb="FF0000CC"/>
      <name val="Calibri"/>
      <family val="2"/>
      <charset val="204"/>
      <scheme val="minor"/>
    </font>
    <font>
      <sz val="11"/>
      <color rgb="FF000000"/>
      <name val="Calibri"/>
      <family val="2"/>
    </font>
    <font>
      <sz val="12"/>
      <color rgb="FFFF0000"/>
      <name val="Calibri"/>
      <family val="2"/>
      <charset val="204"/>
      <scheme val="minor"/>
    </font>
    <font>
      <sz val="11"/>
      <color rgb="FFFF0000"/>
      <name val="Calibri"/>
      <family val="2"/>
    </font>
    <font>
      <sz val="11"/>
      <color rgb="FF0000CC"/>
      <name val="Calibri"/>
      <family val="2"/>
    </font>
    <font>
      <sz val="10"/>
      <color theme="1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wrapText="1"/>
    </xf>
    <xf numFmtId="0" fontId="0" fillId="0" borderId="6" xfId="0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2" borderId="13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3" fillId="4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5" borderId="19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 applyAlignment="1">
      <alignment wrapText="1"/>
    </xf>
    <xf numFmtId="0" fontId="8" fillId="6" borderId="21" xfId="0" applyNumberFormat="1" applyFont="1" applyFill="1" applyBorder="1" applyAlignment="1" applyProtection="1"/>
    <xf numFmtId="2" fontId="0" fillId="0" borderId="11" xfId="0" applyNumberFormat="1" applyBorder="1"/>
    <xf numFmtId="2" fontId="0" fillId="0" borderId="6" xfId="0" applyNumberFormat="1" applyBorder="1"/>
    <xf numFmtId="2" fontId="0" fillId="4" borderId="12" xfId="0" applyNumberFormat="1" applyFill="1" applyBorder="1" applyAlignment="1">
      <alignment wrapText="1"/>
    </xf>
    <xf numFmtId="2" fontId="0" fillId="2" borderId="10" xfId="0" applyNumberFormat="1" applyFill="1" applyBorder="1" applyAlignment="1">
      <alignment wrapText="1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3" borderId="11" xfId="0" applyFill="1" applyBorder="1"/>
    <xf numFmtId="0" fontId="0" fillId="3" borderId="6" xfId="0" applyFill="1" applyBorder="1"/>
    <xf numFmtId="0" fontId="0" fillId="3" borderId="12" xfId="0" applyFill="1" applyBorder="1"/>
    <xf numFmtId="0" fontId="0" fillId="0" borderId="22" xfId="0" applyBorder="1"/>
    <xf numFmtId="0" fontId="0" fillId="0" borderId="19" xfId="0" applyBorder="1"/>
    <xf numFmtId="2" fontId="9" fillId="4" borderId="6" xfId="0" applyNumberFormat="1" applyFont="1" applyFill="1" applyBorder="1"/>
    <xf numFmtId="0" fontId="4" fillId="6" borderId="6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0" borderId="23" xfId="0" applyBorder="1"/>
    <xf numFmtId="0" fontId="8" fillId="0" borderId="21" xfId="0" applyNumberFormat="1" applyFont="1" applyFill="1" applyBorder="1" applyAlignment="1" applyProtection="1"/>
    <xf numFmtId="0" fontId="4" fillId="5" borderId="6" xfId="0" applyFont="1" applyFill="1" applyBorder="1" applyAlignment="1">
      <alignment horizontal="center"/>
    </xf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0" borderId="6" xfId="0" applyFill="1" applyBorder="1"/>
    <xf numFmtId="0" fontId="10" fillId="0" borderId="21" xfId="0" applyNumberFormat="1" applyFont="1" applyFill="1" applyBorder="1" applyAlignment="1" applyProtection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0" borderId="0" xfId="0" applyFont="1"/>
    <xf numFmtId="0" fontId="11" fillId="7" borderId="21" xfId="0" applyNumberFormat="1" applyFont="1" applyFill="1" applyBorder="1" applyAlignment="1" applyProtection="1"/>
    <xf numFmtId="2" fontId="0" fillId="7" borderId="11" xfId="0" applyNumberFormat="1" applyFill="1" applyBorder="1"/>
    <xf numFmtId="2" fontId="0" fillId="7" borderId="6" xfId="0" applyNumberFormat="1" applyFill="1" applyBorder="1"/>
    <xf numFmtId="2" fontId="0" fillId="7" borderId="12" xfId="0" applyNumberFormat="1" applyFill="1" applyBorder="1" applyAlignment="1">
      <alignment wrapText="1"/>
    </xf>
    <xf numFmtId="0" fontId="0" fillId="7" borderId="1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22" xfId="0" applyFill="1" applyBorder="1"/>
    <xf numFmtId="0" fontId="0" fillId="7" borderId="19" xfId="0" applyFill="1" applyBorder="1"/>
    <xf numFmtId="0" fontId="0" fillId="7" borderId="0" xfId="0" applyFill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7" fillId="0" borderId="23" xfId="0" applyFont="1" applyBorder="1"/>
    <xf numFmtId="0" fontId="7" fillId="7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6" xfId="0" applyFont="1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6" xfId="0" applyFill="1" applyBorder="1"/>
    <xf numFmtId="0" fontId="11" fillId="0" borderId="21" xfId="0" applyNumberFormat="1" applyFont="1" applyFill="1" applyBorder="1" applyAlignment="1" applyProtection="1"/>
    <xf numFmtId="2" fontId="0" fillId="2" borderId="24" xfId="0" applyNumberFormat="1" applyFill="1" applyBorder="1" applyAlignment="1">
      <alignment wrapText="1"/>
    </xf>
    <xf numFmtId="0" fontId="0" fillId="0" borderId="25" xfId="0" applyBorder="1"/>
    <xf numFmtId="0" fontId="0" fillId="0" borderId="4" xfId="0" applyBorder="1"/>
    <xf numFmtId="0" fontId="0" fillId="6" borderId="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5" xfId="0" applyFill="1" applyBorder="1"/>
    <xf numFmtId="0" fontId="0" fillId="3" borderId="4" xfId="0" applyFill="1" applyBorder="1"/>
    <xf numFmtId="0" fontId="0" fillId="3" borderId="26" xfId="0" applyFill="1" applyBorder="1"/>
    <xf numFmtId="0" fontId="0" fillId="0" borderId="29" xfId="0" applyBorder="1"/>
    <xf numFmtId="0" fontId="0" fillId="0" borderId="0" xfId="0" applyBorder="1"/>
    <xf numFmtId="2" fontId="0" fillId="0" borderId="16" xfId="0" applyNumberFormat="1" applyBorder="1"/>
    <xf numFmtId="2" fontId="0" fillId="0" borderId="17" xfId="0" applyNumberFormat="1" applyBorder="1"/>
    <xf numFmtId="2" fontId="0" fillId="4" borderId="18" xfId="0" applyNumberFormat="1" applyFill="1" applyBorder="1" applyAlignment="1">
      <alignment wrapText="1"/>
    </xf>
    <xf numFmtId="2" fontId="0" fillId="0" borderId="13" xfId="0" applyNumberFormat="1" applyBorder="1"/>
    <xf numFmtId="2" fontId="0" fillId="4" borderId="30" xfId="0" applyNumberFormat="1" applyFill="1" applyBorder="1" applyAlignment="1">
      <alignment wrapText="1"/>
    </xf>
    <xf numFmtId="2" fontId="0" fillId="2" borderId="7" xfId="0" applyNumberFormat="1" applyFill="1" applyBorder="1" applyAlignment="1">
      <alignment wrapText="1"/>
    </xf>
    <xf numFmtId="164" fontId="12" fillId="0" borderId="6" xfId="0" applyNumberFormat="1" applyFont="1" applyBorder="1" applyAlignment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3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3"/>
  <sheetViews>
    <sheetView tabSelected="1" workbookViewId="0">
      <pane xSplit="2" ySplit="1" topLeftCell="AS2" activePane="bottomRight" state="frozen"/>
      <selection pane="topRight" activeCell="C1" sqref="C1"/>
      <selection pane="bottomLeft" activeCell="A2" sqref="A2"/>
      <selection pane="bottomRight" activeCell="BB17" sqref="BB17"/>
    </sheetView>
  </sheetViews>
  <sheetFormatPr defaultRowHeight="15" outlineLevelCol="1" x14ac:dyDescent="0.25"/>
  <cols>
    <col min="2" max="2" width="33" customWidth="1"/>
    <col min="3" max="5" width="9.140625" customWidth="1" outlineLevel="1"/>
    <col min="8" max="42" width="9.140625" customWidth="1" outlineLevel="1"/>
    <col min="45" max="45" width="14.42578125" customWidth="1"/>
    <col min="46" max="51" width="9.140625" customWidth="1" outlineLevel="1"/>
    <col min="52" max="52" width="10.7109375" customWidth="1"/>
    <col min="55" max="55" width="18.28515625" customWidth="1"/>
  </cols>
  <sheetData>
    <row r="1" spans="1:64" ht="15.75" thickBot="1" x14ac:dyDescent="0.3">
      <c r="C1" s="1" t="s">
        <v>0</v>
      </c>
      <c r="D1" s="2"/>
      <c r="E1" s="2"/>
      <c r="F1" s="3"/>
      <c r="G1" s="4" t="s">
        <v>1</v>
      </c>
      <c r="H1" s="5" t="s">
        <v>2</v>
      </c>
      <c r="I1" s="6"/>
      <c r="J1" s="6"/>
      <c r="K1" s="7"/>
      <c r="L1" s="5" t="s">
        <v>3</v>
      </c>
      <c r="M1" s="6"/>
      <c r="N1" s="6"/>
      <c r="O1" s="7"/>
      <c r="P1" s="8" t="s">
        <v>4</v>
      </c>
      <c r="Q1" s="9"/>
      <c r="R1" s="9"/>
      <c r="S1" s="10"/>
      <c r="T1" s="5" t="s">
        <v>5</v>
      </c>
      <c r="U1" s="6"/>
      <c r="V1" s="6"/>
      <c r="W1" s="7"/>
      <c r="X1" s="5" t="s">
        <v>6</v>
      </c>
      <c r="Y1" s="6"/>
      <c r="Z1" s="6"/>
      <c r="AA1" s="7"/>
      <c r="AB1" s="5" t="s">
        <v>7</v>
      </c>
      <c r="AC1" s="6"/>
      <c r="AD1" s="6"/>
      <c r="AE1" s="7"/>
      <c r="AF1" s="5" t="s">
        <v>8</v>
      </c>
      <c r="AG1" s="6"/>
      <c r="AH1" s="7"/>
      <c r="AI1" s="5" t="s">
        <v>9</v>
      </c>
      <c r="AJ1" s="6"/>
      <c r="AK1" s="11"/>
      <c r="AL1" s="12" t="s">
        <v>10</v>
      </c>
      <c r="AM1" s="13"/>
      <c r="AN1" s="14"/>
      <c r="AO1" s="15" t="s">
        <v>11</v>
      </c>
      <c r="AP1" s="16"/>
      <c r="AQ1" s="17" t="s">
        <v>12</v>
      </c>
      <c r="AR1" s="18" t="s">
        <v>13</v>
      </c>
      <c r="AS1" s="19"/>
      <c r="AT1" s="20" t="s">
        <v>14</v>
      </c>
      <c r="AU1" s="21"/>
      <c r="AV1" s="21"/>
      <c r="AW1" s="21"/>
      <c r="AX1" s="22"/>
      <c r="AY1" s="23"/>
      <c r="AZ1" s="24" t="s">
        <v>15</v>
      </c>
      <c r="BA1" s="25"/>
      <c r="BB1" s="24" t="s">
        <v>16</v>
      </c>
      <c r="BH1" s="26" t="s">
        <v>17</v>
      </c>
      <c r="BI1" s="26"/>
      <c r="BJ1" s="26"/>
      <c r="BK1" s="26"/>
      <c r="BL1" s="26"/>
    </row>
    <row r="2" spans="1:64" ht="69.75" customHeight="1" thickBot="1" x14ac:dyDescent="0.3">
      <c r="C2" s="27" t="s">
        <v>18</v>
      </c>
      <c r="D2" s="28" t="s">
        <v>19</v>
      </c>
      <c r="E2" s="28" t="s">
        <v>20</v>
      </c>
      <c r="F2" s="29" t="s">
        <v>21</v>
      </c>
      <c r="G2" s="30"/>
      <c r="H2" s="31" t="s">
        <v>22</v>
      </c>
      <c r="I2" s="32" t="s">
        <v>23</v>
      </c>
      <c r="J2" s="32" t="s">
        <v>24</v>
      </c>
      <c r="K2" s="33" t="s">
        <v>25</v>
      </c>
      <c r="L2" s="31" t="s">
        <v>22</v>
      </c>
      <c r="M2" s="32" t="s">
        <v>23</v>
      </c>
      <c r="N2" s="32" t="s">
        <v>24</v>
      </c>
      <c r="O2" s="33" t="s">
        <v>25</v>
      </c>
      <c r="P2" s="34" t="s">
        <v>22</v>
      </c>
      <c r="Q2" s="32" t="s">
        <v>23</v>
      </c>
      <c r="R2" s="32" t="s">
        <v>24</v>
      </c>
      <c r="S2" s="35" t="s">
        <v>25</v>
      </c>
      <c r="T2" s="31" t="s">
        <v>22</v>
      </c>
      <c r="U2" s="32" t="s">
        <v>23</v>
      </c>
      <c r="V2" s="32" t="s">
        <v>24</v>
      </c>
      <c r="W2" s="33" t="s">
        <v>25</v>
      </c>
      <c r="X2" s="31" t="s">
        <v>26</v>
      </c>
      <c r="Y2" s="32" t="s">
        <v>27</v>
      </c>
      <c r="Z2" s="32" t="s">
        <v>24</v>
      </c>
      <c r="AA2" s="33" t="s">
        <v>25</v>
      </c>
      <c r="AB2" s="31" t="s">
        <v>26</v>
      </c>
      <c r="AC2" s="32" t="s">
        <v>27</v>
      </c>
      <c r="AD2" s="32" t="s">
        <v>24</v>
      </c>
      <c r="AE2" s="33" t="s">
        <v>25</v>
      </c>
      <c r="AF2" s="31" t="s">
        <v>28</v>
      </c>
      <c r="AG2" s="32" t="s">
        <v>24</v>
      </c>
      <c r="AH2" s="33" t="s">
        <v>25</v>
      </c>
      <c r="AI2" s="31" t="s">
        <v>29</v>
      </c>
      <c r="AJ2" s="32" t="s">
        <v>24</v>
      </c>
      <c r="AK2" s="35" t="s">
        <v>25</v>
      </c>
      <c r="AL2" s="36" t="s">
        <v>30</v>
      </c>
      <c r="AM2" s="37" t="s">
        <v>31</v>
      </c>
      <c r="AN2" s="38" t="s">
        <v>25</v>
      </c>
      <c r="AO2" s="34" t="s">
        <v>32</v>
      </c>
      <c r="AP2" s="39"/>
      <c r="AQ2" s="40"/>
      <c r="AR2" s="18"/>
      <c r="AS2" s="41"/>
      <c r="AT2" s="42" t="s">
        <v>33</v>
      </c>
      <c r="AU2" s="43" t="s">
        <v>34</v>
      </c>
      <c r="AV2" s="43" t="s">
        <v>35</v>
      </c>
      <c r="AW2" s="43" t="s">
        <v>36</v>
      </c>
      <c r="AX2" s="44" t="s">
        <v>37</v>
      </c>
      <c r="AY2" s="45" t="s">
        <v>38</v>
      </c>
      <c r="AZ2" s="46"/>
      <c r="BA2" s="47" t="s">
        <v>39</v>
      </c>
      <c r="BB2" s="46"/>
      <c r="BC2" s="48" t="s">
        <v>40</v>
      </c>
      <c r="BH2" s="49" t="s">
        <v>41</v>
      </c>
      <c r="BI2" s="50" t="s">
        <v>42</v>
      </c>
      <c r="BJ2" s="50" t="s">
        <v>43</v>
      </c>
      <c r="BK2" s="50" t="s">
        <v>44</v>
      </c>
      <c r="BL2" s="51" t="s">
        <v>45</v>
      </c>
    </row>
    <row r="3" spans="1:64" ht="15.75" x14ac:dyDescent="0.25">
      <c r="A3">
        <v>1</v>
      </c>
      <c r="B3" s="52" t="s">
        <v>46</v>
      </c>
      <c r="C3" s="53">
        <f>40*5/100</f>
        <v>2</v>
      </c>
      <c r="D3" s="54">
        <f>8/15*100*5/100</f>
        <v>2.666666666666667</v>
      </c>
      <c r="E3" s="54">
        <v>0</v>
      </c>
      <c r="F3" s="55">
        <f>SUM(C3:E3)</f>
        <v>4.666666666666667</v>
      </c>
      <c r="G3" s="56"/>
      <c r="H3" s="57"/>
      <c r="I3" s="58"/>
      <c r="J3" s="58">
        <v>0.5</v>
      </c>
      <c r="K3" s="59"/>
      <c r="L3" s="57"/>
      <c r="M3" s="58"/>
      <c r="N3" s="58">
        <v>0.5</v>
      </c>
      <c r="O3" s="59"/>
      <c r="P3" s="60"/>
      <c r="Q3" s="58"/>
      <c r="R3" s="58">
        <v>0.5</v>
      </c>
      <c r="S3" s="61"/>
      <c r="T3" s="57"/>
      <c r="U3" s="58"/>
      <c r="V3" s="58">
        <v>0.5</v>
      </c>
      <c r="W3" s="59"/>
      <c r="X3" s="57"/>
      <c r="Y3" s="58"/>
      <c r="Z3" s="58">
        <v>0.5</v>
      </c>
      <c r="AA3" s="59"/>
      <c r="AB3" s="57"/>
      <c r="AC3" s="58"/>
      <c r="AD3" s="58"/>
      <c r="AE3" s="59"/>
      <c r="AF3" s="57"/>
      <c r="AG3" s="58"/>
      <c r="AH3" s="59"/>
      <c r="AI3" s="57"/>
      <c r="AJ3" s="58"/>
      <c r="AK3" s="61"/>
      <c r="AL3" s="62"/>
      <c r="AM3" s="63"/>
      <c r="AN3" s="64"/>
      <c r="AO3" s="65"/>
      <c r="AP3" s="66"/>
      <c r="AQ3" s="67">
        <f>ROUND(SUM(F3:AP3),0)</f>
        <v>7</v>
      </c>
      <c r="AR3" s="68"/>
      <c r="AT3" s="69"/>
      <c r="AU3" s="70"/>
      <c r="AV3" s="70"/>
      <c r="AW3" s="70"/>
      <c r="AX3" s="71">
        <f>SUM(AT3:AW3)</f>
        <v>0</v>
      </c>
      <c r="AY3" s="60"/>
      <c r="AZ3" s="72">
        <f>SUM(AX3,AY3)</f>
        <v>0</v>
      </c>
      <c r="BA3" s="54">
        <f>SUM(AQ3,AX3)</f>
        <v>7</v>
      </c>
      <c r="BB3" s="73">
        <f>SUM(AR3,AZ3)</f>
        <v>0</v>
      </c>
      <c r="BC3" s="74" t="str">
        <f>IF(BB3&gt;=90,"відмінно",IF(AND(BB3&gt;=75,BB3&lt;90),"добре",IF(AND(BB3&gt;=60,BB3&lt;75),"задовільно","незадовільно")))</f>
        <v>незадовільно</v>
      </c>
      <c r="BH3" s="57">
        <v>1</v>
      </c>
      <c r="BI3" s="58">
        <v>2</v>
      </c>
      <c r="BJ3" s="58">
        <v>2</v>
      </c>
      <c r="BK3" s="58">
        <v>1</v>
      </c>
      <c r="BL3" s="59">
        <f>SUM(BI3:BK3)</f>
        <v>5</v>
      </c>
    </row>
    <row r="4" spans="1:64" ht="15.75" x14ac:dyDescent="0.25">
      <c r="A4">
        <v>2</v>
      </c>
      <c r="B4" s="75" t="s">
        <v>47</v>
      </c>
      <c r="C4" s="53">
        <f>85*5/100</f>
        <v>4.25</v>
      </c>
      <c r="D4" s="54">
        <f>4/15*5</f>
        <v>1.3333333333333333</v>
      </c>
      <c r="E4" s="54">
        <f>100*5/100</f>
        <v>5</v>
      </c>
      <c r="F4" s="55">
        <f t="shared" ref="F4:F23" si="0">SUM(C4:E4)</f>
        <v>10.583333333333332</v>
      </c>
      <c r="G4" s="56">
        <f>3*2.5</f>
        <v>7.5</v>
      </c>
      <c r="H4" s="57"/>
      <c r="I4" s="58"/>
      <c r="J4" s="58">
        <v>0.7</v>
      </c>
      <c r="K4" s="59"/>
      <c r="L4" s="57"/>
      <c r="M4" s="58"/>
      <c r="N4" s="58">
        <v>0.7</v>
      </c>
      <c r="O4" s="59"/>
      <c r="P4" s="60"/>
      <c r="Q4" s="58"/>
      <c r="R4" s="58">
        <v>0.7</v>
      </c>
      <c r="S4" s="61"/>
      <c r="T4" s="57"/>
      <c r="U4" s="58"/>
      <c r="V4" s="58">
        <v>0.5</v>
      </c>
      <c r="X4" s="57"/>
      <c r="Y4" s="58"/>
      <c r="Z4" s="58">
        <v>0.5</v>
      </c>
      <c r="AA4" s="59"/>
      <c r="AB4" s="57"/>
      <c r="AC4" s="58"/>
      <c r="AD4" s="58">
        <v>0.5</v>
      </c>
      <c r="AE4" s="59"/>
      <c r="AF4" s="57"/>
      <c r="AG4" s="58">
        <v>0.5</v>
      </c>
      <c r="AH4" s="59"/>
      <c r="AI4" s="57"/>
      <c r="AJ4" s="58">
        <v>0.5</v>
      </c>
      <c r="AK4" s="61"/>
      <c r="AL4" s="62">
        <v>10</v>
      </c>
      <c r="AM4" s="63"/>
      <c r="AN4" s="64"/>
      <c r="AO4" s="65"/>
      <c r="AP4" s="66"/>
      <c r="AQ4" s="67">
        <f t="shared" ref="AQ4:AQ23" si="1">ROUND(SUM(F4:AP4),0)</f>
        <v>33</v>
      </c>
      <c r="AR4" s="76">
        <v>33</v>
      </c>
      <c r="AT4" s="77"/>
      <c r="AU4" s="78"/>
      <c r="AV4" s="78"/>
      <c r="AW4" s="78"/>
      <c r="AX4" s="79">
        <f t="shared" ref="AX4:AX23" si="2">SUM(AT4:AW4)</f>
        <v>0</v>
      </c>
      <c r="AY4" s="60"/>
      <c r="AZ4" s="72">
        <f t="shared" ref="AZ4:AZ23" si="3">SUM(AX4,AY4)</f>
        <v>0</v>
      </c>
      <c r="BA4" s="54">
        <f t="shared" ref="BA4:BA23" si="4">SUM(AQ4,AX4)</f>
        <v>33</v>
      </c>
      <c r="BB4" s="73">
        <f t="shared" ref="BB4:BB23" si="5">SUM(AR4,AZ4)</f>
        <v>33</v>
      </c>
      <c r="BC4" s="74" t="str">
        <f t="shared" ref="BC4:BC23" si="6">IF(BB4&gt;=90,"відмінно",IF(AND(BB4&gt;=75,BB4&lt;90),"добре",IF(AND(BB4&gt;=60,BB4&lt;75),"задовільно","незадовільно")))</f>
        <v>незадовільно</v>
      </c>
      <c r="BH4" s="57">
        <v>2</v>
      </c>
      <c r="BI4" s="58">
        <v>2</v>
      </c>
      <c r="BJ4" s="58">
        <v>2</v>
      </c>
      <c r="BK4" s="58">
        <v>1</v>
      </c>
      <c r="BL4" s="59">
        <f t="shared" ref="BL4:BL10" si="7">SUM(BI4:BK4)</f>
        <v>5</v>
      </c>
    </row>
    <row r="5" spans="1:64" ht="15.75" x14ac:dyDescent="0.25">
      <c r="A5">
        <v>3</v>
      </c>
      <c r="B5" s="52" t="s">
        <v>48</v>
      </c>
      <c r="C5" s="53">
        <f>75*5/100</f>
        <v>3.75</v>
      </c>
      <c r="D5" s="54">
        <f>0*5</f>
        <v>0</v>
      </c>
      <c r="E5" s="54">
        <v>0</v>
      </c>
      <c r="F5" s="55">
        <f t="shared" si="0"/>
        <v>3.75</v>
      </c>
      <c r="G5" s="56"/>
      <c r="H5" s="57"/>
      <c r="I5" s="58"/>
      <c r="J5" s="58"/>
      <c r="K5" s="59"/>
      <c r="L5" s="57"/>
      <c r="M5" s="58"/>
      <c r="N5" s="58"/>
      <c r="O5" s="59"/>
      <c r="P5" s="60"/>
      <c r="Q5" s="58"/>
      <c r="R5" s="58"/>
      <c r="S5" s="61"/>
      <c r="T5" s="57"/>
      <c r="U5" s="58"/>
      <c r="V5" s="58"/>
      <c r="W5" s="59"/>
      <c r="X5" s="57"/>
      <c r="Y5" s="58"/>
      <c r="Z5" s="58"/>
      <c r="AA5" s="59"/>
      <c r="AB5" s="57"/>
      <c r="AC5" s="58"/>
      <c r="AD5" s="58"/>
      <c r="AE5" s="59"/>
      <c r="AF5" s="57"/>
      <c r="AG5" s="58"/>
      <c r="AH5" s="59"/>
      <c r="AI5" s="57"/>
      <c r="AJ5" s="58"/>
      <c r="AK5" s="61"/>
      <c r="AL5" s="62"/>
      <c r="AM5" s="63"/>
      <c r="AN5" s="64"/>
      <c r="AO5" s="65"/>
      <c r="AP5" s="66"/>
      <c r="AQ5" s="67">
        <f t="shared" si="1"/>
        <v>4</v>
      </c>
      <c r="AR5" s="68"/>
      <c r="AT5" s="77"/>
      <c r="AU5" s="78"/>
      <c r="AV5" s="78"/>
      <c r="AW5" s="78"/>
      <c r="AX5" s="79">
        <f t="shared" si="2"/>
        <v>0</v>
      </c>
      <c r="AY5" s="60"/>
      <c r="AZ5" s="72">
        <f t="shared" si="3"/>
        <v>0</v>
      </c>
      <c r="BA5" s="54">
        <f t="shared" si="4"/>
        <v>4</v>
      </c>
      <c r="BB5" s="73">
        <f t="shared" si="5"/>
        <v>0</v>
      </c>
      <c r="BC5" s="74" t="str">
        <f t="shared" si="6"/>
        <v>незадовільно</v>
      </c>
      <c r="BH5" s="57">
        <v>3</v>
      </c>
      <c r="BI5" s="58">
        <v>2</v>
      </c>
      <c r="BJ5" s="58">
        <v>2</v>
      </c>
      <c r="BK5" s="58">
        <v>1</v>
      </c>
      <c r="BL5" s="59">
        <f t="shared" si="7"/>
        <v>5</v>
      </c>
    </row>
    <row r="6" spans="1:64" ht="15.75" x14ac:dyDescent="0.25">
      <c r="A6">
        <v>4</v>
      </c>
      <c r="B6" s="75" t="s">
        <v>49</v>
      </c>
      <c r="C6" s="53">
        <f>95*5/100</f>
        <v>4.75</v>
      </c>
      <c r="D6" s="54">
        <f>10/15*5</f>
        <v>3.333333333333333</v>
      </c>
      <c r="E6" s="54">
        <f>98*5/100</f>
        <v>4.9000000000000004</v>
      </c>
      <c r="F6" s="55">
        <f t="shared" si="0"/>
        <v>12.983333333333333</v>
      </c>
      <c r="G6" s="56"/>
      <c r="H6" s="57">
        <v>2</v>
      </c>
      <c r="I6" s="58">
        <v>2</v>
      </c>
      <c r="J6" s="58">
        <v>1</v>
      </c>
      <c r="K6" s="59"/>
      <c r="L6" s="57">
        <v>2</v>
      </c>
      <c r="M6" s="58">
        <v>2</v>
      </c>
      <c r="N6" s="58">
        <v>1</v>
      </c>
      <c r="O6" s="59"/>
      <c r="P6" s="60">
        <v>2</v>
      </c>
      <c r="Q6" s="58">
        <v>2</v>
      </c>
      <c r="R6" s="58">
        <v>1</v>
      </c>
      <c r="S6" s="61"/>
      <c r="T6" s="57">
        <v>2</v>
      </c>
      <c r="U6" s="80">
        <v>0</v>
      </c>
      <c r="V6" s="58">
        <v>1</v>
      </c>
      <c r="W6" s="59">
        <v>1</v>
      </c>
      <c r="X6" s="57">
        <v>3</v>
      </c>
      <c r="Y6" s="58">
        <v>3</v>
      </c>
      <c r="Z6" s="58">
        <v>1</v>
      </c>
      <c r="AA6" s="59"/>
      <c r="AB6" s="57">
        <v>3</v>
      </c>
      <c r="AC6" s="58">
        <v>3</v>
      </c>
      <c r="AD6" s="58">
        <v>1</v>
      </c>
      <c r="AE6" s="59"/>
      <c r="AF6" s="57">
        <v>4</v>
      </c>
      <c r="AG6" s="58">
        <v>1</v>
      </c>
      <c r="AH6" s="59">
        <v>1</v>
      </c>
      <c r="AI6" s="57"/>
      <c r="AJ6" s="58"/>
      <c r="AK6" s="61"/>
      <c r="AL6" s="62">
        <v>10</v>
      </c>
      <c r="AM6" s="63"/>
      <c r="AN6" s="64"/>
      <c r="AO6" s="65">
        <v>2</v>
      </c>
      <c r="AP6" s="66"/>
      <c r="AQ6" s="67">
        <f t="shared" si="1"/>
        <v>64</v>
      </c>
      <c r="AR6" s="76">
        <v>60</v>
      </c>
      <c r="AS6" t="s">
        <v>50</v>
      </c>
      <c r="AT6" s="77"/>
      <c r="AU6" s="78"/>
      <c r="AV6" s="78">
        <v>4</v>
      </c>
      <c r="AW6" s="78"/>
      <c r="AX6" s="79">
        <f t="shared" si="2"/>
        <v>4</v>
      </c>
      <c r="AY6" s="60"/>
      <c r="AZ6" s="72">
        <f t="shared" si="3"/>
        <v>4</v>
      </c>
      <c r="BA6" s="54">
        <f t="shared" si="4"/>
        <v>68</v>
      </c>
      <c r="BB6" s="73">
        <f t="shared" si="5"/>
        <v>64</v>
      </c>
      <c r="BC6" s="74" t="str">
        <f t="shared" si="6"/>
        <v>задовільно</v>
      </c>
      <c r="BH6" s="57">
        <v>4</v>
      </c>
      <c r="BI6" s="58">
        <v>2</v>
      </c>
      <c r="BJ6" s="58">
        <v>2</v>
      </c>
      <c r="BK6" s="58">
        <v>1</v>
      </c>
      <c r="BL6" s="59">
        <f t="shared" si="7"/>
        <v>5</v>
      </c>
    </row>
    <row r="7" spans="1:64" ht="15.75" x14ac:dyDescent="0.25">
      <c r="A7">
        <v>5</v>
      </c>
      <c r="B7" s="75" t="s">
        <v>51</v>
      </c>
      <c r="C7" s="53">
        <f>85*5/100</f>
        <v>4.25</v>
      </c>
      <c r="D7" s="54">
        <f>8/15*5</f>
        <v>2.6666666666666665</v>
      </c>
      <c r="E7" s="54">
        <f>100*5/100</f>
        <v>5</v>
      </c>
      <c r="F7" s="55">
        <f t="shared" si="0"/>
        <v>11.916666666666666</v>
      </c>
      <c r="G7" s="56"/>
      <c r="H7" s="57">
        <v>2</v>
      </c>
      <c r="I7" s="58">
        <v>2</v>
      </c>
      <c r="J7" s="58">
        <v>0.8</v>
      </c>
      <c r="K7" s="59"/>
      <c r="L7" s="57">
        <v>2</v>
      </c>
      <c r="M7" s="58">
        <v>2</v>
      </c>
      <c r="N7" s="58">
        <v>0.8</v>
      </c>
      <c r="O7" s="59"/>
      <c r="P7" s="60">
        <v>2</v>
      </c>
      <c r="Q7" s="58">
        <v>2</v>
      </c>
      <c r="R7" s="58">
        <v>0.8</v>
      </c>
      <c r="S7" s="61"/>
      <c r="T7" s="57">
        <v>2</v>
      </c>
      <c r="U7" s="80">
        <v>0</v>
      </c>
      <c r="V7" s="58">
        <v>0.8</v>
      </c>
      <c r="W7" s="59"/>
      <c r="X7" s="57">
        <v>3</v>
      </c>
      <c r="Y7" s="58">
        <v>3</v>
      </c>
      <c r="Z7" s="58">
        <v>0.8</v>
      </c>
      <c r="AA7" s="59"/>
      <c r="AB7" s="57">
        <v>3</v>
      </c>
      <c r="AC7" s="58">
        <v>3</v>
      </c>
      <c r="AD7" s="58">
        <v>0.8</v>
      </c>
      <c r="AE7" s="59"/>
      <c r="AF7" s="57">
        <v>4</v>
      </c>
      <c r="AG7" s="58">
        <v>0.7</v>
      </c>
      <c r="AH7" s="59"/>
      <c r="AI7" s="57"/>
      <c r="AJ7" s="58"/>
      <c r="AK7" s="61"/>
      <c r="AL7" s="62">
        <v>10</v>
      </c>
      <c r="AM7" s="63"/>
      <c r="AN7" s="64"/>
      <c r="AO7" s="65"/>
      <c r="AP7" s="66"/>
      <c r="AQ7" s="67">
        <f t="shared" si="1"/>
        <v>57</v>
      </c>
      <c r="AR7" s="76">
        <v>57</v>
      </c>
      <c r="AT7" s="77"/>
      <c r="AU7" s="78"/>
      <c r="AV7" s="78"/>
      <c r="AW7" s="78"/>
      <c r="AX7" s="79">
        <f t="shared" si="2"/>
        <v>0</v>
      </c>
      <c r="AY7" s="60"/>
      <c r="AZ7" s="72">
        <f t="shared" si="3"/>
        <v>0</v>
      </c>
      <c r="BA7" s="54">
        <f t="shared" si="4"/>
        <v>57</v>
      </c>
      <c r="BB7" s="73">
        <f t="shared" si="5"/>
        <v>57</v>
      </c>
      <c r="BC7" s="74" t="str">
        <f t="shared" si="6"/>
        <v>незадовільно</v>
      </c>
      <c r="BH7" s="57">
        <v>5</v>
      </c>
      <c r="BI7" s="58">
        <v>3</v>
      </c>
      <c r="BJ7" s="58">
        <v>3</v>
      </c>
      <c r="BK7" s="58">
        <v>1</v>
      </c>
      <c r="BL7" s="59">
        <f t="shared" si="7"/>
        <v>7</v>
      </c>
    </row>
    <row r="8" spans="1:64" ht="15.75" x14ac:dyDescent="0.25">
      <c r="A8">
        <v>6</v>
      </c>
      <c r="B8" s="75" t="s">
        <v>52</v>
      </c>
      <c r="C8" s="53">
        <f>95*5/100</f>
        <v>4.75</v>
      </c>
      <c r="D8" s="54">
        <f>8/15*5</f>
        <v>2.6666666666666665</v>
      </c>
      <c r="E8" s="54">
        <v>0</v>
      </c>
      <c r="F8" s="55">
        <f t="shared" si="0"/>
        <v>7.4166666666666661</v>
      </c>
      <c r="G8" s="56"/>
      <c r="H8" s="57">
        <v>2</v>
      </c>
      <c r="I8" s="58">
        <v>2</v>
      </c>
      <c r="J8" s="58">
        <v>1</v>
      </c>
      <c r="K8" s="59"/>
      <c r="L8" s="57">
        <v>2</v>
      </c>
      <c r="M8" s="58">
        <v>2</v>
      </c>
      <c r="N8" s="58">
        <v>1</v>
      </c>
      <c r="O8" s="59"/>
      <c r="P8" s="60">
        <v>2</v>
      </c>
      <c r="Q8" s="58">
        <v>2</v>
      </c>
      <c r="R8" s="58">
        <v>1</v>
      </c>
      <c r="S8" s="61"/>
      <c r="T8" s="57">
        <v>2</v>
      </c>
      <c r="U8" s="80">
        <v>0</v>
      </c>
      <c r="V8" s="58">
        <v>1</v>
      </c>
      <c r="W8" s="59"/>
      <c r="X8" s="57">
        <v>3</v>
      </c>
      <c r="Y8" s="58">
        <v>0</v>
      </c>
      <c r="Z8" s="58">
        <v>1</v>
      </c>
      <c r="AA8" s="59"/>
      <c r="AB8" s="57">
        <v>3</v>
      </c>
      <c r="AC8" s="58">
        <v>0</v>
      </c>
      <c r="AD8" s="58" t="s">
        <v>53</v>
      </c>
      <c r="AE8" s="59"/>
      <c r="AF8" s="57"/>
      <c r="AG8" s="58"/>
      <c r="AH8" s="59"/>
      <c r="AI8" s="57"/>
      <c r="AJ8" s="58"/>
      <c r="AK8" s="61"/>
      <c r="AL8" s="62"/>
      <c r="AM8" s="63"/>
      <c r="AN8" s="64"/>
      <c r="AO8" s="65"/>
      <c r="AP8" s="66"/>
      <c r="AQ8" s="67">
        <f t="shared" si="1"/>
        <v>32</v>
      </c>
      <c r="AR8" s="76">
        <v>32</v>
      </c>
      <c r="AT8" s="77"/>
      <c r="AU8" s="78"/>
      <c r="AV8" s="78"/>
      <c r="AW8" s="78"/>
      <c r="AX8" s="79">
        <f t="shared" si="2"/>
        <v>0</v>
      </c>
      <c r="AY8" s="60"/>
      <c r="AZ8" s="72">
        <f t="shared" si="3"/>
        <v>0</v>
      </c>
      <c r="BA8" s="54">
        <f t="shared" si="4"/>
        <v>32</v>
      </c>
      <c r="BB8" s="73">
        <f t="shared" si="5"/>
        <v>32</v>
      </c>
      <c r="BC8" s="74" t="str">
        <f t="shared" si="6"/>
        <v>незадовільно</v>
      </c>
      <c r="BH8" s="57">
        <v>6</v>
      </c>
      <c r="BI8" s="58">
        <v>3</v>
      </c>
      <c r="BJ8" s="58">
        <v>3</v>
      </c>
      <c r="BK8" s="58">
        <v>1</v>
      </c>
      <c r="BL8" s="59">
        <f t="shared" si="7"/>
        <v>7</v>
      </c>
    </row>
    <row r="9" spans="1:64" ht="15.75" x14ac:dyDescent="0.25">
      <c r="A9">
        <v>7</v>
      </c>
      <c r="B9" s="52" t="s">
        <v>54</v>
      </c>
      <c r="C9" s="53">
        <f>85*5/100</f>
        <v>4.25</v>
      </c>
      <c r="D9" s="54">
        <f>8/15*5</f>
        <v>2.6666666666666665</v>
      </c>
      <c r="E9" s="54">
        <v>0</v>
      </c>
      <c r="F9" s="55">
        <f t="shared" si="0"/>
        <v>6.9166666666666661</v>
      </c>
      <c r="G9" s="56"/>
      <c r="H9" s="57"/>
      <c r="I9" s="58"/>
      <c r="J9" s="58"/>
      <c r="K9" s="59"/>
      <c r="L9" s="57"/>
      <c r="M9" s="58"/>
      <c r="N9" s="58"/>
      <c r="O9" s="59"/>
      <c r="P9" s="60"/>
      <c r="Q9" s="58"/>
      <c r="R9" s="58"/>
      <c r="S9" s="61"/>
      <c r="T9" s="57"/>
      <c r="U9" s="80"/>
      <c r="V9" s="58"/>
      <c r="W9" s="59"/>
      <c r="X9" s="57"/>
      <c r="Y9" s="58"/>
      <c r="Z9" s="58"/>
      <c r="AA9" s="59"/>
      <c r="AB9" s="57"/>
      <c r="AC9" s="58"/>
      <c r="AD9" s="58"/>
      <c r="AE9" s="59"/>
      <c r="AF9" s="57"/>
      <c r="AG9" s="58"/>
      <c r="AH9" s="59"/>
      <c r="AI9" s="57"/>
      <c r="AJ9" s="58"/>
      <c r="AK9" s="61"/>
      <c r="AL9" s="62"/>
      <c r="AM9" s="63"/>
      <c r="AN9" s="64"/>
      <c r="AO9" s="65"/>
      <c r="AP9" s="66"/>
      <c r="AQ9" s="67">
        <f t="shared" si="1"/>
        <v>7</v>
      </c>
      <c r="AR9" s="68"/>
      <c r="AT9" s="77"/>
      <c r="AU9" s="78"/>
      <c r="AV9" s="78"/>
      <c r="AW9" s="78"/>
      <c r="AX9" s="79">
        <f t="shared" si="2"/>
        <v>0</v>
      </c>
      <c r="AY9" s="60"/>
      <c r="AZ9" s="72">
        <f t="shared" si="3"/>
        <v>0</v>
      </c>
      <c r="BA9" s="54">
        <f t="shared" si="4"/>
        <v>7</v>
      </c>
      <c r="BB9" s="73">
        <f t="shared" si="5"/>
        <v>0</v>
      </c>
      <c r="BC9" s="74" t="str">
        <f t="shared" si="6"/>
        <v>незадовільно</v>
      </c>
      <c r="BH9" s="57">
        <v>7</v>
      </c>
      <c r="BI9" s="58">
        <v>4</v>
      </c>
      <c r="BJ9" s="58">
        <v>0</v>
      </c>
      <c r="BK9" s="58">
        <v>1</v>
      </c>
      <c r="BL9" s="59">
        <f t="shared" si="7"/>
        <v>5</v>
      </c>
    </row>
    <row r="10" spans="1:64" ht="15.75" x14ac:dyDescent="0.25">
      <c r="A10">
        <v>8</v>
      </c>
      <c r="B10" s="81" t="s">
        <v>55</v>
      </c>
      <c r="C10" s="53">
        <f>85*5/100</f>
        <v>4.25</v>
      </c>
      <c r="D10" s="54">
        <f>9/15*5</f>
        <v>3</v>
      </c>
      <c r="E10" s="54">
        <f>70*5/100</f>
        <v>3.5</v>
      </c>
      <c r="F10" s="55">
        <f t="shared" si="0"/>
        <v>10.75</v>
      </c>
      <c r="G10" s="56"/>
      <c r="H10" s="57">
        <v>2</v>
      </c>
      <c r="I10" s="58">
        <v>2</v>
      </c>
      <c r="J10" s="58">
        <v>1</v>
      </c>
      <c r="K10" s="59"/>
      <c r="L10" s="57">
        <v>2</v>
      </c>
      <c r="M10" s="58">
        <v>2</v>
      </c>
      <c r="N10" s="58">
        <v>1</v>
      </c>
      <c r="O10" s="59"/>
      <c r="P10" s="60">
        <v>2</v>
      </c>
      <c r="Q10" s="58">
        <v>2</v>
      </c>
      <c r="R10" s="58">
        <v>1</v>
      </c>
      <c r="S10" s="61"/>
      <c r="T10" s="57">
        <v>2</v>
      </c>
      <c r="U10" s="80">
        <v>0</v>
      </c>
      <c r="V10" s="58">
        <v>1</v>
      </c>
      <c r="W10" s="59"/>
      <c r="X10" s="57"/>
      <c r="Y10" s="58"/>
      <c r="Z10" s="58"/>
      <c r="AA10" s="59"/>
      <c r="AB10" s="57"/>
      <c r="AC10" s="58"/>
      <c r="AD10" s="58"/>
      <c r="AE10" s="59"/>
      <c r="AF10" s="57"/>
      <c r="AG10" s="58"/>
      <c r="AH10" s="59"/>
      <c r="AI10" s="57"/>
      <c r="AJ10" s="58"/>
      <c r="AK10" s="61"/>
      <c r="AL10" s="62">
        <v>10</v>
      </c>
      <c r="AM10" s="63">
        <f>3*1+2+2+2+1</f>
        <v>10</v>
      </c>
      <c r="AN10" s="64"/>
      <c r="AO10" s="65">
        <v>2</v>
      </c>
      <c r="AP10" s="66"/>
      <c r="AQ10" s="67">
        <f t="shared" si="1"/>
        <v>51</v>
      </c>
      <c r="AR10" s="76">
        <v>51</v>
      </c>
      <c r="AT10" s="77"/>
      <c r="AU10" s="78"/>
      <c r="AV10" s="78"/>
      <c r="AW10" s="78"/>
      <c r="AX10" s="79">
        <f t="shared" si="2"/>
        <v>0</v>
      </c>
      <c r="AY10" s="60"/>
      <c r="AZ10" s="72">
        <f t="shared" si="3"/>
        <v>0</v>
      </c>
      <c r="BA10" s="54">
        <f t="shared" si="4"/>
        <v>51</v>
      </c>
      <c r="BB10" s="73">
        <f t="shared" si="5"/>
        <v>51</v>
      </c>
      <c r="BC10" s="74" t="str">
        <f t="shared" si="6"/>
        <v>незадовільно</v>
      </c>
      <c r="BH10" s="57">
        <v>8</v>
      </c>
      <c r="BI10" s="58">
        <v>5</v>
      </c>
      <c r="BJ10" s="58">
        <v>0</v>
      </c>
      <c r="BK10" s="58">
        <v>1</v>
      </c>
      <c r="BL10" s="59">
        <f t="shared" si="7"/>
        <v>6</v>
      </c>
    </row>
    <row r="11" spans="1:64" ht="15.75" x14ac:dyDescent="0.25">
      <c r="A11">
        <v>9</v>
      </c>
      <c r="B11" s="75" t="s">
        <v>56</v>
      </c>
      <c r="C11" s="53">
        <f>95*5/100</f>
        <v>4.75</v>
      </c>
      <c r="D11" s="54">
        <f>10/15*5</f>
        <v>3.333333333333333</v>
      </c>
      <c r="E11" s="54">
        <f>80*5/100</f>
        <v>4</v>
      </c>
      <c r="F11" s="55">
        <f t="shared" si="0"/>
        <v>12.083333333333332</v>
      </c>
      <c r="G11" s="56"/>
      <c r="H11" s="57">
        <v>2</v>
      </c>
      <c r="I11" s="58">
        <v>2</v>
      </c>
      <c r="J11" s="58">
        <v>0.5</v>
      </c>
      <c r="K11" s="59"/>
      <c r="L11" s="57">
        <v>2</v>
      </c>
      <c r="M11" s="58">
        <v>2</v>
      </c>
      <c r="N11" s="58">
        <v>0.5</v>
      </c>
      <c r="O11" s="59"/>
      <c r="P11" s="60">
        <v>2</v>
      </c>
      <c r="Q11" s="58">
        <v>2</v>
      </c>
      <c r="R11" s="58">
        <v>0.7</v>
      </c>
      <c r="S11" s="61"/>
      <c r="T11" s="57">
        <v>2</v>
      </c>
      <c r="U11" s="80">
        <v>0</v>
      </c>
      <c r="V11" s="58">
        <v>0.7</v>
      </c>
      <c r="W11" s="59"/>
      <c r="X11" s="57">
        <v>2</v>
      </c>
      <c r="Y11" s="58"/>
      <c r="Z11" s="58">
        <v>0.7</v>
      </c>
      <c r="AA11" s="59"/>
      <c r="AB11" s="57"/>
      <c r="AC11" s="58"/>
      <c r="AD11" s="58"/>
      <c r="AE11" s="59"/>
      <c r="AF11" s="57"/>
      <c r="AG11" s="58"/>
      <c r="AH11" s="59"/>
      <c r="AI11" s="57"/>
      <c r="AJ11" s="58"/>
      <c r="AK11" s="61"/>
      <c r="AL11" s="62">
        <v>10</v>
      </c>
      <c r="AM11" s="63"/>
      <c r="AN11" s="64"/>
      <c r="AO11" s="65"/>
      <c r="AP11" s="66"/>
      <c r="AQ11" s="67">
        <f>ROUND(SUM(F11:AP11),0)</f>
        <v>41</v>
      </c>
      <c r="AR11" s="76">
        <v>41</v>
      </c>
      <c r="AT11" s="77"/>
      <c r="AU11" s="78"/>
      <c r="AV11" s="78"/>
      <c r="AW11" s="78"/>
      <c r="AX11" s="79">
        <f t="shared" si="2"/>
        <v>0</v>
      </c>
      <c r="AY11" s="60"/>
      <c r="AZ11" s="72">
        <f t="shared" si="3"/>
        <v>0</v>
      </c>
      <c r="BA11" s="54">
        <f t="shared" si="4"/>
        <v>41</v>
      </c>
      <c r="BB11" s="73">
        <f t="shared" si="5"/>
        <v>41</v>
      </c>
      <c r="BC11" s="74" t="str">
        <f t="shared" si="6"/>
        <v>незадовільно</v>
      </c>
      <c r="BH11" s="57" t="s">
        <v>57</v>
      </c>
      <c r="BI11" s="58"/>
      <c r="BJ11" s="58"/>
      <c r="BK11" s="58"/>
      <c r="BL11" s="59">
        <v>5</v>
      </c>
    </row>
    <row r="12" spans="1:64" ht="15.75" x14ac:dyDescent="0.25">
      <c r="A12">
        <v>10</v>
      </c>
      <c r="B12" s="75" t="s">
        <v>58</v>
      </c>
      <c r="C12" s="53">
        <f>100*5/100</f>
        <v>5</v>
      </c>
      <c r="D12" s="54">
        <f>10/15*5</f>
        <v>3.333333333333333</v>
      </c>
      <c r="E12" s="54">
        <f>30*5/100</f>
        <v>1.5</v>
      </c>
      <c r="F12" s="55">
        <f t="shared" si="0"/>
        <v>9.8333333333333321</v>
      </c>
      <c r="G12" s="56"/>
      <c r="H12" s="57">
        <v>2</v>
      </c>
      <c r="I12" s="58">
        <v>2</v>
      </c>
      <c r="J12" s="58">
        <v>0.5</v>
      </c>
      <c r="K12" s="59"/>
      <c r="L12" s="57">
        <v>2</v>
      </c>
      <c r="M12" s="58">
        <v>2</v>
      </c>
      <c r="N12" s="58">
        <v>0.5</v>
      </c>
      <c r="O12" s="59"/>
      <c r="P12" s="60">
        <v>2</v>
      </c>
      <c r="Q12" s="58">
        <v>2</v>
      </c>
      <c r="R12" s="58">
        <v>0.5</v>
      </c>
      <c r="S12" s="61"/>
      <c r="T12" s="57">
        <v>2</v>
      </c>
      <c r="U12" s="80">
        <v>2</v>
      </c>
      <c r="V12" s="58">
        <v>0.9</v>
      </c>
      <c r="W12" s="59"/>
      <c r="X12" s="57">
        <v>1</v>
      </c>
      <c r="Y12" s="57">
        <v>1</v>
      </c>
      <c r="Z12" s="58">
        <v>0.9</v>
      </c>
      <c r="AA12" s="59"/>
      <c r="AB12" s="57">
        <v>1</v>
      </c>
      <c r="AC12" s="57">
        <v>1</v>
      </c>
      <c r="AD12" s="58">
        <v>0.9</v>
      </c>
      <c r="AE12" s="59"/>
      <c r="AF12" s="57">
        <v>1</v>
      </c>
      <c r="AG12" s="58">
        <v>0.9</v>
      </c>
      <c r="AH12" s="59"/>
      <c r="AI12" s="57"/>
      <c r="AJ12" s="58"/>
      <c r="AK12" s="61"/>
      <c r="AL12" s="62"/>
      <c r="AM12" s="63"/>
      <c r="AN12" s="64"/>
      <c r="AO12" s="65">
        <v>2</v>
      </c>
      <c r="AP12" s="66"/>
      <c r="AQ12" s="67">
        <f t="shared" si="1"/>
        <v>38</v>
      </c>
      <c r="AR12" s="76">
        <v>38</v>
      </c>
      <c r="AT12" s="77"/>
      <c r="AU12" s="78"/>
      <c r="AV12" s="78"/>
      <c r="AW12" s="78"/>
      <c r="AX12" s="79">
        <f t="shared" si="2"/>
        <v>0</v>
      </c>
      <c r="AY12" s="60"/>
      <c r="AZ12" s="72">
        <f t="shared" si="3"/>
        <v>0</v>
      </c>
      <c r="BA12" s="54">
        <f t="shared" si="4"/>
        <v>38</v>
      </c>
      <c r="BB12" s="73">
        <f t="shared" si="5"/>
        <v>38</v>
      </c>
      <c r="BC12" s="74" t="str">
        <f t="shared" si="6"/>
        <v>незадовільно</v>
      </c>
      <c r="BH12" s="57" t="s">
        <v>59</v>
      </c>
      <c r="BI12" s="58"/>
      <c r="BJ12" s="58"/>
      <c r="BK12" s="58"/>
      <c r="BL12" s="59">
        <v>10</v>
      </c>
    </row>
    <row r="13" spans="1:64" ht="16.5" thickBot="1" x14ac:dyDescent="0.3">
      <c r="A13">
        <v>11</v>
      </c>
      <c r="B13" s="52" t="s">
        <v>60</v>
      </c>
      <c r="C13" s="53">
        <f>80*5/100</f>
        <v>4</v>
      </c>
      <c r="D13" s="54">
        <f>7/15*5</f>
        <v>2.3333333333333335</v>
      </c>
      <c r="E13" s="54">
        <v>0</v>
      </c>
      <c r="F13" s="55">
        <f t="shared" si="0"/>
        <v>6.3333333333333339</v>
      </c>
      <c r="G13" s="56"/>
      <c r="H13" s="57"/>
      <c r="I13" s="58"/>
      <c r="J13" s="58"/>
      <c r="K13" s="59"/>
      <c r="L13" s="57"/>
      <c r="M13" s="58"/>
      <c r="N13" s="58"/>
      <c r="O13" s="59"/>
      <c r="P13" s="60"/>
      <c r="Q13" s="58"/>
      <c r="R13" s="58"/>
      <c r="S13" s="61"/>
      <c r="T13" s="57"/>
      <c r="U13" s="80"/>
      <c r="V13" s="58"/>
      <c r="W13" s="59"/>
      <c r="X13" s="57"/>
      <c r="Y13" s="58"/>
      <c r="Z13" s="58"/>
      <c r="AA13" s="59"/>
      <c r="AB13" s="57"/>
      <c r="AC13" s="58"/>
      <c r="AD13" s="58"/>
      <c r="AE13" s="59"/>
      <c r="AF13" s="57"/>
      <c r="AG13" s="58"/>
      <c r="AH13" s="59"/>
      <c r="AI13" s="57"/>
      <c r="AJ13" s="58"/>
      <c r="AK13" s="61"/>
      <c r="AL13" s="62"/>
      <c r="AM13" s="63"/>
      <c r="AN13" s="64"/>
      <c r="AO13" s="65"/>
      <c r="AP13" s="66"/>
      <c r="AQ13" s="67">
        <f t="shared" si="1"/>
        <v>6</v>
      </c>
      <c r="AR13" s="68"/>
      <c r="AT13" s="77"/>
      <c r="AU13" s="78"/>
      <c r="AV13" s="78"/>
      <c r="AW13" s="78"/>
      <c r="AX13" s="79">
        <f t="shared" si="2"/>
        <v>0</v>
      </c>
      <c r="AY13" s="60"/>
      <c r="AZ13" s="72">
        <f t="shared" si="3"/>
        <v>0</v>
      </c>
      <c r="BA13" s="54">
        <f t="shared" si="4"/>
        <v>6</v>
      </c>
      <c r="BB13" s="73">
        <f t="shared" si="5"/>
        <v>0</v>
      </c>
      <c r="BC13" s="74" t="str">
        <f t="shared" si="6"/>
        <v>незадовільно</v>
      </c>
      <c r="BH13" s="82" t="s">
        <v>61</v>
      </c>
      <c r="BI13" s="83"/>
      <c r="BJ13" s="83"/>
      <c r="BK13" s="83"/>
      <c r="BL13" s="84">
        <f>SUM(BL3:BL12)</f>
        <v>60</v>
      </c>
    </row>
    <row r="14" spans="1:64" ht="16.5" thickBot="1" x14ac:dyDescent="0.3">
      <c r="A14" s="85">
        <v>12</v>
      </c>
      <c r="B14" s="86" t="s">
        <v>62</v>
      </c>
      <c r="C14" s="87">
        <f>0*5/100</f>
        <v>0</v>
      </c>
      <c r="D14" s="88">
        <f>0*5</f>
        <v>0</v>
      </c>
      <c r="E14" s="88">
        <v>0</v>
      </c>
      <c r="F14" s="89">
        <f t="shared" si="0"/>
        <v>0</v>
      </c>
      <c r="G14" s="56"/>
      <c r="H14" s="90"/>
      <c r="I14" s="91"/>
      <c r="J14" s="91"/>
      <c r="K14" s="92"/>
      <c r="L14" s="90"/>
      <c r="M14" s="91"/>
      <c r="N14" s="91"/>
      <c r="O14" s="92"/>
      <c r="P14" s="93"/>
      <c r="Q14" s="91"/>
      <c r="R14" s="91"/>
      <c r="S14" s="94"/>
      <c r="T14" s="90"/>
      <c r="U14" s="80"/>
      <c r="V14" s="91"/>
      <c r="W14" s="92"/>
      <c r="X14" s="90"/>
      <c r="Y14" s="91"/>
      <c r="Z14" s="91"/>
      <c r="AA14" s="92"/>
      <c r="AB14" s="90"/>
      <c r="AC14" s="91"/>
      <c r="AD14" s="91"/>
      <c r="AE14" s="92"/>
      <c r="AF14" s="90"/>
      <c r="AG14" s="91"/>
      <c r="AH14" s="92"/>
      <c r="AI14" s="58"/>
      <c r="AJ14" s="91"/>
      <c r="AK14" s="94"/>
      <c r="AL14" s="62"/>
      <c r="AM14" s="63"/>
      <c r="AN14" s="64"/>
      <c r="AO14" s="95"/>
      <c r="AP14" s="96"/>
      <c r="AQ14" s="67">
        <f t="shared" si="1"/>
        <v>0</v>
      </c>
      <c r="AR14" s="76"/>
      <c r="AS14" s="97" t="s">
        <v>63</v>
      </c>
      <c r="AT14" s="98" t="s">
        <v>63</v>
      </c>
      <c r="AU14" s="99"/>
      <c r="AV14" s="99"/>
      <c r="AW14" s="100"/>
      <c r="AX14" s="79">
        <f t="shared" si="2"/>
        <v>0</v>
      </c>
      <c r="AY14" s="60"/>
      <c r="AZ14" s="72">
        <f t="shared" si="3"/>
        <v>0</v>
      </c>
      <c r="BA14" s="54">
        <f t="shared" si="4"/>
        <v>0</v>
      </c>
      <c r="BB14" s="101">
        <v>70</v>
      </c>
      <c r="BC14" s="102" t="str">
        <f t="shared" si="6"/>
        <v>задовільно</v>
      </c>
      <c r="BD14" s="103" t="s">
        <v>64</v>
      </c>
      <c r="BE14" s="97"/>
    </row>
    <row r="15" spans="1:64" ht="15.75" x14ac:dyDescent="0.25">
      <c r="A15">
        <v>13</v>
      </c>
      <c r="B15" s="75" t="s">
        <v>65</v>
      </c>
      <c r="C15" s="53">
        <f>45*5/100</f>
        <v>2.25</v>
      </c>
      <c r="D15" s="54">
        <f>5/15*5</f>
        <v>1.6666666666666665</v>
      </c>
      <c r="E15" s="54">
        <v>0</v>
      </c>
      <c r="F15" s="55">
        <f t="shared" si="0"/>
        <v>3.9166666666666665</v>
      </c>
      <c r="G15" s="56"/>
      <c r="H15" s="57">
        <v>1</v>
      </c>
      <c r="I15" s="57">
        <v>1</v>
      </c>
      <c r="J15" s="58">
        <v>0.5</v>
      </c>
      <c r="K15" s="59"/>
      <c r="L15" s="57">
        <v>1</v>
      </c>
      <c r="M15" s="57">
        <v>1</v>
      </c>
      <c r="N15" s="58">
        <v>0.5</v>
      </c>
      <c r="O15" s="59"/>
      <c r="P15" s="57">
        <v>1</v>
      </c>
      <c r="Q15" s="57">
        <v>1</v>
      </c>
      <c r="R15" s="58">
        <v>0.5</v>
      </c>
      <c r="S15" s="61"/>
      <c r="T15" s="57">
        <v>1</v>
      </c>
      <c r="U15" s="57">
        <v>1</v>
      </c>
      <c r="V15" s="58">
        <v>0.5</v>
      </c>
      <c r="W15" s="59"/>
      <c r="X15" s="57">
        <v>1</v>
      </c>
      <c r="Y15" s="57">
        <v>1</v>
      </c>
      <c r="Z15" s="58">
        <v>0.5</v>
      </c>
      <c r="AA15" s="59"/>
      <c r="AB15" s="57"/>
      <c r="AC15" s="58"/>
      <c r="AD15" s="58"/>
      <c r="AE15" s="59"/>
      <c r="AF15" s="57"/>
      <c r="AG15" s="58"/>
      <c r="AH15" s="59"/>
      <c r="AI15" s="57"/>
      <c r="AJ15" s="58"/>
      <c r="AK15" s="61"/>
      <c r="AL15" s="62"/>
      <c r="AM15" s="63"/>
      <c r="AN15" s="64"/>
      <c r="AO15" s="65"/>
      <c r="AP15" s="66"/>
      <c r="AQ15" s="67">
        <f t="shared" si="1"/>
        <v>16</v>
      </c>
      <c r="AR15" s="76"/>
      <c r="AT15" s="77"/>
      <c r="AU15" s="78"/>
      <c r="AV15" s="78"/>
      <c r="AW15" s="78"/>
      <c r="AX15" s="79">
        <f t="shared" si="2"/>
        <v>0</v>
      </c>
      <c r="AY15" s="60"/>
      <c r="AZ15" s="72">
        <f t="shared" si="3"/>
        <v>0</v>
      </c>
      <c r="BA15" s="54">
        <f t="shared" si="4"/>
        <v>16</v>
      </c>
      <c r="BB15" s="73">
        <f t="shared" si="5"/>
        <v>0</v>
      </c>
      <c r="BC15" s="74" t="str">
        <f t="shared" si="6"/>
        <v>незадовільно</v>
      </c>
      <c r="BH15" s="104" t="s">
        <v>66</v>
      </c>
      <c r="BI15" s="105"/>
      <c r="BJ15" s="105"/>
      <c r="BK15" s="105"/>
      <c r="BL15" s="106"/>
    </row>
    <row r="16" spans="1:64" ht="15.75" x14ac:dyDescent="0.25">
      <c r="A16">
        <v>14</v>
      </c>
      <c r="B16" s="75" t="s">
        <v>67</v>
      </c>
      <c r="C16" s="53">
        <f>40*5/100</f>
        <v>2</v>
      </c>
      <c r="D16" s="54">
        <f>8/15*5</f>
        <v>2.6666666666666665</v>
      </c>
      <c r="E16" s="54">
        <f>100*5/100</f>
        <v>5</v>
      </c>
      <c r="F16" s="55">
        <f t="shared" si="0"/>
        <v>9.6666666666666661</v>
      </c>
      <c r="G16" s="56"/>
      <c r="H16" s="57">
        <v>2</v>
      </c>
      <c r="I16" s="58">
        <v>2</v>
      </c>
      <c r="J16" s="58">
        <v>0.9</v>
      </c>
      <c r="K16" s="59"/>
      <c r="L16" s="57">
        <v>2</v>
      </c>
      <c r="M16" s="58">
        <v>2</v>
      </c>
      <c r="N16" s="58">
        <v>0.9</v>
      </c>
      <c r="O16" s="59"/>
      <c r="P16" s="60">
        <v>2</v>
      </c>
      <c r="Q16" s="58">
        <v>2</v>
      </c>
      <c r="R16" s="58">
        <v>0.9</v>
      </c>
      <c r="S16" s="61">
        <v>0.5</v>
      </c>
      <c r="T16" s="57">
        <v>2</v>
      </c>
      <c r="U16" s="80">
        <v>2</v>
      </c>
      <c r="V16" s="58">
        <v>0.9</v>
      </c>
      <c r="W16" s="59">
        <v>0.5</v>
      </c>
      <c r="X16" s="57">
        <v>3</v>
      </c>
      <c r="Y16" s="58">
        <v>3</v>
      </c>
      <c r="Z16" s="58">
        <v>0.9</v>
      </c>
      <c r="AA16" s="59"/>
      <c r="AB16" s="57">
        <v>3</v>
      </c>
      <c r="AC16" s="58">
        <v>3</v>
      </c>
      <c r="AD16" s="58">
        <v>0.9</v>
      </c>
      <c r="AE16" s="59"/>
      <c r="AF16" s="57">
        <v>4</v>
      </c>
      <c r="AG16" s="58">
        <v>0.9</v>
      </c>
      <c r="AH16" s="59"/>
      <c r="AI16" s="57"/>
      <c r="AJ16" s="58"/>
      <c r="AK16" s="61"/>
      <c r="AL16" s="62">
        <v>10</v>
      </c>
      <c r="AM16" s="63"/>
      <c r="AN16" s="64"/>
      <c r="AO16" s="65"/>
      <c r="AP16" s="66"/>
      <c r="AQ16" s="67">
        <f t="shared" si="1"/>
        <v>59</v>
      </c>
      <c r="AR16" s="76">
        <v>59</v>
      </c>
      <c r="AT16" s="77"/>
      <c r="AU16" s="78"/>
      <c r="AV16" s="78"/>
      <c r="AW16" s="78"/>
      <c r="AX16" s="79">
        <f t="shared" si="2"/>
        <v>0</v>
      </c>
      <c r="AY16" s="60"/>
      <c r="AZ16" s="72">
        <f t="shared" si="3"/>
        <v>0</v>
      </c>
      <c r="BA16" s="54">
        <f t="shared" si="4"/>
        <v>59</v>
      </c>
      <c r="BB16" s="73">
        <f t="shared" si="5"/>
        <v>59</v>
      </c>
      <c r="BC16" s="74" t="str">
        <f t="shared" si="6"/>
        <v>незадовільно</v>
      </c>
      <c r="BH16" s="107" t="s">
        <v>68</v>
      </c>
      <c r="BI16" s="108" t="s">
        <v>69</v>
      </c>
      <c r="BJ16" s="108" t="s">
        <v>70</v>
      </c>
      <c r="BK16" s="108" t="s">
        <v>61</v>
      </c>
      <c r="BL16" s="109"/>
    </row>
    <row r="17" spans="1:64" ht="16.5" thickBot="1" x14ac:dyDescent="0.3">
      <c r="A17">
        <v>15</v>
      </c>
      <c r="B17" s="75" t="s">
        <v>71</v>
      </c>
      <c r="C17" s="53">
        <f>100*5/100</f>
        <v>5</v>
      </c>
      <c r="D17" s="54">
        <f>10/15*5</f>
        <v>3.333333333333333</v>
      </c>
      <c r="E17" s="54">
        <f>98*5/100</f>
        <v>4.9000000000000004</v>
      </c>
      <c r="F17" s="55">
        <f t="shared" si="0"/>
        <v>13.233333333333333</v>
      </c>
      <c r="G17" s="56"/>
      <c r="H17" s="57">
        <v>2</v>
      </c>
      <c r="I17" s="58">
        <v>2</v>
      </c>
      <c r="J17" s="58">
        <v>1</v>
      </c>
      <c r="K17" s="59"/>
      <c r="L17" s="57">
        <v>2</v>
      </c>
      <c r="M17" s="58">
        <v>2</v>
      </c>
      <c r="N17" s="58">
        <v>1</v>
      </c>
      <c r="O17" s="59"/>
      <c r="P17" s="60">
        <v>2</v>
      </c>
      <c r="Q17" s="58">
        <v>2</v>
      </c>
      <c r="R17" s="58">
        <v>1</v>
      </c>
      <c r="S17" s="61"/>
      <c r="T17" s="57">
        <v>2</v>
      </c>
      <c r="U17" s="80">
        <v>2</v>
      </c>
      <c r="V17" s="58">
        <v>1</v>
      </c>
      <c r="W17" s="59">
        <v>1</v>
      </c>
      <c r="X17" s="57">
        <v>3</v>
      </c>
      <c r="Y17" s="58">
        <v>3</v>
      </c>
      <c r="Z17" s="58">
        <v>1</v>
      </c>
      <c r="AA17" s="59"/>
      <c r="AB17" s="57">
        <v>3</v>
      </c>
      <c r="AC17" s="58">
        <v>3</v>
      </c>
      <c r="AD17" s="58">
        <v>1</v>
      </c>
      <c r="AE17" s="59"/>
      <c r="AF17" s="57">
        <v>4</v>
      </c>
      <c r="AG17" s="58">
        <v>1</v>
      </c>
      <c r="AH17" s="59"/>
      <c r="AI17" s="57"/>
      <c r="AJ17" s="58"/>
      <c r="AK17" s="61"/>
      <c r="AL17" s="62">
        <v>10</v>
      </c>
      <c r="AM17" s="63"/>
      <c r="AN17" s="64"/>
      <c r="AO17" s="65"/>
      <c r="AP17" s="66"/>
      <c r="AQ17" s="67">
        <f t="shared" si="1"/>
        <v>63</v>
      </c>
      <c r="AR17" s="76">
        <v>60</v>
      </c>
      <c r="AS17" t="s">
        <v>50</v>
      </c>
      <c r="AT17" s="77"/>
      <c r="AU17" s="78"/>
      <c r="AV17" s="78"/>
      <c r="AW17" s="78"/>
      <c r="AX17" s="79"/>
      <c r="AY17" s="60"/>
      <c r="AZ17" s="72"/>
      <c r="BA17" s="54">
        <f t="shared" si="4"/>
        <v>63</v>
      </c>
      <c r="BB17" s="101">
        <v>90</v>
      </c>
      <c r="BC17" s="74" t="str">
        <f t="shared" si="6"/>
        <v>відмінно</v>
      </c>
      <c r="BH17" s="110">
        <v>15</v>
      </c>
      <c r="BI17" s="111">
        <v>20</v>
      </c>
      <c r="BJ17" s="111">
        <v>5</v>
      </c>
      <c r="BK17" s="111">
        <f>SUM(BH17:BJ17)</f>
        <v>40</v>
      </c>
      <c r="BL17" s="112"/>
    </row>
    <row r="18" spans="1:64" ht="15.75" x14ac:dyDescent="0.25">
      <c r="A18">
        <v>16</v>
      </c>
      <c r="B18" s="52" t="s">
        <v>72</v>
      </c>
      <c r="C18" s="53">
        <f>100*5/100</f>
        <v>5</v>
      </c>
      <c r="D18" s="54">
        <f>5/15*5</f>
        <v>1.6666666666666665</v>
      </c>
      <c r="E18" s="54">
        <f>30*5/100</f>
        <v>1.5</v>
      </c>
      <c r="F18" s="55">
        <f t="shared" si="0"/>
        <v>8.1666666666666661</v>
      </c>
      <c r="G18" s="56"/>
      <c r="H18" s="57">
        <f>1-0</f>
        <v>1</v>
      </c>
      <c r="I18" s="58">
        <v>2</v>
      </c>
      <c r="J18" s="58">
        <v>0.7</v>
      </c>
      <c r="K18" s="59"/>
      <c r="L18" s="57">
        <v>2</v>
      </c>
      <c r="M18" s="58">
        <v>2</v>
      </c>
      <c r="N18" s="58">
        <v>0.1</v>
      </c>
      <c r="O18" s="59"/>
      <c r="P18" s="60"/>
      <c r="Q18" s="58"/>
      <c r="R18" s="113" t="s">
        <v>73</v>
      </c>
      <c r="S18" s="61"/>
      <c r="T18" s="57"/>
      <c r="U18" s="80"/>
      <c r="V18" s="113" t="s">
        <v>73</v>
      </c>
      <c r="W18" s="59"/>
      <c r="X18" s="57"/>
      <c r="Y18" s="58"/>
      <c r="Z18" s="113" t="s">
        <v>73</v>
      </c>
      <c r="AA18" s="59"/>
      <c r="AB18" s="57"/>
      <c r="AC18" s="58"/>
      <c r="AD18" s="113" t="s">
        <v>73</v>
      </c>
      <c r="AE18" s="59"/>
      <c r="AF18" s="57"/>
      <c r="AG18" s="113" t="s">
        <v>73</v>
      </c>
      <c r="AH18" s="59"/>
      <c r="AI18" s="57"/>
      <c r="AJ18" s="58"/>
      <c r="AK18" s="61"/>
      <c r="AL18" s="62"/>
      <c r="AM18" s="63"/>
      <c r="AN18" s="64"/>
      <c r="AO18" s="65">
        <v>2</v>
      </c>
      <c r="AP18" s="66"/>
      <c r="AQ18" s="67">
        <f t="shared" si="1"/>
        <v>18</v>
      </c>
      <c r="AR18" s="68"/>
      <c r="AT18" s="77"/>
      <c r="AU18" s="78"/>
      <c r="AV18" s="78"/>
      <c r="AW18" s="78"/>
      <c r="AX18" s="79">
        <f t="shared" si="2"/>
        <v>0</v>
      </c>
      <c r="AY18" s="60"/>
      <c r="AZ18" s="72">
        <f t="shared" si="3"/>
        <v>0</v>
      </c>
      <c r="BA18" s="54">
        <f t="shared" si="4"/>
        <v>18</v>
      </c>
      <c r="BB18" s="73">
        <f t="shared" si="5"/>
        <v>0</v>
      </c>
      <c r="BC18" s="74" t="str">
        <f t="shared" si="6"/>
        <v>незадовільно</v>
      </c>
      <c r="BH18" t="s">
        <v>74</v>
      </c>
      <c r="BI18">
        <v>1</v>
      </c>
      <c r="BJ18">
        <v>1</v>
      </c>
    </row>
    <row r="19" spans="1:64" ht="15.75" x14ac:dyDescent="0.25">
      <c r="A19">
        <v>17</v>
      </c>
      <c r="B19" s="114" t="s">
        <v>75</v>
      </c>
      <c r="C19" s="53">
        <f>95*5/100</f>
        <v>4.75</v>
      </c>
      <c r="D19" s="54">
        <f>0</f>
        <v>0</v>
      </c>
      <c r="E19" s="54">
        <v>0</v>
      </c>
      <c r="F19" s="55">
        <f t="shared" si="0"/>
        <v>4.75</v>
      </c>
      <c r="G19" s="56"/>
      <c r="H19" s="57">
        <v>2</v>
      </c>
      <c r="I19" s="58">
        <v>2</v>
      </c>
      <c r="J19" s="58">
        <v>0.5</v>
      </c>
      <c r="K19" s="59"/>
      <c r="L19" s="57">
        <v>2</v>
      </c>
      <c r="M19" s="58">
        <v>2</v>
      </c>
      <c r="N19" s="58">
        <v>0.5</v>
      </c>
      <c r="O19" s="59"/>
      <c r="P19" s="60">
        <v>2</v>
      </c>
      <c r="Q19" s="58">
        <v>2</v>
      </c>
      <c r="R19" s="58">
        <v>0.5</v>
      </c>
      <c r="S19" s="61"/>
      <c r="T19" s="57">
        <v>2</v>
      </c>
      <c r="U19" s="80"/>
      <c r="V19" s="58">
        <v>0.5</v>
      </c>
      <c r="W19" s="59"/>
      <c r="X19" s="57">
        <v>3</v>
      </c>
      <c r="Y19" s="58">
        <v>3</v>
      </c>
      <c r="Z19" s="58">
        <v>0.5</v>
      </c>
      <c r="AA19" s="59"/>
      <c r="AB19" s="57">
        <v>1</v>
      </c>
      <c r="AC19" s="57">
        <v>1</v>
      </c>
      <c r="AD19" s="58">
        <v>0.5</v>
      </c>
      <c r="AE19" s="59"/>
      <c r="AF19" s="57">
        <v>1</v>
      </c>
      <c r="AG19" s="58">
        <v>0.5</v>
      </c>
      <c r="AH19" s="59"/>
      <c r="AI19" s="57"/>
      <c r="AJ19" s="58"/>
      <c r="AK19" s="61"/>
      <c r="AL19" s="62">
        <v>10</v>
      </c>
      <c r="AM19" s="63"/>
      <c r="AN19" s="64"/>
      <c r="AO19" s="65"/>
      <c r="AP19" s="66"/>
      <c r="AQ19" s="67">
        <f t="shared" si="1"/>
        <v>41</v>
      </c>
      <c r="AR19" s="76">
        <v>41</v>
      </c>
      <c r="AT19" s="77"/>
      <c r="AU19" s="78"/>
      <c r="AV19" s="78"/>
      <c r="AW19" s="78"/>
      <c r="AX19" s="79">
        <f t="shared" si="2"/>
        <v>0</v>
      </c>
      <c r="AY19" s="60"/>
      <c r="AZ19" s="72">
        <f t="shared" si="3"/>
        <v>0</v>
      </c>
      <c r="BA19" s="54">
        <f t="shared" si="4"/>
        <v>41</v>
      </c>
      <c r="BB19" s="73">
        <f t="shared" si="5"/>
        <v>41</v>
      </c>
      <c r="BC19" s="74" t="str">
        <f t="shared" si="6"/>
        <v>незадовільно</v>
      </c>
    </row>
    <row r="20" spans="1:64" ht="15.75" x14ac:dyDescent="0.25">
      <c r="A20">
        <v>18</v>
      </c>
      <c r="B20" s="75" t="s">
        <v>76</v>
      </c>
      <c r="C20" s="53">
        <f>85*5/100</f>
        <v>4.25</v>
      </c>
      <c r="D20" s="54">
        <f>4/15*5</f>
        <v>1.3333333333333333</v>
      </c>
      <c r="E20" s="54">
        <v>0</v>
      </c>
      <c r="F20" s="55">
        <f t="shared" si="0"/>
        <v>5.583333333333333</v>
      </c>
      <c r="G20" s="56"/>
      <c r="H20" s="57"/>
      <c r="I20" s="58"/>
      <c r="J20" s="58"/>
      <c r="K20" s="59"/>
      <c r="L20" s="57"/>
      <c r="M20" s="58"/>
      <c r="N20" s="58"/>
      <c r="O20" s="59"/>
      <c r="P20" s="60"/>
      <c r="Q20" s="58"/>
      <c r="R20" s="58"/>
      <c r="S20" s="61"/>
      <c r="T20" s="57"/>
      <c r="U20" s="80"/>
      <c r="V20" s="58"/>
      <c r="W20" s="59"/>
      <c r="X20" s="57"/>
      <c r="Y20" s="58"/>
      <c r="Z20" s="58"/>
      <c r="AA20" s="59"/>
      <c r="AB20" s="57"/>
      <c r="AC20" s="58"/>
      <c r="AD20" s="58"/>
      <c r="AE20" s="59"/>
      <c r="AF20" s="57"/>
      <c r="AG20" s="58"/>
      <c r="AH20" s="59"/>
      <c r="AI20" s="57"/>
      <c r="AJ20" s="58"/>
      <c r="AK20" s="61"/>
      <c r="AL20" s="62">
        <v>10</v>
      </c>
      <c r="AM20" s="63">
        <f>3*1+2+2+2+1</f>
        <v>10</v>
      </c>
      <c r="AN20" s="64"/>
      <c r="AO20" s="65"/>
      <c r="AP20" s="66"/>
      <c r="AQ20" s="67">
        <f t="shared" si="1"/>
        <v>26</v>
      </c>
      <c r="AR20" s="76"/>
      <c r="AT20" s="77"/>
      <c r="AU20" s="78"/>
      <c r="AV20" s="78"/>
      <c r="AW20" s="78"/>
      <c r="AX20" s="79">
        <f t="shared" si="2"/>
        <v>0</v>
      </c>
      <c r="AY20" s="60"/>
      <c r="AZ20" s="72">
        <f t="shared" si="3"/>
        <v>0</v>
      </c>
      <c r="BA20" s="54">
        <f t="shared" si="4"/>
        <v>26</v>
      </c>
      <c r="BB20" s="73">
        <f t="shared" si="5"/>
        <v>0</v>
      </c>
      <c r="BC20" s="74" t="str">
        <f t="shared" si="6"/>
        <v>незадовільно</v>
      </c>
    </row>
    <row r="21" spans="1:64" ht="15.75" x14ac:dyDescent="0.25">
      <c r="A21">
        <v>19</v>
      </c>
      <c r="B21" s="75" t="s">
        <v>77</v>
      </c>
      <c r="C21" s="53">
        <f>90*5/100</f>
        <v>4.5</v>
      </c>
      <c r="D21" s="54">
        <f>13/15*5</f>
        <v>4.3333333333333339</v>
      </c>
      <c r="E21" s="54">
        <f>100*5/100</f>
        <v>5</v>
      </c>
      <c r="F21" s="55">
        <f t="shared" si="0"/>
        <v>13.833333333333334</v>
      </c>
      <c r="G21" s="115"/>
      <c r="H21" s="116"/>
      <c r="I21" s="117"/>
      <c r="J21" s="118" t="s">
        <v>78</v>
      </c>
      <c r="K21" s="119"/>
      <c r="L21" s="116"/>
      <c r="M21" s="117"/>
      <c r="N21" s="118" t="s">
        <v>78</v>
      </c>
      <c r="O21" s="119"/>
      <c r="P21" s="120"/>
      <c r="Q21" s="117"/>
      <c r="R21" s="117" t="s">
        <v>78</v>
      </c>
      <c r="S21" s="121"/>
      <c r="T21" s="116"/>
      <c r="U21" s="117"/>
      <c r="V21" s="118" t="s">
        <v>78</v>
      </c>
      <c r="W21" s="119"/>
      <c r="X21" s="116"/>
      <c r="Y21" s="117"/>
      <c r="Z21" s="118" t="s">
        <v>78</v>
      </c>
      <c r="AA21" s="119"/>
      <c r="AB21" s="116"/>
      <c r="AC21" s="117"/>
      <c r="AD21" s="118" t="s">
        <v>78</v>
      </c>
      <c r="AE21" s="119"/>
      <c r="AF21" s="116"/>
      <c r="AG21" s="117"/>
      <c r="AH21" s="119"/>
      <c r="AI21" s="116"/>
      <c r="AJ21" s="117"/>
      <c r="AK21" s="121"/>
      <c r="AL21" s="122"/>
      <c r="AM21" s="123"/>
      <c r="AN21" s="124"/>
      <c r="AO21" s="125"/>
      <c r="AP21" s="126"/>
      <c r="AQ21" s="67">
        <f t="shared" si="1"/>
        <v>14</v>
      </c>
      <c r="AR21" s="76"/>
      <c r="AT21" s="77"/>
      <c r="AU21" s="78"/>
      <c r="AV21" s="78"/>
      <c r="AW21" s="78"/>
      <c r="AX21" s="79">
        <f t="shared" si="2"/>
        <v>0</v>
      </c>
      <c r="AY21" s="60"/>
      <c r="AZ21" s="72">
        <f t="shared" si="3"/>
        <v>0</v>
      </c>
      <c r="BA21" s="54">
        <f t="shared" si="4"/>
        <v>14</v>
      </c>
      <c r="BB21" s="73">
        <f t="shared" si="5"/>
        <v>0</v>
      </c>
      <c r="BC21" s="74" t="str">
        <f t="shared" si="6"/>
        <v>незадовільно</v>
      </c>
    </row>
    <row r="22" spans="1:64" ht="16.5" thickBot="1" x14ac:dyDescent="0.3">
      <c r="A22">
        <v>20</v>
      </c>
      <c r="B22" s="75" t="s">
        <v>79</v>
      </c>
      <c r="C22" s="127">
        <f>55*5/100</f>
        <v>2.75</v>
      </c>
      <c r="D22" s="128">
        <f>4/15*5</f>
        <v>1.3333333333333333</v>
      </c>
      <c r="E22" s="128">
        <f>30*5/100</f>
        <v>1.5</v>
      </c>
      <c r="F22" s="129">
        <f t="shared" si="0"/>
        <v>5.583333333333333</v>
      </c>
      <c r="G22" s="56"/>
      <c r="H22" s="58">
        <f>2-0.3</f>
        <v>1.7</v>
      </c>
      <c r="I22" s="58">
        <v>2</v>
      </c>
      <c r="J22" s="58">
        <v>0.9</v>
      </c>
      <c r="K22" s="58"/>
      <c r="L22" s="58">
        <v>2</v>
      </c>
      <c r="M22" s="58">
        <v>2</v>
      </c>
      <c r="N22" s="58">
        <v>1</v>
      </c>
      <c r="O22" s="58">
        <v>1</v>
      </c>
      <c r="P22" s="58">
        <v>2</v>
      </c>
      <c r="Q22" s="58">
        <v>2</v>
      </c>
      <c r="R22" s="58">
        <v>1</v>
      </c>
      <c r="S22" s="58">
        <v>1</v>
      </c>
      <c r="T22" s="58"/>
      <c r="U22" s="57">
        <v>1</v>
      </c>
      <c r="V22" s="117">
        <v>0.4</v>
      </c>
      <c r="W22" s="58"/>
      <c r="X22" s="57">
        <v>1</v>
      </c>
      <c r="Y22" s="58"/>
      <c r="Z22" s="117">
        <v>0.4</v>
      </c>
      <c r="AA22" s="58"/>
      <c r="AB22" s="57">
        <v>1</v>
      </c>
      <c r="AC22" s="58"/>
      <c r="AD22" s="117">
        <v>0.4</v>
      </c>
      <c r="AE22" s="58"/>
      <c r="AF22" s="57">
        <v>1</v>
      </c>
      <c r="AG22" s="117">
        <v>0.4</v>
      </c>
      <c r="AH22" s="58"/>
      <c r="AI22" s="58"/>
      <c r="AJ22" s="117">
        <v>0.3</v>
      </c>
      <c r="AK22" s="58"/>
      <c r="AL22" s="63"/>
      <c r="AM22" s="63"/>
      <c r="AN22" s="63"/>
      <c r="AO22" s="58"/>
      <c r="AP22" s="61"/>
      <c r="AQ22" s="67">
        <f t="shared" si="1"/>
        <v>28</v>
      </c>
      <c r="AR22" s="76"/>
      <c r="AT22" s="77"/>
      <c r="AU22" s="78"/>
      <c r="AV22" s="78"/>
      <c r="AW22" s="78"/>
      <c r="AX22" s="79">
        <f t="shared" si="2"/>
        <v>0</v>
      </c>
      <c r="AY22" s="60"/>
      <c r="AZ22" s="72">
        <f t="shared" si="3"/>
        <v>0</v>
      </c>
      <c r="BA22" s="54">
        <f t="shared" si="4"/>
        <v>28</v>
      </c>
      <c r="BB22" s="73">
        <f t="shared" si="5"/>
        <v>0</v>
      </c>
      <c r="BC22" s="74" t="str">
        <f t="shared" si="6"/>
        <v>незадовільно</v>
      </c>
    </row>
    <row r="23" spans="1:64" ht="16.5" thickBot="1" x14ac:dyDescent="0.3">
      <c r="A23">
        <v>21</v>
      </c>
      <c r="B23" s="75" t="s">
        <v>80</v>
      </c>
      <c r="C23" s="130">
        <f>85*5/100</f>
        <v>4.25</v>
      </c>
      <c r="D23" s="130">
        <f>3/15*5</f>
        <v>1</v>
      </c>
      <c r="E23" s="130">
        <f>30*5/100</f>
        <v>1.5</v>
      </c>
      <c r="F23" s="131">
        <f t="shared" si="0"/>
        <v>6.75</v>
      </c>
      <c r="G23" s="132"/>
      <c r="H23" s="58"/>
      <c r="I23" s="133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63">
        <v>10</v>
      </c>
      <c r="AM23" s="63">
        <f>3*1+2+2+2+1</f>
        <v>10</v>
      </c>
      <c r="AN23" s="63"/>
      <c r="AO23" s="58"/>
      <c r="AP23" s="61"/>
      <c r="AQ23" s="67">
        <f t="shared" si="1"/>
        <v>27</v>
      </c>
      <c r="AR23" s="76"/>
      <c r="AT23" s="134"/>
      <c r="AU23" s="135"/>
      <c r="AV23" s="135"/>
      <c r="AW23" s="135"/>
      <c r="AX23" s="136">
        <f t="shared" si="2"/>
        <v>0</v>
      </c>
      <c r="AY23" s="60"/>
      <c r="AZ23" s="72">
        <f t="shared" si="3"/>
        <v>0</v>
      </c>
      <c r="BA23" s="54">
        <f t="shared" si="4"/>
        <v>27</v>
      </c>
      <c r="BB23" s="73">
        <f t="shared" si="5"/>
        <v>0</v>
      </c>
      <c r="BC23" s="137" t="str">
        <f t="shared" si="6"/>
        <v>незадовільно</v>
      </c>
    </row>
  </sheetData>
  <mergeCells count="20">
    <mergeCell ref="AT14:AW14"/>
    <mergeCell ref="BH15:BL15"/>
    <mergeCell ref="AQ1:AQ2"/>
    <mergeCell ref="AR1:AR2"/>
    <mergeCell ref="AT1:AX1"/>
    <mergeCell ref="AZ1:AZ2"/>
    <mergeCell ref="BB1:BB2"/>
    <mergeCell ref="BH1:BL1"/>
    <mergeCell ref="X1:AA1"/>
    <mergeCell ref="AB1:AE1"/>
    <mergeCell ref="AF1:AH1"/>
    <mergeCell ref="AI1:AK1"/>
    <mergeCell ref="AL1:AN1"/>
    <mergeCell ref="AO1:AP1"/>
    <mergeCell ref="C1:F1"/>
    <mergeCell ref="G1:G2"/>
    <mergeCell ref="H1:K1"/>
    <mergeCell ref="L1:O1"/>
    <mergeCell ref="P1:S1"/>
    <mergeCell ref="T1:W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ІПЗ-41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2020-12-22T22:55:28Z</dcterms:created>
  <dcterms:modified xsi:type="dcterms:W3CDTF">2020-12-22T22:56:38Z</dcterms:modified>
</cp:coreProperties>
</file>