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abed\Desktop\maj 2015\excel\"/>
    </mc:Choice>
  </mc:AlternateContent>
  <xr:revisionPtr revIDLastSave="0" documentId="8_{0386423F-5C9E-4AC9-89D8-051E8431D2DB}" xr6:coauthVersionLast="44" xr6:coauthVersionMax="44" xr10:uidLastSave="{00000000-0000-0000-0000-000000000000}"/>
  <bookViews>
    <workbookView xWindow="-110" yWindow="-110" windowWidth="19420" windowHeight="10300" xr2:uid="{00000000-000D-0000-FFFF-FFFF00000000}"/>
  </bookViews>
  <sheets>
    <sheet name="1)" sheetId="2" r:id="rId1"/>
    <sheet name="Arkusz3" sheetId="4" r:id="rId2"/>
    <sheet name="2)" sheetId="3" r:id="rId3"/>
  </sheets>
  <definedNames>
    <definedName name="DaneZewnętrzne_1" localSheetId="0" hidden="1">'1)'!$A$1:$G$51</definedName>
    <definedName name="DaneZewnętrzne_1" localSheetId="1" hidden="1">Arkusz3!$A$1:$G$51</definedName>
  </definedNames>
  <calcPr calcId="191029"/>
  <pivotCaches>
    <pivotCache cacheId="5" r:id="rId4"/>
    <pivotCache cacheId="15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6" i="4" l="1"/>
  <c r="AH3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2" i="4"/>
  <c r="V11" i="4"/>
  <c r="V12" i="4"/>
  <c r="V43" i="4"/>
  <c r="V44" i="4"/>
  <c r="J3" i="4"/>
  <c r="V3" i="4" s="1"/>
  <c r="I3" i="4"/>
  <c r="I4" i="4"/>
  <c r="J4" i="4"/>
  <c r="V4" i="4" s="1"/>
  <c r="I5" i="4"/>
  <c r="J5" i="4"/>
  <c r="V5" i="4" s="1"/>
  <c r="I6" i="4"/>
  <c r="J6" i="4"/>
  <c r="I7" i="4"/>
  <c r="J7" i="4"/>
  <c r="I8" i="4"/>
  <c r="J8" i="4"/>
  <c r="V8" i="4" s="1"/>
  <c r="I9" i="4"/>
  <c r="J9" i="4"/>
  <c r="V9" i="4" s="1"/>
  <c r="I10" i="4"/>
  <c r="J10" i="4"/>
  <c r="I11" i="4"/>
  <c r="J11" i="4"/>
  <c r="I12" i="4"/>
  <c r="J12" i="4"/>
  <c r="I13" i="4"/>
  <c r="J13" i="4"/>
  <c r="V13" i="4" s="1"/>
  <c r="I14" i="4"/>
  <c r="J14" i="4"/>
  <c r="I15" i="4"/>
  <c r="J15" i="4"/>
  <c r="I16" i="4"/>
  <c r="J16" i="4"/>
  <c r="V16" i="4" s="1"/>
  <c r="I17" i="4"/>
  <c r="J17" i="4"/>
  <c r="V17" i="4" s="1"/>
  <c r="I18" i="4"/>
  <c r="J18" i="4"/>
  <c r="I19" i="4"/>
  <c r="V19" i="4" s="1"/>
  <c r="J19" i="4"/>
  <c r="I20" i="4"/>
  <c r="J20" i="4"/>
  <c r="V20" i="4" s="1"/>
  <c r="I21" i="4"/>
  <c r="J21" i="4"/>
  <c r="V21" i="4" s="1"/>
  <c r="I22" i="4"/>
  <c r="J22" i="4"/>
  <c r="I23" i="4"/>
  <c r="J23" i="4"/>
  <c r="I24" i="4"/>
  <c r="J24" i="4"/>
  <c r="V24" i="4" s="1"/>
  <c r="I25" i="4"/>
  <c r="J25" i="4"/>
  <c r="V25" i="4" s="1"/>
  <c r="I26" i="4"/>
  <c r="J26" i="4"/>
  <c r="I27" i="4"/>
  <c r="V27" i="4" s="1"/>
  <c r="J27" i="4"/>
  <c r="I28" i="4"/>
  <c r="J28" i="4"/>
  <c r="V28" i="4" s="1"/>
  <c r="I29" i="4"/>
  <c r="J29" i="4"/>
  <c r="V29" i="4" s="1"/>
  <c r="I30" i="4"/>
  <c r="J30" i="4"/>
  <c r="I31" i="4"/>
  <c r="J31" i="4"/>
  <c r="I32" i="4"/>
  <c r="J32" i="4"/>
  <c r="V32" i="4" s="1"/>
  <c r="I33" i="4"/>
  <c r="J33" i="4"/>
  <c r="V33" i="4" s="1"/>
  <c r="I34" i="4"/>
  <c r="J34" i="4"/>
  <c r="I35" i="4"/>
  <c r="V35" i="4" s="1"/>
  <c r="J35" i="4"/>
  <c r="I36" i="4"/>
  <c r="J36" i="4"/>
  <c r="V36" i="4" s="1"/>
  <c r="I37" i="4"/>
  <c r="J37" i="4"/>
  <c r="V37" i="4" s="1"/>
  <c r="I38" i="4"/>
  <c r="J38" i="4"/>
  <c r="I39" i="4"/>
  <c r="J39" i="4"/>
  <c r="I40" i="4"/>
  <c r="J40" i="4"/>
  <c r="V40" i="4" s="1"/>
  <c r="I41" i="4"/>
  <c r="J41" i="4"/>
  <c r="V41" i="4" s="1"/>
  <c r="I42" i="4"/>
  <c r="J42" i="4"/>
  <c r="I43" i="4"/>
  <c r="J43" i="4"/>
  <c r="I44" i="4"/>
  <c r="J44" i="4"/>
  <c r="I45" i="4"/>
  <c r="J45" i="4"/>
  <c r="V45" i="4" s="1"/>
  <c r="I46" i="4"/>
  <c r="J46" i="4"/>
  <c r="I47" i="4"/>
  <c r="J47" i="4"/>
  <c r="I48" i="4"/>
  <c r="J48" i="4"/>
  <c r="V48" i="4" s="1"/>
  <c r="I49" i="4"/>
  <c r="J49" i="4"/>
  <c r="V49" i="4" s="1"/>
  <c r="I50" i="4"/>
  <c r="J50" i="4"/>
  <c r="I51" i="4"/>
  <c r="V51" i="4" s="1"/>
  <c r="J51" i="4"/>
  <c r="J2" i="4"/>
  <c r="V2" i="4" s="1"/>
  <c r="I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J4" i="3"/>
  <c r="L19" i="2"/>
  <c r="L20" i="2"/>
  <c r="L21" i="2"/>
  <c r="L18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2" i="2"/>
  <c r="B3" i="2"/>
  <c r="V47" i="4" l="1"/>
  <c r="V39" i="4"/>
  <c r="V31" i="4"/>
  <c r="V23" i="4"/>
  <c r="V15" i="4"/>
  <c r="V7" i="4"/>
  <c r="V50" i="4"/>
  <c r="V46" i="4"/>
  <c r="V42" i="4"/>
  <c r="V38" i="4"/>
  <c r="V34" i="4"/>
  <c r="V30" i="4"/>
  <c r="V26" i="4"/>
  <c r="V22" i="4"/>
  <c r="V18" i="4"/>
  <c r="V14" i="4"/>
  <c r="V10" i="4"/>
  <c r="V6" i="4"/>
  <c r="H50" i="4"/>
  <c r="H42" i="4"/>
  <c r="H26" i="4"/>
  <c r="H22" i="4"/>
  <c r="H21" i="4"/>
  <c r="K21" i="4" s="1"/>
  <c r="H49" i="4"/>
  <c r="K49" i="4" s="1"/>
  <c r="H45" i="4"/>
  <c r="K45" i="4" s="1"/>
  <c r="H41" i="4"/>
  <c r="H37" i="4"/>
  <c r="K37" i="4" s="1"/>
  <c r="H29" i="4"/>
  <c r="K29" i="4" s="1"/>
  <c r="H25" i="4"/>
  <c r="K25" i="4" s="1"/>
  <c r="H13" i="4"/>
  <c r="K47" i="4"/>
  <c r="H39" i="4"/>
  <c r="K39" i="4" s="1"/>
  <c r="K35" i="4"/>
  <c r="H31" i="4"/>
  <c r="K31" i="4" s="1"/>
  <c r="H23" i="4"/>
  <c r="H19" i="4"/>
  <c r="K19" i="4" s="1"/>
  <c r="H7" i="4"/>
  <c r="K7" i="4" s="1"/>
  <c r="K22" i="4"/>
  <c r="H46" i="4"/>
  <c r="K46" i="4" s="1"/>
  <c r="H14" i="4"/>
  <c r="K14" i="4" s="1"/>
  <c r="K13" i="4"/>
  <c r="H38" i="4"/>
  <c r="K38" i="4" s="1"/>
  <c r="H6" i="4"/>
  <c r="K6" i="4" s="1"/>
  <c r="H5" i="4"/>
  <c r="K5" i="4" s="1"/>
  <c r="H48" i="4"/>
  <c r="H40" i="4"/>
  <c r="H24" i="4"/>
  <c r="K24" i="4" s="1"/>
  <c r="H8" i="4"/>
  <c r="K8" i="4" s="1"/>
  <c r="H30" i="4"/>
  <c r="K30" i="4" s="1"/>
  <c r="K26" i="4"/>
  <c r="H2" i="4"/>
  <c r="H44" i="4"/>
  <c r="K44" i="4" s="1"/>
  <c r="H36" i="4"/>
  <c r="K36" i="4" s="1"/>
  <c r="H28" i="4"/>
  <c r="K28" i="4" s="1"/>
  <c r="H20" i="4"/>
  <c r="K20" i="4" s="1"/>
  <c r="H12" i="4"/>
  <c r="K12" i="4" s="1"/>
  <c r="H4" i="4"/>
  <c r="K4" i="4" s="1"/>
  <c r="K50" i="4"/>
  <c r="H51" i="4"/>
  <c r="K51" i="4" s="1"/>
  <c r="H43" i="4"/>
  <c r="K43" i="4" s="1"/>
  <c r="H35" i="4"/>
  <c r="H27" i="4"/>
  <c r="K27" i="4" s="1"/>
  <c r="H11" i="4"/>
  <c r="K11" i="4" s="1"/>
  <c r="H3" i="4"/>
  <c r="K3" i="4" s="1"/>
  <c r="K42" i="4"/>
  <c r="H34" i="4"/>
  <c r="K34" i="4" s="1"/>
  <c r="H18" i="4"/>
  <c r="K18" i="4" s="1"/>
  <c r="H10" i="4"/>
  <c r="K10" i="4" s="1"/>
  <c r="K41" i="4"/>
  <c r="K23" i="4"/>
  <c r="H33" i="4"/>
  <c r="K33" i="4" s="1"/>
  <c r="H17" i="4"/>
  <c r="K17" i="4" s="1"/>
  <c r="H9" i="4"/>
  <c r="K9" i="4" s="1"/>
  <c r="K48" i="4"/>
  <c r="K40" i="4"/>
  <c r="H32" i="4"/>
  <c r="K32" i="4" s="1"/>
  <c r="H16" i="4"/>
  <c r="K16" i="4" s="1"/>
  <c r="H47" i="4"/>
  <c r="H15" i="4"/>
  <c r="K15" i="4" s="1"/>
  <c r="L9" i="4" l="1"/>
  <c r="W9" i="4"/>
  <c r="L13" i="4"/>
  <c r="W13" i="4"/>
  <c r="L12" i="4"/>
  <c r="W12" i="4"/>
  <c r="L15" i="4"/>
  <c r="W15" i="4"/>
  <c r="L24" i="4"/>
  <c r="W24" i="4"/>
  <c r="L21" i="4"/>
  <c r="W21" i="4"/>
  <c r="L23" i="4"/>
  <c r="W23" i="4"/>
  <c r="L27" i="4"/>
  <c r="W27" i="4"/>
  <c r="L28" i="4"/>
  <c r="W28" i="4"/>
  <c r="L22" i="4"/>
  <c r="W22" i="4"/>
  <c r="L45" i="4"/>
  <c r="W45" i="4"/>
  <c r="L8" i="4"/>
  <c r="W8" i="4"/>
  <c r="L33" i="4"/>
  <c r="W33" i="4"/>
  <c r="L46" i="4"/>
  <c r="W46" i="4"/>
  <c r="L47" i="4"/>
  <c r="W47" i="4"/>
  <c r="L16" i="4"/>
  <c r="W16" i="4"/>
  <c r="L41" i="4"/>
  <c r="W41" i="4"/>
  <c r="L36" i="4"/>
  <c r="W36" i="4"/>
  <c r="L7" i="4"/>
  <c r="W7" i="4"/>
  <c r="L25" i="4"/>
  <c r="W25" i="4"/>
  <c r="L30" i="4"/>
  <c r="W30" i="4"/>
  <c r="L17" i="4"/>
  <c r="W17" i="4"/>
  <c r="L49" i="4"/>
  <c r="W49" i="4"/>
  <c r="L32" i="4"/>
  <c r="W32" i="4"/>
  <c r="L10" i="4"/>
  <c r="W10" i="4"/>
  <c r="L43" i="4"/>
  <c r="W43" i="4"/>
  <c r="L44" i="4"/>
  <c r="W44" i="4"/>
  <c r="L5" i="4"/>
  <c r="W5" i="4"/>
  <c r="L19" i="4"/>
  <c r="W19" i="4"/>
  <c r="L29" i="4"/>
  <c r="W29" i="4"/>
  <c r="L42" i="4"/>
  <c r="W42" i="4"/>
  <c r="L35" i="4"/>
  <c r="W35" i="4"/>
  <c r="L14" i="4"/>
  <c r="W14" i="4"/>
  <c r="L11" i="4"/>
  <c r="W11" i="4"/>
  <c r="L40" i="4"/>
  <c r="W40" i="4"/>
  <c r="L18" i="4"/>
  <c r="W18" i="4"/>
  <c r="L51" i="4"/>
  <c r="W51" i="4"/>
  <c r="L6" i="4"/>
  <c r="W6" i="4"/>
  <c r="L37" i="4"/>
  <c r="W37" i="4"/>
  <c r="L4" i="4"/>
  <c r="W4" i="4"/>
  <c r="L3" i="4"/>
  <c r="W3" i="4"/>
  <c r="L39" i="4"/>
  <c r="W39" i="4"/>
  <c r="L20" i="4"/>
  <c r="W20" i="4"/>
  <c r="L48" i="4"/>
  <c r="W48" i="4"/>
  <c r="L34" i="4"/>
  <c r="W34" i="4"/>
  <c r="L50" i="4"/>
  <c r="W50" i="4"/>
  <c r="L26" i="4"/>
  <c r="W26" i="4"/>
  <c r="L38" i="4"/>
  <c r="W38" i="4"/>
  <c r="L31" i="4"/>
  <c r="W31" i="4"/>
  <c r="K2" i="4"/>
  <c r="W2" i="4" s="1"/>
  <c r="M38" i="4" l="1"/>
  <c r="X38" i="4"/>
  <c r="M32" i="4"/>
  <c r="X32" i="4"/>
  <c r="M15" i="4"/>
  <c r="X15" i="4"/>
  <c r="M40" i="4"/>
  <c r="X40" i="4"/>
  <c r="M42" i="4"/>
  <c r="X42" i="4"/>
  <c r="M44" i="4"/>
  <c r="X44" i="4"/>
  <c r="M49" i="4"/>
  <c r="X49" i="4"/>
  <c r="M7" i="4"/>
  <c r="X7" i="4"/>
  <c r="M47" i="4"/>
  <c r="X47" i="4"/>
  <c r="M45" i="4"/>
  <c r="X45" i="4"/>
  <c r="M23" i="4"/>
  <c r="X23" i="4"/>
  <c r="M12" i="4"/>
  <c r="X12" i="4"/>
  <c r="M4" i="4"/>
  <c r="X4" i="4"/>
  <c r="M18" i="4"/>
  <c r="X18" i="4"/>
  <c r="M25" i="4"/>
  <c r="X25" i="4"/>
  <c r="M20" i="4"/>
  <c r="X20" i="4"/>
  <c r="M50" i="4"/>
  <c r="X50" i="4"/>
  <c r="M39" i="4"/>
  <c r="X39" i="4"/>
  <c r="M6" i="4"/>
  <c r="X6" i="4"/>
  <c r="M5" i="4"/>
  <c r="X5" i="4"/>
  <c r="M27" i="4"/>
  <c r="X27" i="4"/>
  <c r="L2" i="4"/>
  <c r="M11" i="4"/>
  <c r="X11" i="4"/>
  <c r="M29" i="4"/>
  <c r="X29" i="4"/>
  <c r="M43" i="4"/>
  <c r="X43" i="4"/>
  <c r="M17" i="4"/>
  <c r="X17" i="4"/>
  <c r="M36" i="4"/>
  <c r="X36" i="4"/>
  <c r="M46" i="4"/>
  <c r="X46" i="4"/>
  <c r="M22" i="4"/>
  <c r="X22" i="4"/>
  <c r="M21" i="4"/>
  <c r="X21" i="4"/>
  <c r="M13" i="4"/>
  <c r="X13" i="4"/>
  <c r="M48" i="4"/>
  <c r="X48" i="4"/>
  <c r="M16" i="4"/>
  <c r="X16" i="4"/>
  <c r="M37" i="4"/>
  <c r="X37" i="4"/>
  <c r="M31" i="4"/>
  <c r="X31" i="4"/>
  <c r="M34" i="4"/>
  <c r="X34" i="4"/>
  <c r="M3" i="4"/>
  <c r="X3" i="4"/>
  <c r="M35" i="4"/>
  <c r="X35" i="4"/>
  <c r="M8" i="4"/>
  <c r="X8" i="4"/>
  <c r="M26" i="4"/>
  <c r="X26" i="4"/>
  <c r="M51" i="4"/>
  <c r="X51" i="4"/>
  <c r="M14" i="4"/>
  <c r="X14" i="4"/>
  <c r="M19" i="4"/>
  <c r="X19" i="4"/>
  <c r="M10" i="4"/>
  <c r="X10" i="4"/>
  <c r="M30" i="4"/>
  <c r="X30" i="4"/>
  <c r="M41" i="4"/>
  <c r="X41" i="4"/>
  <c r="M33" i="4"/>
  <c r="X33" i="4"/>
  <c r="M28" i="4"/>
  <c r="X28" i="4"/>
  <c r="M24" i="4"/>
  <c r="X24" i="4"/>
  <c r="M9" i="4"/>
  <c r="X9" i="4"/>
  <c r="N16" i="4" l="1"/>
  <c r="Y16" i="4"/>
  <c r="N20" i="4"/>
  <c r="Y20" i="4"/>
  <c r="N10" i="4"/>
  <c r="Y10" i="4"/>
  <c r="N46" i="4"/>
  <c r="Y46" i="4"/>
  <c r="N6" i="4"/>
  <c r="Y6" i="4"/>
  <c r="N25" i="4"/>
  <c r="Y25" i="4"/>
  <c r="N23" i="4"/>
  <c r="Y23" i="4"/>
  <c r="N49" i="4"/>
  <c r="Y49" i="4"/>
  <c r="N15" i="4"/>
  <c r="Y15" i="4"/>
  <c r="N24" i="4"/>
  <c r="Y24" i="4"/>
  <c r="N22" i="4"/>
  <c r="Y22" i="4"/>
  <c r="N5" i="4"/>
  <c r="Y5" i="4"/>
  <c r="N28" i="4"/>
  <c r="Y28" i="4"/>
  <c r="N29" i="4"/>
  <c r="Y29" i="4"/>
  <c r="N33" i="4"/>
  <c r="Y33" i="4"/>
  <c r="N19" i="4"/>
  <c r="Y19" i="4"/>
  <c r="N8" i="4"/>
  <c r="Y8" i="4"/>
  <c r="N31" i="4"/>
  <c r="Y31" i="4"/>
  <c r="N13" i="4"/>
  <c r="Y13" i="4"/>
  <c r="N36" i="4"/>
  <c r="Y36" i="4"/>
  <c r="N11" i="4"/>
  <c r="Y11" i="4"/>
  <c r="N3" i="4"/>
  <c r="Y3" i="4"/>
  <c r="N12" i="4"/>
  <c r="Y12" i="4"/>
  <c r="N34" i="4"/>
  <c r="Y34" i="4"/>
  <c r="M2" i="4"/>
  <c r="X2" i="4"/>
  <c r="N39" i="4"/>
  <c r="Y39" i="4"/>
  <c r="N18" i="4"/>
  <c r="Y18" i="4"/>
  <c r="N45" i="4"/>
  <c r="Y45" i="4"/>
  <c r="N44" i="4"/>
  <c r="Y44" i="4"/>
  <c r="N32" i="4"/>
  <c r="Y32" i="4"/>
  <c r="N51" i="4"/>
  <c r="Y51" i="4"/>
  <c r="N7" i="4"/>
  <c r="Y7" i="4"/>
  <c r="N26" i="4"/>
  <c r="Y26" i="4"/>
  <c r="N9" i="4"/>
  <c r="Y9" i="4"/>
  <c r="N14" i="4"/>
  <c r="Y14" i="4"/>
  <c r="N37" i="4"/>
  <c r="Y37" i="4"/>
  <c r="N21" i="4"/>
  <c r="Y21" i="4"/>
  <c r="N17" i="4"/>
  <c r="Y17" i="4"/>
  <c r="N30" i="4"/>
  <c r="Y30" i="4"/>
  <c r="N43" i="4"/>
  <c r="Y43" i="4"/>
  <c r="N40" i="4"/>
  <c r="Y40" i="4"/>
  <c r="N48" i="4"/>
  <c r="Y48" i="4"/>
  <c r="N41" i="4"/>
  <c r="Y41" i="4"/>
  <c r="N35" i="4"/>
  <c r="Y35" i="4"/>
  <c r="N27" i="4"/>
  <c r="Y27" i="4"/>
  <c r="N50" i="4"/>
  <c r="Y50" i="4"/>
  <c r="N4" i="4"/>
  <c r="Y4" i="4"/>
  <c r="N47" i="4"/>
  <c r="Y47" i="4"/>
  <c r="N42" i="4"/>
  <c r="Y42" i="4"/>
  <c r="N38" i="4"/>
  <c r="Y38" i="4"/>
  <c r="O43" i="4" l="1"/>
  <c r="Z43" i="4"/>
  <c r="O34" i="4"/>
  <c r="Z34" i="4"/>
  <c r="O49" i="4"/>
  <c r="Z49" i="4"/>
  <c r="O30" i="4"/>
  <c r="Z30" i="4"/>
  <c r="O14" i="4"/>
  <c r="Z14" i="4"/>
  <c r="O51" i="4"/>
  <c r="Z51" i="4"/>
  <c r="O18" i="4"/>
  <c r="Z18" i="4"/>
  <c r="O12" i="4"/>
  <c r="Z12" i="4"/>
  <c r="O13" i="4"/>
  <c r="Z13" i="4"/>
  <c r="O33" i="4"/>
  <c r="Z33" i="4"/>
  <c r="O22" i="4"/>
  <c r="Z22" i="4"/>
  <c r="O23" i="4"/>
  <c r="Z23" i="4"/>
  <c r="O10" i="4"/>
  <c r="Z10" i="4"/>
  <c r="O35" i="4"/>
  <c r="Z35" i="4"/>
  <c r="O45" i="4"/>
  <c r="Z45" i="4"/>
  <c r="O19" i="4"/>
  <c r="Z19" i="4"/>
  <c r="O38" i="4"/>
  <c r="Z38" i="4"/>
  <c r="O48" i="4"/>
  <c r="Z48" i="4"/>
  <c r="O17" i="4"/>
  <c r="Z17" i="4"/>
  <c r="O32" i="4"/>
  <c r="Z32" i="4"/>
  <c r="O39" i="4"/>
  <c r="Z39" i="4"/>
  <c r="O3" i="4"/>
  <c r="Z3" i="4"/>
  <c r="O31" i="4"/>
  <c r="Z31" i="4"/>
  <c r="O29" i="4"/>
  <c r="Z29" i="4"/>
  <c r="O24" i="4"/>
  <c r="Z24" i="4"/>
  <c r="O25" i="4"/>
  <c r="Z25" i="4"/>
  <c r="O20" i="4"/>
  <c r="Z20" i="4"/>
  <c r="O7" i="4"/>
  <c r="Z7" i="4"/>
  <c r="O5" i="4"/>
  <c r="Z5" i="4"/>
  <c r="O41" i="4"/>
  <c r="Z41" i="4"/>
  <c r="O50" i="4"/>
  <c r="Z50" i="4"/>
  <c r="O9" i="4"/>
  <c r="Z9" i="4"/>
  <c r="O47" i="4"/>
  <c r="Z47" i="4"/>
  <c r="O37" i="4"/>
  <c r="Z37" i="4"/>
  <c r="O36" i="4"/>
  <c r="Z36" i="4"/>
  <c r="O46" i="4"/>
  <c r="Z46" i="4"/>
  <c r="O4" i="4"/>
  <c r="Z4" i="4"/>
  <c r="O42" i="4"/>
  <c r="Z42" i="4"/>
  <c r="O27" i="4"/>
  <c r="Z27" i="4"/>
  <c r="O40" i="4"/>
  <c r="Z40" i="4"/>
  <c r="O21" i="4"/>
  <c r="Z21" i="4"/>
  <c r="O26" i="4"/>
  <c r="Z26" i="4"/>
  <c r="O44" i="4"/>
  <c r="Z44" i="4"/>
  <c r="N2" i="4"/>
  <c r="Y2" i="4"/>
  <c r="O11" i="4"/>
  <c r="Z11" i="4"/>
  <c r="O8" i="4"/>
  <c r="Z8" i="4"/>
  <c r="O28" i="4"/>
  <c r="Z28" i="4"/>
  <c r="O15" i="4"/>
  <c r="Z15" i="4"/>
  <c r="O6" i="4"/>
  <c r="Z6" i="4"/>
  <c r="O16" i="4"/>
  <c r="Z16" i="4"/>
  <c r="P40" i="4" l="1"/>
  <c r="AA40" i="4"/>
  <c r="P9" i="4"/>
  <c r="AA9" i="4"/>
  <c r="P19" i="4"/>
  <c r="AA19" i="4"/>
  <c r="P28" i="4"/>
  <c r="AA28" i="4"/>
  <c r="P44" i="4"/>
  <c r="AA44" i="4"/>
  <c r="P27" i="4"/>
  <c r="AA27" i="4"/>
  <c r="P36" i="4"/>
  <c r="AA36" i="4"/>
  <c r="P50" i="4"/>
  <c r="AA50" i="4"/>
  <c r="P20" i="4"/>
  <c r="AA20" i="4"/>
  <c r="P31" i="4"/>
  <c r="AA31" i="4"/>
  <c r="P17" i="4"/>
  <c r="AA17" i="4"/>
  <c r="P45" i="4"/>
  <c r="AA45" i="4"/>
  <c r="P22" i="4"/>
  <c r="AA22" i="4"/>
  <c r="P18" i="4"/>
  <c r="AA18" i="4"/>
  <c r="P49" i="4"/>
  <c r="AA49" i="4"/>
  <c r="P15" i="4"/>
  <c r="AA15" i="4"/>
  <c r="P7" i="4"/>
  <c r="AA7" i="4"/>
  <c r="P12" i="4"/>
  <c r="AA12" i="4"/>
  <c r="P16" i="4"/>
  <c r="AA16" i="4"/>
  <c r="P26" i="4"/>
  <c r="AA26" i="4"/>
  <c r="P42" i="4"/>
  <c r="AA42" i="4"/>
  <c r="P41" i="4"/>
  <c r="AA41" i="4"/>
  <c r="P25" i="4"/>
  <c r="AA25" i="4"/>
  <c r="P3" i="4"/>
  <c r="AA3" i="4"/>
  <c r="P48" i="4"/>
  <c r="AA48" i="4"/>
  <c r="P35" i="4"/>
  <c r="AA35" i="4"/>
  <c r="P33" i="4"/>
  <c r="AA33" i="4"/>
  <c r="P51" i="4"/>
  <c r="AA51" i="4"/>
  <c r="P34" i="4"/>
  <c r="AA34" i="4"/>
  <c r="P46" i="4"/>
  <c r="AA46" i="4"/>
  <c r="P29" i="4"/>
  <c r="AA29" i="4"/>
  <c r="P23" i="4"/>
  <c r="AA23" i="4"/>
  <c r="P8" i="4"/>
  <c r="AA8" i="4"/>
  <c r="P37" i="4"/>
  <c r="AA37" i="4"/>
  <c r="O2" i="4"/>
  <c r="Z2" i="4"/>
  <c r="P32" i="4"/>
  <c r="AA32" i="4"/>
  <c r="P30" i="4"/>
  <c r="AA30" i="4"/>
  <c r="P6" i="4"/>
  <c r="AA6" i="4"/>
  <c r="P11" i="4"/>
  <c r="AA11" i="4"/>
  <c r="P21" i="4"/>
  <c r="AA21" i="4"/>
  <c r="P4" i="4"/>
  <c r="AA4" i="4"/>
  <c r="P47" i="4"/>
  <c r="AA47" i="4"/>
  <c r="P5" i="4"/>
  <c r="AA5" i="4"/>
  <c r="P24" i="4"/>
  <c r="AA24" i="4"/>
  <c r="P39" i="4"/>
  <c r="AA39" i="4"/>
  <c r="P38" i="4"/>
  <c r="AA38" i="4"/>
  <c r="P10" i="4"/>
  <c r="AA10" i="4"/>
  <c r="P13" i="4"/>
  <c r="AA13" i="4"/>
  <c r="P14" i="4"/>
  <c r="AA14" i="4"/>
  <c r="P43" i="4"/>
  <c r="AA43" i="4"/>
  <c r="Q21" i="4" l="1"/>
  <c r="AB21" i="4"/>
  <c r="Q3" i="4"/>
  <c r="AB3" i="4"/>
  <c r="Q28" i="4"/>
  <c r="AB28" i="4"/>
  <c r="Q10" i="4"/>
  <c r="AB10" i="4"/>
  <c r="Q5" i="4"/>
  <c r="AB5" i="4"/>
  <c r="Q11" i="4"/>
  <c r="AB11" i="4"/>
  <c r="P2" i="4"/>
  <c r="AA2" i="4"/>
  <c r="Q29" i="4"/>
  <c r="AB29" i="4"/>
  <c r="Q33" i="4"/>
  <c r="AB33" i="4"/>
  <c r="Q25" i="4"/>
  <c r="AB25" i="4"/>
  <c r="Q16" i="4"/>
  <c r="AB16" i="4"/>
  <c r="Q49" i="4"/>
  <c r="AB49" i="4"/>
  <c r="Q17" i="4"/>
  <c r="AB17" i="4"/>
  <c r="Q36" i="4"/>
  <c r="AB36" i="4"/>
  <c r="Q19" i="4"/>
  <c r="AB19" i="4"/>
  <c r="Q32" i="4"/>
  <c r="AB32" i="4"/>
  <c r="Q26" i="4"/>
  <c r="AB26" i="4"/>
  <c r="Q50" i="4"/>
  <c r="AB50" i="4"/>
  <c r="Q43" i="4"/>
  <c r="AB43" i="4"/>
  <c r="Q6" i="4"/>
  <c r="AB6" i="4"/>
  <c r="Q46" i="4"/>
  <c r="AB46" i="4"/>
  <c r="Q35" i="4"/>
  <c r="AB35" i="4"/>
  <c r="Q41" i="4"/>
  <c r="AB41" i="4"/>
  <c r="Q12" i="4"/>
  <c r="AB12" i="4"/>
  <c r="Q18" i="4"/>
  <c r="AB18" i="4"/>
  <c r="Q31" i="4"/>
  <c r="AB31" i="4"/>
  <c r="Q27" i="4"/>
  <c r="AB27" i="4"/>
  <c r="Q9" i="4"/>
  <c r="AB9" i="4"/>
  <c r="Q13" i="4"/>
  <c r="AB13" i="4"/>
  <c r="Q51" i="4"/>
  <c r="AB51" i="4"/>
  <c r="Q45" i="4"/>
  <c r="AB45" i="4"/>
  <c r="Q38" i="4"/>
  <c r="AB38" i="4"/>
  <c r="Q47" i="4"/>
  <c r="AB47" i="4"/>
  <c r="Q37" i="4"/>
  <c r="AB37" i="4"/>
  <c r="Q24" i="4"/>
  <c r="AB24" i="4"/>
  <c r="Q23" i="4"/>
  <c r="AB23" i="4"/>
  <c r="Q15" i="4"/>
  <c r="AB15" i="4"/>
  <c r="Q14" i="4"/>
  <c r="AB14" i="4"/>
  <c r="Q39" i="4"/>
  <c r="AB39" i="4"/>
  <c r="Q4" i="4"/>
  <c r="AB4" i="4"/>
  <c r="Q30" i="4"/>
  <c r="AB30" i="4"/>
  <c r="Q8" i="4"/>
  <c r="AB8" i="4"/>
  <c r="Q34" i="4"/>
  <c r="AB34" i="4"/>
  <c r="Q48" i="4"/>
  <c r="AB48" i="4"/>
  <c r="Q42" i="4"/>
  <c r="AB42" i="4"/>
  <c r="Q7" i="4"/>
  <c r="AB7" i="4"/>
  <c r="Q22" i="4"/>
  <c r="AB22" i="4"/>
  <c r="Q20" i="4"/>
  <c r="AB20" i="4"/>
  <c r="Q44" i="4"/>
  <c r="AB44" i="4"/>
  <c r="Q40" i="4"/>
  <c r="AB40" i="4"/>
  <c r="R20" i="4" l="1"/>
  <c r="AC20" i="4"/>
  <c r="R6" i="4"/>
  <c r="AC6" i="4"/>
  <c r="R23" i="4"/>
  <c r="AC23" i="4"/>
  <c r="R32" i="4"/>
  <c r="AC32" i="4"/>
  <c r="R24" i="4"/>
  <c r="AC24" i="4"/>
  <c r="R19" i="4"/>
  <c r="AC19" i="4"/>
  <c r="R28" i="4"/>
  <c r="AC28" i="4"/>
  <c r="R4" i="4"/>
  <c r="AC4" i="4"/>
  <c r="R9" i="4"/>
  <c r="AC9" i="4"/>
  <c r="R10" i="4"/>
  <c r="AC10" i="4"/>
  <c r="R22" i="4"/>
  <c r="AC22" i="4"/>
  <c r="R45" i="4"/>
  <c r="AC45" i="4"/>
  <c r="R43" i="4"/>
  <c r="AC43" i="4"/>
  <c r="R7" i="4"/>
  <c r="AC7" i="4"/>
  <c r="R14" i="4"/>
  <c r="AC14" i="4"/>
  <c r="R37" i="4"/>
  <c r="AC37" i="4"/>
  <c r="R51" i="4"/>
  <c r="AC51" i="4"/>
  <c r="R31" i="4"/>
  <c r="AC31" i="4"/>
  <c r="R35" i="4"/>
  <c r="AC35" i="4"/>
  <c r="R50" i="4"/>
  <c r="AC50" i="4"/>
  <c r="R36" i="4"/>
  <c r="AC36" i="4"/>
  <c r="R25" i="4"/>
  <c r="AC25" i="4"/>
  <c r="R11" i="4"/>
  <c r="AC11" i="4"/>
  <c r="R3" i="4"/>
  <c r="AC3" i="4"/>
  <c r="R48" i="4"/>
  <c r="AC48" i="4"/>
  <c r="R12" i="4"/>
  <c r="AC12" i="4"/>
  <c r="R29" i="4"/>
  <c r="AC29" i="4"/>
  <c r="R39" i="4"/>
  <c r="AC39" i="4"/>
  <c r="R41" i="4"/>
  <c r="AC41" i="4"/>
  <c r="R16" i="4"/>
  <c r="AC16" i="4"/>
  <c r="R40" i="4"/>
  <c r="AC40" i="4"/>
  <c r="R8" i="4"/>
  <c r="AC8" i="4"/>
  <c r="R38" i="4"/>
  <c r="AC38" i="4"/>
  <c r="R49" i="4"/>
  <c r="AC49" i="4"/>
  <c r="R34" i="4"/>
  <c r="AC34" i="4"/>
  <c r="R27" i="4"/>
  <c r="AC27" i="4"/>
  <c r="Q2" i="4"/>
  <c r="AB2" i="4"/>
  <c r="R44" i="4"/>
  <c r="AC44" i="4"/>
  <c r="R42" i="4"/>
  <c r="AC42" i="4"/>
  <c r="R30" i="4"/>
  <c r="AC30" i="4"/>
  <c r="R15" i="4"/>
  <c r="AC15" i="4"/>
  <c r="R47" i="4"/>
  <c r="AC47" i="4"/>
  <c r="R13" i="4"/>
  <c r="AC13" i="4"/>
  <c r="R18" i="4"/>
  <c r="AC18" i="4"/>
  <c r="R46" i="4"/>
  <c r="AC46" i="4"/>
  <c r="R26" i="4"/>
  <c r="AC26" i="4"/>
  <c r="R17" i="4"/>
  <c r="AC17" i="4"/>
  <c r="R33" i="4"/>
  <c r="AC33" i="4"/>
  <c r="R5" i="4"/>
  <c r="AC5" i="4"/>
  <c r="R21" i="4"/>
  <c r="AC21" i="4"/>
  <c r="S18" i="4" l="1"/>
  <c r="AD18" i="4"/>
  <c r="S39" i="4"/>
  <c r="AD39" i="4"/>
  <c r="S50" i="4"/>
  <c r="AD50" i="4"/>
  <c r="S13" i="4"/>
  <c r="AD13" i="4"/>
  <c r="S34" i="4"/>
  <c r="AD34" i="4"/>
  <c r="S40" i="4"/>
  <c r="AD40" i="4"/>
  <c r="S29" i="4"/>
  <c r="AD29" i="4"/>
  <c r="S11" i="4"/>
  <c r="AD11" i="4"/>
  <c r="S35" i="4"/>
  <c r="AD35" i="4"/>
  <c r="S14" i="4"/>
  <c r="AD14" i="4"/>
  <c r="S22" i="4"/>
  <c r="AD22" i="4"/>
  <c r="S28" i="4"/>
  <c r="AD28" i="4"/>
  <c r="S23" i="4"/>
  <c r="AD23" i="4"/>
  <c r="S30" i="4"/>
  <c r="AD30" i="4"/>
  <c r="S4" i="4"/>
  <c r="AD4" i="4"/>
  <c r="S42" i="4"/>
  <c r="AD42" i="4"/>
  <c r="S33" i="4"/>
  <c r="AD33" i="4"/>
  <c r="S3" i="4"/>
  <c r="AD3" i="4"/>
  <c r="S45" i="4"/>
  <c r="AD45" i="4"/>
  <c r="S17" i="4"/>
  <c r="AD17" i="4"/>
  <c r="S26" i="4"/>
  <c r="AD26" i="4"/>
  <c r="S49" i="4"/>
  <c r="AD49" i="4"/>
  <c r="S12" i="4"/>
  <c r="AD12" i="4"/>
  <c r="S31" i="4"/>
  <c r="AD31" i="4"/>
  <c r="S7" i="4"/>
  <c r="AD7" i="4"/>
  <c r="S10" i="4"/>
  <c r="AD10" i="4"/>
  <c r="S19" i="4"/>
  <c r="AD19" i="4"/>
  <c r="S6" i="4"/>
  <c r="AD6" i="4"/>
  <c r="S27" i="4"/>
  <c r="AD27" i="4"/>
  <c r="S32" i="4"/>
  <c r="AD32" i="4"/>
  <c r="S21" i="4"/>
  <c r="AD21" i="4"/>
  <c r="S47" i="4"/>
  <c r="AD47" i="4"/>
  <c r="S44" i="4"/>
  <c r="AD44" i="4"/>
  <c r="S16" i="4"/>
  <c r="AD16" i="4"/>
  <c r="S25" i="4"/>
  <c r="AD25" i="4"/>
  <c r="S8" i="4"/>
  <c r="AD8" i="4"/>
  <c r="S37" i="4"/>
  <c r="AD37" i="4"/>
  <c r="S5" i="4"/>
  <c r="AD5" i="4"/>
  <c r="S46" i="4"/>
  <c r="AD46" i="4"/>
  <c r="S15" i="4"/>
  <c r="AD15" i="4"/>
  <c r="R2" i="4"/>
  <c r="AC2" i="4"/>
  <c r="S38" i="4"/>
  <c r="AD38" i="4"/>
  <c r="S41" i="4"/>
  <c r="AD41" i="4"/>
  <c r="S48" i="4"/>
  <c r="AD48" i="4"/>
  <c r="S36" i="4"/>
  <c r="AD36" i="4"/>
  <c r="S51" i="4"/>
  <c r="AD51" i="4"/>
  <c r="S43" i="4"/>
  <c r="AD43" i="4"/>
  <c r="S9" i="4"/>
  <c r="AD9" i="4"/>
  <c r="S24" i="4"/>
  <c r="AD24" i="4"/>
  <c r="S20" i="4"/>
  <c r="AD20" i="4"/>
  <c r="T8" i="4" l="1"/>
  <c r="AE8" i="4"/>
  <c r="T11" i="4"/>
  <c r="AE11" i="4"/>
  <c r="T46" i="4"/>
  <c r="AE46" i="4"/>
  <c r="T21" i="4"/>
  <c r="AE21" i="4"/>
  <c r="T19" i="4"/>
  <c r="AE19" i="4"/>
  <c r="T12" i="4"/>
  <c r="AE12" i="4"/>
  <c r="T45" i="4"/>
  <c r="AE45" i="4"/>
  <c r="T4" i="4"/>
  <c r="AE4" i="4"/>
  <c r="T22" i="4"/>
  <c r="AE22" i="4"/>
  <c r="T29" i="4"/>
  <c r="AE29" i="4"/>
  <c r="T50" i="4"/>
  <c r="AE50" i="4"/>
  <c r="T48" i="4"/>
  <c r="AE48" i="4"/>
  <c r="T31" i="4"/>
  <c r="AE31" i="4"/>
  <c r="T17" i="4"/>
  <c r="AE17" i="4"/>
  <c r="T41" i="4"/>
  <c r="AE41" i="4"/>
  <c r="T25" i="4"/>
  <c r="AE25" i="4"/>
  <c r="T9" i="4"/>
  <c r="AE9" i="4"/>
  <c r="T6" i="4"/>
  <c r="AE6" i="4"/>
  <c r="T42" i="4"/>
  <c r="AE42" i="4"/>
  <c r="T51" i="4"/>
  <c r="AE51" i="4"/>
  <c r="T5" i="4"/>
  <c r="AE5" i="4"/>
  <c r="T32" i="4"/>
  <c r="AE32" i="4"/>
  <c r="T10" i="4"/>
  <c r="AE10" i="4"/>
  <c r="T3" i="4"/>
  <c r="AE3" i="4"/>
  <c r="T30" i="4"/>
  <c r="AE30" i="4"/>
  <c r="T14" i="4"/>
  <c r="AE14" i="4"/>
  <c r="T40" i="4"/>
  <c r="AE40" i="4"/>
  <c r="T39" i="4"/>
  <c r="AE39" i="4"/>
  <c r="T47" i="4"/>
  <c r="AE47" i="4"/>
  <c r="T28" i="4"/>
  <c r="AE28" i="4"/>
  <c r="T20" i="4"/>
  <c r="AE20" i="4"/>
  <c r="T38" i="4"/>
  <c r="AE38" i="4"/>
  <c r="T16" i="4"/>
  <c r="AE16" i="4"/>
  <c r="T49" i="4"/>
  <c r="AE49" i="4"/>
  <c r="T15" i="4"/>
  <c r="AE15" i="4"/>
  <c r="T13" i="4"/>
  <c r="AE13" i="4"/>
  <c r="T43" i="4"/>
  <c r="AE43" i="4"/>
  <c r="T24" i="4"/>
  <c r="AE24" i="4"/>
  <c r="T36" i="4"/>
  <c r="AE36" i="4"/>
  <c r="S2" i="4"/>
  <c r="AD2" i="4"/>
  <c r="T37" i="4"/>
  <c r="AE37" i="4"/>
  <c r="T44" i="4"/>
  <c r="AE44" i="4"/>
  <c r="T27" i="4"/>
  <c r="AE27" i="4"/>
  <c r="T7" i="4"/>
  <c r="AE7" i="4"/>
  <c r="T26" i="4"/>
  <c r="AE26" i="4"/>
  <c r="T33" i="4"/>
  <c r="AE33" i="4"/>
  <c r="T23" i="4"/>
  <c r="AE23" i="4"/>
  <c r="T35" i="4"/>
  <c r="AE35" i="4"/>
  <c r="T34" i="4"/>
  <c r="AE34" i="4"/>
  <c r="T18" i="4"/>
  <c r="AE18" i="4"/>
  <c r="U7" i="4" l="1"/>
  <c r="AG7" i="4" s="1"/>
  <c r="AF7" i="4"/>
  <c r="U13" i="4"/>
  <c r="AG13" i="4" s="1"/>
  <c r="AF13" i="4"/>
  <c r="U51" i="4"/>
  <c r="AG51" i="4" s="1"/>
  <c r="AF51" i="4"/>
  <c r="U27" i="4"/>
  <c r="AG27" i="4" s="1"/>
  <c r="AF27" i="4"/>
  <c r="U15" i="4"/>
  <c r="AG15" i="4" s="1"/>
  <c r="AF15" i="4"/>
  <c r="U20" i="4"/>
  <c r="AG20" i="4" s="1"/>
  <c r="AF20" i="4"/>
  <c r="U40" i="4"/>
  <c r="AG40" i="4" s="1"/>
  <c r="AF40" i="4"/>
  <c r="U10" i="4"/>
  <c r="AG10" i="4" s="1"/>
  <c r="AF10" i="4"/>
  <c r="U42" i="4"/>
  <c r="AG42" i="4" s="1"/>
  <c r="AF42" i="4"/>
  <c r="U41" i="4"/>
  <c r="AG41" i="4" s="1"/>
  <c r="AF41" i="4"/>
  <c r="U50" i="4"/>
  <c r="AG50" i="4" s="1"/>
  <c r="AF50" i="4"/>
  <c r="U45" i="4"/>
  <c r="AG45" i="4" s="1"/>
  <c r="AF45" i="4"/>
  <c r="U46" i="4"/>
  <c r="AG46" i="4" s="1"/>
  <c r="AF46" i="4"/>
  <c r="U39" i="4"/>
  <c r="AG39" i="4" s="1"/>
  <c r="AF39" i="4"/>
  <c r="U48" i="4"/>
  <c r="AG48" i="4" s="1"/>
  <c r="AF48" i="4"/>
  <c r="U36" i="4"/>
  <c r="AG36" i="4" s="1"/>
  <c r="AF36" i="4"/>
  <c r="U35" i="4"/>
  <c r="AG35" i="4" s="1"/>
  <c r="AF35" i="4"/>
  <c r="U3" i="4"/>
  <c r="AG3" i="4" s="1"/>
  <c r="AF3" i="4"/>
  <c r="U25" i="4"/>
  <c r="AG25" i="4" s="1"/>
  <c r="AF25" i="4"/>
  <c r="U23" i="4"/>
  <c r="AG23" i="4" s="1"/>
  <c r="AF23" i="4"/>
  <c r="U33" i="4"/>
  <c r="AG33" i="4" s="1"/>
  <c r="AF33" i="4"/>
  <c r="U24" i="4"/>
  <c r="AG24" i="4" s="1"/>
  <c r="AF24" i="4"/>
  <c r="U28" i="4"/>
  <c r="AG28" i="4" s="1"/>
  <c r="AF28" i="4"/>
  <c r="U14" i="4"/>
  <c r="AG14" i="4" s="1"/>
  <c r="AF14" i="4"/>
  <c r="U6" i="4"/>
  <c r="AG6" i="4" s="1"/>
  <c r="AF6" i="4"/>
  <c r="U17" i="4"/>
  <c r="AG17" i="4" s="1"/>
  <c r="AF17" i="4"/>
  <c r="U29" i="4"/>
  <c r="AG29" i="4" s="1"/>
  <c r="AF29" i="4"/>
  <c r="U12" i="4"/>
  <c r="AG12" i="4" s="1"/>
  <c r="AF12" i="4"/>
  <c r="U11" i="4"/>
  <c r="AG11" i="4" s="1"/>
  <c r="AF11" i="4"/>
  <c r="U38" i="4"/>
  <c r="AG38" i="4" s="1"/>
  <c r="AF38" i="4"/>
  <c r="U21" i="4"/>
  <c r="AG21" i="4" s="1"/>
  <c r="AF21" i="4"/>
  <c r="U18" i="4"/>
  <c r="AG18" i="4" s="1"/>
  <c r="AF18" i="4"/>
  <c r="U44" i="4"/>
  <c r="AG44" i="4" s="1"/>
  <c r="AF44" i="4"/>
  <c r="U49" i="4"/>
  <c r="AG49" i="4" s="1"/>
  <c r="AF49" i="4"/>
  <c r="U32" i="4"/>
  <c r="AG32" i="4" s="1"/>
  <c r="AF32" i="4"/>
  <c r="T2" i="4"/>
  <c r="AE2" i="4"/>
  <c r="U4" i="4"/>
  <c r="AG4" i="4" s="1"/>
  <c r="AF4" i="4"/>
  <c r="U34" i="4"/>
  <c r="AG34" i="4" s="1"/>
  <c r="AF34" i="4"/>
  <c r="U26" i="4"/>
  <c r="AG26" i="4" s="1"/>
  <c r="AF26" i="4"/>
  <c r="U37" i="4"/>
  <c r="AG37" i="4" s="1"/>
  <c r="AF37" i="4"/>
  <c r="U43" i="4"/>
  <c r="AG43" i="4" s="1"/>
  <c r="AF43" i="4"/>
  <c r="U16" i="4"/>
  <c r="AG16" i="4" s="1"/>
  <c r="AF16" i="4"/>
  <c r="U47" i="4"/>
  <c r="AG47" i="4" s="1"/>
  <c r="AF47" i="4"/>
  <c r="U30" i="4"/>
  <c r="AG30" i="4" s="1"/>
  <c r="AF30" i="4"/>
  <c r="U5" i="4"/>
  <c r="AG5" i="4" s="1"/>
  <c r="AF5" i="4"/>
  <c r="U9" i="4"/>
  <c r="AG9" i="4" s="1"/>
  <c r="AF9" i="4"/>
  <c r="U31" i="4"/>
  <c r="AG31" i="4" s="1"/>
  <c r="AF31" i="4"/>
  <c r="U22" i="4"/>
  <c r="AG22" i="4" s="1"/>
  <c r="AF22" i="4"/>
  <c r="U19" i="4"/>
  <c r="AG19" i="4" s="1"/>
  <c r="AF19" i="4"/>
  <c r="U8" i="4"/>
  <c r="AG8" i="4" s="1"/>
  <c r="AF8" i="4"/>
  <c r="U2" i="4" l="1"/>
  <c r="AF2" i="4"/>
  <c r="AG2" i="4" l="1"/>
  <c r="AK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6340BC-A179-4E7A-86A7-4BD9D2998E03}" keepAlive="1" name="Zapytanie — kraina" description="Połączenie z zapytaniem „kraina” w skoroszycie." type="5" refreshedVersion="6" background="1" saveData="1">
    <dbPr connection="Provider=Microsoft.Mashup.OleDb.1;Data Source=$Workbook$;Location=kraina;Extended Properties=&quot;&quot;" command="SELECT * FROM [kraina]"/>
  </connection>
  <connection id="2" xr16:uid="{D39BF28D-2551-49FC-B36B-936150C02588}" keepAlive="1" name="Zapytanie — kraina (2)" description="Połączenie z zapytaniem „kraina (2)” w skoroszycie." type="5" refreshedVersion="6" background="1" saveData="1">
    <dbPr connection="Provider=Microsoft.Mashup.OleDb.1;Data Source=$Workbook$;Location=&quot;kraina (2)&quot;;Extended Properties=&quot;&quot;" command="SELECT * FROM [kraina (2)]"/>
  </connection>
</connections>
</file>

<file path=xl/sharedStrings.xml><?xml version="1.0" encoding="utf-8"?>
<sst xmlns="http://schemas.openxmlformats.org/spreadsheetml/2006/main" count="280" uniqueCount="107">
  <si>
    <t>w01D</t>
  </si>
  <si>
    <t>w02D</t>
  </si>
  <si>
    <t>w03C</t>
  </si>
  <si>
    <t>w04D</t>
  </si>
  <si>
    <t>w05A</t>
  </si>
  <si>
    <t>w06D</t>
  </si>
  <si>
    <t>w07B</t>
  </si>
  <si>
    <t>w08A</t>
  </si>
  <si>
    <t>w09C</t>
  </si>
  <si>
    <t>w10C</t>
  </si>
  <si>
    <t>w11D</t>
  </si>
  <si>
    <t>w12C</t>
  </si>
  <si>
    <t>w13A</t>
  </si>
  <si>
    <t>w14A</t>
  </si>
  <si>
    <t>w15A</t>
  </si>
  <si>
    <t>w16C</t>
  </si>
  <si>
    <t>w17A</t>
  </si>
  <si>
    <t>w18D</t>
  </si>
  <si>
    <t>w19C</t>
  </si>
  <si>
    <t>w20C</t>
  </si>
  <si>
    <t>w21A</t>
  </si>
  <si>
    <t>w22B</t>
  </si>
  <si>
    <t>w23B</t>
  </si>
  <si>
    <t>w24C</t>
  </si>
  <si>
    <t>w25B</t>
  </si>
  <si>
    <t>w26C</t>
  </si>
  <si>
    <t>w27C</t>
  </si>
  <si>
    <t>w28D</t>
  </si>
  <si>
    <t>w29A</t>
  </si>
  <si>
    <t>w30C</t>
  </si>
  <si>
    <t>w31C</t>
  </si>
  <si>
    <t>w32D</t>
  </si>
  <si>
    <t>w33B</t>
  </si>
  <si>
    <t>w34C</t>
  </si>
  <si>
    <t>w35C</t>
  </si>
  <si>
    <t>w36B</t>
  </si>
  <si>
    <t>w37A</t>
  </si>
  <si>
    <t>w38B</t>
  </si>
  <si>
    <t>w39D</t>
  </si>
  <si>
    <t>w40A</t>
  </si>
  <si>
    <t>w41D</t>
  </si>
  <si>
    <t>w42B</t>
  </si>
  <si>
    <t>w43D</t>
  </si>
  <si>
    <t>w44C</t>
  </si>
  <si>
    <t>w45B</t>
  </si>
  <si>
    <t>w46C</t>
  </si>
  <si>
    <t>w47B</t>
  </si>
  <si>
    <t>w48C</t>
  </si>
  <si>
    <t>w49C</t>
  </si>
  <si>
    <t>w50B</t>
  </si>
  <si>
    <t>nazwa woj.</t>
  </si>
  <si>
    <t>kobiety 2013</t>
  </si>
  <si>
    <t>mezczyzni 2013</t>
  </si>
  <si>
    <t>kobiety 2014</t>
  </si>
  <si>
    <t>mezczyzni 2014</t>
  </si>
  <si>
    <t>numer woj.</t>
  </si>
  <si>
    <t>region</t>
  </si>
  <si>
    <t>Etykiety wierszy</t>
  </si>
  <si>
    <t>A</t>
  </si>
  <si>
    <t>B</t>
  </si>
  <si>
    <t>C</t>
  </si>
  <si>
    <t>D</t>
  </si>
  <si>
    <t>Suma końcowa</t>
  </si>
  <si>
    <t>Suma z kobiety 2013</t>
  </si>
  <si>
    <t>Suma z mezczyzni 2013</t>
  </si>
  <si>
    <t>REGION</t>
  </si>
  <si>
    <t>Ludnosc</t>
  </si>
  <si>
    <t>1)</t>
  </si>
  <si>
    <t>Suma z mezczyzni 2014</t>
  </si>
  <si>
    <t>Suma z kobiety 2014</t>
  </si>
  <si>
    <t>nazwa wojewodztwa</t>
  </si>
  <si>
    <t>czy spelnia warunki</t>
  </si>
  <si>
    <t>2)</t>
  </si>
  <si>
    <t>1.</t>
  </si>
  <si>
    <t>2.</t>
  </si>
  <si>
    <t>l wojewodztw spel warunki</t>
  </si>
  <si>
    <t>tempo wzrostu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</si>
  <si>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</si>
  <si>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</si>
  <si>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</si>
  <si>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</si>
  <si>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</si>
  <si>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</si>
  <si>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</si>
  <si>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</si>
  <si>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</si>
  <si>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</si>
  <si>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</si>
  <si>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ludnosc 2014</t>
  </si>
  <si>
    <t>ludnosc 2013</t>
  </si>
  <si>
    <t>3)</t>
  </si>
  <si>
    <t>liczba mieszkancow:</t>
  </si>
  <si>
    <t>max mieszkancow</t>
  </si>
  <si>
    <t>l woj. Z efektem przeludnienia</t>
  </si>
  <si>
    <t>2014</t>
  </si>
  <si>
    <t>r2015</t>
  </si>
  <si>
    <t>r2016</t>
  </si>
  <si>
    <t>r2017</t>
  </si>
  <si>
    <t>r2018</t>
  </si>
  <si>
    <t>r2019</t>
  </si>
  <si>
    <t>r2020</t>
  </si>
  <si>
    <t>r2021</t>
  </si>
  <si>
    <t>r2022</t>
  </si>
  <si>
    <t>r2023</t>
  </si>
  <si>
    <t>r2024</t>
  </si>
  <si>
    <t>r2025</t>
  </si>
  <si>
    <t>czy wystapilo przeludninie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</si>
</sst>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0" fillId="3" borderId="0" xfId="0" applyFill="1" applyAlignment="1">
      <alignment horizontal="left"/>
    </xf>
    <xf numFmtId="0" fontId="0" fillId="3" borderId="0" xfId="0" applyFill="1"/>
    <xf numFmtId="0" fontId="2" fillId="2" borderId="0" xfId="0" applyFont="1" applyFill="1" applyBorder="1"/>
    <xf numFmtId="0" fontId="0" fillId="4" borderId="0" xfId="0" applyFill="1"/>
    <xf numFmtId="0" fontId="0" fillId="4" borderId="0" xfId="0" applyFill="1" applyAlignment="1">
      <alignment horizontal="left"/>
    </xf>
    <xf numFmtId="0" fontId="0" fillId="4" borderId="0" xfId="0" applyNumberFormat="1" applyFill="1"/>
    <xf numFmtId="0" fontId="0" fillId="5" borderId="0" xfId="0" applyNumberFormat="1" applyFill="1"/>
    <xf numFmtId="0" fontId="0" fillId="6" borderId="0" xfId="0" applyFill="1"/>
    <xf numFmtId="0" fontId="0" fillId="6" borderId="1" xfId="0" applyNumberFormat="1" applyFont="1" applyFill="1" applyBorder="1"/>
    <xf numFmtId="0" fontId="0" fillId="7" borderId="1" xfId="0" applyNumberFormat="1" applyFont="1" applyFill="1" applyBorder="1" applyAlignment="1">
      <alignment horizontal="right"/>
    </xf>
  </cellXfs>
  <cellStyles count="1">
    <cellStyle name="Normalny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9" tint="0.79998168889431442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fill>
        <patternFill patternType="solid">
          <bgColor theme="9" tint="-0.249977111117893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Ludnosc w poszczegolnych</a:t>
            </a:r>
            <a:r>
              <a:rPr lang="pl-PL" baseline="0"/>
              <a:t> regionach w 2013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'1)'!$L$17</c:f>
              <c:strCache>
                <c:ptCount val="1"/>
                <c:pt idx="0">
                  <c:v>Ludnosc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'1)'!$K$18:$K$21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'1)'!$L$18:$L$21</c:f>
              <c:numCache>
                <c:formatCode>General</c:formatCode>
                <c:ptCount val="4"/>
                <c:pt idx="0">
                  <c:v>33929579</c:v>
                </c:pt>
                <c:pt idx="1">
                  <c:v>41736619</c:v>
                </c:pt>
                <c:pt idx="2">
                  <c:v>57649017</c:v>
                </c:pt>
                <c:pt idx="3">
                  <c:v>36530387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F3-4B7B-86AC-63756BC70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692528"/>
        <c:axId val="120167920"/>
      </c:barChart>
      <c:catAx>
        <c:axId val="85769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167920"/>
        <c:crosses val="autoZero"/>
        <c:auto val="1"/>
        <c:lblAlgn val="ctr"/>
        <c:lblOffset val="100"/>
        <c:noMultiLvlLbl val="0"/>
      </c:catAx>
      <c:valAx>
        <c:axId val="12016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ludnosci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5769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321916</xdr:colOff>
      <xdr:row>15</xdr:row>
      <xdr:rowOff>69544</xdr:rowOff>
    </xdr:from>
    <xdr:to>
      <xdr:col>18</xdr:col>
      <xdr:colOff>384395</xdr:colOff>
      <xdr:row>30</xdr:row>
      <xdr:rowOff>11274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5E9C725-71EA-4218-9A57-F1A3409CC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683.70515115741" createdVersion="6" refreshedVersion="6" minRefreshableVersion="3" recordCount="50" xr:uid="{4656DFA7-5003-4769-AF1E-4F0F8254995D}">
  <cacheSource type="worksheet">
    <worksheetSource name="kraina"/>
  </cacheSource>
  <cacheFields count="7">
    <cacheField name="nazwa woj." numFmtId="0">
      <sharedItems count="50">
        <s v="w01D"/>
        <s v="w02D"/>
        <s v="w03C"/>
        <s v="w04D"/>
        <s v="w05A"/>
        <s v="w06D"/>
        <s v="w07B"/>
        <s v="w08A"/>
        <s v="w09C"/>
        <s v="w10C"/>
        <s v="w11D"/>
        <s v="w12C"/>
        <s v="w13A"/>
        <s v="w14A"/>
        <s v="w15A"/>
        <s v="w16C"/>
        <s v="w17A"/>
        <s v="w18D"/>
        <s v="w19C"/>
        <s v="w20C"/>
        <s v="w21A"/>
        <s v="w22B"/>
        <s v="w23B"/>
        <s v="w24C"/>
        <s v="w25B"/>
        <s v="w26C"/>
        <s v="w27C"/>
        <s v="w28D"/>
        <s v="w29A"/>
        <s v="w30C"/>
        <s v="w31C"/>
        <s v="w32D"/>
        <s v="w33B"/>
        <s v="w34C"/>
        <s v="w35C"/>
        <s v="w36B"/>
        <s v="w37A"/>
        <s v="w38B"/>
        <s v="w39D"/>
        <s v="w40A"/>
        <s v="w41D"/>
        <s v="w42B"/>
        <s v="w43D"/>
        <s v="w44C"/>
        <s v="w45B"/>
        <s v="w46C"/>
        <s v="w47B"/>
        <s v="w48C"/>
        <s v="w49C"/>
        <s v="w50B"/>
      </sharedItems>
    </cacheField>
    <cacheField name="numer woj." numFmtId="0">
      <sharedItems count="50"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25"/>
        <s v="26"/>
        <s v="27"/>
        <s v="28"/>
        <s v="29"/>
        <s v="30"/>
        <s v="31"/>
        <s v="32"/>
        <s v="33"/>
        <s v="34"/>
        <s v="35"/>
        <s v="36"/>
        <s v="37"/>
        <s v="38"/>
        <s v="39"/>
        <s v="40"/>
        <s v="41"/>
        <s v="42"/>
        <s v="43"/>
        <s v="44"/>
        <s v="45"/>
        <s v="46"/>
        <s v="47"/>
        <s v="48"/>
        <s v="49"/>
        <s v="50"/>
      </sharedItems>
    </cacheField>
    <cacheField name="region" numFmtId="0">
      <sharedItems count="4">
        <s v="D"/>
        <s v="C"/>
        <s v="A"/>
        <s v="B"/>
      </sharedItems>
    </cacheField>
    <cacheField name="kobiety 2013" numFmtId="0">
      <sharedItems containsSemiMixedTypes="0" containsString="0" containsNumber="1" containsInteger="1" minValue="76648" maxValue="3997724"/>
    </cacheField>
    <cacheField name="mezczyzni 2013" numFmtId="0">
      <sharedItems containsSemiMixedTypes="0" containsString="0" containsNumber="1" containsInteger="1" minValue="81385" maxValue="3848394"/>
    </cacheField>
    <cacheField name="kobiety 2014" numFmtId="0">
      <sharedItems containsSemiMixedTypes="0" containsString="0" containsNumber="1" containsInteger="1" minValue="15339" maxValue="4339393"/>
    </cacheField>
    <cacheField name="mezczyzni 2014" numFmtId="0">
      <sharedItems containsSemiMixedTypes="0" containsString="0" containsNumber="1" containsInteger="1" minValue="14652" maxValue="46396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683.710649421293" createdVersion="6" refreshedVersion="6" minRefreshableVersion="3" recordCount="19" xr:uid="{5E3916DE-3FBD-4D96-BE19-F4F05F78A614}">
  <cacheSource type="worksheet">
    <worksheetSource ref="A1:G20" sheet="2)"/>
  </cacheSource>
  <cacheFields count="7">
    <cacheField name="nazwa wojewodztwa" numFmtId="0">
      <sharedItems/>
    </cacheField>
    <cacheField name="region" numFmtId="0">
      <sharedItems count="4">
        <s v="D"/>
        <s v="A"/>
        <s v="C"/>
        <s v="B"/>
      </sharedItems>
    </cacheField>
    <cacheField name="Suma z kobiety 2013" numFmtId="0">
      <sharedItems containsSemiMixedTypes="0" containsString="0" containsNumber="1" containsInteger="1" minValue="76648" maxValue="3997724"/>
    </cacheField>
    <cacheField name="Suma z kobiety 2014" numFmtId="0">
      <sharedItems containsSemiMixedTypes="0" containsString="0" containsNumber="1" containsInteger="1" minValue="796213" maxValue="4339393"/>
    </cacheField>
    <cacheField name="Suma z mezczyzni 2013" numFmtId="0">
      <sharedItems containsSemiMixedTypes="0" containsString="0" containsNumber="1" containsInteger="1" minValue="81385" maxValue="3690756"/>
    </cacheField>
    <cacheField name="Suma z mezczyzni 2014" numFmtId="0">
      <sharedItems containsSemiMixedTypes="0" containsString="0" containsNumber="1" containsInteger="1" minValue="867904" maxValue="4639643"/>
    </cacheField>
    <cacheField name="czy spelnia warunki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n v="1415007"/>
    <n v="1397195"/>
    <n v="1499070"/>
    <n v="1481105"/>
  </r>
  <r>
    <x v="1"/>
    <x v="1"/>
    <x v="0"/>
    <n v="1711390"/>
    <n v="1641773"/>
    <n v="1522030"/>
    <n v="1618733"/>
  </r>
  <r>
    <x v="2"/>
    <x v="2"/>
    <x v="1"/>
    <n v="1165105"/>
    <n v="1278732"/>
    <n v="1299953"/>
    <n v="1191621"/>
  </r>
  <r>
    <x v="3"/>
    <x v="3"/>
    <x v="0"/>
    <n v="949065"/>
    <n v="1026050"/>
    <n v="688027"/>
    <n v="723233"/>
  </r>
  <r>
    <x v="4"/>
    <x v="4"/>
    <x v="2"/>
    <n v="2436107"/>
    <n v="2228622"/>
    <n v="1831600"/>
    <n v="1960624"/>
  </r>
  <r>
    <x v="5"/>
    <x v="5"/>
    <x v="0"/>
    <n v="1846928"/>
    <n v="1851433"/>
    <n v="2125113"/>
    <n v="2028635"/>
  </r>
  <r>
    <x v="6"/>
    <x v="6"/>
    <x v="3"/>
    <n v="3841577"/>
    <n v="3848394"/>
    <n v="3595975"/>
    <n v="3123039"/>
  </r>
  <r>
    <x v="7"/>
    <x v="7"/>
    <x v="2"/>
    <n v="679557"/>
    <n v="655500"/>
    <n v="1012012"/>
    <n v="1067022"/>
  </r>
  <r>
    <x v="8"/>
    <x v="8"/>
    <x v="1"/>
    <n v="1660998"/>
    <n v="1630345"/>
    <n v="1130119"/>
    <n v="1080238"/>
  </r>
  <r>
    <x v="9"/>
    <x v="9"/>
    <x v="1"/>
    <n v="1157622"/>
    <n v="1182345"/>
    <n v="830785"/>
    <n v="833779"/>
  </r>
  <r>
    <x v="10"/>
    <x v="10"/>
    <x v="0"/>
    <n v="1987047"/>
    <n v="1996208"/>
    <n v="2053892"/>
    <n v="1697247"/>
  </r>
  <r>
    <x v="11"/>
    <x v="11"/>
    <x v="1"/>
    <n v="3997724"/>
    <n v="3690756"/>
    <n v="4339393"/>
    <n v="4639643"/>
  </r>
  <r>
    <x v="12"/>
    <x v="12"/>
    <x v="2"/>
    <n v="996113"/>
    <n v="964279"/>
    <n v="1012487"/>
    <n v="1128940"/>
  </r>
  <r>
    <x v="13"/>
    <x v="13"/>
    <x v="2"/>
    <n v="1143634"/>
    <n v="1033836"/>
    <n v="909534"/>
    <n v="856349"/>
  </r>
  <r>
    <x v="14"/>
    <x v="14"/>
    <x v="2"/>
    <n v="2549276"/>
    <n v="2584751"/>
    <n v="2033079"/>
    <n v="2066918"/>
  </r>
  <r>
    <x v="15"/>
    <x v="15"/>
    <x v="1"/>
    <n v="1367212"/>
    <n v="1361389"/>
    <n v="1572320"/>
    <n v="1836258"/>
  </r>
  <r>
    <x v="16"/>
    <x v="16"/>
    <x v="2"/>
    <n v="2567464"/>
    <n v="2441857"/>
    <n v="1524132"/>
    <n v="1496810"/>
  </r>
  <r>
    <x v="17"/>
    <x v="17"/>
    <x v="0"/>
    <n v="1334060"/>
    <n v="1395231"/>
    <n v="578655"/>
    <n v="677663"/>
  </r>
  <r>
    <x v="18"/>
    <x v="18"/>
    <x v="1"/>
    <n v="2976209"/>
    <n v="3199665"/>
    <n v="1666477"/>
    <n v="1759240"/>
  </r>
  <r>
    <x v="19"/>
    <x v="19"/>
    <x v="1"/>
    <n v="1443351"/>
    <n v="1565539"/>
    <n v="1355276"/>
    <n v="1423414"/>
  </r>
  <r>
    <x v="20"/>
    <x v="20"/>
    <x v="2"/>
    <n v="2486640"/>
    <n v="2265936"/>
    <n v="297424"/>
    <n v="274759"/>
  </r>
  <r>
    <x v="21"/>
    <x v="21"/>
    <x v="3"/>
    <n v="685438"/>
    <n v="749124"/>
    <n v="2697677"/>
    <n v="2821550"/>
  </r>
  <r>
    <x v="22"/>
    <x v="22"/>
    <x v="3"/>
    <n v="2166753"/>
    <n v="2338698"/>
    <n v="1681433"/>
    <n v="1592443"/>
  </r>
  <r>
    <x v="23"/>
    <x v="23"/>
    <x v="1"/>
    <n v="643177"/>
    <n v="684187"/>
    <n v="796213"/>
    <n v="867904"/>
  </r>
  <r>
    <x v="24"/>
    <x v="24"/>
    <x v="3"/>
    <n v="450192"/>
    <n v="434755"/>
    <n v="1656446"/>
    <n v="1691000"/>
  </r>
  <r>
    <x v="25"/>
    <x v="25"/>
    <x v="1"/>
    <n v="1037774"/>
    <n v="1113789"/>
    <n v="877464"/>
    <n v="990837"/>
  </r>
  <r>
    <x v="26"/>
    <x v="26"/>
    <x v="1"/>
    <n v="2351213"/>
    <n v="2358482"/>
    <n v="1098384"/>
    <n v="1121488"/>
  </r>
  <r>
    <x v="27"/>
    <x v="27"/>
    <x v="0"/>
    <n v="2613354"/>
    <n v="2837241"/>
    <n v="431144"/>
    <n v="434113"/>
  </r>
  <r>
    <x v="28"/>
    <x v="28"/>
    <x v="2"/>
    <n v="1859691"/>
    <n v="1844250"/>
    <n v="1460134"/>
    <n v="1585258"/>
  </r>
  <r>
    <x v="29"/>
    <x v="29"/>
    <x v="1"/>
    <n v="2478386"/>
    <n v="2562144"/>
    <n v="30035"/>
    <n v="29396"/>
  </r>
  <r>
    <x v="30"/>
    <x v="30"/>
    <x v="1"/>
    <n v="1938122"/>
    <n v="1816647"/>
    <n v="1602356"/>
    <n v="1875221"/>
  </r>
  <r>
    <x v="31"/>
    <x v="31"/>
    <x v="0"/>
    <n v="992523"/>
    <n v="1028501"/>
    <n v="1995446"/>
    <n v="1860524"/>
  </r>
  <r>
    <x v="32"/>
    <x v="32"/>
    <x v="3"/>
    <n v="2966291"/>
    <n v="2889963"/>
    <n v="462453"/>
    <n v="486354"/>
  </r>
  <r>
    <x v="33"/>
    <x v="33"/>
    <x v="1"/>
    <n v="76648"/>
    <n v="81385"/>
    <n v="1374708"/>
    <n v="1379567"/>
  </r>
  <r>
    <x v="34"/>
    <x v="34"/>
    <x v="1"/>
    <n v="2574432"/>
    <n v="2409710"/>
    <n v="987486"/>
    <n v="999043"/>
  </r>
  <r>
    <x v="35"/>
    <x v="35"/>
    <x v="3"/>
    <n v="1778590"/>
    <n v="1874844"/>
    <n v="111191"/>
    <n v="117846"/>
  </r>
  <r>
    <x v="36"/>
    <x v="36"/>
    <x v="2"/>
    <n v="1506541"/>
    <n v="1414887"/>
    <n v="1216612"/>
    <n v="1166775"/>
  </r>
  <r>
    <x v="37"/>
    <x v="37"/>
    <x v="3"/>
    <n v="1598886"/>
    <n v="1687917"/>
    <n v="449788"/>
    <n v="427615"/>
  </r>
  <r>
    <x v="38"/>
    <x v="38"/>
    <x v="0"/>
    <n v="548989"/>
    <n v="514636"/>
    <n v="2770344"/>
    <n v="3187897"/>
  </r>
  <r>
    <x v="39"/>
    <x v="39"/>
    <x v="2"/>
    <n v="1175198"/>
    <n v="1095440"/>
    <n v="2657174"/>
    <n v="2491947"/>
  </r>
  <r>
    <x v="40"/>
    <x v="40"/>
    <x v="0"/>
    <n v="2115336"/>
    <n v="2202769"/>
    <n v="15339"/>
    <n v="14652"/>
  </r>
  <r>
    <x v="41"/>
    <x v="41"/>
    <x v="3"/>
    <n v="2346640"/>
    <n v="2197559"/>
    <n v="373470"/>
    <n v="353365"/>
  </r>
  <r>
    <x v="42"/>
    <x v="42"/>
    <x v="0"/>
    <n v="2548438"/>
    <n v="2577213"/>
    <n v="37986"/>
    <n v="37766"/>
  </r>
  <r>
    <x v="43"/>
    <x v="43"/>
    <x v="1"/>
    <n v="835495"/>
    <n v="837746"/>
    <n v="1106177"/>
    <n v="917781"/>
  </r>
  <r>
    <x v="44"/>
    <x v="44"/>
    <x v="3"/>
    <n v="1187448"/>
    <n v="1070426"/>
    <n v="1504608"/>
    <n v="1756990"/>
  </r>
  <r>
    <x v="45"/>
    <x v="45"/>
    <x v="1"/>
    <n v="140026"/>
    <n v="146354"/>
    <n v="2759991"/>
    <n v="2742120"/>
  </r>
  <r>
    <x v="46"/>
    <x v="46"/>
    <x v="3"/>
    <n v="1198765"/>
    <n v="1304945"/>
    <n v="2786493"/>
    <n v="2602643"/>
  </r>
  <r>
    <x v="47"/>
    <x v="47"/>
    <x v="1"/>
    <n v="2619776"/>
    <n v="2749623"/>
    <n v="2888215"/>
    <n v="2800174"/>
  </r>
  <r>
    <x v="48"/>
    <x v="48"/>
    <x v="1"/>
    <n v="248398"/>
    <n v="268511"/>
    <n v="3110853"/>
    <n v="2986411"/>
  </r>
  <r>
    <x v="49"/>
    <x v="49"/>
    <x v="3"/>
    <n v="2494207"/>
    <n v="2625207"/>
    <n v="1796293"/>
    <n v="18536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w01D"/>
    <x v="0"/>
    <n v="1415007"/>
    <n v="1499070"/>
    <n v="1397195"/>
    <n v="1481105"/>
    <n v="1"/>
  </r>
  <r>
    <s v="w06D"/>
    <x v="0"/>
    <n v="1846928"/>
    <n v="2125113"/>
    <n v="1851433"/>
    <n v="2028635"/>
    <n v="1"/>
  </r>
  <r>
    <s v="w08A"/>
    <x v="1"/>
    <n v="679557"/>
    <n v="1012012"/>
    <n v="655500"/>
    <n v="1067022"/>
    <n v="1"/>
  </r>
  <r>
    <s v="w12C"/>
    <x v="2"/>
    <n v="3997724"/>
    <n v="4339393"/>
    <n v="3690756"/>
    <n v="4639643"/>
    <n v="1"/>
  </r>
  <r>
    <s v="w13A"/>
    <x v="1"/>
    <n v="996113"/>
    <n v="1012487"/>
    <n v="964279"/>
    <n v="1128940"/>
    <n v="1"/>
  </r>
  <r>
    <s v="w16C"/>
    <x v="2"/>
    <n v="1367212"/>
    <n v="1572320"/>
    <n v="1361389"/>
    <n v="1836258"/>
    <n v="1"/>
  </r>
  <r>
    <s v="w22B"/>
    <x v="3"/>
    <n v="685438"/>
    <n v="2697677"/>
    <n v="749124"/>
    <n v="2821550"/>
    <n v="1"/>
  </r>
  <r>
    <s v="w24C"/>
    <x v="2"/>
    <n v="643177"/>
    <n v="796213"/>
    <n v="684187"/>
    <n v="867904"/>
    <n v="1"/>
  </r>
  <r>
    <s v="w25B"/>
    <x v="3"/>
    <n v="450192"/>
    <n v="1656446"/>
    <n v="434755"/>
    <n v="1691000"/>
    <n v="1"/>
  </r>
  <r>
    <s v="w32D"/>
    <x v="0"/>
    <n v="992523"/>
    <n v="1995446"/>
    <n v="1028501"/>
    <n v="1860524"/>
    <n v="1"/>
  </r>
  <r>
    <s v="w34C"/>
    <x v="2"/>
    <n v="76648"/>
    <n v="1374708"/>
    <n v="81385"/>
    <n v="1379567"/>
    <n v="1"/>
  </r>
  <r>
    <s v="w39D"/>
    <x v="0"/>
    <n v="548989"/>
    <n v="2770344"/>
    <n v="514636"/>
    <n v="3187897"/>
    <n v="1"/>
  </r>
  <r>
    <s v="w40A"/>
    <x v="1"/>
    <n v="1175198"/>
    <n v="2657174"/>
    <n v="1095440"/>
    <n v="2491947"/>
    <n v="1"/>
  </r>
  <r>
    <s v="w44C"/>
    <x v="2"/>
    <n v="835495"/>
    <n v="1106177"/>
    <n v="837746"/>
    <n v="917781"/>
    <n v="1"/>
  </r>
  <r>
    <s v="w45B"/>
    <x v="3"/>
    <n v="1187448"/>
    <n v="1504608"/>
    <n v="1070426"/>
    <n v="1756990"/>
    <n v="1"/>
  </r>
  <r>
    <s v="w46C"/>
    <x v="2"/>
    <n v="140026"/>
    <n v="2759991"/>
    <n v="146354"/>
    <n v="2742120"/>
    <n v="1"/>
  </r>
  <r>
    <s v="w47B"/>
    <x v="3"/>
    <n v="1198765"/>
    <n v="2786493"/>
    <n v="1304945"/>
    <n v="2602643"/>
    <n v="1"/>
  </r>
  <r>
    <s v="w48C"/>
    <x v="2"/>
    <n v="2619776"/>
    <n v="2888215"/>
    <n v="2749623"/>
    <n v="2800174"/>
    <n v="1"/>
  </r>
  <r>
    <s v="w49C"/>
    <x v="2"/>
    <n v="248398"/>
    <n v="3110853"/>
    <n v="268511"/>
    <n v="298641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AC01A6-3F2A-4860-BA35-A836AF696425}" name="Tabela przestawna2" cacheId="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rowHeaderCaption="nazwa wojewodztwa">
  <location ref="K32:O83" firstHeaderRow="0" firstDataRow="1" firstDataCol="1"/>
  <pivotFields count="7"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>
      <items count="5">
        <item x="2"/>
        <item x="3"/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z kobiety 2013" fld="3" baseField="0" baseItem="0"/>
    <dataField name="Suma z kobiety 2014" fld="5" baseField="0" baseItem="0"/>
    <dataField name="Suma z mezczyzni 2013" fld="4" baseField="0" baseItem="0"/>
    <dataField name="Suma z mezczyzni 2014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6993C5-31BD-4A6A-A719-6A660530A380}" name="Tabela przestawna1" cacheId="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K3:M8" firstHeaderRow="0" firstDataRow="1" firstDataCol="1"/>
  <pivotFields count="7">
    <pivotField showAll="0"/>
    <pivotField showAll="0"/>
    <pivotField axis="axisRow" showAll="0">
      <items count="5">
        <item x="2"/>
        <item x="3"/>
        <item x="1"/>
        <item x="0"/>
        <item t="default"/>
      </items>
    </pivotField>
    <pivotField dataField="1" showAll="0"/>
    <pivotField dataField="1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kobiety 2013" fld="3" baseField="0" baseItem="0"/>
    <dataField name="Suma z mezczyzni 2013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A27169-9C86-4103-AD34-970BD5D44F05}" name="Tabela przestawna6" cacheId="15" applyNumberFormats="0" applyBorderFormats="0" applyFontFormats="0" applyPatternFormats="0" applyAlignmentFormats="0" applyWidthHeightFormats="1" dataCaption="Wartości" updatedVersion="6" minRefreshableVersion="3" useAutoFormatting="1" rowGrandTotals="0" colGrandTotals="0" itemPrintTitles="1" createdVersion="6" indent="0" outline="1" outlineData="1" multipleFieldFilters="0" rowHeaderCaption="region">
  <location ref="I6:J10" firstHeaderRow="1" firstDataRow="1" firstDataCol="1"/>
  <pivotFields count="7">
    <pivotField showAll="0"/>
    <pivotField axis="axisRow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l wojewodztw spel warunki" fld="6" baseField="0" baseItem="0"/>
  </dataFields>
  <formats count="6">
    <format dxfId="8">
      <pivotArea type="all" dataOnly="0" outline="0" fieldPosition="0"/>
    </format>
    <format dxfId="7">
      <pivotArea outline="0" collapsedLevelsAreSubtotals="1" fieldPosition="0"/>
    </format>
    <format dxfId="6">
      <pivotArea field="1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outline="0" axis="axisValues" fieldPosition="0"/>
    </format>
    <format dxfId="3">
      <pivotArea dataOnly="0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B0A559A3-742C-4067-BED8-6EC7F6C13540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6" dataBound="0" tableColumnId="6"/>
      <queryTableField id="7" dataBound="0" tableColumnId="7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54FBA812-9DCF-4F2C-A5E3-760753A536BE}" autoFormatId="16" applyNumberFormats="0" applyBorderFormats="0" applyFontFormats="0" applyPatternFormats="0" applyAlignmentFormats="0" applyWidthHeightFormats="0">
  <queryTableRefresh nextId="48" unboundColumnsRight="27">
    <queryTableFields count="34">
      <queryTableField id="1" name="Column1" tableColumnId="1"/>
      <queryTableField id="6" dataBound="0" tableColumnId="6"/>
      <queryTableField id="7" dataBound="0" tableColumnId="7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34" dataBound="0" tableColumnId="34"/>
      <queryTableField id="21" dataBound="0" tableColumnId="21"/>
      <queryTableField id="22" dataBound="0" tableColumnId="22"/>
      <queryTableField id="23" dataBound="0" tableColumnId="23"/>
      <queryTableField id="24" dataBound="0" tableColumnId="24"/>
      <queryTableField id="25" dataBound="0" tableColumnId="25"/>
      <queryTableField id="26" dataBound="0" tableColumnId="26"/>
      <queryTableField id="27" dataBound="0" tableColumnId="27"/>
      <queryTableField id="28" dataBound="0" tableColumnId="28"/>
      <queryTableField id="29" dataBound="0" tableColumnId="29"/>
      <queryTableField id="30" dataBound="0" tableColumnId="30"/>
      <queryTableField id="31" dataBound="0" tableColumnId="31"/>
      <queryTableField id="32" dataBound="0" tableColumnId="32"/>
      <queryTableField id="33" dataBound="0" tableColumnId="33"/>
      <queryTableField id="35" dataBound="0" tableColumnId="35"/>
      <queryTableField id="36" dataBound="0" tableColumnId="36"/>
      <queryTableField id="37" dataBound="0" tableColumnId="37"/>
      <queryTableField id="38" dataBound="0" tableColumnId="38"/>
      <queryTableField id="39" dataBound="0" tableColumnId="39"/>
      <queryTableField id="40" dataBound="0" tableColumnId="40"/>
      <queryTableField id="41" dataBound="0" tableColumnId="41"/>
      <queryTableField id="42" dataBound="0" tableColumnId="42"/>
      <queryTableField id="43" dataBound="0" tableColumnId="43"/>
      <queryTableField id="44" dataBound="0" tableColumnId="44"/>
      <queryTableField id="45" dataBound="0" tableColumnId="45"/>
      <queryTableField id="46" dataBound="0" tableColumnId="46"/>
      <queryTableField id="47" dataBound="0" tableColumnId="4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D32B1D-E00C-4256-8D49-C75DA5C41749}" name="kraina" displayName="kraina" ref="A1:G51" tableType="queryTable" totalsRowShown="0">
  <autoFilter ref="A1:G51" xr:uid="{95BA8008-D768-4D98-BB85-41DF5942AAC9}"/>
  <tableColumns count="7">
    <tableColumn id="1" xr3:uid="{E6D5A2ED-5D68-4F91-8F36-E8BC7923D946}" uniqueName="1" name="nazwa woj." queryTableFieldId="1" dataDxfId="11"/>
    <tableColumn id="6" xr3:uid="{461B7793-EE57-4C41-B4C9-24911FDBB014}" uniqueName="6" name="numer woj." queryTableFieldId="6" dataDxfId="10"/>
    <tableColumn id="7" xr3:uid="{9D1B096E-7752-4373-A247-6E6A44A16BBF}" uniqueName="7" name="region" queryTableFieldId="7" dataDxfId="9">
      <calculatedColumnFormula>RIGHT(kraina[[#This Row],[nazwa woj.]], 1)</calculatedColumnFormula>
    </tableColumn>
    <tableColumn id="2" xr3:uid="{29D9DF4B-408B-4E7E-8583-ED96360A7A5B}" uniqueName="2" name="kobiety 2013" queryTableFieldId="2"/>
    <tableColumn id="3" xr3:uid="{8A38BBA8-C422-4756-8C76-6EA585E21D7D}" uniqueName="3" name="mezczyzni 2013" queryTableFieldId="3"/>
    <tableColumn id="4" xr3:uid="{797902E7-8183-45C5-8420-CE142CFEA467}" uniqueName="4" name="kobiety 2014" queryTableFieldId="4"/>
    <tableColumn id="5" xr3:uid="{5B5654A0-D765-4855-9FA7-986A0361D171}" uniqueName="5" name="mezczyzni 2014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D6DE26-B3D0-41FE-856A-19329070CF9C}" name="kraina3" displayName="kraina3" ref="A1:AH51" tableType="queryTable" totalsRowShown="0">
  <autoFilter ref="A1:AH51" xr:uid="{2BBCBF5E-794D-4E35-8BCF-5005B4449960}"/>
  <tableColumns count="34">
    <tableColumn id="1" xr3:uid="{54C658DE-4932-4D5D-82F6-250B5F446C51}" uniqueName="1" name="nazwa woj." queryTableFieldId="1" dataDxfId="2"/>
    <tableColumn id="6" xr3:uid="{DF5B7531-F5A5-4ED1-AF9A-9A26A0FEA7B4}" uniqueName="6" name="numer woj." queryTableFieldId="6" dataDxfId="1">
      <calculatedColumnFormula>MID(kraina3[[#This Row],[nazwa woj.]], 2, 2)</calculatedColumnFormula>
    </tableColumn>
    <tableColumn id="7" xr3:uid="{3A8BEB13-1A99-49A7-A4DE-CE8F1D5A1042}" uniqueName="7" name="region" queryTableFieldId="7" dataDxfId="0">
      <calculatedColumnFormula>RIGHT(kraina3[[#This Row],[nazwa woj.]], 1)</calculatedColumnFormula>
    </tableColumn>
    <tableColumn id="2" xr3:uid="{4AC965F8-3070-4B26-A6C7-CB077B2DFAC4}" uniqueName="2" name="kobiety 2013" queryTableFieldId="2"/>
    <tableColumn id="3" xr3:uid="{96169190-D4EF-45CE-A362-582ED2FB4CED}" uniqueName="3" name="mezczyzni 2013" queryTableFieldId="3"/>
    <tableColumn id="4" xr3:uid="{436FFD64-0043-4BFD-B2CE-027F72FAB525}" uniqueName="4" name="kobiety 2014" queryTableFieldId="4"/>
    <tableColumn id="5" xr3:uid="{BAB71927-6C98-48CE-9309-45F40303799D}" uniqueName="5" name="mezczyzni 2014" queryTableFieldId="5"/>
    <tableColumn id="34" xr3:uid="{8D719168-74A5-4150-9C3D-0F1F910BFFC5}" uniqueName="34" name="tempo wzrostu" queryTableFieldId="34">
      <calculatedColumnFormula>ROUNDDOWN(kraina3[[#This Row],[ludnosc 2014]]/I2, 4)</calculatedColumnFormula>
    </tableColumn>
    <tableColumn id="21" xr3:uid="{AD7CBE5B-4500-418B-BCE5-AF961B77DE1C}" uniqueName="21" name="ludnosc 2013" queryTableFieldId="21">
      <calculatedColumnFormula>kraina3[[#This Row],[kobiety 2013]]+kraina3[[#This Row],[mezczyzni 2013]]</calculatedColumnFormula>
    </tableColumn>
    <tableColumn id="22" xr3:uid="{8822A918-CA19-43FC-B012-683356DADE4E}" uniqueName="22" name="ludnosc 2014" queryTableFieldId="22">
      <calculatedColumnFormula>kraina3[[#This Row],[kobiety 2014]]+kraina3[[#This Row],[mezczyzni 2014]]</calculatedColumnFormula>
    </tableColumn>
    <tableColumn id="23" xr3:uid="{649E4B6E-50D9-4FA0-B7AC-640C32B8BE87}" uniqueName="23" name="2015" queryTableFieldId="23">
      <calculatedColumnFormula>IF(kraina3[[#This Row],[ludnosc 2014]] &gt; 2*$I2, kraina3[[#This Row],[ludnosc 2014]], IF(kraina3[[#This Row],[ludnosc 2014]] = 0, 0, INT($H2*kraina3[[#This Row],[ludnosc 2014]])))</calculatedColumnFormula>
    </tableColumn>
    <tableColumn id="24" xr3:uid="{3D831A74-D47F-49DB-B757-AAD08B4B0305}" uniqueName="24" name="2016" queryTableFieldId="24">
      <calculatedColumnFormula>IF(kraina3[[#This Row],[2015]] &gt; 2*$I2, kraina3[[#This Row],[2015]], IF(kraina3[[#This Row],[2015]] = 0, 0, INT($H2*kraina3[[#This Row],[2015]])))</calculatedColumnFormula>
    </tableColumn>
    <tableColumn id="25" xr3:uid="{50DFB1CC-6B0F-41ED-BC56-04BBF06C3C3D}" uniqueName="25" name="2017" queryTableFieldId="25">
      <calculatedColumnFormula>IF(kraina3[[#This Row],[2016]] &gt; 2*$I2, kraina3[[#This Row],[2016]], IF(kraina3[[#This Row],[2016]] = 0, 0, INT($H2*kraina3[[#This Row],[2016]])))</calculatedColumnFormula>
    </tableColumn>
    <tableColumn id="26" xr3:uid="{7D190624-700C-4D74-9F37-B52E78B761CE}" uniqueName="26" name="2018" queryTableFieldId="26">
      <calculatedColumnFormula>IF(kraina3[[#This Row],[2017]] &gt; 2*$I2, kraina3[[#This Row],[2017]], IF(kraina3[[#This Row],[2017]] = 0, 0, INT($H2*kraina3[[#This Row],[2017]])))</calculatedColumnFormula>
    </tableColumn>
    <tableColumn id="27" xr3:uid="{1EF40CC4-C08F-4D3C-80DA-100F333D182B}" uniqueName="27" name="2019" queryTableFieldId="27">
      <calculatedColumnFormula>IF(kraina3[[#This Row],[2018]] &gt; 2*$I2, kraina3[[#This Row],[2018]], IF(kraina3[[#This Row],[2018]] = 0, 0, INT($H2*kraina3[[#This Row],[2018]])))</calculatedColumnFormula>
    </tableColumn>
    <tableColumn id="28" xr3:uid="{1581474E-4BAE-4A3A-A857-AE52B862E3C6}" uniqueName="28" name="2020" queryTableFieldId="28">
      <calculatedColumnFormula>IF(kraina3[[#This Row],[2019]] &gt; 2*$I2, kraina3[[#This Row],[2019]], IF(kraina3[[#This Row],[2019]] = 0, 0, INT($H2*kraina3[[#This Row],[2019]])))</calculatedColumnFormula>
    </tableColumn>
    <tableColumn id="29" xr3:uid="{DDF21F94-AE37-4E70-A254-AE9BBD873EEA}" uniqueName="29" name="2021" queryTableFieldId="29">
      <calculatedColumnFormula>IF(kraina3[[#This Row],[2020]] &gt; 2*$I2, kraina3[[#This Row],[2020]], IF(kraina3[[#This Row],[2020]] = 0, 0, INT($H2*kraina3[[#This Row],[2020]])))</calculatedColumnFormula>
    </tableColumn>
    <tableColumn id="30" xr3:uid="{3CAFA916-0334-4EC4-9C86-68FE754E3AE8}" uniqueName="30" name="2022" queryTableFieldId="30">
      <calculatedColumnFormula>IF(kraina3[[#This Row],[2021]] &gt; 2*$I2, kraina3[[#This Row],[2021]], IF(kraina3[[#This Row],[2021]] = 0, 0, INT($H2*kraina3[[#This Row],[2021]])))</calculatedColumnFormula>
    </tableColumn>
    <tableColumn id="31" xr3:uid="{4B0A6111-2B10-4F49-BE6D-C8C321C09F77}" uniqueName="31" name="2023" queryTableFieldId="31">
      <calculatedColumnFormula>IF(kraina3[[#This Row],[2022]] &gt; 2*$I2, kraina3[[#This Row],[2022]], IF(kraina3[[#This Row],[2022]] = 0, 0, INT($H2*kraina3[[#This Row],[2022]])))</calculatedColumnFormula>
    </tableColumn>
    <tableColumn id="32" xr3:uid="{8FB3D5E9-5491-46B8-A6FB-4073A969FEE4}" uniqueName="32" name="2024" queryTableFieldId="32">
      <calculatedColumnFormula>IF(kraina3[[#This Row],[2023]] &gt; 2*$I2, kraina3[[#This Row],[2023]], IF(kraina3[[#This Row],[2023]] = 0, 0, INT($H2*kraina3[[#This Row],[2023]])))</calculatedColumnFormula>
    </tableColumn>
    <tableColumn id="33" xr3:uid="{B5E5896E-384A-463D-BFE9-A4C0B1F20E0C}" uniqueName="33" name="2025" queryTableFieldId="33">
      <calculatedColumnFormula>IF(kraina3[[#This Row],[2024]] &gt; 2*$I2, kraina3[[#This Row],[2024]], IF(kraina3[[#This Row],[2024]] = 0, 0, INT($H2*kraina3[[#This Row],[2024]])))</calculatedColumnFormula>
    </tableColumn>
    <tableColumn id="35" xr3:uid="{C2DCCD8A-DF94-4C1C-B5AB-0BBE78E54838}" uniqueName="35" name="2014" queryTableFieldId="35">
      <calculatedColumnFormula>IF(kraina3[[#This Row],[ludnosc 2014]] &gt; 2*$I2, 1, 0)</calculatedColumnFormula>
    </tableColumn>
    <tableColumn id="36" xr3:uid="{8414AC83-2C25-4FD4-A92E-73B8EBA58353}" uniqueName="36" name="r2015" queryTableFieldId="36">
      <calculatedColumnFormula>IF(kraina3[[#This Row],[2015]] &gt; 2*$I2, 1, 0)</calculatedColumnFormula>
    </tableColumn>
    <tableColumn id="37" xr3:uid="{B3302F13-B6DC-4F5F-9D47-63A69CCB4D79}" uniqueName="37" name="r2016" queryTableFieldId="37">
      <calculatedColumnFormula>IF(kraina3[[#This Row],[2016]] &gt; 2*$I2, 1, 0)</calculatedColumnFormula>
    </tableColumn>
    <tableColumn id="38" xr3:uid="{1420B350-E5CA-45A8-A7FC-4DADC1137C24}" uniqueName="38" name="r2017" queryTableFieldId="38">
      <calculatedColumnFormula>IF(kraina3[[#This Row],[2017]] &gt; 2*$I2, 1, 0)</calculatedColumnFormula>
    </tableColumn>
    <tableColumn id="39" xr3:uid="{34B64987-FB2B-4962-8D3D-16FCCDAF6E60}" uniqueName="39" name="r2018" queryTableFieldId="39">
      <calculatedColumnFormula>IF(kraina3[[#This Row],[2018]] &gt; 2*$I2, 1, 0)</calculatedColumnFormula>
    </tableColumn>
    <tableColumn id="40" xr3:uid="{DEBFE7EB-7067-4E44-B4C5-891ABBF11EF1}" uniqueName="40" name="r2019" queryTableFieldId="40">
      <calculatedColumnFormula>IF(kraina3[[#This Row],[2019]] &gt; 2*$I2, 1, 0)</calculatedColumnFormula>
    </tableColumn>
    <tableColumn id="41" xr3:uid="{F767477F-136A-4211-9E11-C371605032B4}" uniqueName="41" name="r2020" queryTableFieldId="41">
      <calculatedColumnFormula>IF(kraina3[[#This Row],[2020]] &gt; 2*$I2, 1, 0)</calculatedColumnFormula>
    </tableColumn>
    <tableColumn id="42" xr3:uid="{C1CB202C-A649-44C2-B305-4291E338DF94}" uniqueName="42" name="r2021" queryTableFieldId="42">
      <calculatedColumnFormula>IF(kraina3[[#This Row],[2021]] &gt; 2*$I2, 1, 0)</calculatedColumnFormula>
    </tableColumn>
    <tableColumn id="43" xr3:uid="{1CC25878-66C6-4730-BC32-2CBCB54085D4}" uniqueName="43" name="r2022" queryTableFieldId="43">
      <calculatedColumnFormula>IF(kraina3[[#This Row],[2022]] &gt; 2*$I2, 1, 0)</calculatedColumnFormula>
    </tableColumn>
    <tableColumn id="44" xr3:uid="{68B784AD-2D93-4DB1-AC0C-3DDAAE22FCC5}" uniqueName="44" name="r2023" queryTableFieldId="44">
      <calculatedColumnFormula>IF(kraina3[[#This Row],[2023]] &gt; 2*$I2, 1, 0)</calculatedColumnFormula>
    </tableColumn>
    <tableColumn id="45" xr3:uid="{F62B0ED9-B68A-464B-BB75-53705B67ACD8}" uniqueName="45" name="r2024" queryTableFieldId="45">
      <calculatedColumnFormula>IF(kraina3[[#This Row],[2024]] &gt; 2*$I2, 1, 0)</calculatedColumnFormula>
    </tableColumn>
    <tableColumn id="46" xr3:uid="{B66053BE-C61B-4B20-B77F-13CE3823C016}" uniqueName="46" name="r2025" queryTableFieldId="46">
      <calculatedColumnFormula>IF(kraina3[[#This Row],[2025]] &gt; 2*$I2, 1, 0)</calculatedColumnFormula>
    </tableColumn>
    <tableColumn id="47" xr3:uid="{400F9B07-B085-4D92-BFA6-B9DF9F13AF51}" uniqueName="47" name="czy wystapilo przeludninie" queryTableFieldId="47">
      <calculatedColumnFormula>IF(SUM(kraina3[[#This Row],[2014]:[r2025]])&gt;0, 1, 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87143-02D7-4237-B197-46FFE8FEDA9E}">
  <dimension ref="A1:O83"/>
  <sheetViews>
    <sheetView tabSelected="1" zoomScale="40" zoomScaleNormal="40" workbookViewId="0">
      <selection activeCell="K16" sqref="K16:L21"/>
    </sheetView>
  </sheetViews>
  <sheetFormatPr defaultRowHeight="14.5" x14ac:dyDescent="0.35"/>
  <cols>
    <col min="1" max="1" width="10.54296875" bestFit="1" customWidth="1"/>
    <col min="2" max="3" width="10.54296875" customWidth="1"/>
    <col min="4" max="4" width="25.54296875" customWidth="1"/>
    <col min="5" max="5" width="26.1796875" customWidth="1"/>
    <col min="6" max="6" width="29.81640625" customWidth="1"/>
    <col min="7" max="9" width="34.1796875" customWidth="1"/>
    <col min="11" max="11" width="18.90625" bestFit="1" customWidth="1"/>
    <col min="12" max="13" width="18.453125" bestFit="1" customWidth="1"/>
    <col min="14" max="15" width="20.7265625" bestFit="1" customWidth="1"/>
  </cols>
  <sheetData>
    <row r="1" spans="1:13" x14ac:dyDescent="0.35">
      <c r="A1" t="s">
        <v>50</v>
      </c>
      <c r="B1" s="1" t="s">
        <v>55</v>
      </c>
      <c r="C1" t="s">
        <v>56</v>
      </c>
      <c r="D1" t="s">
        <v>51</v>
      </c>
      <c r="E1" t="s">
        <v>52</v>
      </c>
      <c r="F1" t="s">
        <v>53</v>
      </c>
      <c r="G1" t="s">
        <v>54</v>
      </c>
    </row>
    <row r="2" spans="1:13" x14ac:dyDescent="0.35">
      <c r="A2" s="1" t="s">
        <v>0</v>
      </c>
      <c r="B2" s="1" t="str">
        <f>MID(kraina[[#This Row],[nazwa woj.]], 2, 2)</f>
        <v>01</v>
      </c>
      <c r="C2" s="1" t="str">
        <f>RIGHT(kraina[[#This Row],[nazwa woj.]], 1)</f>
        <v>D</v>
      </c>
      <c r="D2">
        <v>1415007</v>
      </c>
      <c r="E2">
        <v>1397195</v>
      </c>
      <c r="F2">
        <v>1499070</v>
      </c>
      <c r="G2">
        <v>1481105</v>
      </c>
    </row>
    <row r="3" spans="1:13" x14ac:dyDescent="0.35">
      <c r="A3" s="1" t="s">
        <v>1</v>
      </c>
      <c r="B3" s="1" t="str">
        <f>MID(kraina[[#This Row],[nazwa woj.]], 2, 2)</f>
        <v>02</v>
      </c>
      <c r="C3" s="1" t="str">
        <f>RIGHT(kraina[[#This Row],[nazwa woj.]], 1)</f>
        <v>D</v>
      </c>
      <c r="D3">
        <v>1711390</v>
      </c>
      <c r="E3">
        <v>1641773</v>
      </c>
      <c r="F3">
        <v>1522030</v>
      </c>
      <c r="G3">
        <v>1618733</v>
      </c>
      <c r="K3" s="2" t="s">
        <v>57</v>
      </c>
      <c r="L3" t="s">
        <v>63</v>
      </c>
      <c r="M3" t="s">
        <v>64</v>
      </c>
    </row>
    <row r="4" spans="1:13" x14ac:dyDescent="0.35">
      <c r="A4" s="1" t="s">
        <v>2</v>
      </c>
      <c r="B4" s="1" t="str">
        <f>MID(kraina[[#This Row],[nazwa woj.]], 2, 2)</f>
        <v>03</v>
      </c>
      <c r="C4" s="1" t="str">
        <f>RIGHT(kraina[[#This Row],[nazwa woj.]], 1)</f>
        <v>C</v>
      </c>
      <c r="D4">
        <v>1165105</v>
      </c>
      <c r="E4">
        <v>1278732</v>
      </c>
      <c r="F4">
        <v>1299953</v>
      </c>
      <c r="G4">
        <v>1191621</v>
      </c>
      <c r="K4" s="3" t="s">
        <v>58</v>
      </c>
      <c r="L4" s="1">
        <v>17400221</v>
      </c>
      <c r="M4" s="1">
        <v>16529358</v>
      </c>
    </row>
    <row r="5" spans="1:13" x14ac:dyDescent="0.35">
      <c r="A5" s="1" t="s">
        <v>3</v>
      </c>
      <c r="B5" s="1" t="str">
        <f>MID(kraina[[#This Row],[nazwa woj.]], 2, 2)</f>
        <v>04</v>
      </c>
      <c r="C5" s="1" t="str">
        <f>RIGHT(kraina[[#This Row],[nazwa woj.]], 1)</f>
        <v>D</v>
      </c>
      <c r="D5">
        <v>949065</v>
      </c>
      <c r="E5">
        <v>1026050</v>
      </c>
      <c r="F5">
        <v>688027</v>
      </c>
      <c r="G5">
        <v>723233</v>
      </c>
      <c r="K5" s="3" t="s">
        <v>59</v>
      </c>
      <c r="L5" s="1">
        <v>20714787</v>
      </c>
      <c r="M5" s="1">
        <v>21021832</v>
      </c>
    </row>
    <row r="6" spans="1:13" x14ac:dyDescent="0.35">
      <c r="A6" s="1" t="s">
        <v>4</v>
      </c>
      <c r="B6" s="1" t="str">
        <f>MID(kraina[[#This Row],[nazwa woj.]], 2, 2)</f>
        <v>05</v>
      </c>
      <c r="C6" s="1" t="str">
        <f>RIGHT(kraina[[#This Row],[nazwa woj.]], 1)</f>
        <v>A</v>
      </c>
      <c r="D6">
        <v>2436107</v>
      </c>
      <c r="E6">
        <v>2228622</v>
      </c>
      <c r="F6">
        <v>1831600</v>
      </c>
      <c r="G6">
        <v>1960624</v>
      </c>
      <c r="K6" s="3" t="s">
        <v>60</v>
      </c>
      <c r="L6" s="1">
        <v>28711668</v>
      </c>
      <c r="M6" s="1">
        <v>28937349</v>
      </c>
    </row>
    <row r="7" spans="1:13" x14ac:dyDescent="0.35">
      <c r="A7" s="1" t="s">
        <v>5</v>
      </c>
      <c r="B7" s="1" t="str">
        <f>MID(kraina[[#This Row],[nazwa woj.]], 2, 2)</f>
        <v>06</v>
      </c>
      <c r="C7" s="1" t="str">
        <f>RIGHT(kraina[[#This Row],[nazwa woj.]], 1)</f>
        <v>D</v>
      </c>
      <c r="D7">
        <v>1846928</v>
      </c>
      <c r="E7">
        <v>1851433</v>
      </c>
      <c r="F7">
        <v>2125113</v>
      </c>
      <c r="G7">
        <v>2028635</v>
      </c>
      <c r="K7" s="3" t="s">
        <v>61</v>
      </c>
      <c r="L7" s="1">
        <v>18062137</v>
      </c>
      <c r="M7" s="1">
        <v>18468250</v>
      </c>
    </row>
    <row r="8" spans="1:13" x14ac:dyDescent="0.35">
      <c r="A8" s="1" t="s">
        <v>6</v>
      </c>
      <c r="B8" s="1" t="str">
        <f>MID(kraina[[#This Row],[nazwa woj.]], 2, 2)</f>
        <v>07</v>
      </c>
      <c r="C8" s="1" t="str">
        <f>RIGHT(kraina[[#This Row],[nazwa woj.]], 1)</f>
        <v>B</v>
      </c>
      <c r="D8">
        <v>3841577</v>
      </c>
      <c r="E8">
        <v>3848394</v>
      </c>
      <c r="F8">
        <v>3595975</v>
      </c>
      <c r="G8">
        <v>3123039</v>
      </c>
      <c r="K8" s="3" t="s">
        <v>62</v>
      </c>
      <c r="L8" s="1">
        <v>84888813</v>
      </c>
      <c r="M8" s="1">
        <v>84956789</v>
      </c>
    </row>
    <row r="9" spans="1:13" x14ac:dyDescent="0.35">
      <c r="A9" s="1" t="s">
        <v>7</v>
      </c>
      <c r="B9" s="1" t="str">
        <f>MID(kraina[[#This Row],[nazwa woj.]], 2, 2)</f>
        <v>08</v>
      </c>
      <c r="C9" s="1" t="str">
        <f>RIGHT(kraina[[#This Row],[nazwa woj.]], 1)</f>
        <v>A</v>
      </c>
      <c r="D9">
        <v>679557</v>
      </c>
      <c r="E9">
        <v>655500</v>
      </c>
      <c r="F9">
        <v>1012012</v>
      </c>
      <c r="G9">
        <v>1067022</v>
      </c>
    </row>
    <row r="10" spans="1:13" x14ac:dyDescent="0.35">
      <c r="A10" s="1" t="s">
        <v>8</v>
      </c>
      <c r="B10" s="1" t="str">
        <f>MID(kraina[[#This Row],[nazwa woj.]], 2, 2)</f>
        <v>09</v>
      </c>
      <c r="C10" s="1" t="str">
        <f>RIGHT(kraina[[#This Row],[nazwa woj.]], 1)</f>
        <v>C</v>
      </c>
      <c r="D10">
        <v>1660998</v>
      </c>
      <c r="E10">
        <v>1630345</v>
      </c>
      <c r="F10">
        <v>1130119</v>
      </c>
      <c r="G10">
        <v>1080238</v>
      </c>
      <c r="K10" s="4" t="s">
        <v>57</v>
      </c>
      <c r="L10" s="4" t="s">
        <v>63</v>
      </c>
      <c r="M10" s="4" t="s">
        <v>64</v>
      </c>
    </row>
    <row r="11" spans="1:13" x14ac:dyDescent="0.35">
      <c r="A11" s="1" t="s">
        <v>9</v>
      </c>
      <c r="B11" s="1" t="str">
        <f>MID(kraina[[#This Row],[nazwa woj.]], 2, 2)</f>
        <v>10</v>
      </c>
      <c r="C11" s="1" t="str">
        <f>RIGHT(kraina[[#This Row],[nazwa woj.]], 1)</f>
        <v>C</v>
      </c>
      <c r="D11">
        <v>1157622</v>
      </c>
      <c r="E11">
        <v>1182345</v>
      </c>
      <c r="F11">
        <v>830785</v>
      </c>
      <c r="G11">
        <v>833779</v>
      </c>
      <c r="K11" s="3" t="s">
        <v>58</v>
      </c>
      <c r="L11" s="1">
        <v>17400221</v>
      </c>
      <c r="M11" s="1">
        <v>16529358</v>
      </c>
    </row>
    <row r="12" spans="1:13" x14ac:dyDescent="0.35">
      <c r="A12" s="1" t="s">
        <v>10</v>
      </c>
      <c r="B12" s="1" t="str">
        <f>MID(kraina[[#This Row],[nazwa woj.]], 2, 2)</f>
        <v>11</v>
      </c>
      <c r="C12" s="1" t="str">
        <f>RIGHT(kraina[[#This Row],[nazwa woj.]], 1)</f>
        <v>D</v>
      </c>
      <c r="D12">
        <v>1987047</v>
      </c>
      <c r="E12">
        <v>1996208</v>
      </c>
      <c r="F12">
        <v>2053892</v>
      </c>
      <c r="G12">
        <v>1697247</v>
      </c>
      <c r="K12" s="3" t="s">
        <v>59</v>
      </c>
      <c r="L12" s="1">
        <v>20714787</v>
      </c>
      <c r="M12" s="1">
        <v>21021832</v>
      </c>
    </row>
    <row r="13" spans="1:13" x14ac:dyDescent="0.35">
      <c r="A13" s="1" t="s">
        <v>11</v>
      </c>
      <c r="B13" s="1" t="str">
        <f>MID(kraina[[#This Row],[nazwa woj.]], 2, 2)</f>
        <v>12</v>
      </c>
      <c r="C13" s="1" t="str">
        <f>RIGHT(kraina[[#This Row],[nazwa woj.]], 1)</f>
        <v>C</v>
      </c>
      <c r="D13">
        <v>3997724</v>
      </c>
      <c r="E13">
        <v>3690756</v>
      </c>
      <c r="F13">
        <v>4339393</v>
      </c>
      <c r="G13">
        <v>4639643</v>
      </c>
      <c r="K13" s="3" t="s">
        <v>60</v>
      </c>
      <c r="L13" s="1">
        <v>28711668</v>
      </c>
      <c r="M13" s="1">
        <v>28937349</v>
      </c>
    </row>
    <row r="14" spans="1:13" x14ac:dyDescent="0.35">
      <c r="A14" s="1" t="s">
        <v>12</v>
      </c>
      <c r="B14" s="1" t="str">
        <f>MID(kraina[[#This Row],[nazwa woj.]], 2, 2)</f>
        <v>13</v>
      </c>
      <c r="C14" s="1" t="str">
        <f>RIGHT(kraina[[#This Row],[nazwa woj.]], 1)</f>
        <v>A</v>
      </c>
      <c r="D14">
        <v>996113</v>
      </c>
      <c r="E14">
        <v>964279</v>
      </c>
      <c r="F14">
        <v>1012487</v>
      </c>
      <c r="G14">
        <v>1128940</v>
      </c>
      <c r="K14" s="3" t="s">
        <v>61</v>
      </c>
      <c r="L14" s="1">
        <v>18062137</v>
      </c>
      <c r="M14" s="1">
        <v>18468250</v>
      </c>
    </row>
    <row r="15" spans="1:13" x14ac:dyDescent="0.35">
      <c r="A15" s="1" t="s">
        <v>13</v>
      </c>
      <c r="B15" s="1" t="str">
        <f>MID(kraina[[#This Row],[nazwa woj.]], 2, 2)</f>
        <v>14</v>
      </c>
      <c r="C15" s="1" t="str">
        <f>RIGHT(kraina[[#This Row],[nazwa woj.]], 1)</f>
        <v>A</v>
      </c>
      <c r="D15">
        <v>1143634</v>
      </c>
      <c r="E15">
        <v>1033836</v>
      </c>
      <c r="F15">
        <v>909534</v>
      </c>
      <c r="G15">
        <v>856349</v>
      </c>
    </row>
    <row r="16" spans="1:13" x14ac:dyDescent="0.35">
      <c r="A16" s="1" t="s">
        <v>14</v>
      </c>
      <c r="B16" s="1" t="str">
        <f>MID(kraina[[#This Row],[nazwa woj.]], 2, 2)</f>
        <v>15</v>
      </c>
      <c r="C16" s="1" t="str">
        <f>RIGHT(kraina[[#This Row],[nazwa woj.]], 1)</f>
        <v>A</v>
      </c>
      <c r="D16">
        <v>2549276</v>
      </c>
      <c r="E16">
        <v>2584751</v>
      </c>
      <c r="F16">
        <v>2033079</v>
      </c>
      <c r="G16">
        <v>2066918</v>
      </c>
      <c r="K16" s="3" t="s">
        <v>67</v>
      </c>
    </row>
    <row r="17" spans="1:15" x14ac:dyDescent="0.35">
      <c r="A17" s="1" t="s">
        <v>15</v>
      </c>
      <c r="B17" s="1" t="str">
        <f>MID(kraina[[#This Row],[nazwa woj.]], 2, 2)</f>
        <v>16</v>
      </c>
      <c r="C17" s="1" t="str">
        <f>RIGHT(kraina[[#This Row],[nazwa woj.]], 1)</f>
        <v>C</v>
      </c>
      <c r="D17">
        <v>1367212</v>
      </c>
      <c r="E17">
        <v>1361389</v>
      </c>
      <c r="F17">
        <v>1572320</v>
      </c>
      <c r="G17">
        <v>1836258</v>
      </c>
      <c r="K17" s="5" t="s">
        <v>65</v>
      </c>
      <c r="L17" s="6" t="s">
        <v>66</v>
      </c>
    </row>
    <row r="18" spans="1:15" x14ac:dyDescent="0.35">
      <c r="A18" s="1" t="s">
        <v>16</v>
      </c>
      <c r="B18" s="1" t="str">
        <f>MID(kraina[[#This Row],[nazwa woj.]], 2, 2)</f>
        <v>17</v>
      </c>
      <c r="C18" s="1" t="str">
        <f>RIGHT(kraina[[#This Row],[nazwa woj.]], 1)</f>
        <v>A</v>
      </c>
      <c r="D18">
        <v>2567464</v>
      </c>
      <c r="E18">
        <v>2441857</v>
      </c>
      <c r="F18">
        <v>1524132</v>
      </c>
      <c r="G18">
        <v>1496810</v>
      </c>
      <c r="K18" s="3" t="s">
        <v>58</v>
      </c>
      <c r="L18">
        <f>L11+M11</f>
        <v>33929579</v>
      </c>
    </row>
    <row r="19" spans="1:15" x14ac:dyDescent="0.35">
      <c r="A19" s="1" t="s">
        <v>17</v>
      </c>
      <c r="B19" s="1" t="str">
        <f>MID(kraina[[#This Row],[nazwa woj.]], 2, 2)</f>
        <v>18</v>
      </c>
      <c r="C19" s="1" t="str">
        <f>RIGHT(kraina[[#This Row],[nazwa woj.]], 1)</f>
        <v>D</v>
      </c>
      <c r="D19">
        <v>1334060</v>
      </c>
      <c r="E19">
        <v>1395231</v>
      </c>
      <c r="F19">
        <v>578655</v>
      </c>
      <c r="G19">
        <v>677663</v>
      </c>
      <c r="K19" s="3" t="s">
        <v>59</v>
      </c>
      <c r="L19">
        <f t="shared" ref="L19:L21" si="0">L12+M12</f>
        <v>41736619</v>
      </c>
    </row>
    <row r="20" spans="1:15" x14ac:dyDescent="0.35">
      <c r="A20" s="1" t="s">
        <v>18</v>
      </c>
      <c r="B20" s="1" t="str">
        <f>MID(kraina[[#This Row],[nazwa woj.]], 2, 2)</f>
        <v>19</v>
      </c>
      <c r="C20" s="1" t="str">
        <f>RIGHT(kraina[[#This Row],[nazwa woj.]], 1)</f>
        <v>C</v>
      </c>
      <c r="D20">
        <v>2976209</v>
      </c>
      <c r="E20">
        <v>3199665</v>
      </c>
      <c r="F20">
        <v>1666477</v>
      </c>
      <c r="G20">
        <v>1759240</v>
      </c>
      <c r="K20" s="3" t="s">
        <v>60</v>
      </c>
      <c r="L20">
        <f t="shared" si="0"/>
        <v>57649017</v>
      </c>
    </row>
    <row r="21" spans="1:15" x14ac:dyDescent="0.35">
      <c r="A21" s="1" t="s">
        <v>19</v>
      </c>
      <c r="B21" s="1" t="str">
        <f>MID(kraina[[#This Row],[nazwa woj.]], 2, 2)</f>
        <v>20</v>
      </c>
      <c r="C21" s="1" t="str">
        <f>RIGHT(kraina[[#This Row],[nazwa woj.]], 1)</f>
        <v>C</v>
      </c>
      <c r="D21">
        <v>1443351</v>
      </c>
      <c r="E21">
        <v>1565539</v>
      </c>
      <c r="F21">
        <v>1355276</v>
      </c>
      <c r="G21">
        <v>1423414</v>
      </c>
      <c r="K21" s="3" t="s">
        <v>61</v>
      </c>
      <c r="L21">
        <f t="shared" si="0"/>
        <v>36530387</v>
      </c>
    </row>
    <row r="22" spans="1:15" x14ac:dyDescent="0.35">
      <c r="A22" s="1" t="s">
        <v>20</v>
      </c>
      <c r="B22" s="1" t="str">
        <f>MID(kraina[[#This Row],[nazwa woj.]], 2, 2)</f>
        <v>21</v>
      </c>
      <c r="C22" s="1" t="str">
        <f>RIGHT(kraina[[#This Row],[nazwa woj.]], 1)</f>
        <v>A</v>
      </c>
      <c r="D22">
        <v>2486640</v>
      </c>
      <c r="E22">
        <v>2265936</v>
      </c>
      <c r="F22">
        <v>297424</v>
      </c>
      <c r="G22">
        <v>274759</v>
      </c>
    </row>
    <row r="23" spans="1:15" x14ac:dyDescent="0.35">
      <c r="A23" s="1" t="s">
        <v>21</v>
      </c>
      <c r="B23" s="1" t="str">
        <f>MID(kraina[[#This Row],[nazwa woj.]], 2, 2)</f>
        <v>22</v>
      </c>
      <c r="C23" s="1" t="str">
        <f>RIGHT(kraina[[#This Row],[nazwa woj.]], 1)</f>
        <v>B</v>
      </c>
      <c r="D23">
        <v>685438</v>
      </c>
      <c r="E23">
        <v>749124</v>
      </c>
      <c r="F23">
        <v>2697677</v>
      </c>
      <c r="G23">
        <v>2821550</v>
      </c>
    </row>
    <row r="24" spans="1:15" x14ac:dyDescent="0.35">
      <c r="A24" s="1" t="s">
        <v>22</v>
      </c>
      <c r="B24" s="1" t="str">
        <f>MID(kraina[[#This Row],[nazwa woj.]], 2, 2)</f>
        <v>23</v>
      </c>
      <c r="C24" s="1" t="str">
        <f>RIGHT(kraina[[#This Row],[nazwa woj.]], 1)</f>
        <v>B</v>
      </c>
      <c r="D24">
        <v>2166753</v>
      </c>
      <c r="E24">
        <v>2338698</v>
      </c>
      <c r="F24">
        <v>1681433</v>
      </c>
      <c r="G24">
        <v>1592443</v>
      </c>
    </row>
    <row r="25" spans="1:15" x14ac:dyDescent="0.35">
      <c r="A25" s="1" t="s">
        <v>23</v>
      </c>
      <c r="B25" s="1" t="str">
        <f>MID(kraina[[#This Row],[nazwa woj.]], 2, 2)</f>
        <v>24</v>
      </c>
      <c r="C25" s="1" t="str">
        <f>RIGHT(kraina[[#This Row],[nazwa woj.]], 1)</f>
        <v>C</v>
      </c>
      <c r="D25">
        <v>643177</v>
      </c>
      <c r="E25">
        <v>684187</v>
      </c>
      <c r="F25">
        <v>796213</v>
      </c>
      <c r="G25">
        <v>867904</v>
      </c>
    </row>
    <row r="26" spans="1:15" x14ac:dyDescent="0.35">
      <c r="A26" s="1" t="s">
        <v>24</v>
      </c>
      <c r="B26" s="1" t="str">
        <f>MID(kraina[[#This Row],[nazwa woj.]], 2, 2)</f>
        <v>25</v>
      </c>
      <c r="C26" s="1" t="str">
        <f>RIGHT(kraina[[#This Row],[nazwa woj.]], 1)</f>
        <v>B</v>
      </c>
      <c r="D26">
        <v>450192</v>
      </c>
      <c r="E26">
        <v>434755</v>
      </c>
      <c r="F26">
        <v>1656446</v>
      </c>
      <c r="G26">
        <v>1691000</v>
      </c>
    </row>
    <row r="27" spans="1:15" x14ac:dyDescent="0.35">
      <c r="A27" s="1" t="s">
        <v>25</v>
      </c>
      <c r="B27" s="1" t="str">
        <f>MID(kraina[[#This Row],[nazwa woj.]], 2, 2)</f>
        <v>26</v>
      </c>
      <c r="C27" s="1" t="str">
        <f>RIGHT(kraina[[#This Row],[nazwa woj.]], 1)</f>
        <v>C</v>
      </c>
      <c r="D27">
        <v>1037774</v>
      </c>
      <c r="E27">
        <v>1113789</v>
      </c>
      <c r="F27">
        <v>877464</v>
      </c>
      <c r="G27">
        <v>990837</v>
      </c>
    </row>
    <row r="28" spans="1:15" x14ac:dyDescent="0.35">
      <c r="A28" s="1" t="s">
        <v>26</v>
      </c>
      <c r="B28" s="1" t="str">
        <f>MID(kraina[[#This Row],[nazwa woj.]], 2, 2)</f>
        <v>27</v>
      </c>
      <c r="C28" s="1" t="str">
        <f>RIGHT(kraina[[#This Row],[nazwa woj.]], 1)</f>
        <v>C</v>
      </c>
      <c r="D28">
        <v>2351213</v>
      </c>
      <c r="E28">
        <v>2358482</v>
      </c>
      <c r="F28">
        <v>1098384</v>
      </c>
      <c r="G28">
        <v>1121488</v>
      </c>
    </row>
    <row r="29" spans="1:15" x14ac:dyDescent="0.35">
      <c r="A29" s="1" t="s">
        <v>27</v>
      </c>
      <c r="B29" s="1" t="str">
        <f>MID(kraina[[#This Row],[nazwa woj.]], 2, 2)</f>
        <v>28</v>
      </c>
      <c r="C29" s="1" t="str">
        <f>RIGHT(kraina[[#This Row],[nazwa woj.]], 1)</f>
        <v>D</v>
      </c>
      <c r="D29">
        <v>2613354</v>
      </c>
      <c r="E29">
        <v>2837241</v>
      </c>
      <c r="F29">
        <v>431144</v>
      </c>
      <c r="G29">
        <v>434113</v>
      </c>
    </row>
    <row r="30" spans="1:15" x14ac:dyDescent="0.35">
      <c r="A30" s="1" t="s">
        <v>28</v>
      </c>
      <c r="B30" s="1" t="str">
        <f>MID(kraina[[#This Row],[nazwa woj.]], 2, 2)</f>
        <v>29</v>
      </c>
      <c r="C30" s="1" t="str">
        <f>RIGHT(kraina[[#This Row],[nazwa woj.]], 1)</f>
        <v>A</v>
      </c>
      <c r="D30">
        <v>1859691</v>
      </c>
      <c r="E30">
        <v>1844250</v>
      </c>
      <c r="F30">
        <v>1460134</v>
      </c>
      <c r="G30">
        <v>1585258</v>
      </c>
    </row>
    <row r="31" spans="1:15" x14ac:dyDescent="0.35">
      <c r="A31" s="1" t="s">
        <v>29</v>
      </c>
      <c r="B31" s="1" t="str">
        <f>MID(kraina[[#This Row],[nazwa woj.]], 2, 2)</f>
        <v>30</v>
      </c>
      <c r="C31" s="1" t="str">
        <f>RIGHT(kraina[[#This Row],[nazwa woj.]], 1)</f>
        <v>C</v>
      </c>
      <c r="D31">
        <v>2478386</v>
      </c>
      <c r="E31">
        <v>2562144</v>
      </c>
      <c r="F31">
        <v>30035</v>
      </c>
      <c r="G31">
        <v>29396</v>
      </c>
    </row>
    <row r="32" spans="1:15" x14ac:dyDescent="0.35">
      <c r="A32" s="1" t="s">
        <v>30</v>
      </c>
      <c r="B32" s="1" t="str">
        <f>MID(kraina[[#This Row],[nazwa woj.]], 2, 2)</f>
        <v>31</v>
      </c>
      <c r="C32" s="1" t="str">
        <f>RIGHT(kraina[[#This Row],[nazwa woj.]], 1)</f>
        <v>C</v>
      </c>
      <c r="D32">
        <v>1938122</v>
      </c>
      <c r="E32">
        <v>1816647</v>
      </c>
      <c r="F32">
        <v>1602356</v>
      </c>
      <c r="G32">
        <v>1875221</v>
      </c>
      <c r="K32" s="2" t="s">
        <v>70</v>
      </c>
      <c r="L32" t="s">
        <v>63</v>
      </c>
      <c r="M32" t="s">
        <v>69</v>
      </c>
      <c r="N32" t="s">
        <v>64</v>
      </c>
      <c r="O32" t="s">
        <v>68</v>
      </c>
    </row>
    <row r="33" spans="1:15" x14ac:dyDescent="0.35">
      <c r="A33" s="1" t="s">
        <v>31</v>
      </c>
      <c r="B33" s="1" t="str">
        <f>MID(kraina[[#This Row],[nazwa woj.]], 2, 2)</f>
        <v>32</v>
      </c>
      <c r="C33" s="1" t="str">
        <f>RIGHT(kraina[[#This Row],[nazwa woj.]], 1)</f>
        <v>D</v>
      </c>
      <c r="D33">
        <v>992523</v>
      </c>
      <c r="E33">
        <v>1028501</v>
      </c>
      <c r="F33">
        <v>1995446</v>
      </c>
      <c r="G33">
        <v>1860524</v>
      </c>
      <c r="K33" s="3" t="s">
        <v>0</v>
      </c>
      <c r="L33" s="1">
        <v>1415007</v>
      </c>
      <c r="M33" s="1">
        <v>1499070</v>
      </c>
      <c r="N33" s="1">
        <v>1397195</v>
      </c>
      <c r="O33" s="1">
        <v>1481105</v>
      </c>
    </row>
    <row r="34" spans="1:15" x14ac:dyDescent="0.35">
      <c r="A34" s="1" t="s">
        <v>32</v>
      </c>
      <c r="B34" s="1" t="str">
        <f>MID(kraina[[#This Row],[nazwa woj.]], 2, 2)</f>
        <v>33</v>
      </c>
      <c r="C34" s="1" t="str">
        <f>RIGHT(kraina[[#This Row],[nazwa woj.]], 1)</f>
        <v>B</v>
      </c>
      <c r="D34">
        <v>2966291</v>
      </c>
      <c r="E34">
        <v>2889963</v>
      </c>
      <c r="F34">
        <v>462453</v>
      </c>
      <c r="G34">
        <v>486354</v>
      </c>
      <c r="K34" s="3" t="s">
        <v>1</v>
      </c>
      <c r="L34" s="1">
        <v>1711390</v>
      </c>
      <c r="M34" s="1">
        <v>1522030</v>
      </c>
      <c r="N34" s="1">
        <v>1641773</v>
      </c>
      <c r="O34" s="1">
        <v>1618733</v>
      </c>
    </row>
    <row r="35" spans="1:15" x14ac:dyDescent="0.35">
      <c r="A35" s="1" t="s">
        <v>33</v>
      </c>
      <c r="B35" s="1" t="str">
        <f>MID(kraina[[#This Row],[nazwa woj.]], 2, 2)</f>
        <v>34</v>
      </c>
      <c r="C35" s="1" t="str">
        <f>RIGHT(kraina[[#This Row],[nazwa woj.]], 1)</f>
        <v>C</v>
      </c>
      <c r="D35">
        <v>76648</v>
      </c>
      <c r="E35">
        <v>81385</v>
      </c>
      <c r="F35">
        <v>1374708</v>
      </c>
      <c r="G35">
        <v>1379567</v>
      </c>
      <c r="K35" s="3" t="s">
        <v>2</v>
      </c>
      <c r="L35" s="1">
        <v>1165105</v>
      </c>
      <c r="M35" s="1">
        <v>1299953</v>
      </c>
      <c r="N35" s="1">
        <v>1278732</v>
      </c>
      <c r="O35" s="1">
        <v>1191621</v>
      </c>
    </row>
    <row r="36" spans="1:15" x14ac:dyDescent="0.35">
      <c r="A36" s="1" t="s">
        <v>34</v>
      </c>
      <c r="B36" s="1" t="str">
        <f>MID(kraina[[#This Row],[nazwa woj.]], 2, 2)</f>
        <v>35</v>
      </c>
      <c r="C36" s="1" t="str">
        <f>RIGHT(kraina[[#This Row],[nazwa woj.]], 1)</f>
        <v>C</v>
      </c>
      <c r="D36">
        <v>2574432</v>
      </c>
      <c r="E36">
        <v>2409710</v>
      </c>
      <c r="F36">
        <v>987486</v>
      </c>
      <c r="G36">
        <v>999043</v>
      </c>
      <c r="K36" s="3" t="s">
        <v>3</v>
      </c>
      <c r="L36" s="1">
        <v>949065</v>
      </c>
      <c r="M36" s="1">
        <v>688027</v>
      </c>
      <c r="N36" s="1">
        <v>1026050</v>
      </c>
      <c r="O36" s="1">
        <v>723233</v>
      </c>
    </row>
    <row r="37" spans="1:15" x14ac:dyDescent="0.35">
      <c r="A37" s="1" t="s">
        <v>35</v>
      </c>
      <c r="B37" s="1" t="str">
        <f>MID(kraina[[#This Row],[nazwa woj.]], 2, 2)</f>
        <v>36</v>
      </c>
      <c r="C37" s="1" t="str">
        <f>RIGHT(kraina[[#This Row],[nazwa woj.]], 1)</f>
        <v>B</v>
      </c>
      <c r="D37">
        <v>1778590</v>
      </c>
      <c r="E37">
        <v>1874844</v>
      </c>
      <c r="F37">
        <v>111191</v>
      </c>
      <c r="G37">
        <v>117846</v>
      </c>
      <c r="K37" s="3" t="s">
        <v>4</v>
      </c>
      <c r="L37" s="1">
        <v>2436107</v>
      </c>
      <c r="M37" s="1">
        <v>1831600</v>
      </c>
      <c r="N37" s="1">
        <v>2228622</v>
      </c>
      <c r="O37" s="1">
        <v>1960624</v>
      </c>
    </row>
    <row r="38" spans="1:15" x14ac:dyDescent="0.35">
      <c r="A38" s="1" t="s">
        <v>36</v>
      </c>
      <c r="B38" s="1" t="str">
        <f>MID(kraina[[#This Row],[nazwa woj.]], 2, 2)</f>
        <v>37</v>
      </c>
      <c r="C38" s="1" t="str">
        <f>RIGHT(kraina[[#This Row],[nazwa woj.]], 1)</f>
        <v>A</v>
      </c>
      <c r="D38">
        <v>1506541</v>
      </c>
      <c r="E38">
        <v>1414887</v>
      </c>
      <c r="F38">
        <v>1216612</v>
      </c>
      <c r="G38">
        <v>1166775</v>
      </c>
      <c r="K38" s="3" t="s">
        <v>5</v>
      </c>
      <c r="L38" s="1">
        <v>1846928</v>
      </c>
      <c r="M38" s="1">
        <v>2125113</v>
      </c>
      <c r="N38" s="1">
        <v>1851433</v>
      </c>
      <c r="O38" s="1">
        <v>2028635</v>
      </c>
    </row>
    <row r="39" spans="1:15" x14ac:dyDescent="0.35">
      <c r="A39" s="1" t="s">
        <v>37</v>
      </c>
      <c r="B39" s="1" t="str">
        <f>MID(kraina[[#This Row],[nazwa woj.]], 2, 2)</f>
        <v>38</v>
      </c>
      <c r="C39" s="1" t="str">
        <f>RIGHT(kraina[[#This Row],[nazwa woj.]], 1)</f>
        <v>B</v>
      </c>
      <c r="D39">
        <v>1598886</v>
      </c>
      <c r="E39">
        <v>1687917</v>
      </c>
      <c r="F39">
        <v>449788</v>
      </c>
      <c r="G39">
        <v>427615</v>
      </c>
      <c r="K39" s="3" t="s">
        <v>6</v>
      </c>
      <c r="L39" s="1">
        <v>3841577</v>
      </c>
      <c r="M39" s="1">
        <v>3595975</v>
      </c>
      <c r="N39" s="1">
        <v>3848394</v>
      </c>
      <c r="O39" s="1">
        <v>3123039</v>
      </c>
    </row>
    <row r="40" spans="1:15" x14ac:dyDescent="0.35">
      <c r="A40" s="1" t="s">
        <v>38</v>
      </c>
      <c r="B40" s="1" t="str">
        <f>MID(kraina[[#This Row],[nazwa woj.]], 2, 2)</f>
        <v>39</v>
      </c>
      <c r="C40" s="1" t="str">
        <f>RIGHT(kraina[[#This Row],[nazwa woj.]], 1)</f>
        <v>D</v>
      </c>
      <c r="D40">
        <v>548989</v>
      </c>
      <c r="E40">
        <v>514636</v>
      </c>
      <c r="F40">
        <v>2770344</v>
      </c>
      <c r="G40">
        <v>3187897</v>
      </c>
      <c r="K40" s="3" t="s">
        <v>7</v>
      </c>
      <c r="L40" s="1">
        <v>679557</v>
      </c>
      <c r="M40" s="1">
        <v>1012012</v>
      </c>
      <c r="N40" s="1">
        <v>655500</v>
      </c>
      <c r="O40" s="1">
        <v>1067022</v>
      </c>
    </row>
    <row r="41" spans="1:15" x14ac:dyDescent="0.35">
      <c r="A41" s="1" t="s">
        <v>39</v>
      </c>
      <c r="B41" s="1" t="str">
        <f>MID(kraina[[#This Row],[nazwa woj.]], 2, 2)</f>
        <v>40</v>
      </c>
      <c r="C41" s="1" t="str">
        <f>RIGHT(kraina[[#This Row],[nazwa woj.]], 1)</f>
        <v>A</v>
      </c>
      <c r="D41">
        <v>1175198</v>
      </c>
      <c r="E41">
        <v>1095440</v>
      </c>
      <c r="F41">
        <v>2657174</v>
      </c>
      <c r="G41">
        <v>2491947</v>
      </c>
      <c r="K41" s="3" t="s">
        <v>8</v>
      </c>
      <c r="L41" s="1">
        <v>1660998</v>
      </c>
      <c r="M41" s="1">
        <v>1130119</v>
      </c>
      <c r="N41" s="1">
        <v>1630345</v>
      </c>
      <c r="O41" s="1">
        <v>1080238</v>
      </c>
    </row>
    <row r="42" spans="1:15" x14ac:dyDescent="0.35">
      <c r="A42" s="1" t="s">
        <v>40</v>
      </c>
      <c r="B42" s="1" t="str">
        <f>MID(kraina[[#This Row],[nazwa woj.]], 2, 2)</f>
        <v>41</v>
      </c>
      <c r="C42" s="1" t="str">
        <f>RIGHT(kraina[[#This Row],[nazwa woj.]], 1)</f>
        <v>D</v>
      </c>
      <c r="D42">
        <v>2115336</v>
      </c>
      <c r="E42">
        <v>2202769</v>
      </c>
      <c r="F42">
        <v>15339</v>
      </c>
      <c r="G42">
        <v>14652</v>
      </c>
      <c r="K42" s="3" t="s">
        <v>9</v>
      </c>
      <c r="L42" s="1">
        <v>1157622</v>
      </c>
      <c r="M42" s="1">
        <v>830785</v>
      </c>
      <c r="N42" s="1">
        <v>1182345</v>
      </c>
      <c r="O42" s="1">
        <v>833779</v>
      </c>
    </row>
    <row r="43" spans="1:15" x14ac:dyDescent="0.35">
      <c r="A43" s="1" t="s">
        <v>41</v>
      </c>
      <c r="B43" s="1" t="str">
        <f>MID(kraina[[#This Row],[nazwa woj.]], 2, 2)</f>
        <v>42</v>
      </c>
      <c r="C43" s="1" t="str">
        <f>RIGHT(kraina[[#This Row],[nazwa woj.]], 1)</f>
        <v>B</v>
      </c>
      <c r="D43">
        <v>2346640</v>
      </c>
      <c r="E43">
        <v>2197559</v>
      </c>
      <c r="F43">
        <v>373470</v>
      </c>
      <c r="G43">
        <v>353365</v>
      </c>
      <c r="K43" s="3" t="s">
        <v>10</v>
      </c>
      <c r="L43" s="1">
        <v>1987047</v>
      </c>
      <c r="M43" s="1">
        <v>2053892</v>
      </c>
      <c r="N43" s="1">
        <v>1996208</v>
      </c>
      <c r="O43" s="1">
        <v>1697247</v>
      </c>
    </row>
    <row r="44" spans="1:15" x14ac:dyDescent="0.35">
      <c r="A44" s="1" t="s">
        <v>42</v>
      </c>
      <c r="B44" s="1" t="str">
        <f>MID(kraina[[#This Row],[nazwa woj.]], 2, 2)</f>
        <v>43</v>
      </c>
      <c r="C44" s="1" t="str">
        <f>RIGHT(kraina[[#This Row],[nazwa woj.]], 1)</f>
        <v>D</v>
      </c>
      <c r="D44">
        <v>2548438</v>
      </c>
      <c r="E44">
        <v>2577213</v>
      </c>
      <c r="F44">
        <v>37986</v>
      </c>
      <c r="G44">
        <v>37766</v>
      </c>
      <c r="K44" s="3" t="s">
        <v>11</v>
      </c>
      <c r="L44" s="1">
        <v>3997724</v>
      </c>
      <c r="M44" s="1">
        <v>4339393</v>
      </c>
      <c r="N44" s="1">
        <v>3690756</v>
      </c>
      <c r="O44" s="1">
        <v>4639643</v>
      </c>
    </row>
    <row r="45" spans="1:15" x14ac:dyDescent="0.35">
      <c r="A45" s="1" t="s">
        <v>43</v>
      </c>
      <c r="B45" s="1" t="str">
        <f>MID(kraina[[#This Row],[nazwa woj.]], 2, 2)</f>
        <v>44</v>
      </c>
      <c r="C45" s="1" t="str">
        <f>RIGHT(kraina[[#This Row],[nazwa woj.]], 1)</f>
        <v>C</v>
      </c>
      <c r="D45">
        <v>835495</v>
      </c>
      <c r="E45">
        <v>837746</v>
      </c>
      <c r="F45">
        <v>1106177</v>
      </c>
      <c r="G45">
        <v>917781</v>
      </c>
      <c r="K45" s="3" t="s">
        <v>12</v>
      </c>
      <c r="L45" s="1">
        <v>996113</v>
      </c>
      <c r="M45" s="1">
        <v>1012487</v>
      </c>
      <c r="N45" s="1">
        <v>964279</v>
      </c>
      <c r="O45" s="1">
        <v>1128940</v>
      </c>
    </row>
    <row r="46" spans="1:15" x14ac:dyDescent="0.35">
      <c r="A46" s="1" t="s">
        <v>44</v>
      </c>
      <c r="B46" s="1" t="str">
        <f>MID(kraina[[#This Row],[nazwa woj.]], 2, 2)</f>
        <v>45</v>
      </c>
      <c r="C46" s="1" t="str">
        <f>RIGHT(kraina[[#This Row],[nazwa woj.]], 1)</f>
        <v>B</v>
      </c>
      <c r="D46">
        <v>1187448</v>
      </c>
      <c r="E46">
        <v>1070426</v>
      </c>
      <c r="F46">
        <v>1504608</v>
      </c>
      <c r="G46">
        <v>1756990</v>
      </c>
      <c r="K46" s="3" t="s">
        <v>13</v>
      </c>
      <c r="L46" s="1">
        <v>1143634</v>
      </c>
      <c r="M46" s="1">
        <v>909534</v>
      </c>
      <c r="N46" s="1">
        <v>1033836</v>
      </c>
      <c r="O46" s="1">
        <v>856349</v>
      </c>
    </row>
    <row r="47" spans="1:15" x14ac:dyDescent="0.35">
      <c r="A47" s="1" t="s">
        <v>45</v>
      </c>
      <c r="B47" s="1" t="str">
        <f>MID(kraina[[#This Row],[nazwa woj.]], 2, 2)</f>
        <v>46</v>
      </c>
      <c r="C47" s="1" t="str">
        <f>RIGHT(kraina[[#This Row],[nazwa woj.]], 1)</f>
        <v>C</v>
      </c>
      <c r="D47">
        <v>140026</v>
      </c>
      <c r="E47">
        <v>146354</v>
      </c>
      <c r="F47">
        <v>2759991</v>
      </c>
      <c r="G47">
        <v>2742120</v>
      </c>
      <c r="K47" s="3" t="s">
        <v>14</v>
      </c>
      <c r="L47" s="1">
        <v>2549276</v>
      </c>
      <c r="M47" s="1">
        <v>2033079</v>
      </c>
      <c r="N47" s="1">
        <v>2584751</v>
      </c>
      <c r="O47" s="1">
        <v>2066918</v>
      </c>
    </row>
    <row r="48" spans="1:15" x14ac:dyDescent="0.35">
      <c r="A48" s="1" t="s">
        <v>46</v>
      </c>
      <c r="B48" s="1" t="str">
        <f>MID(kraina[[#This Row],[nazwa woj.]], 2, 2)</f>
        <v>47</v>
      </c>
      <c r="C48" s="1" t="str">
        <f>RIGHT(kraina[[#This Row],[nazwa woj.]], 1)</f>
        <v>B</v>
      </c>
      <c r="D48">
        <v>1198765</v>
      </c>
      <c r="E48">
        <v>1304945</v>
      </c>
      <c r="F48">
        <v>2786493</v>
      </c>
      <c r="G48">
        <v>2602643</v>
      </c>
      <c r="K48" s="3" t="s">
        <v>15</v>
      </c>
      <c r="L48" s="1">
        <v>1367212</v>
      </c>
      <c r="M48" s="1">
        <v>1572320</v>
      </c>
      <c r="N48" s="1">
        <v>1361389</v>
      </c>
      <c r="O48" s="1">
        <v>1836258</v>
      </c>
    </row>
    <row r="49" spans="1:15" x14ac:dyDescent="0.35">
      <c r="A49" s="1" t="s">
        <v>47</v>
      </c>
      <c r="B49" s="1" t="str">
        <f>MID(kraina[[#This Row],[nazwa woj.]], 2, 2)</f>
        <v>48</v>
      </c>
      <c r="C49" s="1" t="str">
        <f>RIGHT(kraina[[#This Row],[nazwa woj.]], 1)</f>
        <v>C</v>
      </c>
      <c r="D49">
        <v>2619776</v>
      </c>
      <c r="E49">
        <v>2749623</v>
      </c>
      <c r="F49">
        <v>2888215</v>
      </c>
      <c r="G49">
        <v>2800174</v>
      </c>
      <c r="K49" s="3" t="s">
        <v>16</v>
      </c>
      <c r="L49" s="1">
        <v>2567464</v>
      </c>
      <c r="M49" s="1">
        <v>1524132</v>
      </c>
      <c r="N49" s="1">
        <v>2441857</v>
      </c>
      <c r="O49" s="1">
        <v>1496810</v>
      </c>
    </row>
    <row r="50" spans="1:15" x14ac:dyDescent="0.35">
      <c r="A50" s="1" t="s">
        <v>48</v>
      </c>
      <c r="B50" s="1" t="str">
        <f>MID(kraina[[#This Row],[nazwa woj.]], 2, 2)</f>
        <v>49</v>
      </c>
      <c r="C50" s="1" t="str">
        <f>RIGHT(kraina[[#This Row],[nazwa woj.]], 1)</f>
        <v>C</v>
      </c>
      <c r="D50">
        <v>248398</v>
      </c>
      <c r="E50">
        <v>268511</v>
      </c>
      <c r="F50">
        <v>3110853</v>
      </c>
      <c r="G50">
        <v>2986411</v>
      </c>
      <c r="K50" s="3" t="s">
        <v>17</v>
      </c>
      <c r="L50" s="1">
        <v>1334060</v>
      </c>
      <c r="M50" s="1">
        <v>578655</v>
      </c>
      <c r="N50" s="1">
        <v>1395231</v>
      </c>
      <c r="O50" s="1">
        <v>677663</v>
      </c>
    </row>
    <row r="51" spans="1:15" x14ac:dyDescent="0.35">
      <c r="A51" s="1" t="s">
        <v>49</v>
      </c>
      <c r="B51" s="1" t="str">
        <f>MID(kraina[[#This Row],[nazwa woj.]], 2, 2)</f>
        <v>50</v>
      </c>
      <c r="C51" s="1" t="str">
        <f>RIGHT(kraina[[#This Row],[nazwa woj.]], 1)</f>
        <v>B</v>
      </c>
      <c r="D51">
        <v>2494207</v>
      </c>
      <c r="E51">
        <v>2625207</v>
      </c>
      <c r="F51">
        <v>1796293</v>
      </c>
      <c r="G51">
        <v>1853602</v>
      </c>
      <c r="K51" s="3" t="s">
        <v>18</v>
      </c>
      <c r="L51" s="1">
        <v>2976209</v>
      </c>
      <c r="M51" s="1">
        <v>1666477</v>
      </c>
      <c r="N51" s="1">
        <v>3199665</v>
      </c>
      <c r="O51" s="1">
        <v>1759240</v>
      </c>
    </row>
    <row r="52" spans="1:15" x14ac:dyDescent="0.35">
      <c r="K52" s="3" t="s">
        <v>19</v>
      </c>
      <c r="L52" s="1">
        <v>1443351</v>
      </c>
      <c r="M52" s="1">
        <v>1355276</v>
      </c>
      <c r="N52" s="1">
        <v>1565539</v>
      </c>
      <c r="O52" s="1">
        <v>1423414</v>
      </c>
    </row>
    <row r="53" spans="1:15" x14ac:dyDescent="0.35">
      <c r="K53" s="3" t="s">
        <v>20</v>
      </c>
      <c r="L53" s="1">
        <v>2486640</v>
      </c>
      <c r="M53" s="1">
        <v>297424</v>
      </c>
      <c r="N53" s="1">
        <v>2265936</v>
      </c>
      <c r="O53" s="1">
        <v>274759</v>
      </c>
    </row>
    <row r="54" spans="1:15" x14ac:dyDescent="0.35">
      <c r="K54" s="3" t="s">
        <v>21</v>
      </c>
      <c r="L54" s="1">
        <v>685438</v>
      </c>
      <c r="M54" s="1">
        <v>2697677</v>
      </c>
      <c r="N54" s="1">
        <v>749124</v>
      </c>
      <c r="O54" s="1">
        <v>2821550</v>
      </c>
    </row>
    <row r="55" spans="1:15" x14ac:dyDescent="0.35">
      <c r="K55" s="3" t="s">
        <v>22</v>
      </c>
      <c r="L55" s="1">
        <v>2166753</v>
      </c>
      <c r="M55" s="1">
        <v>1681433</v>
      </c>
      <c r="N55" s="1">
        <v>2338698</v>
      </c>
      <c r="O55" s="1">
        <v>1592443</v>
      </c>
    </row>
    <row r="56" spans="1:15" x14ac:dyDescent="0.35">
      <c r="K56" s="3" t="s">
        <v>23</v>
      </c>
      <c r="L56" s="1">
        <v>643177</v>
      </c>
      <c r="M56" s="1">
        <v>796213</v>
      </c>
      <c r="N56" s="1">
        <v>684187</v>
      </c>
      <c r="O56" s="1">
        <v>867904</v>
      </c>
    </row>
    <row r="57" spans="1:15" x14ac:dyDescent="0.35">
      <c r="K57" s="3" t="s">
        <v>24</v>
      </c>
      <c r="L57" s="1">
        <v>450192</v>
      </c>
      <c r="M57" s="1">
        <v>1656446</v>
      </c>
      <c r="N57" s="1">
        <v>434755</v>
      </c>
      <c r="O57" s="1">
        <v>1691000</v>
      </c>
    </row>
    <row r="58" spans="1:15" x14ac:dyDescent="0.35">
      <c r="K58" s="3" t="s">
        <v>25</v>
      </c>
      <c r="L58" s="1">
        <v>1037774</v>
      </c>
      <c r="M58" s="1">
        <v>877464</v>
      </c>
      <c r="N58" s="1">
        <v>1113789</v>
      </c>
      <c r="O58" s="1">
        <v>990837</v>
      </c>
    </row>
    <row r="59" spans="1:15" x14ac:dyDescent="0.35">
      <c r="K59" s="3" t="s">
        <v>26</v>
      </c>
      <c r="L59" s="1">
        <v>2351213</v>
      </c>
      <c r="M59" s="1">
        <v>1098384</v>
      </c>
      <c r="N59" s="1">
        <v>2358482</v>
      </c>
      <c r="O59" s="1">
        <v>1121488</v>
      </c>
    </row>
    <row r="60" spans="1:15" x14ac:dyDescent="0.35">
      <c r="K60" s="3" t="s">
        <v>27</v>
      </c>
      <c r="L60" s="1">
        <v>2613354</v>
      </c>
      <c r="M60" s="1">
        <v>431144</v>
      </c>
      <c r="N60" s="1">
        <v>2837241</v>
      </c>
      <c r="O60" s="1">
        <v>434113</v>
      </c>
    </row>
    <row r="61" spans="1:15" x14ac:dyDescent="0.35">
      <c r="K61" s="3" t="s">
        <v>28</v>
      </c>
      <c r="L61" s="1">
        <v>1859691</v>
      </c>
      <c r="M61" s="1">
        <v>1460134</v>
      </c>
      <c r="N61" s="1">
        <v>1844250</v>
      </c>
      <c r="O61" s="1">
        <v>1585258</v>
      </c>
    </row>
    <row r="62" spans="1:15" x14ac:dyDescent="0.35">
      <c r="K62" s="3" t="s">
        <v>29</v>
      </c>
      <c r="L62" s="1">
        <v>2478386</v>
      </c>
      <c r="M62" s="1">
        <v>30035</v>
      </c>
      <c r="N62" s="1">
        <v>2562144</v>
      </c>
      <c r="O62" s="1">
        <v>29396</v>
      </c>
    </row>
    <row r="63" spans="1:15" x14ac:dyDescent="0.35">
      <c r="K63" s="3" t="s">
        <v>30</v>
      </c>
      <c r="L63" s="1">
        <v>1938122</v>
      </c>
      <c r="M63" s="1">
        <v>1602356</v>
      </c>
      <c r="N63" s="1">
        <v>1816647</v>
      </c>
      <c r="O63" s="1">
        <v>1875221</v>
      </c>
    </row>
    <row r="64" spans="1:15" x14ac:dyDescent="0.35">
      <c r="K64" s="3" t="s">
        <v>31</v>
      </c>
      <c r="L64" s="1">
        <v>992523</v>
      </c>
      <c r="M64" s="1">
        <v>1995446</v>
      </c>
      <c r="N64" s="1">
        <v>1028501</v>
      </c>
      <c r="O64" s="1">
        <v>1860524</v>
      </c>
    </row>
    <row r="65" spans="11:15" x14ac:dyDescent="0.35">
      <c r="K65" s="3" t="s">
        <v>32</v>
      </c>
      <c r="L65" s="1">
        <v>2966291</v>
      </c>
      <c r="M65" s="1">
        <v>462453</v>
      </c>
      <c r="N65" s="1">
        <v>2889963</v>
      </c>
      <c r="O65" s="1">
        <v>486354</v>
      </c>
    </row>
    <row r="66" spans="11:15" x14ac:dyDescent="0.35">
      <c r="K66" s="3" t="s">
        <v>33</v>
      </c>
      <c r="L66" s="1">
        <v>76648</v>
      </c>
      <c r="M66" s="1">
        <v>1374708</v>
      </c>
      <c r="N66" s="1">
        <v>81385</v>
      </c>
      <c r="O66" s="1">
        <v>1379567</v>
      </c>
    </row>
    <row r="67" spans="11:15" x14ac:dyDescent="0.35">
      <c r="K67" s="3" t="s">
        <v>34</v>
      </c>
      <c r="L67" s="1">
        <v>2574432</v>
      </c>
      <c r="M67" s="1">
        <v>987486</v>
      </c>
      <c r="N67" s="1">
        <v>2409710</v>
      </c>
      <c r="O67" s="1">
        <v>999043</v>
      </c>
    </row>
    <row r="68" spans="11:15" x14ac:dyDescent="0.35">
      <c r="K68" s="3" t="s">
        <v>35</v>
      </c>
      <c r="L68" s="1">
        <v>1778590</v>
      </c>
      <c r="M68" s="1">
        <v>111191</v>
      </c>
      <c r="N68" s="1">
        <v>1874844</v>
      </c>
      <c r="O68" s="1">
        <v>117846</v>
      </c>
    </row>
    <row r="69" spans="11:15" x14ac:dyDescent="0.35">
      <c r="K69" s="3" t="s">
        <v>36</v>
      </c>
      <c r="L69" s="1">
        <v>1506541</v>
      </c>
      <c r="M69" s="1">
        <v>1216612</v>
      </c>
      <c r="N69" s="1">
        <v>1414887</v>
      </c>
      <c r="O69" s="1">
        <v>1166775</v>
      </c>
    </row>
    <row r="70" spans="11:15" x14ac:dyDescent="0.35">
      <c r="K70" s="3" t="s">
        <v>37</v>
      </c>
      <c r="L70" s="1">
        <v>1598886</v>
      </c>
      <c r="M70" s="1">
        <v>449788</v>
      </c>
      <c r="N70" s="1">
        <v>1687917</v>
      </c>
      <c r="O70" s="1">
        <v>427615</v>
      </c>
    </row>
    <row r="71" spans="11:15" x14ac:dyDescent="0.35">
      <c r="K71" s="3" t="s">
        <v>38</v>
      </c>
      <c r="L71" s="1">
        <v>548989</v>
      </c>
      <c r="M71" s="1">
        <v>2770344</v>
      </c>
      <c r="N71" s="1">
        <v>514636</v>
      </c>
      <c r="O71" s="1">
        <v>3187897</v>
      </c>
    </row>
    <row r="72" spans="11:15" x14ac:dyDescent="0.35">
      <c r="K72" s="3" t="s">
        <v>39</v>
      </c>
      <c r="L72" s="1">
        <v>1175198</v>
      </c>
      <c r="M72" s="1">
        <v>2657174</v>
      </c>
      <c r="N72" s="1">
        <v>1095440</v>
      </c>
      <c r="O72" s="1">
        <v>2491947</v>
      </c>
    </row>
    <row r="73" spans="11:15" x14ac:dyDescent="0.35">
      <c r="K73" s="3" t="s">
        <v>40</v>
      </c>
      <c r="L73" s="1">
        <v>2115336</v>
      </c>
      <c r="M73" s="1">
        <v>15339</v>
      </c>
      <c r="N73" s="1">
        <v>2202769</v>
      </c>
      <c r="O73" s="1">
        <v>14652</v>
      </c>
    </row>
    <row r="74" spans="11:15" x14ac:dyDescent="0.35">
      <c r="K74" s="3" t="s">
        <v>41</v>
      </c>
      <c r="L74" s="1">
        <v>2346640</v>
      </c>
      <c r="M74" s="1">
        <v>373470</v>
      </c>
      <c r="N74" s="1">
        <v>2197559</v>
      </c>
      <c r="O74" s="1">
        <v>353365</v>
      </c>
    </row>
    <row r="75" spans="11:15" x14ac:dyDescent="0.35">
      <c r="K75" s="3" t="s">
        <v>42</v>
      </c>
      <c r="L75" s="1">
        <v>2548438</v>
      </c>
      <c r="M75" s="1">
        <v>37986</v>
      </c>
      <c r="N75" s="1">
        <v>2577213</v>
      </c>
      <c r="O75" s="1">
        <v>37766</v>
      </c>
    </row>
    <row r="76" spans="11:15" x14ac:dyDescent="0.35">
      <c r="K76" s="3" t="s">
        <v>43</v>
      </c>
      <c r="L76" s="1">
        <v>835495</v>
      </c>
      <c r="M76" s="1">
        <v>1106177</v>
      </c>
      <c r="N76" s="1">
        <v>837746</v>
      </c>
      <c r="O76" s="1">
        <v>917781</v>
      </c>
    </row>
    <row r="77" spans="11:15" x14ac:dyDescent="0.35">
      <c r="K77" s="3" t="s">
        <v>44</v>
      </c>
      <c r="L77" s="1">
        <v>1187448</v>
      </c>
      <c r="M77" s="1">
        <v>1504608</v>
      </c>
      <c r="N77" s="1">
        <v>1070426</v>
      </c>
      <c r="O77" s="1">
        <v>1756990</v>
      </c>
    </row>
    <row r="78" spans="11:15" x14ac:dyDescent="0.35">
      <c r="K78" s="3" t="s">
        <v>45</v>
      </c>
      <c r="L78" s="1">
        <v>140026</v>
      </c>
      <c r="M78" s="1">
        <v>2759991</v>
      </c>
      <c r="N78" s="1">
        <v>146354</v>
      </c>
      <c r="O78" s="1">
        <v>2742120</v>
      </c>
    </row>
    <row r="79" spans="11:15" x14ac:dyDescent="0.35">
      <c r="K79" s="3" t="s">
        <v>46</v>
      </c>
      <c r="L79" s="1">
        <v>1198765</v>
      </c>
      <c r="M79" s="1">
        <v>2786493</v>
      </c>
      <c r="N79" s="1">
        <v>1304945</v>
      </c>
      <c r="O79" s="1">
        <v>2602643</v>
      </c>
    </row>
    <row r="80" spans="11:15" x14ac:dyDescent="0.35">
      <c r="K80" s="3" t="s">
        <v>47</v>
      </c>
      <c r="L80" s="1">
        <v>2619776</v>
      </c>
      <c r="M80" s="1">
        <v>2888215</v>
      </c>
      <c r="N80" s="1">
        <v>2749623</v>
      </c>
      <c r="O80" s="1">
        <v>2800174</v>
      </c>
    </row>
    <row r="81" spans="11:15" x14ac:dyDescent="0.35">
      <c r="K81" s="3" t="s">
        <v>48</v>
      </c>
      <c r="L81" s="1">
        <v>248398</v>
      </c>
      <c r="M81" s="1">
        <v>3110853</v>
      </c>
      <c r="N81" s="1">
        <v>268511</v>
      </c>
      <c r="O81" s="1">
        <v>2986411</v>
      </c>
    </row>
    <row r="82" spans="11:15" x14ac:dyDescent="0.35">
      <c r="K82" s="3" t="s">
        <v>49</v>
      </c>
      <c r="L82" s="1">
        <v>2494207</v>
      </c>
      <c r="M82" s="1">
        <v>1796293</v>
      </c>
      <c r="N82" s="1">
        <v>2625207</v>
      </c>
      <c r="O82" s="1">
        <v>1853602</v>
      </c>
    </row>
    <row r="83" spans="11:15" x14ac:dyDescent="0.35">
      <c r="K83" s="3" t="s">
        <v>62</v>
      </c>
      <c r="L83" s="1">
        <v>84888813</v>
      </c>
      <c r="M83" s="1">
        <v>73613266</v>
      </c>
      <c r="N83" s="1">
        <v>84956789</v>
      </c>
      <c r="O83" s="1">
        <v>74157552</v>
      </c>
    </row>
  </sheetData>
  <phoneticPr fontId="1" type="noConversion"/>
  <pageMargins left="0.7" right="0.7" top="0.75" bottom="0.75" header="0.3" footer="0.3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A5258-F548-412B-863D-6FD90D52EB73}">
  <dimension ref="A1:AK51"/>
  <sheetViews>
    <sheetView topLeftCell="U1" zoomScale="55" zoomScaleNormal="55" workbookViewId="0">
      <selection activeCell="AJ3" sqref="AJ3:AK6"/>
    </sheetView>
  </sheetViews>
  <sheetFormatPr defaultRowHeight="14.5" x14ac:dyDescent="0.35"/>
  <cols>
    <col min="4" max="4" width="39.81640625" customWidth="1"/>
    <col min="5" max="5" width="26.08984375" customWidth="1"/>
    <col min="6" max="6" width="23.453125" customWidth="1"/>
    <col min="7" max="8" width="19.453125" customWidth="1"/>
    <col min="9" max="9" width="23.453125" customWidth="1"/>
    <col min="10" max="10" width="22.6328125" customWidth="1"/>
    <col min="36" max="36" width="33.7265625" customWidth="1"/>
    <col min="37" max="37" width="15.90625" customWidth="1"/>
  </cols>
  <sheetData>
    <row r="1" spans="1:37" x14ac:dyDescent="0.35">
      <c r="A1" t="s">
        <v>50</v>
      </c>
      <c r="B1" s="1" t="s">
        <v>55</v>
      </c>
      <c r="C1" t="s">
        <v>56</v>
      </c>
      <c r="D1" t="s">
        <v>51</v>
      </c>
      <c r="E1" t="s">
        <v>52</v>
      </c>
      <c r="F1" t="s">
        <v>53</v>
      </c>
      <c r="G1" t="s">
        <v>54</v>
      </c>
      <c r="H1" t="s">
        <v>76</v>
      </c>
      <c r="I1" t="s">
        <v>89</v>
      </c>
      <c r="J1" t="s">
        <v>88</v>
      </c>
      <c r="K1" t="s">
        <v>77</v>
      </c>
      <c r="L1" t="s">
        <v>78</v>
      </c>
      <c r="M1" t="s">
        <v>79</v>
      </c>
      <c r="N1" t="s">
        <v>80</v>
      </c>
      <c r="O1" t="s">
        <v>81</v>
      </c>
      <c r="P1" t="s">
        <v>82</v>
      </c>
      <c r="Q1" t="s">
        <v>83</v>
      </c>
      <c r="R1" t="s">
        <v>84</v>
      </c>
      <c r="S1" t="s">
        <v>85</v>
      </c>
      <c r="T1" t="s">
        <v>86</v>
      </c>
      <c r="U1" t="s">
        <v>87</v>
      </c>
      <c r="V1" t="s">
        <v>94</v>
      </c>
      <c r="W1" t="s">
        <v>95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</row>
    <row r="2" spans="1:37" x14ac:dyDescent="0.35">
      <c r="A2" s="1" t="s">
        <v>0</v>
      </c>
      <c r="B2" s="1" t="str">
        <f>MID(kraina3[[#This Row],[nazwa woj.]], 2, 2)</f>
        <v>01</v>
      </c>
      <c r="C2" s="1" t="str">
        <f>RIGHT(kraina3[[#This Row],[nazwa woj.]], 1)</f>
        <v>D</v>
      </c>
      <c r="D2">
        <v>1415007</v>
      </c>
      <c r="E2">
        <v>1397195</v>
      </c>
      <c r="F2">
        <v>1499070</v>
      </c>
      <c r="G2">
        <v>1481105</v>
      </c>
      <c r="H2">
        <f>ROUNDDOWN(kraina3[[#This Row],[ludnosc 2014]]/I2, 4)</f>
        <v>1.0597000000000001</v>
      </c>
      <c r="I2">
        <f>kraina3[[#This Row],[kobiety 2013]]+kraina3[[#This Row],[mezczyzni 2013]]</f>
        <v>2812202</v>
      </c>
      <c r="J2">
        <f>kraina3[[#This Row],[kobiety 2014]]+kraina3[[#This Row],[mezczyzni 2014]]</f>
        <v>2980175</v>
      </c>
      <c r="K2">
        <f>IF(kraina3[[#This Row],[ludnosc 2014]] &gt; 2*$I2, kraina3[[#This Row],[ludnosc 2014]], IF(kraina3[[#This Row],[ludnosc 2014]] = 0, 0, INT($H2*kraina3[[#This Row],[ludnosc 2014]])))</f>
        <v>3158091</v>
      </c>
      <c r="L2">
        <f>IF(kraina3[[#This Row],[2015]] &gt; 2*$I2, kraina3[[#This Row],[2015]], IF(kraina3[[#This Row],[2015]] = 0, 0, INT($H2*kraina3[[#This Row],[2015]])))</f>
        <v>3346629</v>
      </c>
      <c r="M2">
        <f>IF(kraina3[[#This Row],[2016]] &gt; 2*$I2, kraina3[[#This Row],[2016]], IF(kraina3[[#This Row],[2016]] = 0, 0, INT($H2*kraina3[[#This Row],[2016]])))</f>
        <v>3546422</v>
      </c>
      <c r="N2">
        <f>IF(kraina3[[#This Row],[2017]] &gt; 2*$I2, kraina3[[#This Row],[2017]], IF(kraina3[[#This Row],[2017]] = 0, 0, INT($H2*kraina3[[#This Row],[2017]])))</f>
        <v>3758143</v>
      </c>
      <c r="O2">
        <f>IF(kraina3[[#This Row],[2018]] &gt; 2*$I2, kraina3[[#This Row],[2018]], IF(kraina3[[#This Row],[2018]] = 0, 0, INT($H2*kraina3[[#This Row],[2018]])))</f>
        <v>3982504</v>
      </c>
      <c r="P2">
        <f>IF(kraina3[[#This Row],[2019]] &gt; 2*$I2, kraina3[[#This Row],[2019]], IF(kraina3[[#This Row],[2019]] = 0, 0, INT($H2*kraina3[[#This Row],[2019]])))</f>
        <v>4220259</v>
      </c>
      <c r="Q2">
        <f>IF(kraina3[[#This Row],[2020]] &gt; 2*$I2, kraina3[[#This Row],[2020]], IF(kraina3[[#This Row],[2020]] = 0, 0, INT($H2*kraina3[[#This Row],[2020]])))</f>
        <v>4472208</v>
      </c>
      <c r="R2">
        <f>IF(kraina3[[#This Row],[2021]] &gt; 2*$I2, kraina3[[#This Row],[2021]], IF(kraina3[[#This Row],[2021]] = 0, 0, INT($H2*kraina3[[#This Row],[2021]])))</f>
        <v>4739198</v>
      </c>
      <c r="S2">
        <f>IF(kraina3[[#This Row],[2022]] &gt; 2*$I2, kraina3[[#This Row],[2022]], IF(kraina3[[#This Row],[2022]] = 0, 0, INT($H2*kraina3[[#This Row],[2022]])))</f>
        <v>5022128</v>
      </c>
      <c r="T2">
        <f>IF(kraina3[[#This Row],[2023]] &gt; 2*$I2, kraina3[[#This Row],[2023]], IF(kraina3[[#This Row],[2023]] = 0, 0, INT($H2*kraina3[[#This Row],[2023]])))</f>
        <v>5321949</v>
      </c>
      <c r="U2">
        <f>IF(kraina3[[#This Row],[2024]] &gt; 2*$I2, kraina3[[#This Row],[2024]], IF(kraina3[[#This Row],[2024]] = 0, 0, INT($H2*kraina3[[#This Row],[2024]])))</f>
        <v>5639669</v>
      </c>
      <c r="V2">
        <f>IF(kraina3[[#This Row],[ludnosc 2014]] &gt; 2*$I2, 1, 0)</f>
        <v>0</v>
      </c>
      <c r="W2">
        <f>IF(kraina3[[#This Row],[2015]] &gt; 2*$I2, 1, 0)</f>
        <v>0</v>
      </c>
      <c r="X2">
        <f>IF(kraina3[[#This Row],[2016]] &gt; 2*$I2, 1, 0)</f>
        <v>0</v>
      </c>
      <c r="Y2">
        <f>IF(kraina3[[#This Row],[2017]] &gt; 2*$I2, 1, 0)</f>
        <v>0</v>
      </c>
      <c r="Z2">
        <f>IF(kraina3[[#This Row],[2018]] &gt; 2*$I2, 1, 0)</f>
        <v>0</v>
      </c>
      <c r="AA2">
        <f>IF(kraina3[[#This Row],[2019]] &gt; 2*$I2, 1, 0)</f>
        <v>0</v>
      </c>
      <c r="AB2">
        <f>IF(kraina3[[#This Row],[2020]] &gt; 2*$I2, 1, 0)</f>
        <v>0</v>
      </c>
      <c r="AC2">
        <f>IF(kraina3[[#This Row],[2021]] &gt; 2*$I2, 1, 0)</f>
        <v>0</v>
      </c>
      <c r="AD2">
        <f>IF(kraina3[[#This Row],[2022]] &gt; 2*$I2, 1, 0)</f>
        <v>0</v>
      </c>
      <c r="AE2">
        <f>IF(kraina3[[#This Row],[2023]] &gt; 2*$I2, 1, 0)</f>
        <v>0</v>
      </c>
      <c r="AF2">
        <f>IF(kraina3[[#This Row],[2024]] &gt; 2*$I2, 1, 0)</f>
        <v>0</v>
      </c>
      <c r="AG2">
        <f>IF(kraina3[[#This Row],[2025]] &gt; 2*$I2, 1, 0)</f>
        <v>1</v>
      </c>
      <c r="AH2">
        <f>IF(SUM(kraina3[[#This Row],[2014]:[r2025]])&gt;0, 1, 0)</f>
        <v>1</v>
      </c>
    </row>
    <row r="3" spans="1:37" x14ac:dyDescent="0.35">
      <c r="A3" s="1" t="s">
        <v>1</v>
      </c>
      <c r="B3" s="1" t="str">
        <f>MID(kraina3[[#This Row],[nazwa woj.]], 2, 2)</f>
        <v>02</v>
      </c>
      <c r="C3" s="1" t="str">
        <f>RIGHT(kraina3[[#This Row],[nazwa woj.]], 1)</f>
        <v>D</v>
      </c>
      <c r="D3">
        <v>1711390</v>
      </c>
      <c r="E3">
        <v>1641773</v>
      </c>
      <c r="F3">
        <v>1522030</v>
      </c>
      <c r="G3">
        <v>1618733</v>
      </c>
      <c r="H3">
        <f>ROUNDDOWN(kraina3[[#This Row],[ludnosc 2014]]/I3, 4)</f>
        <v>0.93659999999999999</v>
      </c>
      <c r="I3">
        <f>kraina3[[#This Row],[kobiety 2013]]+kraina3[[#This Row],[mezczyzni 2013]]</f>
        <v>3353163</v>
      </c>
      <c r="J3">
        <f>kraina3[[#This Row],[kobiety 2014]]+kraina3[[#This Row],[mezczyzni 2014]]</f>
        <v>3140763</v>
      </c>
      <c r="K3">
        <f>IF(kraina3[[#This Row],[ludnosc 2014]] &gt; 2*$I3, kraina3[[#This Row],[ludnosc 2014]], IF(kraina3[[#This Row],[ludnosc 2014]] = 0, 0, INT($H3*kraina3[[#This Row],[ludnosc 2014]])))</f>
        <v>2941638</v>
      </c>
      <c r="L3">
        <f>IF(kraina3[[#This Row],[2015]] &gt; 2*$I3, kraina3[[#This Row],[2015]], IF(kraina3[[#This Row],[2015]] = 0, 0, INT($H3*kraina3[[#This Row],[2015]])))</f>
        <v>2755138</v>
      </c>
      <c r="M3">
        <f>IF(kraina3[[#This Row],[2016]] &gt; 2*$I3, kraina3[[#This Row],[2016]], IF(kraina3[[#This Row],[2016]] = 0, 0, INT($H3*kraina3[[#This Row],[2016]])))</f>
        <v>2580462</v>
      </c>
      <c r="N3">
        <f>IF(kraina3[[#This Row],[2017]] &gt; 2*$I3, kraina3[[#This Row],[2017]], IF(kraina3[[#This Row],[2017]] = 0, 0, INT($H3*kraina3[[#This Row],[2017]])))</f>
        <v>2416860</v>
      </c>
      <c r="O3">
        <f>IF(kraina3[[#This Row],[2018]] &gt; 2*$I3, kraina3[[#This Row],[2018]], IF(kraina3[[#This Row],[2018]] = 0, 0, INT($H3*kraina3[[#This Row],[2018]])))</f>
        <v>2263631</v>
      </c>
      <c r="P3">
        <f>IF(kraina3[[#This Row],[2019]] &gt; 2*$I3, kraina3[[#This Row],[2019]], IF(kraina3[[#This Row],[2019]] = 0, 0, INT($H3*kraina3[[#This Row],[2019]])))</f>
        <v>2120116</v>
      </c>
      <c r="Q3">
        <f>IF(kraina3[[#This Row],[2020]] &gt; 2*$I3, kraina3[[#This Row],[2020]], IF(kraina3[[#This Row],[2020]] = 0, 0, INT($H3*kraina3[[#This Row],[2020]])))</f>
        <v>1985700</v>
      </c>
      <c r="R3">
        <f>IF(kraina3[[#This Row],[2021]] &gt; 2*$I3, kraina3[[#This Row],[2021]], IF(kraina3[[#This Row],[2021]] = 0, 0, INT($H3*kraina3[[#This Row],[2021]])))</f>
        <v>1859806</v>
      </c>
      <c r="S3">
        <f>IF(kraina3[[#This Row],[2022]] &gt; 2*$I3, kraina3[[#This Row],[2022]], IF(kraina3[[#This Row],[2022]] = 0, 0, INT($H3*kraina3[[#This Row],[2022]])))</f>
        <v>1741894</v>
      </c>
      <c r="T3">
        <f>IF(kraina3[[#This Row],[2023]] &gt; 2*$I3, kraina3[[#This Row],[2023]], IF(kraina3[[#This Row],[2023]] = 0, 0, INT($H3*kraina3[[#This Row],[2023]])))</f>
        <v>1631457</v>
      </c>
      <c r="U3">
        <f>IF(kraina3[[#This Row],[2024]] &gt; 2*$I3, kraina3[[#This Row],[2024]], IF(kraina3[[#This Row],[2024]] = 0, 0, INT($H3*kraina3[[#This Row],[2024]])))</f>
        <v>1528022</v>
      </c>
      <c r="V3">
        <f>IF(kraina3[[#This Row],[ludnosc 2014]] &gt; 2*$I3, 1, 0)</f>
        <v>0</v>
      </c>
      <c r="W3">
        <f>IF(kraina3[[#This Row],[2015]] &gt; 2*$I3, 1, 0)</f>
        <v>0</v>
      </c>
      <c r="X3">
        <f>IF(kraina3[[#This Row],[2016]] &gt; 2*$I3, 1, 0)</f>
        <v>0</v>
      </c>
      <c r="Y3">
        <f>IF(kraina3[[#This Row],[2017]] &gt; 2*$I3, 1, 0)</f>
        <v>0</v>
      </c>
      <c r="Z3">
        <f>IF(kraina3[[#This Row],[2018]] &gt; 2*$I3, 1, 0)</f>
        <v>0</v>
      </c>
      <c r="AA3">
        <f>IF(kraina3[[#This Row],[2019]] &gt; 2*$I3, 1, 0)</f>
        <v>0</v>
      </c>
      <c r="AB3">
        <f>IF(kraina3[[#This Row],[2020]] &gt; 2*$I3, 1, 0)</f>
        <v>0</v>
      </c>
      <c r="AC3">
        <f>IF(kraina3[[#This Row],[2021]] &gt; 2*$I3, 1, 0)</f>
        <v>0</v>
      </c>
      <c r="AD3">
        <f>IF(kraina3[[#This Row],[2022]] &gt; 2*$I3, 1, 0)</f>
        <v>0</v>
      </c>
      <c r="AE3">
        <f>IF(kraina3[[#This Row],[2023]] &gt; 2*$I3, 1, 0)</f>
        <v>0</v>
      </c>
      <c r="AF3">
        <f>IF(kraina3[[#This Row],[2024]] &gt; 2*$I3, 1, 0)</f>
        <v>0</v>
      </c>
      <c r="AG3">
        <f>IF(kraina3[[#This Row],[2025]] &gt; 2*$I3, 1, 0)</f>
        <v>0</v>
      </c>
      <c r="AH3">
        <f>IF(SUM(kraina3[[#This Row],[2014]:[r2025]])&gt;0, 1, 0)</f>
        <v>0</v>
      </c>
      <c r="AJ3" t="s">
        <v>90</v>
      </c>
    </row>
    <row r="4" spans="1:37" x14ac:dyDescent="0.35">
      <c r="A4" s="1" t="s">
        <v>2</v>
      </c>
      <c r="B4" s="1" t="str">
        <f>MID(kraina3[[#This Row],[nazwa woj.]], 2, 2)</f>
        <v>03</v>
      </c>
      <c r="C4" s="1" t="str">
        <f>RIGHT(kraina3[[#This Row],[nazwa woj.]], 1)</f>
        <v>C</v>
      </c>
      <c r="D4">
        <v>1165105</v>
      </c>
      <c r="E4">
        <v>1278732</v>
      </c>
      <c r="F4">
        <v>1299953</v>
      </c>
      <c r="G4">
        <v>1191621</v>
      </c>
      <c r="H4">
        <f>ROUNDDOWN(kraina3[[#This Row],[ludnosc 2014]]/I4, 4)</f>
        <v>1.0195000000000001</v>
      </c>
      <c r="I4">
        <f>kraina3[[#This Row],[kobiety 2013]]+kraina3[[#This Row],[mezczyzni 2013]]</f>
        <v>2443837</v>
      </c>
      <c r="J4">
        <f>kraina3[[#This Row],[kobiety 2014]]+kraina3[[#This Row],[mezczyzni 2014]]</f>
        <v>2491574</v>
      </c>
      <c r="K4">
        <f>IF(kraina3[[#This Row],[ludnosc 2014]] &gt; 2*$I4, kraina3[[#This Row],[ludnosc 2014]], IF(kraina3[[#This Row],[ludnosc 2014]] = 0, 0, INT($H4*kraina3[[#This Row],[ludnosc 2014]])))</f>
        <v>2540159</v>
      </c>
      <c r="L4">
        <f>IF(kraina3[[#This Row],[2015]] &gt; 2*$I4, kraina3[[#This Row],[2015]], IF(kraina3[[#This Row],[2015]] = 0, 0, INT($H4*kraina3[[#This Row],[2015]])))</f>
        <v>2589692</v>
      </c>
      <c r="M4">
        <f>IF(kraina3[[#This Row],[2016]] &gt; 2*$I4, kraina3[[#This Row],[2016]], IF(kraina3[[#This Row],[2016]] = 0, 0, INT($H4*kraina3[[#This Row],[2016]])))</f>
        <v>2640190</v>
      </c>
      <c r="N4">
        <f>IF(kraina3[[#This Row],[2017]] &gt; 2*$I4, kraina3[[#This Row],[2017]], IF(kraina3[[#This Row],[2017]] = 0, 0, INT($H4*kraina3[[#This Row],[2017]])))</f>
        <v>2691673</v>
      </c>
      <c r="O4">
        <f>IF(kraina3[[#This Row],[2018]] &gt; 2*$I4, kraina3[[#This Row],[2018]], IF(kraina3[[#This Row],[2018]] = 0, 0, INT($H4*kraina3[[#This Row],[2018]])))</f>
        <v>2744160</v>
      </c>
      <c r="P4">
        <f>IF(kraina3[[#This Row],[2019]] &gt; 2*$I4, kraina3[[#This Row],[2019]], IF(kraina3[[#This Row],[2019]] = 0, 0, INT($H4*kraina3[[#This Row],[2019]])))</f>
        <v>2797671</v>
      </c>
      <c r="Q4">
        <f>IF(kraina3[[#This Row],[2020]] &gt; 2*$I4, kraina3[[#This Row],[2020]], IF(kraina3[[#This Row],[2020]] = 0, 0, INT($H4*kraina3[[#This Row],[2020]])))</f>
        <v>2852225</v>
      </c>
      <c r="R4">
        <f>IF(kraina3[[#This Row],[2021]] &gt; 2*$I4, kraina3[[#This Row],[2021]], IF(kraina3[[#This Row],[2021]] = 0, 0, INT($H4*kraina3[[#This Row],[2021]])))</f>
        <v>2907843</v>
      </c>
      <c r="S4">
        <f>IF(kraina3[[#This Row],[2022]] &gt; 2*$I4, kraina3[[#This Row],[2022]], IF(kraina3[[#This Row],[2022]] = 0, 0, INT($H4*kraina3[[#This Row],[2022]])))</f>
        <v>2964545</v>
      </c>
      <c r="T4">
        <f>IF(kraina3[[#This Row],[2023]] &gt; 2*$I4, kraina3[[#This Row],[2023]], IF(kraina3[[#This Row],[2023]] = 0, 0, INT($H4*kraina3[[#This Row],[2023]])))</f>
        <v>3022353</v>
      </c>
      <c r="U4">
        <f>IF(kraina3[[#This Row],[2024]] &gt; 2*$I4, kraina3[[#This Row],[2024]], IF(kraina3[[#This Row],[2024]] = 0, 0, INT($H4*kraina3[[#This Row],[2024]])))</f>
        <v>3081288</v>
      </c>
      <c r="V4">
        <f>IF(kraina3[[#This Row],[ludnosc 2014]] &gt; 2*$I4, 1, 0)</f>
        <v>0</v>
      </c>
      <c r="W4">
        <f>IF(kraina3[[#This Row],[2015]] &gt; 2*$I4, 1, 0)</f>
        <v>0</v>
      </c>
      <c r="X4">
        <f>IF(kraina3[[#This Row],[2016]] &gt; 2*$I4, 1, 0)</f>
        <v>0</v>
      </c>
      <c r="Y4">
        <f>IF(kraina3[[#This Row],[2017]] &gt; 2*$I4, 1, 0)</f>
        <v>0</v>
      </c>
      <c r="Z4">
        <f>IF(kraina3[[#This Row],[2018]] &gt; 2*$I4, 1, 0)</f>
        <v>0</v>
      </c>
      <c r="AA4">
        <f>IF(kraina3[[#This Row],[2019]] &gt; 2*$I4, 1, 0)</f>
        <v>0</v>
      </c>
      <c r="AB4">
        <f>IF(kraina3[[#This Row],[2020]] &gt; 2*$I4, 1, 0)</f>
        <v>0</v>
      </c>
      <c r="AC4">
        <f>IF(kraina3[[#This Row],[2021]] &gt; 2*$I4, 1, 0)</f>
        <v>0</v>
      </c>
      <c r="AD4">
        <f>IF(kraina3[[#This Row],[2022]] &gt; 2*$I4, 1, 0)</f>
        <v>0</v>
      </c>
      <c r="AE4">
        <f>IF(kraina3[[#This Row],[2023]] &gt; 2*$I4, 1, 0)</f>
        <v>0</v>
      </c>
      <c r="AF4">
        <f>IF(kraina3[[#This Row],[2024]] &gt; 2*$I4, 1, 0)</f>
        <v>0</v>
      </c>
      <c r="AG4">
        <f>IF(kraina3[[#This Row],[2025]] &gt; 2*$I4, 1, 0)</f>
        <v>0</v>
      </c>
      <c r="AH4">
        <f>IF(SUM(kraina3[[#This Row],[2014]:[r2025]])&gt;0, 1, 0)</f>
        <v>0</v>
      </c>
      <c r="AJ4" s="12" t="s">
        <v>91</v>
      </c>
      <c r="AK4">
        <f>SUM(kraina3[2025])</f>
        <v>125930205</v>
      </c>
    </row>
    <row r="5" spans="1:37" x14ac:dyDescent="0.35">
      <c r="A5" s="1" t="s">
        <v>3</v>
      </c>
      <c r="B5" s="1" t="str">
        <f>MID(kraina3[[#This Row],[nazwa woj.]], 2, 2)</f>
        <v>04</v>
      </c>
      <c r="C5" s="1" t="str">
        <f>RIGHT(kraina3[[#This Row],[nazwa woj.]], 1)</f>
        <v>D</v>
      </c>
      <c r="D5">
        <v>949065</v>
      </c>
      <c r="E5">
        <v>1026050</v>
      </c>
      <c r="F5">
        <v>688027</v>
      </c>
      <c r="G5">
        <v>723233</v>
      </c>
      <c r="H5">
        <f>ROUNDDOWN(kraina3[[#This Row],[ludnosc 2014]]/I5, 4)</f>
        <v>0.71450000000000002</v>
      </c>
      <c r="I5">
        <f>kraina3[[#This Row],[kobiety 2013]]+kraina3[[#This Row],[mezczyzni 2013]]</f>
        <v>1975115</v>
      </c>
      <c r="J5">
        <f>kraina3[[#This Row],[kobiety 2014]]+kraina3[[#This Row],[mezczyzni 2014]]</f>
        <v>1411260</v>
      </c>
      <c r="K5">
        <f>IF(kraina3[[#This Row],[ludnosc 2014]] &gt; 2*$I5, kraina3[[#This Row],[ludnosc 2014]], IF(kraina3[[#This Row],[ludnosc 2014]] = 0, 0, INT($H5*kraina3[[#This Row],[ludnosc 2014]])))</f>
        <v>1008345</v>
      </c>
      <c r="L5">
        <f>IF(kraina3[[#This Row],[2015]] &gt; 2*$I5, kraina3[[#This Row],[2015]], IF(kraina3[[#This Row],[2015]] = 0, 0, INT($H5*kraina3[[#This Row],[2015]])))</f>
        <v>720462</v>
      </c>
      <c r="M5">
        <f>IF(kraina3[[#This Row],[2016]] &gt; 2*$I5, kraina3[[#This Row],[2016]], IF(kraina3[[#This Row],[2016]] = 0, 0, INT($H5*kraina3[[#This Row],[2016]])))</f>
        <v>514770</v>
      </c>
      <c r="N5">
        <f>IF(kraina3[[#This Row],[2017]] &gt; 2*$I5, kraina3[[#This Row],[2017]], IF(kraina3[[#This Row],[2017]] = 0, 0, INT($H5*kraina3[[#This Row],[2017]])))</f>
        <v>367803</v>
      </c>
      <c r="O5">
        <f>IF(kraina3[[#This Row],[2018]] &gt; 2*$I5, kraina3[[#This Row],[2018]], IF(kraina3[[#This Row],[2018]] = 0, 0, INT($H5*kraina3[[#This Row],[2018]])))</f>
        <v>262795</v>
      </c>
      <c r="P5">
        <f>IF(kraina3[[#This Row],[2019]] &gt; 2*$I5, kraina3[[#This Row],[2019]], IF(kraina3[[#This Row],[2019]] = 0, 0, INT($H5*kraina3[[#This Row],[2019]])))</f>
        <v>187767</v>
      </c>
      <c r="Q5">
        <f>IF(kraina3[[#This Row],[2020]] &gt; 2*$I5, kraina3[[#This Row],[2020]], IF(kraina3[[#This Row],[2020]] = 0, 0, INT($H5*kraina3[[#This Row],[2020]])))</f>
        <v>134159</v>
      </c>
      <c r="R5">
        <f>IF(kraina3[[#This Row],[2021]] &gt; 2*$I5, kraina3[[#This Row],[2021]], IF(kraina3[[#This Row],[2021]] = 0, 0, INT($H5*kraina3[[#This Row],[2021]])))</f>
        <v>95856</v>
      </c>
      <c r="S5">
        <f>IF(kraina3[[#This Row],[2022]] &gt; 2*$I5, kraina3[[#This Row],[2022]], IF(kraina3[[#This Row],[2022]] = 0, 0, INT($H5*kraina3[[#This Row],[2022]])))</f>
        <v>68489</v>
      </c>
      <c r="T5">
        <f>IF(kraina3[[#This Row],[2023]] &gt; 2*$I5, kraina3[[#This Row],[2023]], IF(kraina3[[#This Row],[2023]] = 0, 0, INT($H5*kraina3[[#This Row],[2023]])))</f>
        <v>48935</v>
      </c>
      <c r="U5">
        <f>IF(kraina3[[#This Row],[2024]] &gt; 2*$I5, kraina3[[#This Row],[2024]], IF(kraina3[[#This Row],[2024]] = 0, 0, INT($H5*kraina3[[#This Row],[2024]])))</f>
        <v>34964</v>
      </c>
      <c r="V5">
        <f>IF(kraina3[[#This Row],[ludnosc 2014]] &gt; 2*$I5, 1, 0)</f>
        <v>0</v>
      </c>
      <c r="W5">
        <f>IF(kraina3[[#This Row],[2015]] &gt; 2*$I5, 1, 0)</f>
        <v>0</v>
      </c>
      <c r="X5">
        <f>IF(kraina3[[#This Row],[2016]] &gt; 2*$I5, 1, 0)</f>
        <v>0</v>
      </c>
      <c r="Y5">
        <f>IF(kraina3[[#This Row],[2017]] &gt; 2*$I5, 1, 0)</f>
        <v>0</v>
      </c>
      <c r="Z5">
        <f>IF(kraina3[[#This Row],[2018]] &gt; 2*$I5, 1, 0)</f>
        <v>0</v>
      </c>
      <c r="AA5">
        <f>IF(kraina3[[#This Row],[2019]] &gt; 2*$I5, 1, 0)</f>
        <v>0</v>
      </c>
      <c r="AB5">
        <f>IF(kraina3[[#This Row],[2020]] &gt; 2*$I5, 1, 0)</f>
        <v>0</v>
      </c>
      <c r="AC5">
        <f>IF(kraina3[[#This Row],[2021]] &gt; 2*$I5, 1, 0)</f>
        <v>0</v>
      </c>
      <c r="AD5">
        <f>IF(kraina3[[#This Row],[2022]] &gt; 2*$I5, 1, 0)</f>
        <v>0</v>
      </c>
      <c r="AE5">
        <f>IF(kraina3[[#This Row],[2023]] &gt; 2*$I5, 1, 0)</f>
        <v>0</v>
      </c>
      <c r="AF5">
        <f>IF(kraina3[[#This Row],[2024]] &gt; 2*$I5, 1, 0)</f>
        <v>0</v>
      </c>
      <c r="AG5">
        <f>IF(kraina3[[#This Row],[2025]] &gt; 2*$I5, 1, 0)</f>
        <v>0</v>
      </c>
      <c r="AH5">
        <f>IF(SUM(kraina3[[#This Row],[2014]:[r2025]])&gt;0, 1, 0)</f>
        <v>0</v>
      </c>
      <c r="AJ5" s="13" t="s">
        <v>92</v>
      </c>
      <c r="AK5" s="14" t="s">
        <v>11</v>
      </c>
    </row>
    <row r="6" spans="1:37" x14ac:dyDescent="0.35">
      <c r="A6" s="1" t="s">
        <v>4</v>
      </c>
      <c r="B6" s="1" t="str">
        <f>MID(kraina3[[#This Row],[nazwa woj.]], 2, 2)</f>
        <v>05</v>
      </c>
      <c r="C6" s="1" t="str">
        <f>RIGHT(kraina3[[#This Row],[nazwa woj.]], 1)</f>
        <v>A</v>
      </c>
      <c r="D6">
        <v>2436107</v>
      </c>
      <c r="E6">
        <v>2228622</v>
      </c>
      <c r="F6">
        <v>1831600</v>
      </c>
      <c r="G6">
        <v>1960624</v>
      </c>
      <c r="H6">
        <f>ROUNDDOWN(kraina3[[#This Row],[ludnosc 2014]]/I6, 4)</f>
        <v>0.81289999999999996</v>
      </c>
      <c r="I6">
        <f>kraina3[[#This Row],[kobiety 2013]]+kraina3[[#This Row],[mezczyzni 2013]]</f>
        <v>4664729</v>
      </c>
      <c r="J6">
        <f>kraina3[[#This Row],[kobiety 2014]]+kraina3[[#This Row],[mezczyzni 2014]]</f>
        <v>3792224</v>
      </c>
      <c r="K6">
        <f>IF(kraina3[[#This Row],[ludnosc 2014]] &gt; 2*$I6, kraina3[[#This Row],[ludnosc 2014]], IF(kraina3[[#This Row],[ludnosc 2014]] = 0, 0, INT($H6*kraina3[[#This Row],[ludnosc 2014]])))</f>
        <v>3082698</v>
      </c>
      <c r="L6">
        <f>IF(kraina3[[#This Row],[2015]] &gt; 2*$I6, kraina3[[#This Row],[2015]], IF(kraina3[[#This Row],[2015]] = 0, 0, INT($H6*kraina3[[#This Row],[2015]])))</f>
        <v>2505925</v>
      </c>
      <c r="M6">
        <f>IF(kraina3[[#This Row],[2016]] &gt; 2*$I6, kraina3[[#This Row],[2016]], IF(kraina3[[#This Row],[2016]] = 0, 0, INT($H6*kraina3[[#This Row],[2016]])))</f>
        <v>2037066</v>
      </c>
      <c r="N6">
        <f>IF(kraina3[[#This Row],[2017]] &gt; 2*$I6, kraina3[[#This Row],[2017]], IF(kraina3[[#This Row],[2017]] = 0, 0, INT($H6*kraina3[[#This Row],[2017]])))</f>
        <v>1655930</v>
      </c>
      <c r="O6">
        <f>IF(kraina3[[#This Row],[2018]] &gt; 2*$I6, kraina3[[#This Row],[2018]], IF(kraina3[[#This Row],[2018]] = 0, 0, INT($H6*kraina3[[#This Row],[2018]])))</f>
        <v>1346105</v>
      </c>
      <c r="P6">
        <f>IF(kraina3[[#This Row],[2019]] &gt; 2*$I6, kraina3[[#This Row],[2019]], IF(kraina3[[#This Row],[2019]] = 0, 0, INT($H6*kraina3[[#This Row],[2019]])))</f>
        <v>1094248</v>
      </c>
      <c r="Q6">
        <f>IF(kraina3[[#This Row],[2020]] &gt; 2*$I6, kraina3[[#This Row],[2020]], IF(kraina3[[#This Row],[2020]] = 0, 0, INT($H6*kraina3[[#This Row],[2020]])))</f>
        <v>889514</v>
      </c>
      <c r="R6">
        <f>IF(kraina3[[#This Row],[2021]] &gt; 2*$I6, kraina3[[#This Row],[2021]], IF(kraina3[[#This Row],[2021]] = 0, 0, INT($H6*kraina3[[#This Row],[2021]])))</f>
        <v>723085</v>
      </c>
      <c r="S6">
        <f>IF(kraina3[[#This Row],[2022]] &gt; 2*$I6, kraina3[[#This Row],[2022]], IF(kraina3[[#This Row],[2022]] = 0, 0, INT($H6*kraina3[[#This Row],[2022]])))</f>
        <v>587795</v>
      </c>
      <c r="T6">
        <f>IF(kraina3[[#This Row],[2023]] &gt; 2*$I6, kraina3[[#This Row],[2023]], IF(kraina3[[#This Row],[2023]] = 0, 0, INT($H6*kraina3[[#This Row],[2023]])))</f>
        <v>477818</v>
      </c>
      <c r="U6">
        <f>IF(kraina3[[#This Row],[2024]] &gt; 2*$I6, kraina3[[#This Row],[2024]], IF(kraina3[[#This Row],[2024]] = 0, 0, INT($H6*kraina3[[#This Row],[2024]])))</f>
        <v>388418</v>
      </c>
      <c r="V6">
        <f>IF(kraina3[[#This Row],[ludnosc 2014]] &gt; 2*$I6, 1, 0)</f>
        <v>0</v>
      </c>
      <c r="W6">
        <f>IF(kraina3[[#This Row],[2015]] &gt; 2*$I6, 1, 0)</f>
        <v>0</v>
      </c>
      <c r="X6">
        <f>IF(kraina3[[#This Row],[2016]] &gt; 2*$I6, 1, 0)</f>
        <v>0</v>
      </c>
      <c r="Y6">
        <f>IF(kraina3[[#This Row],[2017]] &gt; 2*$I6, 1, 0)</f>
        <v>0</v>
      </c>
      <c r="Z6">
        <f>IF(kraina3[[#This Row],[2018]] &gt; 2*$I6, 1, 0)</f>
        <v>0</v>
      </c>
      <c r="AA6">
        <f>IF(kraina3[[#This Row],[2019]] &gt; 2*$I6, 1, 0)</f>
        <v>0</v>
      </c>
      <c r="AB6">
        <f>IF(kraina3[[#This Row],[2020]] &gt; 2*$I6, 1, 0)</f>
        <v>0</v>
      </c>
      <c r="AC6">
        <f>IF(kraina3[[#This Row],[2021]] &gt; 2*$I6, 1, 0)</f>
        <v>0</v>
      </c>
      <c r="AD6">
        <f>IF(kraina3[[#This Row],[2022]] &gt; 2*$I6, 1, 0)</f>
        <v>0</v>
      </c>
      <c r="AE6">
        <f>IF(kraina3[[#This Row],[2023]] &gt; 2*$I6, 1, 0)</f>
        <v>0</v>
      </c>
      <c r="AF6">
        <f>IF(kraina3[[#This Row],[2024]] &gt; 2*$I6, 1, 0)</f>
        <v>0</v>
      </c>
      <c r="AG6">
        <f>IF(kraina3[[#This Row],[2025]] &gt; 2*$I6, 1, 0)</f>
        <v>0</v>
      </c>
      <c r="AH6">
        <f>IF(SUM(kraina3[[#This Row],[2014]:[r2025]])&gt;0, 1, 0)</f>
        <v>0</v>
      </c>
      <c r="AJ6" s="12" t="s">
        <v>93</v>
      </c>
      <c r="AK6">
        <f>SUM(kraina3[czy wystapilo przeludninie])</f>
        <v>18</v>
      </c>
    </row>
    <row r="7" spans="1:37" x14ac:dyDescent="0.35">
      <c r="A7" s="1" t="s">
        <v>5</v>
      </c>
      <c r="B7" s="1" t="str">
        <f>MID(kraina3[[#This Row],[nazwa woj.]], 2, 2)</f>
        <v>06</v>
      </c>
      <c r="C7" s="1" t="str">
        <f>RIGHT(kraina3[[#This Row],[nazwa woj.]], 1)</f>
        <v>D</v>
      </c>
      <c r="D7">
        <v>1846928</v>
      </c>
      <c r="E7">
        <v>1851433</v>
      </c>
      <c r="F7">
        <v>2125113</v>
      </c>
      <c r="G7">
        <v>2028635</v>
      </c>
      <c r="H7">
        <f>ROUNDDOWN(kraina3[[#This Row],[ludnosc 2014]]/I7, 4)</f>
        <v>1.1231</v>
      </c>
      <c r="I7">
        <f>kraina3[[#This Row],[kobiety 2013]]+kraina3[[#This Row],[mezczyzni 2013]]</f>
        <v>3698361</v>
      </c>
      <c r="J7">
        <f>kraina3[[#This Row],[kobiety 2014]]+kraina3[[#This Row],[mezczyzni 2014]]</f>
        <v>4153748</v>
      </c>
      <c r="K7">
        <f>IF(kraina3[[#This Row],[ludnosc 2014]] &gt; 2*$I7, kraina3[[#This Row],[ludnosc 2014]], IF(kraina3[[#This Row],[ludnosc 2014]] = 0, 0, INT($H7*kraina3[[#This Row],[ludnosc 2014]])))</f>
        <v>4665074</v>
      </c>
      <c r="L7">
        <f>IF(kraina3[[#This Row],[2015]] &gt; 2*$I7, kraina3[[#This Row],[2015]], IF(kraina3[[#This Row],[2015]] = 0, 0, INT($H7*kraina3[[#This Row],[2015]])))</f>
        <v>5239344</v>
      </c>
      <c r="M7">
        <f>IF(kraina3[[#This Row],[2016]] &gt; 2*$I7, kraina3[[#This Row],[2016]], IF(kraina3[[#This Row],[2016]] = 0, 0, INT($H7*kraina3[[#This Row],[2016]])))</f>
        <v>5884307</v>
      </c>
      <c r="N7">
        <f>IF(kraina3[[#This Row],[2017]] &gt; 2*$I7, kraina3[[#This Row],[2017]], IF(kraina3[[#This Row],[2017]] = 0, 0, INT($H7*kraina3[[#This Row],[2017]])))</f>
        <v>6608665</v>
      </c>
      <c r="O7">
        <f>IF(kraina3[[#This Row],[2018]] &gt; 2*$I7, kraina3[[#This Row],[2018]], IF(kraina3[[#This Row],[2018]] = 0, 0, INT($H7*kraina3[[#This Row],[2018]])))</f>
        <v>7422191</v>
      </c>
      <c r="P7">
        <f>IF(kraina3[[#This Row],[2019]] &gt; 2*$I7, kraina3[[#This Row],[2019]], IF(kraina3[[#This Row],[2019]] = 0, 0, INT($H7*kraina3[[#This Row],[2019]])))</f>
        <v>7422191</v>
      </c>
      <c r="Q7">
        <f>IF(kraina3[[#This Row],[2020]] &gt; 2*$I7, kraina3[[#This Row],[2020]], IF(kraina3[[#This Row],[2020]] = 0, 0, INT($H7*kraina3[[#This Row],[2020]])))</f>
        <v>7422191</v>
      </c>
      <c r="R7">
        <f>IF(kraina3[[#This Row],[2021]] &gt; 2*$I7, kraina3[[#This Row],[2021]], IF(kraina3[[#This Row],[2021]] = 0, 0, INT($H7*kraina3[[#This Row],[2021]])))</f>
        <v>7422191</v>
      </c>
      <c r="S7">
        <f>IF(kraina3[[#This Row],[2022]] &gt; 2*$I7, kraina3[[#This Row],[2022]], IF(kraina3[[#This Row],[2022]] = 0, 0, INT($H7*kraina3[[#This Row],[2022]])))</f>
        <v>7422191</v>
      </c>
      <c r="T7">
        <f>IF(kraina3[[#This Row],[2023]] &gt; 2*$I7, kraina3[[#This Row],[2023]], IF(kraina3[[#This Row],[2023]] = 0, 0, INT($H7*kraina3[[#This Row],[2023]])))</f>
        <v>7422191</v>
      </c>
      <c r="U7">
        <f>IF(kraina3[[#This Row],[2024]] &gt; 2*$I7, kraina3[[#This Row],[2024]], IF(kraina3[[#This Row],[2024]] = 0, 0, INT($H7*kraina3[[#This Row],[2024]])))</f>
        <v>7422191</v>
      </c>
      <c r="V7">
        <f>IF(kraina3[[#This Row],[ludnosc 2014]] &gt; 2*$I7, 1, 0)</f>
        <v>0</v>
      </c>
      <c r="W7">
        <f>IF(kraina3[[#This Row],[2015]] &gt; 2*$I7, 1, 0)</f>
        <v>0</v>
      </c>
      <c r="X7">
        <f>IF(kraina3[[#This Row],[2016]] &gt; 2*$I7, 1, 0)</f>
        <v>0</v>
      </c>
      <c r="Y7">
        <f>IF(kraina3[[#This Row],[2017]] &gt; 2*$I7, 1, 0)</f>
        <v>0</v>
      </c>
      <c r="Z7">
        <f>IF(kraina3[[#This Row],[2018]] &gt; 2*$I7, 1, 0)</f>
        <v>0</v>
      </c>
      <c r="AA7">
        <f>IF(kraina3[[#This Row],[2019]] &gt; 2*$I7, 1, 0)</f>
        <v>1</v>
      </c>
      <c r="AB7">
        <f>IF(kraina3[[#This Row],[2020]] &gt; 2*$I7, 1, 0)</f>
        <v>1</v>
      </c>
      <c r="AC7">
        <f>IF(kraina3[[#This Row],[2021]] &gt; 2*$I7, 1, 0)</f>
        <v>1</v>
      </c>
      <c r="AD7">
        <f>IF(kraina3[[#This Row],[2022]] &gt; 2*$I7, 1, 0)</f>
        <v>1</v>
      </c>
      <c r="AE7">
        <f>IF(kraina3[[#This Row],[2023]] &gt; 2*$I7, 1, 0)</f>
        <v>1</v>
      </c>
      <c r="AF7">
        <f>IF(kraina3[[#This Row],[2024]] &gt; 2*$I7, 1, 0)</f>
        <v>1</v>
      </c>
      <c r="AG7">
        <f>IF(kraina3[[#This Row],[2025]] &gt; 2*$I7, 1, 0)</f>
        <v>1</v>
      </c>
      <c r="AH7">
        <f>IF(SUM(kraina3[[#This Row],[2014]:[r2025]])&gt;0, 1, 0)</f>
        <v>1</v>
      </c>
    </row>
    <row r="8" spans="1:37" x14ac:dyDescent="0.35">
      <c r="A8" s="1" t="s">
        <v>6</v>
      </c>
      <c r="B8" s="1" t="str">
        <f>MID(kraina3[[#This Row],[nazwa woj.]], 2, 2)</f>
        <v>07</v>
      </c>
      <c r="C8" s="1" t="str">
        <f>RIGHT(kraina3[[#This Row],[nazwa woj.]], 1)</f>
        <v>B</v>
      </c>
      <c r="D8">
        <v>3841577</v>
      </c>
      <c r="E8">
        <v>3848394</v>
      </c>
      <c r="F8">
        <v>3595975</v>
      </c>
      <c r="G8">
        <v>3123039</v>
      </c>
      <c r="H8">
        <f>ROUNDDOWN(kraina3[[#This Row],[ludnosc 2014]]/I8, 4)</f>
        <v>0.87370000000000003</v>
      </c>
      <c r="I8">
        <f>kraina3[[#This Row],[kobiety 2013]]+kraina3[[#This Row],[mezczyzni 2013]]</f>
        <v>7689971</v>
      </c>
      <c r="J8">
        <f>kraina3[[#This Row],[kobiety 2014]]+kraina3[[#This Row],[mezczyzni 2014]]</f>
        <v>6719014</v>
      </c>
      <c r="K8">
        <f>IF(kraina3[[#This Row],[ludnosc 2014]] &gt; 2*$I8, kraina3[[#This Row],[ludnosc 2014]], IF(kraina3[[#This Row],[ludnosc 2014]] = 0, 0, INT($H8*kraina3[[#This Row],[ludnosc 2014]])))</f>
        <v>5870402</v>
      </c>
      <c r="L8">
        <f>IF(kraina3[[#This Row],[2015]] &gt; 2*$I8, kraina3[[#This Row],[2015]], IF(kraina3[[#This Row],[2015]] = 0, 0, INT($H8*kraina3[[#This Row],[2015]])))</f>
        <v>5128970</v>
      </c>
      <c r="M8">
        <f>IF(kraina3[[#This Row],[2016]] &gt; 2*$I8, kraina3[[#This Row],[2016]], IF(kraina3[[#This Row],[2016]] = 0, 0, INT($H8*kraina3[[#This Row],[2016]])))</f>
        <v>4481181</v>
      </c>
      <c r="N8">
        <f>IF(kraina3[[#This Row],[2017]] &gt; 2*$I8, kraina3[[#This Row],[2017]], IF(kraina3[[#This Row],[2017]] = 0, 0, INT($H8*kraina3[[#This Row],[2017]])))</f>
        <v>3915207</v>
      </c>
      <c r="O8">
        <f>IF(kraina3[[#This Row],[2018]] &gt; 2*$I8, kraina3[[#This Row],[2018]], IF(kraina3[[#This Row],[2018]] = 0, 0, INT($H8*kraina3[[#This Row],[2018]])))</f>
        <v>3420716</v>
      </c>
      <c r="P8">
        <f>IF(kraina3[[#This Row],[2019]] &gt; 2*$I8, kraina3[[#This Row],[2019]], IF(kraina3[[#This Row],[2019]] = 0, 0, INT($H8*kraina3[[#This Row],[2019]])))</f>
        <v>2988679</v>
      </c>
      <c r="Q8">
        <f>IF(kraina3[[#This Row],[2020]] &gt; 2*$I8, kraina3[[#This Row],[2020]], IF(kraina3[[#This Row],[2020]] = 0, 0, INT($H8*kraina3[[#This Row],[2020]])))</f>
        <v>2611208</v>
      </c>
      <c r="R8">
        <f>IF(kraina3[[#This Row],[2021]] &gt; 2*$I8, kraina3[[#This Row],[2021]], IF(kraina3[[#This Row],[2021]] = 0, 0, INT($H8*kraina3[[#This Row],[2021]])))</f>
        <v>2281412</v>
      </c>
      <c r="S8">
        <f>IF(kraina3[[#This Row],[2022]] &gt; 2*$I8, kraina3[[#This Row],[2022]], IF(kraina3[[#This Row],[2022]] = 0, 0, INT($H8*kraina3[[#This Row],[2022]])))</f>
        <v>1993269</v>
      </c>
      <c r="T8">
        <f>IF(kraina3[[#This Row],[2023]] &gt; 2*$I8, kraina3[[#This Row],[2023]], IF(kraina3[[#This Row],[2023]] = 0, 0, INT($H8*kraina3[[#This Row],[2023]])))</f>
        <v>1741519</v>
      </c>
      <c r="U8">
        <f>IF(kraina3[[#This Row],[2024]] &gt; 2*$I8, kraina3[[#This Row],[2024]], IF(kraina3[[#This Row],[2024]] = 0, 0, INT($H8*kraina3[[#This Row],[2024]])))</f>
        <v>1521565</v>
      </c>
      <c r="V8">
        <f>IF(kraina3[[#This Row],[ludnosc 2014]] &gt; 2*$I8, 1, 0)</f>
        <v>0</v>
      </c>
      <c r="W8">
        <f>IF(kraina3[[#This Row],[2015]] &gt; 2*$I8, 1, 0)</f>
        <v>0</v>
      </c>
      <c r="X8">
        <f>IF(kraina3[[#This Row],[2016]] &gt; 2*$I8, 1, 0)</f>
        <v>0</v>
      </c>
      <c r="Y8">
        <f>IF(kraina3[[#This Row],[2017]] &gt; 2*$I8, 1, 0)</f>
        <v>0</v>
      </c>
      <c r="Z8">
        <f>IF(kraina3[[#This Row],[2018]] &gt; 2*$I8, 1, 0)</f>
        <v>0</v>
      </c>
      <c r="AA8">
        <f>IF(kraina3[[#This Row],[2019]] &gt; 2*$I8, 1, 0)</f>
        <v>0</v>
      </c>
      <c r="AB8">
        <f>IF(kraina3[[#This Row],[2020]] &gt; 2*$I8, 1, 0)</f>
        <v>0</v>
      </c>
      <c r="AC8">
        <f>IF(kraina3[[#This Row],[2021]] &gt; 2*$I8, 1, 0)</f>
        <v>0</v>
      </c>
      <c r="AD8">
        <f>IF(kraina3[[#This Row],[2022]] &gt; 2*$I8, 1, 0)</f>
        <v>0</v>
      </c>
      <c r="AE8">
        <f>IF(kraina3[[#This Row],[2023]] &gt; 2*$I8, 1, 0)</f>
        <v>0</v>
      </c>
      <c r="AF8">
        <f>IF(kraina3[[#This Row],[2024]] &gt; 2*$I8, 1, 0)</f>
        <v>0</v>
      </c>
      <c r="AG8">
        <f>IF(kraina3[[#This Row],[2025]] &gt; 2*$I8, 1, 0)</f>
        <v>0</v>
      </c>
      <c r="AH8">
        <f>IF(SUM(kraina3[[#This Row],[2014]:[r2025]])&gt;0, 1, 0)</f>
        <v>0</v>
      </c>
    </row>
    <row r="9" spans="1:37" x14ac:dyDescent="0.35">
      <c r="A9" s="1" t="s">
        <v>7</v>
      </c>
      <c r="B9" s="1" t="str">
        <f>MID(kraina3[[#This Row],[nazwa woj.]], 2, 2)</f>
        <v>08</v>
      </c>
      <c r="C9" s="1" t="str">
        <f>RIGHT(kraina3[[#This Row],[nazwa woj.]], 1)</f>
        <v>A</v>
      </c>
      <c r="D9">
        <v>679557</v>
      </c>
      <c r="E9">
        <v>655500</v>
      </c>
      <c r="F9">
        <v>1012012</v>
      </c>
      <c r="G9">
        <v>1067022</v>
      </c>
      <c r="H9">
        <f>ROUNDDOWN(kraina3[[#This Row],[ludnosc 2014]]/I9, 4)</f>
        <v>1.5571999999999999</v>
      </c>
      <c r="I9">
        <f>kraina3[[#This Row],[kobiety 2013]]+kraina3[[#This Row],[mezczyzni 2013]]</f>
        <v>1335057</v>
      </c>
      <c r="J9">
        <f>kraina3[[#This Row],[kobiety 2014]]+kraina3[[#This Row],[mezczyzni 2014]]</f>
        <v>2079034</v>
      </c>
      <c r="K9">
        <f>IF(kraina3[[#This Row],[ludnosc 2014]] &gt; 2*$I9, kraina3[[#This Row],[ludnosc 2014]], IF(kraina3[[#This Row],[ludnosc 2014]] = 0, 0, INT($H9*kraina3[[#This Row],[ludnosc 2014]])))</f>
        <v>3237471</v>
      </c>
      <c r="L9">
        <f>IF(kraina3[[#This Row],[2015]] &gt; 2*$I9, kraina3[[#This Row],[2015]], IF(kraina3[[#This Row],[2015]] = 0, 0, INT($H9*kraina3[[#This Row],[2015]])))</f>
        <v>3237471</v>
      </c>
      <c r="M9">
        <f>IF(kraina3[[#This Row],[2016]] &gt; 2*$I9, kraina3[[#This Row],[2016]], IF(kraina3[[#This Row],[2016]] = 0, 0, INT($H9*kraina3[[#This Row],[2016]])))</f>
        <v>3237471</v>
      </c>
      <c r="N9">
        <f>IF(kraina3[[#This Row],[2017]] &gt; 2*$I9, kraina3[[#This Row],[2017]], IF(kraina3[[#This Row],[2017]] = 0, 0, INT($H9*kraina3[[#This Row],[2017]])))</f>
        <v>3237471</v>
      </c>
      <c r="O9">
        <f>IF(kraina3[[#This Row],[2018]] &gt; 2*$I9, kraina3[[#This Row],[2018]], IF(kraina3[[#This Row],[2018]] = 0, 0, INT($H9*kraina3[[#This Row],[2018]])))</f>
        <v>3237471</v>
      </c>
      <c r="P9">
        <f>IF(kraina3[[#This Row],[2019]] &gt; 2*$I9, kraina3[[#This Row],[2019]], IF(kraina3[[#This Row],[2019]] = 0, 0, INT($H9*kraina3[[#This Row],[2019]])))</f>
        <v>3237471</v>
      </c>
      <c r="Q9">
        <f>IF(kraina3[[#This Row],[2020]] &gt; 2*$I9, kraina3[[#This Row],[2020]], IF(kraina3[[#This Row],[2020]] = 0, 0, INT($H9*kraina3[[#This Row],[2020]])))</f>
        <v>3237471</v>
      </c>
      <c r="R9">
        <f>IF(kraina3[[#This Row],[2021]] &gt; 2*$I9, kraina3[[#This Row],[2021]], IF(kraina3[[#This Row],[2021]] = 0, 0, INT($H9*kraina3[[#This Row],[2021]])))</f>
        <v>3237471</v>
      </c>
      <c r="S9">
        <f>IF(kraina3[[#This Row],[2022]] &gt; 2*$I9, kraina3[[#This Row],[2022]], IF(kraina3[[#This Row],[2022]] = 0, 0, INT($H9*kraina3[[#This Row],[2022]])))</f>
        <v>3237471</v>
      </c>
      <c r="T9">
        <f>IF(kraina3[[#This Row],[2023]] &gt; 2*$I9, kraina3[[#This Row],[2023]], IF(kraina3[[#This Row],[2023]] = 0, 0, INT($H9*kraina3[[#This Row],[2023]])))</f>
        <v>3237471</v>
      </c>
      <c r="U9">
        <f>IF(kraina3[[#This Row],[2024]] &gt; 2*$I9, kraina3[[#This Row],[2024]], IF(kraina3[[#This Row],[2024]] = 0, 0, INT($H9*kraina3[[#This Row],[2024]])))</f>
        <v>3237471</v>
      </c>
      <c r="V9">
        <f>IF(kraina3[[#This Row],[ludnosc 2014]] &gt; 2*$I9, 1, 0)</f>
        <v>0</v>
      </c>
      <c r="W9">
        <f>IF(kraina3[[#This Row],[2015]] &gt; 2*$I9, 1, 0)</f>
        <v>1</v>
      </c>
      <c r="X9">
        <f>IF(kraina3[[#This Row],[2016]] &gt; 2*$I9, 1, 0)</f>
        <v>1</v>
      </c>
      <c r="Y9">
        <f>IF(kraina3[[#This Row],[2017]] &gt; 2*$I9, 1, 0)</f>
        <v>1</v>
      </c>
      <c r="Z9">
        <f>IF(kraina3[[#This Row],[2018]] &gt; 2*$I9, 1, 0)</f>
        <v>1</v>
      </c>
      <c r="AA9">
        <f>IF(kraina3[[#This Row],[2019]] &gt; 2*$I9, 1, 0)</f>
        <v>1</v>
      </c>
      <c r="AB9">
        <f>IF(kraina3[[#This Row],[2020]] &gt; 2*$I9, 1, 0)</f>
        <v>1</v>
      </c>
      <c r="AC9">
        <f>IF(kraina3[[#This Row],[2021]] &gt; 2*$I9, 1, 0)</f>
        <v>1</v>
      </c>
      <c r="AD9">
        <f>IF(kraina3[[#This Row],[2022]] &gt; 2*$I9, 1, 0)</f>
        <v>1</v>
      </c>
      <c r="AE9">
        <f>IF(kraina3[[#This Row],[2023]] &gt; 2*$I9, 1, 0)</f>
        <v>1</v>
      </c>
      <c r="AF9">
        <f>IF(kraina3[[#This Row],[2024]] &gt; 2*$I9, 1, 0)</f>
        <v>1</v>
      </c>
      <c r="AG9">
        <f>IF(kraina3[[#This Row],[2025]] &gt; 2*$I9, 1, 0)</f>
        <v>1</v>
      </c>
      <c r="AH9">
        <f>IF(SUM(kraina3[[#This Row],[2014]:[r2025]])&gt;0, 1, 0)</f>
        <v>1</v>
      </c>
    </row>
    <row r="10" spans="1:37" x14ac:dyDescent="0.35">
      <c r="A10" s="1" t="s">
        <v>8</v>
      </c>
      <c r="B10" s="1" t="str">
        <f>MID(kraina3[[#This Row],[nazwa woj.]], 2, 2)</f>
        <v>09</v>
      </c>
      <c r="C10" s="1" t="str">
        <f>RIGHT(kraina3[[#This Row],[nazwa woj.]], 1)</f>
        <v>C</v>
      </c>
      <c r="D10">
        <v>1660998</v>
      </c>
      <c r="E10">
        <v>1630345</v>
      </c>
      <c r="F10">
        <v>1130119</v>
      </c>
      <c r="G10">
        <v>1080238</v>
      </c>
      <c r="H10">
        <f>ROUNDDOWN(kraina3[[#This Row],[ludnosc 2014]]/I10, 4)</f>
        <v>0.67149999999999999</v>
      </c>
      <c r="I10">
        <f>kraina3[[#This Row],[kobiety 2013]]+kraina3[[#This Row],[mezczyzni 2013]]</f>
        <v>3291343</v>
      </c>
      <c r="J10">
        <f>kraina3[[#This Row],[kobiety 2014]]+kraina3[[#This Row],[mezczyzni 2014]]</f>
        <v>2210357</v>
      </c>
      <c r="K10">
        <f>IF(kraina3[[#This Row],[ludnosc 2014]] &gt; 2*$I10, kraina3[[#This Row],[ludnosc 2014]], IF(kraina3[[#This Row],[ludnosc 2014]] = 0, 0, INT($H10*kraina3[[#This Row],[ludnosc 2014]])))</f>
        <v>1484254</v>
      </c>
      <c r="L10">
        <f>IF(kraina3[[#This Row],[2015]] &gt; 2*$I10, kraina3[[#This Row],[2015]], IF(kraina3[[#This Row],[2015]] = 0, 0, INT($H10*kraina3[[#This Row],[2015]])))</f>
        <v>996676</v>
      </c>
      <c r="M10">
        <f>IF(kraina3[[#This Row],[2016]] &gt; 2*$I10, kraina3[[#This Row],[2016]], IF(kraina3[[#This Row],[2016]] = 0, 0, INT($H10*kraina3[[#This Row],[2016]])))</f>
        <v>669267</v>
      </c>
      <c r="N10">
        <f>IF(kraina3[[#This Row],[2017]] &gt; 2*$I10, kraina3[[#This Row],[2017]], IF(kraina3[[#This Row],[2017]] = 0, 0, INT($H10*kraina3[[#This Row],[2017]])))</f>
        <v>449412</v>
      </c>
      <c r="O10">
        <f>IF(kraina3[[#This Row],[2018]] &gt; 2*$I10, kraina3[[#This Row],[2018]], IF(kraina3[[#This Row],[2018]] = 0, 0, INT($H10*kraina3[[#This Row],[2018]])))</f>
        <v>301780</v>
      </c>
      <c r="P10">
        <f>IF(kraina3[[#This Row],[2019]] &gt; 2*$I10, kraina3[[#This Row],[2019]], IF(kraina3[[#This Row],[2019]] = 0, 0, INT($H10*kraina3[[#This Row],[2019]])))</f>
        <v>202645</v>
      </c>
      <c r="Q10">
        <f>IF(kraina3[[#This Row],[2020]] &gt; 2*$I10, kraina3[[#This Row],[2020]], IF(kraina3[[#This Row],[2020]] = 0, 0, INT($H10*kraina3[[#This Row],[2020]])))</f>
        <v>136076</v>
      </c>
      <c r="R10">
        <f>IF(kraina3[[#This Row],[2021]] &gt; 2*$I10, kraina3[[#This Row],[2021]], IF(kraina3[[#This Row],[2021]] = 0, 0, INT($H10*kraina3[[#This Row],[2021]])))</f>
        <v>91375</v>
      </c>
      <c r="S10">
        <f>IF(kraina3[[#This Row],[2022]] &gt; 2*$I10, kraina3[[#This Row],[2022]], IF(kraina3[[#This Row],[2022]] = 0, 0, INT($H10*kraina3[[#This Row],[2022]])))</f>
        <v>61358</v>
      </c>
      <c r="T10">
        <f>IF(kraina3[[#This Row],[2023]] &gt; 2*$I10, kraina3[[#This Row],[2023]], IF(kraina3[[#This Row],[2023]] = 0, 0, INT($H10*kraina3[[#This Row],[2023]])))</f>
        <v>41201</v>
      </c>
      <c r="U10">
        <f>IF(kraina3[[#This Row],[2024]] &gt; 2*$I10, kraina3[[#This Row],[2024]], IF(kraina3[[#This Row],[2024]] = 0, 0, INT($H10*kraina3[[#This Row],[2024]])))</f>
        <v>27666</v>
      </c>
      <c r="V10">
        <f>IF(kraina3[[#This Row],[ludnosc 2014]] &gt; 2*$I10, 1, 0)</f>
        <v>0</v>
      </c>
      <c r="W10">
        <f>IF(kraina3[[#This Row],[2015]] &gt; 2*$I10, 1, 0)</f>
        <v>0</v>
      </c>
      <c r="X10">
        <f>IF(kraina3[[#This Row],[2016]] &gt; 2*$I10, 1, 0)</f>
        <v>0</v>
      </c>
      <c r="Y10">
        <f>IF(kraina3[[#This Row],[2017]] &gt; 2*$I10, 1, 0)</f>
        <v>0</v>
      </c>
      <c r="Z10">
        <f>IF(kraina3[[#This Row],[2018]] &gt; 2*$I10, 1, 0)</f>
        <v>0</v>
      </c>
      <c r="AA10">
        <f>IF(kraina3[[#This Row],[2019]] &gt; 2*$I10, 1, 0)</f>
        <v>0</v>
      </c>
      <c r="AB10">
        <f>IF(kraina3[[#This Row],[2020]] &gt; 2*$I10, 1, 0)</f>
        <v>0</v>
      </c>
      <c r="AC10">
        <f>IF(kraina3[[#This Row],[2021]] &gt; 2*$I10, 1, 0)</f>
        <v>0</v>
      </c>
      <c r="AD10">
        <f>IF(kraina3[[#This Row],[2022]] &gt; 2*$I10, 1, 0)</f>
        <v>0</v>
      </c>
      <c r="AE10">
        <f>IF(kraina3[[#This Row],[2023]] &gt; 2*$I10, 1, 0)</f>
        <v>0</v>
      </c>
      <c r="AF10">
        <f>IF(kraina3[[#This Row],[2024]] &gt; 2*$I10, 1, 0)</f>
        <v>0</v>
      </c>
      <c r="AG10">
        <f>IF(kraina3[[#This Row],[2025]] &gt; 2*$I10, 1, 0)</f>
        <v>0</v>
      </c>
      <c r="AH10">
        <f>IF(SUM(kraina3[[#This Row],[2014]:[r2025]])&gt;0, 1, 0)</f>
        <v>0</v>
      </c>
    </row>
    <row r="11" spans="1:37" x14ac:dyDescent="0.35">
      <c r="A11" s="1" t="s">
        <v>9</v>
      </c>
      <c r="B11" s="1" t="str">
        <f>MID(kraina3[[#This Row],[nazwa woj.]], 2, 2)</f>
        <v>10</v>
      </c>
      <c r="C11" s="1" t="str">
        <f>RIGHT(kraina3[[#This Row],[nazwa woj.]], 1)</f>
        <v>C</v>
      </c>
      <c r="D11">
        <v>1157622</v>
      </c>
      <c r="E11">
        <v>1182345</v>
      </c>
      <c r="F11">
        <v>830785</v>
      </c>
      <c r="G11">
        <v>833779</v>
      </c>
      <c r="H11">
        <f>ROUNDDOWN(kraina3[[#This Row],[ludnosc 2014]]/I11, 4)</f>
        <v>0.71130000000000004</v>
      </c>
      <c r="I11">
        <f>kraina3[[#This Row],[kobiety 2013]]+kraina3[[#This Row],[mezczyzni 2013]]</f>
        <v>2339967</v>
      </c>
      <c r="J11">
        <f>kraina3[[#This Row],[kobiety 2014]]+kraina3[[#This Row],[mezczyzni 2014]]</f>
        <v>1664564</v>
      </c>
      <c r="K11">
        <f>IF(kraina3[[#This Row],[ludnosc 2014]] &gt; 2*$I11, kraina3[[#This Row],[ludnosc 2014]], IF(kraina3[[#This Row],[ludnosc 2014]] = 0, 0, INT($H11*kraina3[[#This Row],[ludnosc 2014]])))</f>
        <v>1184004</v>
      </c>
      <c r="L11">
        <f>IF(kraina3[[#This Row],[2015]] &gt; 2*$I11, kraina3[[#This Row],[2015]], IF(kraina3[[#This Row],[2015]] = 0, 0, INT($H11*kraina3[[#This Row],[2015]])))</f>
        <v>842182</v>
      </c>
      <c r="M11">
        <f>IF(kraina3[[#This Row],[2016]] &gt; 2*$I11, kraina3[[#This Row],[2016]], IF(kraina3[[#This Row],[2016]] = 0, 0, INT($H11*kraina3[[#This Row],[2016]])))</f>
        <v>599044</v>
      </c>
      <c r="N11">
        <f>IF(kraina3[[#This Row],[2017]] &gt; 2*$I11, kraina3[[#This Row],[2017]], IF(kraina3[[#This Row],[2017]] = 0, 0, INT($H11*kraina3[[#This Row],[2017]])))</f>
        <v>426099</v>
      </c>
      <c r="O11">
        <f>IF(kraina3[[#This Row],[2018]] &gt; 2*$I11, kraina3[[#This Row],[2018]], IF(kraina3[[#This Row],[2018]] = 0, 0, INT($H11*kraina3[[#This Row],[2018]])))</f>
        <v>303084</v>
      </c>
      <c r="P11">
        <f>IF(kraina3[[#This Row],[2019]] &gt; 2*$I11, kraina3[[#This Row],[2019]], IF(kraina3[[#This Row],[2019]] = 0, 0, INT($H11*kraina3[[#This Row],[2019]])))</f>
        <v>215583</v>
      </c>
      <c r="Q11">
        <f>IF(kraina3[[#This Row],[2020]] &gt; 2*$I11, kraina3[[#This Row],[2020]], IF(kraina3[[#This Row],[2020]] = 0, 0, INT($H11*kraina3[[#This Row],[2020]])))</f>
        <v>153344</v>
      </c>
      <c r="R11">
        <f>IF(kraina3[[#This Row],[2021]] &gt; 2*$I11, kraina3[[#This Row],[2021]], IF(kraina3[[#This Row],[2021]] = 0, 0, INT($H11*kraina3[[#This Row],[2021]])))</f>
        <v>109073</v>
      </c>
      <c r="S11">
        <f>IF(kraina3[[#This Row],[2022]] &gt; 2*$I11, kraina3[[#This Row],[2022]], IF(kraina3[[#This Row],[2022]] = 0, 0, INT($H11*kraina3[[#This Row],[2022]])))</f>
        <v>77583</v>
      </c>
      <c r="T11">
        <f>IF(kraina3[[#This Row],[2023]] &gt; 2*$I11, kraina3[[#This Row],[2023]], IF(kraina3[[#This Row],[2023]] = 0, 0, INT($H11*kraina3[[#This Row],[2023]])))</f>
        <v>55184</v>
      </c>
      <c r="U11">
        <f>IF(kraina3[[#This Row],[2024]] &gt; 2*$I11, kraina3[[#This Row],[2024]], IF(kraina3[[#This Row],[2024]] = 0, 0, INT($H11*kraina3[[#This Row],[2024]])))</f>
        <v>39252</v>
      </c>
      <c r="V11">
        <f>IF(kraina3[[#This Row],[ludnosc 2014]] &gt; 2*$I11, 1, 0)</f>
        <v>0</v>
      </c>
      <c r="W11">
        <f>IF(kraina3[[#This Row],[2015]] &gt; 2*$I11, 1, 0)</f>
        <v>0</v>
      </c>
      <c r="X11">
        <f>IF(kraina3[[#This Row],[2016]] &gt; 2*$I11, 1, 0)</f>
        <v>0</v>
      </c>
      <c r="Y11">
        <f>IF(kraina3[[#This Row],[2017]] &gt; 2*$I11, 1, 0)</f>
        <v>0</v>
      </c>
      <c r="Z11">
        <f>IF(kraina3[[#This Row],[2018]] &gt; 2*$I11, 1, 0)</f>
        <v>0</v>
      </c>
      <c r="AA11">
        <f>IF(kraina3[[#This Row],[2019]] &gt; 2*$I11, 1, 0)</f>
        <v>0</v>
      </c>
      <c r="AB11">
        <f>IF(kraina3[[#This Row],[2020]] &gt; 2*$I11, 1, 0)</f>
        <v>0</v>
      </c>
      <c r="AC11">
        <f>IF(kraina3[[#This Row],[2021]] &gt; 2*$I11, 1, 0)</f>
        <v>0</v>
      </c>
      <c r="AD11">
        <f>IF(kraina3[[#This Row],[2022]] &gt; 2*$I11, 1, 0)</f>
        <v>0</v>
      </c>
      <c r="AE11">
        <f>IF(kraina3[[#This Row],[2023]] &gt; 2*$I11, 1, 0)</f>
        <v>0</v>
      </c>
      <c r="AF11">
        <f>IF(kraina3[[#This Row],[2024]] &gt; 2*$I11, 1, 0)</f>
        <v>0</v>
      </c>
      <c r="AG11">
        <f>IF(kraina3[[#This Row],[2025]] &gt; 2*$I11, 1, 0)</f>
        <v>0</v>
      </c>
      <c r="AH11">
        <f>IF(SUM(kraina3[[#This Row],[2014]:[r2025]])&gt;0, 1, 0)</f>
        <v>0</v>
      </c>
    </row>
    <row r="12" spans="1:37" x14ac:dyDescent="0.35">
      <c r="A12" s="1" t="s">
        <v>10</v>
      </c>
      <c r="B12" s="1" t="str">
        <f>MID(kraina3[[#This Row],[nazwa woj.]], 2, 2)</f>
        <v>11</v>
      </c>
      <c r="C12" s="1" t="str">
        <f>RIGHT(kraina3[[#This Row],[nazwa woj.]], 1)</f>
        <v>D</v>
      </c>
      <c r="D12">
        <v>1987047</v>
      </c>
      <c r="E12">
        <v>1996208</v>
      </c>
      <c r="F12">
        <v>2053892</v>
      </c>
      <c r="G12">
        <v>1697247</v>
      </c>
      <c r="H12">
        <f>ROUNDDOWN(kraina3[[#This Row],[ludnosc 2014]]/I12, 4)</f>
        <v>0.94169999999999998</v>
      </c>
      <c r="I12">
        <f>kraina3[[#This Row],[kobiety 2013]]+kraina3[[#This Row],[mezczyzni 2013]]</f>
        <v>3983255</v>
      </c>
      <c r="J12">
        <f>kraina3[[#This Row],[kobiety 2014]]+kraina3[[#This Row],[mezczyzni 2014]]</f>
        <v>3751139</v>
      </c>
      <c r="K12">
        <f>IF(kraina3[[#This Row],[ludnosc 2014]] &gt; 2*$I12, kraina3[[#This Row],[ludnosc 2014]], IF(kraina3[[#This Row],[ludnosc 2014]] = 0, 0, INT($H12*kraina3[[#This Row],[ludnosc 2014]])))</f>
        <v>3532447</v>
      </c>
      <c r="L12">
        <f>IF(kraina3[[#This Row],[2015]] &gt; 2*$I12, kraina3[[#This Row],[2015]], IF(kraina3[[#This Row],[2015]] = 0, 0, INT($H12*kraina3[[#This Row],[2015]])))</f>
        <v>3326505</v>
      </c>
      <c r="M12">
        <f>IF(kraina3[[#This Row],[2016]] &gt; 2*$I12, kraina3[[#This Row],[2016]], IF(kraina3[[#This Row],[2016]] = 0, 0, INT($H12*kraina3[[#This Row],[2016]])))</f>
        <v>3132569</v>
      </c>
      <c r="N12">
        <f>IF(kraina3[[#This Row],[2017]] &gt; 2*$I12, kraina3[[#This Row],[2017]], IF(kraina3[[#This Row],[2017]] = 0, 0, INT($H12*kraina3[[#This Row],[2017]])))</f>
        <v>2949940</v>
      </c>
      <c r="O12">
        <f>IF(kraina3[[#This Row],[2018]] &gt; 2*$I12, kraina3[[#This Row],[2018]], IF(kraina3[[#This Row],[2018]] = 0, 0, INT($H12*kraina3[[#This Row],[2018]])))</f>
        <v>2777958</v>
      </c>
      <c r="P12">
        <f>IF(kraina3[[#This Row],[2019]] &gt; 2*$I12, kraina3[[#This Row],[2019]], IF(kraina3[[#This Row],[2019]] = 0, 0, INT($H12*kraina3[[#This Row],[2019]])))</f>
        <v>2616003</v>
      </c>
      <c r="Q12">
        <f>IF(kraina3[[#This Row],[2020]] &gt; 2*$I12, kraina3[[#This Row],[2020]], IF(kraina3[[#This Row],[2020]] = 0, 0, INT($H12*kraina3[[#This Row],[2020]])))</f>
        <v>2463490</v>
      </c>
      <c r="R12">
        <f>IF(kraina3[[#This Row],[2021]] &gt; 2*$I12, kraina3[[#This Row],[2021]], IF(kraina3[[#This Row],[2021]] = 0, 0, INT($H12*kraina3[[#This Row],[2021]])))</f>
        <v>2319868</v>
      </c>
      <c r="S12">
        <f>IF(kraina3[[#This Row],[2022]] &gt; 2*$I12, kraina3[[#This Row],[2022]], IF(kraina3[[#This Row],[2022]] = 0, 0, INT($H12*kraina3[[#This Row],[2022]])))</f>
        <v>2184619</v>
      </c>
      <c r="T12">
        <f>IF(kraina3[[#This Row],[2023]] &gt; 2*$I12, kraina3[[#This Row],[2023]], IF(kraina3[[#This Row],[2023]] = 0, 0, INT($H12*kraina3[[#This Row],[2023]])))</f>
        <v>2057255</v>
      </c>
      <c r="U12">
        <f>IF(kraina3[[#This Row],[2024]] &gt; 2*$I12, kraina3[[#This Row],[2024]], IF(kraina3[[#This Row],[2024]] = 0, 0, INT($H12*kraina3[[#This Row],[2024]])))</f>
        <v>1937317</v>
      </c>
      <c r="V12">
        <f>IF(kraina3[[#This Row],[ludnosc 2014]] &gt; 2*$I12, 1, 0)</f>
        <v>0</v>
      </c>
      <c r="W12">
        <f>IF(kraina3[[#This Row],[2015]] &gt; 2*$I12, 1, 0)</f>
        <v>0</v>
      </c>
      <c r="X12">
        <f>IF(kraina3[[#This Row],[2016]] &gt; 2*$I12, 1, 0)</f>
        <v>0</v>
      </c>
      <c r="Y12">
        <f>IF(kraina3[[#This Row],[2017]] &gt; 2*$I12, 1, 0)</f>
        <v>0</v>
      </c>
      <c r="Z12">
        <f>IF(kraina3[[#This Row],[2018]] &gt; 2*$I12, 1, 0)</f>
        <v>0</v>
      </c>
      <c r="AA12">
        <f>IF(kraina3[[#This Row],[2019]] &gt; 2*$I12, 1, 0)</f>
        <v>0</v>
      </c>
      <c r="AB12">
        <f>IF(kraina3[[#This Row],[2020]] &gt; 2*$I12, 1, 0)</f>
        <v>0</v>
      </c>
      <c r="AC12">
        <f>IF(kraina3[[#This Row],[2021]] &gt; 2*$I12, 1, 0)</f>
        <v>0</v>
      </c>
      <c r="AD12">
        <f>IF(kraina3[[#This Row],[2022]] &gt; 2*$I12, 1, 0)</f>
        <v>0</v>
      </c>
      <c r="AE12">
        <f>IF(kraina3[[#This Row],[2023]] &gt; 2*$I12, 1, 0)</f>
        <v>0</v>
      </c>
      <c r="AF12">
        <f>IF(kraina3[[#This Row],[2024]] &gt; 2*$I12, 1, 0)</f>
        <v>0</v>
      </c>
      <c r="AG12">
        <f>IF(kraina3[[#This Row],[2025]] &gt; 2*$I12, 1, 0)</f>
        <v>0</v>
      </c>
      <c r="AH12">
        <f>IF(SUM(kraina3[[#This Row],[2014]:[r2025]])&gt;0, 1, 0)</f>
        <v>0</v>
      </c>
    </row>
    <row r="13" spans="1:37" x14ac:dyDescent="0.35">
      <c r="A13" s="11" t="s">
        <v>11</v>
      </c>
      <c r="B13" s="1" t="str">
        <f>MID(kraina3[[#This Row],[nazwa woj.]], 2, 2)</f>
        <v>12</v>
      </c>
      <c r="C13" s="1" t="str">
        <f>RIGHT(kraina3[[#This Row],[nazwa woj.]], 1)</f>
        <v>C</v>
      </c>
      <c r="D13">
        <v>3997724</v>
      </c>
      <c r="E13">
        <v>3690756</v>
      </c>
      <c r="F13">
        <v>4339393</v>
      </c>
      <c r="G13">
        <v>4639643</v>
      </c>
      <c r="H13">
        <f>ROUNDDOWN(kraina3[[#This Row],[ludnosc 2014]]/I13, 4)</f>
        <v>1.1677999999999999</v>
      </c>
      <c r="I13">
        <f>kraina3[[#This Row],[kobiety 2013]]+kraina3[[#This Row],[mezczyzni 2013]]</f>
        <v>7688480</v>
      </c>
      <c r="J13">
        <f>kraina3[[#This Row],[kobiety 2014]]+kraina3[[#This Row],[mezczyzni 2014]]</f>
        <v>8979036</v>
      </c>
      <c r="K13">
        <f>IF(kraina3[[#This Row],[ludnosc 2014]] &gt; 2*$I13, kraina3[[#This Row],[ludnosc 2014]], IF(kraina3[[#This Row],[ludnosc 2014]] = 0, 0, INT($H13*kraina3[[#This Row],[ludnosc 2014]])))</f>
        <v>10485718</v>
      </c>
      <c r="L13">
        <f>IF(kraina3[[#This Row],[2015]] &gt; 2*$I13, kraina3[[#This Row],[2015]], IF(kraina3[[#This Row],[2015]] = 0, 0, INT($H13*kraina3[[#This Row],[2015]])))</f>
        <v>12245221</v>
      </c>
      <c r="M13">
        <f>IF(kraina3[[#This Row],[2016]] &gt; 2*$I13, kraina3[[#This Row],[2016]], IF(kraina3[[#This Row],[2016]] = 0, 0, INT($H13*kraina3[[#This Row],[2016]])))</f>
        <v>14299969</v>
      </c>
      <c r="N13">
        <f>IF(kraina3[[#This Row],[2017]] &gt; 2*$I13, kraina3[[#This Row],[2017]], IF(kraina3[[#This Row],[2017]] = 0, 0, INT($H13*kraina3[[#This Row],[2017]])))</f>
        <v>16699503</v>
      </c>
      <c r="O13">
        <f>IF(kraina3[[#This Row],[2018]] &gt; 2*$I13, kraina3[[#This Row],[2018]], IF(kraina3[[#This Row],[2018]] = 0, 0, INT($H13*kraina3[[#This Row],[2018]])))</f>
        <v>16699503</v>
      </c>
      <c r="P13">
        <f>IF(kraina3[[#This Row],[2019]] &gt; 2*$I13, kraina3[[#This Row],[2019]], IF(kraina3[[#This Row],[2019]] = 0, 0, INT($H13*kraina3[[#This Row],[2019]])))</f>
        <v>16699503</v>
      </c>
      <c r="Q13">
        <f>IF(kraina3[[#This Row],[2020]] &gt; 2*$I13, kraina3[[#This Row],[2020]], IF(kraina3[[#This Row],[2020]] = 0, 0, INT($H13*kraina3[[#This Row],[2020]])))</f>
        <v>16699503</v>
      </c>
      <c r="R13">
        <f>IF(kraina3[[#This Row],[2021]] &gt; 2*$I13, kraina3[[#This Row],[2021]], IF(kraina3[[#This Row],[2021]] = 0, 0, INT($H13*kraina3[[#This Row],[2021]])))</f>
        <v>16699503</v>
      </c>
      <c r="S13">
        <f>IF(kraina3[[#This Row],[2022]] &gt; 2*$I13, kraina3[[#This Row],[2022]], IF(kraina3[[#This Row],[2022]] = 0, 0, INT($H13*kraina3[[#This Row],[2022]])))</f>
        <v>16699503</v>
      </c>
      <c r="T13">
        <f>IF(kraina3[[#This Row],[2023]] &gt; 2*$I13, kraina3[[#This Row],[2023]], IF(kraina3[[#This Row],[2023]] = 0, 0, INT($H13*kraina3[[#This Row],[2023]])))</f>
        <v>16699503</v>
      </c>
      <c r="U13">
        <f>IF(kraina3[[#This Row],[2024]] &gt; 2*$I13, kraina3[[#This Row],[2024]], IF(kraina3[[#This Row],[2024]] = 0, 0, INT($H13*kraina3[[#This Row],[2024]])))</f>
        <v>16699503</v>
      </c>
      <c r="V13">
        <f>IF(kraina3[[#This Row],[ludnosc 2014]] &gt; 2*$I13, 1, 0)</f>
        <v>0</v>
      </c>
      <c r="W13">
        <f>IF(kraina3[[#This Row],[2015]] &gt; 2*$I13, 1, 0)</f>
        <v>0</v>
      </c>
      <c r="X13">
        <f>IF(kraina3[[#This Row],[2016]] &gt; 2*$I13, 1, 0)</f>
        <v>0</v>
      </c>
      <c r="Y13">
        <f>IF(kraina3[[#This Row],[2017]] &gt; 2*$I13, 1, 0)</f>
        <v>0</v>
      </c>
      <c r="Z13">
        <f>IF(kraina3[[#This Row],[2018]] &gt; 2*$I13, 1, 0)</f>
        <v>1</v>
      </c>
      <c r="AA13">
        <f>IF(kraina3[[#This Row],[2019]] &gt; 2*$I13, 1, 0)</f>
        <v>1</v>
      </c>
      <c r="AB13">
        <f>IF(kraina3[[#This Row],[2020]] &gt; 2*$I13, 1, 0)</f>
        <v>1</v>
      </c>
      <c r="AC13">
        <f>IF(kraina3[[#This Row],[2021]] &gt; 2*$I13, 1, 0)</f>
        <v>1</v>
      </c>
      <c r="AD13">
        <f>IF(kraina3[[#This Row],[2022]] &gt; 2*$I13, 1, 0)</f>
        <v>1</v>
      </c>
      <c r="AE13">
        <f>IF(kraina3[[#This Row],[2023]] &gt; 2*$I13, 1, 0)</f>
        <v>1</v>
      </c>
      <c r="AF13">
        <f>IF(kraina3[[#This Row],[2024]] &gt; 2*$I13, 1, 0)</f>
        <v>1</v>
      </c>
      <c r="AG13">
        <f>IF(kraina3[[#This Row],[2025]] &gt; 2*$I13, 1, 0)</f>
        <v>1</v>
      </c>
      <c r="AH13">
        <f>IF(SUM(kraina3[[#This Row],[2014]:[r2025]])&gt;0, 1, 0)</f>
        <v>1</v>
      </c>
    </row>
    <row r="14" spans="1:37" x14ac:dyDescent="0.35">
      <c r="A14" s="1" t="s">
        <v>12</v>
      </c>
      <c r="B14" s="1" t="str">
        <f>MID(kraina3[[#This Row],[nazwa woj.]], 2, 2)</f>
        <v>13</v>
      </c>
      <c r="C14" s="1" t="str">
        <f>RIGHT(kraina3[[#This Row],[nazwa woj.]], 1)</f>
        <v>A</v>
      </c>
      <c r="D14">
        <v>996113</v>
      </c>
      <c r="E14">
        <v>964279</v>
      </c>
      <c r="F14">
        <v>1012487</v>
      </c>
      <c r="G14">
        <v>1128940</v>
      </c>
      <c r="H14">
        <f>ROUNDDOWN(kraina3[[#This Row],[ludnosc 2014]]/I14, 4)</f>
        <v>1.0923</v>
      </c>
      <c r="I14">
        <f>kraina3[[#This Row],[kobiety 2013]]+kraina3[[#This Row],[mezczyzni 2013]]</f>
        <v>1960392</v>
      </c>
      <c r="J14">
        <f>kraina3[[#This Row],[kobiety 2014]]+kraina3[[#This Row],[mezczyzni 2014]]</f>
        <v>2141427</v>
      </c>
      <c r="K14">
        <f>IF(kraina3[[#This Row],[ludnosc 2014]] &gt; 2*$I14, kraina3[[#This Row],[ludnosc 2014]], IF(kraina3[[#This Row],[ludnosc 2014]] = 0, 0, INT($H14*kraina3[[#This Row],[ludnosc 2014]])))</f>
        <v>2339080</v>
      </c>
      <c r="L14">
        <f>IF(kraina3[[#This Row],[2015]] &gt; 2*$I14, kraina3[[#This Row],[2015]], IF(kraina3[[#This Row],[2015]] = 0, 0, INT($H14*kraina3[[#This Row],[2015]])))</f>
        <v>2554977</v>
      </c>
      <c r="M14">
        <f>IF(kraina3[[#This Row],[2016]] &gt; 2*$I14, kraina3[[#This Row],[2016]], IF(kraina3[[#This Row],[2016]] = 0, 0, INT($H14*kraina3[[#This Row],[2016]])))</f>
        <v>2790801</v>
      </c>
      <c r="N14">
        <f>IF(kraina3[[#This Row],[2017]] &gt; 2*$I14, kraina3[[#This Row],[2017]], IF(kraina3[[#This Row],[2017]] = 0, 0, INT($H14*kraina3[[#This Row],[2017]])))</f>
        <v>3048391</v>
      </c>
      <c r="O14">
        <f>IF(kraina3[[#This Row],[2018]] &gt; 2*$I14, kraina3[[#This Row],[2018]], IF(kraina3[[#This Row],[2018]] = 0, 0, INT($H14*kraina3[[#This Row],[2018]])))</f>
        <v>3329757</v>
      </c>
      <c r="P14">
        <f>IF(kraina3[[#This Row],[2019]] &gt; 2*$I14, kraina3[[#This Row],[2019]], IF(kraina3[[#This Row],[2019]] = 0, 0, INT($H14*kraina3[[#This Row],[2019]])))</f>
        <v>3637093</v>
      </c>
      <c r="Q14">
        <f>IF(kraina3[[#This Row],[2020]] &gt; 2*$I14, kraina3[[#This Row],[2020]], IF(kraina3[[#This Row],[2020]] = 0, 0, INT($H14*kraina3[[#This Row],[2020]])))</f>
        <v>3972796</v>
      </c>
      <c r="R14">
        <f>IF(kraina3[[#This Row],[2021]] &gt; 2*$I14, kraina3[[#This Row],[2021]], IF(kraina3[[#This Row],[2021]] = 0, 0, INT($H14*kraina3[[#This Row],[2021]])))</f>
        <v>3972796</v>
      </c>
      <c r="S14">
        <f>IF(kraina3[[#This Row],[2022]] &gt; 2*$I14, kraina3[[#This Row],[2022]], IF(kraina3[[#This Row],[2022]] = 0, 0, INT($H14*kraina3[[#This Row],[2022]])))</f>
        <v>3972796</v>
      </c>
      <c r="T14">
        <f>IF(kraina3[[#This Row],[2023]] &gt; 2*$I14, kraina3[[#This Row],[2023]], IF(kraina3[[#This Row],[2023]] = 0, 0, INT($H14*kraina3[[#This Row],[2023]])))</f>
        <v>3972796</v>
      </c>
      <c r="U14">
        <f>IF(kraina3[[#This Row],[2024]] &gt; 2*$I14, kraina3[[#This Row],[2024]], IF(kraina3[[#This Row],[2024]] = 0, 0, INT($H14*kraina3[[#This Row],[2024]])))</f>
        <v>3972796</v>
      </c>
      <c r="V14">
        <f>IF(kraina3[[#This Row],[ludnosc 2014]] &gt; 2*$I14, 1, 0)</f>
        <v>0</v>
      </c>
      <c r="W14">
        <f>IF(kraina3[[#This Row],[2015]] &gt; 2*$I14, 1, 0)</f>
        <v>0</v>
      </c>
      <c r="X14">
        <f>IF(kraina3[[#This Row],[2016]] &gt; 2*$I14, 1, 0)</f>
        <v>0</v>
      </c>
      <c r="Y14">
        <f>IF(kraina3[[#This Row],[2017]] &gt; 2*$I14, 1, 0)</f>
        <v>0</v>
      </c>
      <c r="Z14">
        <f>IF(kraina3[[#This Row],[2018]] &gt; 2*$I14, 1, 0)</f>
        <v>0</v>
      </c>
      <c r="AA14">
        <f>IF(kraina3[[#This Row],[2019]] &gt; 2*$I14, 1, 0)</f>
        <v>0</v>
      </c>
      <c r="AB14">
        <f>IF(kraina3[[#This Row],[2020]] &gt; 2*$I14, 1, 0)</f>
        <v>0</v>
      </c>
      <c r="AC14">
        <f>IF(kraina3[[#This Row],[2021]] &gt; 2*$I14, 1, 0)</f>
        <v>1</v>
      </c>
      <c r="AD14">
        <f>IF(kraina3[[#This Row],[2022]] &gt; 2*$I14, 1, 0)</f>
        <v>1</v>
      </c>
      <c r="AE14">
        <f>IF(kraina3[[#This Row],[2023]] &gt; 2*$I14, 1, 0)</f>
        <v>1</v>
      </c>
      <c r="AF14">
        <f>IF(kraina3[[#This Row],[2024]] &gt; 2*$I14, 1, 0)</f>
        <v>1</v>
      </c>
      <c r="AG14">
        <f>IF(kraina3[[#This Row],[2025]] &gt; 2*$I14, 1, 0)</f>
        <v>1</v>
      </c>
      <c r="AH14">
        <f>IF(SUM(kraina3[[#This Row],[2014]:[r2025]])&gt;0, 1, 0)</f>
        <v>1</v>
      </c>
    </row>
    <row r="15" spans="1:37" x14ac:dyDescent="0.35">
      <c r="A15" s="1" t="s">
        <v>13</v>
      </c>
      <c r="B15" s="1" t="str">
        <f>MID(kraina3[[#This Row],[nazwa woj.]], 2, 2)</f>
        <v>14</v>
      </c>
      <c r="C15" s="1" t="str">
        <f>RIGHT(kraina3[[#This Row],[nazwa woj.]], 1)</f>
        <v>A</v>
      </c>
      <c r="D15">
        <v>1143634</v>
      </c>
      <c r="E15">
        <v>1033836</v>
      </c>
      <c r="F15">
        <v>909534</v>
      </c>
      <c r="G15">
        <v>856349</v>
      </c>
      <c r="H15">
        <f>ROUNDDOWN(kraina3[[#This Row],[ludnosc 2014]]/I15, 4)</f>
        <v>0.81089999999999995</v>
      </c>
      <c r="I15">
        <f>kraina3[[#This Row],[kobiety 2013]]+kraina3[[#This Row],[mezczyzni 2013]]</f>
        <v>2177470</v>
      </c>
      <c r="J15">
        <f>kraina3[[#This Row],[kobiety 2014]]+kraina3[[#This Row],[mezczyzni 2014]]</f>
        <v>1765883</v>
      </c>
      <c r="K15">
        <f>IF(kraina3[[#This Row],[ludnosc 2014]] &gt; 2*$I15, kraina3[[#This Row],[ludnosc 2014]], IF(kraina3[[#This Row],[ludnosc 2014]] = 0, 0, INT($H15*kraina3[[#This Row],[ludnosc 2014]])))</f>
        <v>1431954</v>
      </c>
      <c r="L15">
        <f>IF(kraina3[[#This Row],[2015]] &gt; 2*$I15, kraina3[[#This Row],[2015]], IF(kraina3[[#This Row],[2015]] = 0, 0, INT($H15*kraina3[[#This Row],[2015]])))</f>
        <v>1161171</v>
      </c>
      <c r="M15">
        <f>IF(kraina3[[#This Row],[2016]] &gt; 2*$I15, kraina3[[#This Row],[2016]], IF(kraina3[[#This Row],[2016]] = 0, 0, INT($H15*kraina3[[#This Row],[2016]])))</f>
        <v>941593</v>
      </c>
      <c r="N15">
        <f>IF(kraina3[[#This Row],[2017]] &gt; 2*$I15, kraina3[[#This Row],[2017]], IF(kraina3[[#This Row],[2017]] = 0, 0, INT($H15*kraina3[[#This Row],[2017]])))</f>
        <v>763537</v>
      </c>
      <c r="O15">
        <f>IF(kraina3[[#This Row],[2018]] &gt; 2*$I15, kraina3[[#This Row],[2018]], IF(kraina3[[#This Row],[2018]] = 0, 0, INT($H15*kraina3[[#This Row],[2018]])))</f>
        <v>619152</v>
      </c>
      <c r="P15">
        <f>IF(kraina3[[#This Row],[2019]] &gt; 2*$I15, kraina3[[#This Row],[2019]], IF(kraina3[[#This Row],[2019]] = 0, 0, INT($H15*kraina3[[#This Row],[2019]])))</f>
        <v>502070</v>
      </c>
      <c r="Q15">
        <f>IF(kraina3[[#This Row],[2020]] &gt; 2*$I15, kraina3[[#This Row],[2020]], IF(kraina3[[#This Row],[2020]] = 0, 0, INT($H15*kraina3[[#This Row],[2020]])))</f>
        <v>407128</v>
      </c>
      <c r="R15">
        <f>IF(kraina3[[#This Row],[2021]] &gt; 2*$I15, kraina3[[#This Row],[2021]], IF(kraina3[[#This Row],[2021]] = 0, 0, INT($H15*kraina3[[#This Row],[2021]])))</f>
        <v>330140</v>
      </c>
      <c r="S15">
        <f>IF(kraina3[[#This Row],[2022]] &gt; 2*$I15, kraina3[[#This Row],[2022]], IF(kraina3[[#This Row],[2022]] = 0, 0, INT($H15*kraina3[[#This Row],[2022]])))</f>
        <v>267710</v>
      </c>
      <c r="T15">
        <f>IF(kraina3[[#This Row],[2023]] &gt; 2*$I15, kraina3[[#This Row],[2023]], IF(kraina3[[#This Row],[2023]] = 0, 0, INT($H15*kraina3[[#This Row],[2023]])))</f>
        <v>217086</v>
      </c>
      <c r="U15">
        <f>IF(kraina3[[#This Row],[2024]] &gt; 2*$I15, kraina3[[#This Row],[2024]], IF(kraina3[[#This Row],[2024]] = 0, 0, INT($H15*kraina3[[#This Row],[2024]])))</f>
        <v>176035</v>
      </c>
      <c r="V15">
        <f>IF(kraina3[[#This Row],[ludnosc 2014]] &gt; 2*$I15, 1, 0)</f>
        <v>0</v>
      </c>
      <c r="W15">
        <f>IF(kraina3[[#This Row],[2015]] &gt; 2*$I15, 1, 0)</f>
        <v>0</v>
      </c>
      <c r="X15">
        <f>IF(kraina3[[#This Row],[2016]] &gt; 2*$I15, 1, 0)</f>
        <v>0</v>
      </c>
      <c r="Y15">
        <f>IF(kraina3[[#This Row],[2017]] &gt; 2*$I15, 1, 0)</f>
        <v>0</v>
      </c>
      <c r="Z15">
        <f>IF(kraina3[[#This Row],[2018]] &gt; 2*$I15, 1, 0)</f>
        <v>0</v>
      </c>
      <c r="AA15">
        <f>IF(kraina3[[#This Row],[2019]] &gt; 2*$I15, 1, 0)</f>
        <v>0</v>
      </c>
      <c r="AB15">
        <f>IF(kraina3[[#This Row],[2020]] &gt; 2*$I15, 1, 0)</f>
        <v>0</v>
      </c>
      <c r="AC15">
        <f>IF(kraina3[[#This Row],[2021]] &gt; 2*$I15, 1, 0)</f>
        <v>0</v>
      </c>
      <c r="AD15">
        <f>IF(kraina3[[#This Row],[2022]] &gt; 2*$I15, 1, 0)</f>
        <v>0</v>
      </c>
      <c r="AE15">
        <f>IF(kraina3[[#This Row],[2023]] &gt; 2*$I15, 1, 0)</f>
        <v>0</v>
      </c>
      <c r="AF15">
        <f>IF(kraina3[[#This Row],[2024]] &gt; 2*$I15, 1, 0)</f>
        <v>0</v>
      </c>
      <c r="AG15">
        <f>IF(kraina3[[#This Row],[2025]] &gt; 2*$I15, 1, 0)</f>
        <v>0</v>
      </c>
      <c r="AH15">
        <f>IF(SUM(kraina3[[#This Row],[2014]:[r2025]])&gt;0, 1, 0)</f>
        <v>0</v>
      </c>
    </row>
    <row r="16" spans="1:37" x14ac:dyDescent="0.35">
      <c r="A16" s="1" t="s">
        <v>14</v>
      </c>
      <c r="B16" s="1" t="str">
        <f>MID(kraina3[[#This Row],[nazwa woj.]], 2, 2)</f>
        <v>15</v>
      </c>
      <c r="C16" s="1" t="str">
        <f>RIGHT(kraina3[[#This Row],[nazwa woj.]], 1)</f>
        <v>A</v>
      </c>
      <c r="D16">
        <v>2549276</v>
      </c>
      <c r="E16">
        <v>2584751</v>
      </c>
      <c r="F16">
        <v>2033079</v>
      </c>
      <c r="G16">
        <v>2066918</v>
      </c>
      <c r="H16">
        <f>ROUNDDOWN(kraina3[[#This Row],[ludnosc 2014]]/I16, 4)</f>
        <v>0.79849999999999999</v>
      </c>
      <c r="I16">
        <f>kraina3[[#This Row],[kobiety 2013]]+kraina3[[#This Row],[mezczyzni 2013]]</f>
        <v>5134027</v>
      </c>
      <c r="J16">
        <f>kraina3[[#This Row],[kobiety 2014]]+kraina3[[#This Row],[mezczyzni 2014]]</f>
        <v>4099997</v>
      </c>
      <c r="K16">
        <f>IF(kraina3[[#This Row],[ludnosc 2014]] &gt; 2*$I16, kraina3[[#This Row],[ludnosc 2014]], IF(kraina3[[#This Row],[ludnosc 2014]] = 0, 0, INT($H16*kraina3[[#This Row],[ludnosc 2014]])))</f>
        <v>3273847</v>
      </c>
      <c r="L16">
        <f>IF(kraina3[[#This Row],[2015]] &gt; 2*$I16, kraina3[[#This Row],[2015]], IF(kraina3[[#This Row],[2015]] = 0, 0, INT($H16*kraina3[[#This Row],[2015]])))</f>
        <v>2614166</v>
      </c>
      <c r="M16">
        <f>IF(kraina3[[#This Row],[2016]] &gt; 2*$I16, kraina3[[#This Row],[2016]], IF(kraina3[[#This Row],[2016]] = 0, 0, INT($H16*kraina3[[#This Row],[2016]])))</f>
        <v>2087411</v>
      </c>
      <c r="N16">
        <f>IF(kraina3[[#This Row],[2017]] &gt; 2*$I16, kraina3[[#This Row],[2017]], IF(kraina3[[#This Row],[2017]] = 0, 0, INT($H16*kraina3[[#This Row],[2017]])))</f>
        <v>1666797</v>
      </c>
      <c r="O16">
        <f>IF(kraina3[[#This Row],[2018]] &gt; 2*$I16, kraina3[[#This Row],[2018]], IF(kraina3[[#This Row],[2018]] = 0, 0, INT($H16*kraina3[[#This Row],[2018]])))</f>
        <v>1330937</v>
      </c>
      <c r="P16">
        <f>IF(kraina3[[#This Row],[2019]] &gt; 2*$I16, kraina3[[#This Row],[2019]], IF(kraina3[[#This Row],[2019]] = 0, 0, INT($H16*kraina3[[#This Row],[2019]])))</f>
        <v>1062753</v>
      </c>
      <c r="Q16">
        <f>IF(kraina3[[#This Row],[2020]] &gt; 2*$I16, kraina3[[#This Row],[2020]], IF(kraina3[[#This Row],[2020]] = 0, 0, INT($H16*kraina3[[#This Row],[2020]])))</f>
        <v>848608</v>
      </c>
      <c r="R16">
        <f>IF(kraina3[[#This Row],[2021]] &gt; 2*$I16, kraina3[[#This Row],[2021]], IF(kraina3[[#This Row],[2021]] = 0, 0, INT($H16*kraina3[[#This Row],[2021]])))</f>
        <v>677613</v>
      </c>
      <c r="S16">
        <f>IF(kraina3[[#This Row],[2022]] &gt; 2*$I16, kraina3[[#This Row],[2022]], IF(kraina3[[#This Row],[2022]] = 0, 0, INT($H16*kraina3[[#This Row],[2022]])))</f>
        <v>541073</v>
      </c>
      <c r="T16">
        <f>IF(kraina3[[#This Row],[2023]] &gt; 2*$I16, kraina3[[#This Row],[2023]], IF(kraina3[[#This Row],[2023]] = 0, 0, INT($H16*kraina3[[#This Row],[2023]])))</f>
        <v>432046</v>
      </c>
      <c r="U16">
        <f>IF(kraina3[[#This Row],[2024]] &gt; 2*$I16, kraina3[[#This Row],[2024]], IF(kraina3[[#This Row],[2024]] = 0, 0, INT($H16*kraina3[[#This Row],[2024]])))</f>
        <v>344988</v>
      </c>
      <c r="V16">
        <f>IF(kraina3[[#This Row],[ludnosc 2014]] &gt; 2*$I16, 1, 0)</f>
        <v>0</v>
      </c>
      <c r="W16">
        <f>IF(kraina3[[#This Row],[2015]] &gt; 2*$I16, 1, 0)</f>
        <v>0</v>
      </c>
      <c r="X16">
        <f>IF(kraina3[[#This Row],[2016]] &gt; 2*$I16, 1, 0)</f>
        <v>0</v>
      </c>
      <c r="Y16">
        <f>IF(kraina3[[#This Row],[2017]] &gt; 2*$I16, 1, 0)</f>
        <v>0</v>
      </c>
      <c r="Z16">
        <f>IF(kraina3[[#This Row],[2018]] &gt; 2*$I16, 1, 0)</f>
        <v>0</v>
      </c>
      <c r="AA16">
        <f>IF(kraina3[[#This Row],[2019]] &gt; 2*$I16, 1, 0)</f>
        <v>0</v>
      </c>
      <c r="AB16">
        <f>IF(kraina3[[#This Row],[2020]] &gt; 2*$I16, 1, 0)</f>
        <v>0</v>
      </c>
      <c r="AC16">
        <f>IF(kraina3[[#This Row],[2021]] &gt; 2*$I16, 1, 0)</f>
        <v>0</v>
      </c>
      <c r="AD16">
        <f>IF(kraina3[[#This Row],[2022]] &gt; 2*$I16, 1, 0)</f>
        <v>0</v>
      </c>
      <c r="AE16">
        <f>IF(kraina3[[#This Row],[2023]] &gt; 2*$I16, 1, 0)</f>
        <v>0</v>
      </c>
      <c r="AF16">
        <f>IF(kraina3[[#This Row],[2024]] &gt; 2*$I16, 1, 0)</f>
        <v>0</v>
      </c>
      <c r="AG16">
        <f>IF(kraina3[[#This Row],[2025]] &gt; 2*$I16, 1, 0)</f>
        <v>0</v>
      </c>
      <c r="AH16">
        <f>IF(SUM(kraina3[[#This Row],[2014]:[r2025]])&gt;0, 1, 0)</f>
        <v>0</v>
      </c>
    </row>
    <row r="17" spans="1:34" x14ac:dyDescent="0.35">
      <c r="A17" s="1" t="s">
        <v>15</v>
      </c>
      <c r="B17" s="1" t="str">
        <f>MID(kraina3[[#This Row],[nazwa woj.]], 2, 2)</f>
        <v>16</v>
      </c>
      <c r="C17" s="1" t="str">
        <f>RIGHT(kraina3[[#This Row],[nazwa woj.]], 1)</f>
        <v>C</v>
      </c>
      <c r="D17">
        <v>1367212</v>
      </c>
      <c r="E17">
        <v>1361389</v>
      </c>
      <c r="F17">
        <v>1572320</v>
      </c>
      <c r="G17">
        <v>1836258</v>
      </c>
      <c r="H17">
        <f>ROUNDDOWN(kraina3[[#This Row],[ludnosc 2014]]/I17, 4)</f>
        <v>1.2492000000000001</v>
      </c>
      <c r="I17">
        <f>kraina3[[#This Row],[kobiety 2013]]+kraina3[[#This Row],[mezczyzni 2013]]</f>
        <v>2728601</v>
      </c>
      <c r="J17">
        <f>kraina3[[#This Row],[kobiety 2014]]+kraina3[[#This Row],[mezczyzni 2014]]</f>
        <v>3408578</v>
      </c>
      <c r="K17">
        <f>IF(kraina3[[#This Row],[ludnosc 2014]] &gt; 2*$I17, kraina3[[#This Row],[ludnosc 2014]], IF(kraina3[[#This Row],[ludnosc 2014]] = 0, 0, INT($H17*kraina3[[#This Row],[ludnosc 2014]])))</f>
        <v>4257995</v>
      </c>
      <c r="L17">
        <f>IF(kraina3[[#This Row],[2015]] &gt; 2*$I17, kraina3[[#This Row],[2015]], IF(kraina3[[#This Row],[2015]] = 0, 0, INT($H17*kraina3[[#This Row],[2015]])))</f>
        <v>5319087</v>
      </c>
      <c r="M17">
        <f>IF(kraina3[[#This Row],[2016]] &gt; 2*$I17, kraina3[[#This Row],[2016]], IF(kraina3[[#This Row],[2016]] = 0, 0, INT($H17*kraina3[[#This Row],[2016]])))</f>
        <v>6644603</v>
      </c>
      <c r="N17">
        <f>IF(kraina3[[#This Row],[2017]] &gt; 2*$I17, kraina3[[#This Row],[2017]], IF(kraina3[[#This Row],[2017]] = 0, 0, INT($H17*kraina3[[#This Row],[2017]])))</f>
        <v>6644603</v>
      </c>
      <c r="O17">
        <f>IF(kraina3[[#This Row],[2018]] &gt; 2*$I17, kraina3[[#This Row],[2018]], IF(kraina3[[#This Row],[2018]] = 0, 0, INT($H17*kraina3[[#This Row],[2018]])))</f>
        <v>6644603</v>
      </c>
      <c r="P17">
        <f>IF(kraina3[[#This Row],[2019]] &gt; 2*$I17, kraina3[[#This Row],[2019]], IF(kraina3[[#This Row],[2019]] = 0, 0, INT($H17*kraina3[[#This Row],[2019]])))</f>
        <v>6644603</v>
      </c>
      <c r="Q17">
        <f>IF(kraina3[[#This Row],[2020]] &gt; 2*$I17, kraina3[[#This Row],[2020]], IF(kraina3[[#This Row],[2020]] = 0, 0, INT($H17*kraina3[[#This Row],[2020]])))</f>
        <v>6644603</v>
      </c>
      <c r="R17">
        <f>IF(kraina3[[#This Row],[2021]] &gt; 2*$I17, kraina3[[#This Row],[2021]], IF(kraina3[[#This Row],[2021]] = 0, 0, INT($H17*kraina3[[#This Row],[2021]])))</f>
        <v>6644603</v>
      </c>
      <c r="S17">
        <f>IF(kraina3[[#This Row],[2022]] &gt; 2*$I17, kraina3[[#This Row],[2022]], IF(kraina3[[#This Row],[2022]] = 0, 0, INT($H17*kraina3[[#This Row],[2022]])))</f>
        <v>6644603</v>
      </c>
      <c r="T17">
        <f>IF(kraina3[[#This Row],[2023]] &gt; 2*$I17, kraina3[[#This Row],[2023]], IF(kraina3[[#This Row],[2023]] = 0, 0, INT($H17*kraina3[[#This Row],[2023]])))</f>
        <v>6644603</v>
      </c>
      <c r="U17">
        <f>IF(kraina3[[#This Row],[2024]] &gt; 2*$I17, kraina3[[#This Row],[2024]], IF(kraina3[[#This Row],[2024]] = 0, 0, INT($H17*kraina3[[#This Row],[2024]])))</f>
        <v>6644603</v>
      </c>
      <c r="V17">
        <f>IF(kraina3[[#This Row],[ludnosc 2014]] &gt; 2*$I17, 1, 0)</f>
        <v>0</v>
      </c>
      <c r="W17">
        <f>IF(kraina3[[#This Row],[2015]] &gt; 2*$I17, 1, 0)</f>
        <v>0</v>
      </c>
      <c r="X17">
        <f>IF(kraina3[[#This Row],[2016]] &gt; 2*$I17, 1, 0)</f>
        <v>0</v>
      </c>
      <c r="Y17">
        <f>IF(kraina3[[#This Row],[2017]] &gt; 2*$I17, 1, 0)</f>
        <v>1</v>
      </c>
      <c r="Z17">
        <f>IF(kraina3[[#This Row],[2018]] &gt; 2*$I17, 1, 0)</f>
        <v>1</v>
      </c>
      <c r="AA17">
        <f>IF(kraina3[[#This Row],[2019]] &gt; 2*$I17, 1, 0)</f>
        <v>1</v>
      </c>
      <c r="AB17">
        <f>IF(kraina3[[#This Row],[2020]] &gt; 2*$I17, 1, 0)</f>
        <v>1</v>
      </c>
      <c r="AC17">
        <f>IF(kraina3[[#This Row],[2021]] &gt; 2*$I17, 1, 0)</f>
        <v>1</v>
      </c>
      <c r="AD17">
        <f>IF(kraina3[[#This Row],[2022]] &gt; 2*$I17, 1, 0)</f>
        <v>1</v>
      </c>
      <c r="AE17">
        <f>IF(kraina3[[#This Row],[2023]] &gt; 2*$I17, 1, 0)</f>
        <v>1</v>
      </c>
      <c r="AF17">
        <f>IF(kraina3[[#This Row],[2024]] &gt; 2*$I17, 1, 0)</f>
        <v>1</v>
      </c>
      <c r="AG17">
        <f>IF(kraina3[[#This Row],[2025]] &gt; 2*$I17, 1, 0)</f>
        <v>1</v>
      </c>
      <c r="AH17">
        <f>IF(SUM(kraina3[[#This Row],[2014]:[r2025]])&gt;0, 1, 0)</f>
        <v>1</v>
      </c>
    </row>
    <row r="18" spans="1:34" x14ac:dyDescent="0.35">
      <c r="A18" s="1" t="s">
        <v>16</v>
      </c>
      <c r="B18" s="1" t="str">
        <f>MID(kraina3[[#This Row],[nazwa woj.]], 2, 2)</f>
        <v>17</v>
      </c>
      <c r="C18" s="1" t="str">
        <f>RIGHT(kraina3[[#This Row],[nazwa woj.]], 1)</f>
        <v>A</v>
      </c>
      <c r="D18">
        <v>2567464</v>
      </c>
      <c r="E18">
        <v>2441857</v>
      </c>
      <c r="F18">
        <v>1524132</v>
      </c>
      <c r="G18">
        <v>1496810</v>
      </c>
      <c r="H18">
        <f>ROUNDDOWN(kraina3[[#This Row],[ludnosc 2014]]/I18, 4)</f>
        <v>0.60299999999999998</v>
      </c>
      <c r="I18">
        <f>kraina3[[#This Row],[kobiety 2013]]+kraina3[[#This Row],[mezczyzni 2013]]</f>
        <v>5009321</v>
      </c>
      <c r="J18">
        <f>kraina3[[#This Row],[kobiety 2014]]+kraina3[[#This Row],[mezczyzni 2014]]</f>
        <v>3020942</v>
      </c>
      <c r="K18">
        <f>IF(kraina3[[#This Row],[ludnosc 2014]] &gt; 2*$I18, kraina3[[#This Row],[ludnosc 2014]], IF(kraina3[[#This Row],[ludnosc 2014]] = 0, 0, INT($H18*kraina3[[#This Row],[ludnosc 2014]])))</f>
        <v>1821628</v>
      </c>
      <c r="L18">
        <f>IF(kraina3[[#This Row],[2015]] &gt; 2*$I18, kraina3[[#This Row],[2015]], IF(kraina3[[#This Row],[2015]] = 0, 0, INT($H18*kraina3[[#This Row],[2015]])))</f>
        <v>1098441</v>
      </c>
      <c r="M18">
        <f>IF(kraina3[[#This Row],[2016]] &gt; 2*$I18, kraina3[[#This Row],[2016]], IF(kraina3[[#This Row],[2016]] = 0, 0, INT($H18*kraina3[[#This Row],[2016]])))</f>
        <v>662359</v>
      </c>
      <c r="N18">
        <f>IF(kraina3[[#This Row],[2017]] &gt; 2*$I18, kraina3[[#This Row],[2017]], IF(kraina3[[#This Row],[2017]] = 0, 0, INT($H18*kraina3[[#This Row],[2017]])))</f>
        <v>399402</v>
      </c>
      <c r="O18">
        <f>IF(kraina3[[#This Row],[2018]] &gt; 2*$I18, kraina3[[#This Row],[2018]], IF(kraina3[[#This Row],[2018]] = 0, 0, INT($H18*kraina3[[#This Row],[2018]])))</f>
        <v>240839</v>
      </c>
      <c r="P18">
        <f>IF(kraina3[[#This Row],[2019]] &gt; 2*$I18, kraina3[[#This Row],[2019]], IF(kraina3[[#This Row],[2019]] = 0, 0, INT($H18*kraina3[[#This Row],[2019]])))</f>
        <v>145225</v>
      </c>
      <c r="Q18">
        <f>IF(kraina3[[#This Row],[2020]] &gt; 2*$I18, kraina3[[#This Row],[2020]], IF(kraina3[[#This Row],[2020]] = 0, 0, INT($H18*kraina3[[#This Row],[2020]])))</f>
        <v>87570</v>
      </c>
      <c r="R18">
        <f>IF(kraina3[[#This Row],[2021]] &gt; 2*$I18, kraina3[[#This Row],[2021]], IF(kraina3[[#This Row],[2021]] = 0, 0, INT($H18*kraina3[[#This Row],[2021]])))</f>
        <v>52804</v>
      </c>
      <c r="S18">
        <f>IF(kraina3[[#This Row],[2022]] &gt; 2*$I18, kraina3[[#This Row],[2022]], IF(kraina3[[#This Row],[2022]] = 0, 0, INT($H18*kraina3[[#This Row],[2022]])))</f>
        <v>31840</v>
      </c>
      <c r="T18">
        <f>IF(kraina3[[#This Row],[2023]] &gt; 2*$I18, kraina3[[#This Row],[2023]], IF(kraina3[[#This Row],[2023]] = 0, 0, INT($H18*kraina3[[#This Row],[2023]])))</f>
        <v>19199</v>
      </c>
      <c r="U18">
        <f>IF(kraina3[[#This Row],[2024]] &gt; 2*$I18, kraina3[[#This Row],[2024]], IF(kraina3[[#This Row],[2024]] = 0, 0, INT($H18*kraina3[[#This Row],[2024]])))</f>
        <v>11576</v>
      </c>
      <c r="V18">
        <f>IF(kraina3[[#This Row],[ludnosc 2014]] &gt; 2*$I18, 1, 0)</f>
        <v>0</v>
      </c>
      <c r="W18">
        <f>IF(kraina3[[#This Row],[2015]] &gt; 2*$I18, 1, 0)</f>
        <v>0</v>
      </c>
      <c r="X18">
        <f>IF(kraina3[[#This Row],[2016]] &gt; 2*$I18, 1, 0)</f>
        <v>0</v>
      </c>
      <c r="Y18">
        <f>IF(kraina3[[#This Row],[2017]] &gt; 2*$I18, 1, 0)</f>
        <v>0</v>
      </c>
      <c r="Z18">
        <f>IF(kraina3[[#This Row],[2018]] &gt; 2*$I18, 1, 0)</f>
        <v>0</v>
      </c>
      <c r="AA18">
        <f>IF(kraina3[[#This Row],[2019]] &gt; 2*$I18, 1, 0)</f>
        <v>0</v>
      </c>
      <c r="AB18">
        <f>IF(kraina3[[#This Row],[2020]] &gt; 2*$I18, 1, 0)</f>
        <v>0</v>
      </c>
      <c r="AC18">
        <f>IF(kraina3[[#This Row],[2021]] &gt; 2*$I18, 1, 0)</f>
        <v>0</v>
      </c>
      <c r="AD18">
        <f>IF(kraina3[[#This Row],[2022]] &gt; 2*$I18, 1, 0)</f>
        <v>0</v>
      </c>
      <c r="AE18">
        <f>IF(kraina3[[#This Row],[2023]] &gt; 2*$I18, 1, 0)</f>
        <v>0</v>
      </c>
      <c r="AF18">
        <f>IF(kraina3[[#This Row],[2024]] &gt; 2*$I18, 1, 0)</f>
        <v>0</v>
      </c>
      <c r="AG18">
        <f>IF(kraina3[[#This Row],[2025]] &gt; 2*$I18, 1, 0)</f>
        <v>0</v>
      </c>
      <c r="AH18">
        <f>IF(SUM(kraina3[[#This Row],[2014]:[r2025]])&gt;0, 1, 0)</f>
        <v>0</v>
      </c>
    </row>
    <row r="19" spans="1:34" x14ac:dyDescent="0.35">
      <c r="A19" s="1" t="s">
        <v>17</v>
      </c>
      <c r="B19" s="1" t="str">
        <f>MID(kraina3[[#This Row],[nazwa woj.]], 2, 2)</f>
        <v>18</v>
      </c>
      <c r="C19" s="1" t="str">
        <f>RIGHT(kraina3[[#This Row],[nazwa woj.]], 1)</f>
        <v>D</v>
      </c>
      <c r="D19">
        <v>1334060</v>
      </c>
      <c r="E19">
        <v>1395231</v>
      </c>
      <c r="F19">
        <v>578655</v>
      </c>
      <c r="G19">
        <v>677663</v>
      </c>
      <c r="H19">
        <f>ROUNDDOWN(kraina3[[#This Row],[ludnosc 2014]]/I19, 4)</f>
        <v>0.46029999999999999</v>
      </c>
      <c r="I19">
        <f>kraina3[[#This Row],[kobiety 2013]]+kraina3[[#This Row],[mezczyzni 2013]]</f>
        <v>2729291</v>
      </c>
      <c r="J19">
        <f>kraina3[[#This Row],[kobiety 2014]]+kraina3[[#This Row],[mezczyzni 2014]]</f>
        <v>1256318</v>
      </c>
      <c r="K19">
        <f>IF(kraina3[[#This Row],[ludnosc 2014]] &gt; 2*$I19, kraina3[[#This Row],[ludnosc 2014]], IF(kraina3[[#This Row],[ludnosc 2014]] = 0, 0, INT($H19*kraina3[[#This Row],[ludnosc 2014]])))</f>
        <v>578283</v>
      </c>
      <c r="L19">
        <f>IF(kraina3[[#This Row],[2015]] &gt; 2*$I19, kraina3[[#This Row],[2015]], IF(kraina3[[#This Row],[2015]] = 0, 0, INT($H19*kraina3[[#This Row],[2015]])))</f>
        <v>266183</v>
      </c>
      <c r="M19">
        <f>IF(kraina3[[#This Row],[2016]] &gt; 2*$I19, kraina3[[#This Row],[2016]], IF(kraina3[[#This Row],[2016]] = 0, 0, INT($H19*kraina3[[#This Row],[2016]])))</f>
        <v>122524</v>
      </c>
      <c r="N19">
        <f>IF(kraina3[[#This Row],[2017]] &gt; 2*$I19, kraina3[[#This Row],[2017]], IF(kraina3[[#This Row],[2017]] = 0, 0, INT($H19*kraina3[[#This Row],[2017]])))</f>
        <v>56397</v>
      </c>
      <c r="O19">
        <f>IF(kraina3[[#This Row],[2018]] &gt; 2*$I19, kraina3[[#This Row],[2018]], IF(kraina3[[#This Row],[2018]] = 0, 0, INT($H19*kraina3[[#This Row],[2018]])))</f>
        <v>25959</v>
      </c>
      <c r="P19">
        <f>IF(kraina3[[#This Row],[2019]] &gt; 2*$I19, kraina3[[#This Row],[2019]], IF(kraina3[[#This Row],[2019]] = 0, 0, INT($H19*kraina3[[#This Row],[2019]])))</f>
        <v>11948</v>
      </c>
      <c r="Q19">
        <f>IF(kraina3[[#This Row],[2020]] &gt; 2*$I19, kraina3[[#This Row],[2020]], IF(kraina3[[#This Row],[2020]] = 0, 0, INT($H19*kraina3[[#This Row],[2020]])))</f>
        <v>5499</v>
      </c>
      <c r="R19">
        <f>IF(kraina3[[#This Row],[2021]] &gt; 2*$I19, kraina3[[#This Row],[2021]], IF(kraina3[[#This Row],[2021]] = 0, 0, INT($H19*kraina3[[#This Row],[2021]])))</f>
        <v>2531</v>
      </c>
      <c r="S19">
        <f>IF(kraina3[[#This Row],[2022]] &gt; 2*$I19, kraina3[[#This Row],[2022]], IF(kraina3[[#This Row],[2022]] = 0, 0, INT($H19*kraina3[[#This Row],[2022]])))</f>
        <v>1165</v>
      </c>
      <c r="T19">
        <f>IF(kraina3[[#This Row],[2023]] &gt; 2*$I19, kraina3[[#This Row],[2023]], IF(kraina3[[#This Row],[2023]] = 0, 0, INT($H19*kraina3[[#This Row],[2023]])))</f>
        <v>536</v>
      </c>
      <c r="U19">
        <f>IF(kraina3[[#This Row],[2024]] &gt; 2*$I19, kraina3[[#This Row],[2024]], IF(kraina3[[#This Row],[2024]] = 0, 0, INT($H19*kraina3[[#This Row],[2024]])))</f>
        <v>246</v>
      </c>
      <c r="V19">
        <f>IF(kraina3[[#This Row],[ludnosc 2014]] &gt; 2*$I19, 1, 0)</f>
        <v>0</v>
      </c>
      <c r="W19">
        <f>IF(kraina3[[#This Row],[2015]] &gt; 2*$I19, 1, 0)</f>
        <v>0</v>
      </c>
      <c r="X19">
        <f>IF(kraina3[[#This Row],[2016]] &gt; 2*$I19, 1, 0)</f>
        <v>0</v>
      </c>
      <c r="Y19">
        <f>IF(kraina3[[#This Row],[2017]] &gt; 2*$I19, 1, 0)</f>
        <v>0</v>
      </c>
      <c r="Z19">
        <f>IF(kraina3[[#This Row],[2018]] &gt; 2*$I19, 1, 0)</f>
        <v>0</v>
      </c>
      <c r="AA19">
        <f>IF(kraina3[[#This Row],[2019]] &gt; 2*$I19, 1, 0)</f>
        <v>0</v>
      </c>
      <c r="AB19">
        <f>IF(kraina3[[#This Row],[2020]] &gt; 2*$I19, 1, 0)</f>
        <v>0</v>
      </c>
      <c r="AC19">
        <f>IF(kraina3[[#This Row],[2021]] &gt; 2*$I19, 1, 0)</f>
        <v>0</v>
      </c>
      <c r="AD19">
        <f>IF(kraina3[[#This Row],[2022]] &gt; 2*$I19, 1, 0)</f>
        <v>0</v>
      </c>
      <c r="AE19">
        <f>IF(kraina3[[#This Row],[2023]] &gt; 2*$I19, 1, 0)</f>
        <v>0</v>
      </c>
      <c r="AF19">
        <f>IF(kraina3[[#This Row],[2024]] &gt; 2*$I19, 1, 0)</f>
        <v>0</v>
      </c>
      <c r="AG19">
        <f>IF(kraina3[[#This Row],[2025]] &gt; 2*$I19, 1, 0)</f>
        <v>0</v>
      </c>
      <c r="AH19">
        <f>IF(SUM(kraina3[[#This Row],[2014]:[r2025]])&gt;0, 1, 0)</f>
        <v>0</v>
      </c>
    </row>
    <row r="20" spans="1:34" x14ac:dyDescent="0.35">
      <c r="A20" s="1" t="s">
        <v>18</v>
      </c>
      <c r="B20" s="1" t="str">
        <f>MID(kraina3[[#This Row],[nazwa woj.]], 2, 2)</f>
        <v>19</v>
      </c>
      <c r="C20" s="1" t="str">
        <f>RIGHT(kraina3[[#This Row],[nazwa woj.]], 1)</f>
        <v>C</v>
      </c>
      <c r="D20">
        <v>2976209</v>
      </c>
      <c r="E20">
        <v>3199665</v>
      </c>
      <c r="F20">
        <v>1666477</v>
      </c>
      <c r="G20">
        <v>1759240</v>
      </c>
      <c r="H20">
        <f>ROUNDDOWN(kraina3[[#This Row],[ludnosc 2014]]/I20, 4)</f>
        <v>0.55459999999999998</v>
      </c>
      <c r="I20">
        <f>kraina3[[#This Row],[kobiety 2013]]+kraina3[[#This Row],[mezczyzni 2013]]</f>
        <v>6175874</v>
      </c>
      <c r="J20">
        <f>kraina3[[#This Row],[kobiety 2014]]+kraina3[[#This Row],[mezczyzni 2014]]</f>
        <v>3425717</v>
      </c>
      <c r="K20">
        <f>IF(kraina3[[#This Row],[ludnosc 2014]] &gt; 2*$I20, kraina3[[#This Row],[ludnosc 2014]], IF(kraina3[[#This Row],[ludnosc 2014]] = 0, 0, INT($H20*kraina3[[#This Row],[ludnosc 2014]])))</f>
        <v>1899902</v>
      </c>
      <c r="L20">
        <f>IF(kraina3[[#This Row],[2015]] &gt; 2*$I20, kraina3[[#This Row],[2015]], IF(kraina3[[#This Row],[2015]] = 0, 0, INT($H20*kraina3[[#This Row],[2015]])))</f>
        <v>1053685</v>
      </c>
      <c r="M20">
        <f>IF(kraina3[[#This Row],[2016]] &gt; 2*$I20, kraina3[[#This Row],[2016]], IF(kraina3[[#This Row],[2016]] = 0, 0, INT($H20*kraina3[[#This Row],[2016]])))</f>
        <v>584373</v>
      </c>
      <c r="N20">
        <f>IF(kraina3[[#This Row],[2017]] &gt; 2*$I20, kraina3[[#This Row],[2017]], IF(kraina3[[#This Row],[2017]] = 0, 0, INT($H20*kraina3[[#This Row],[2017]])))</f>
        <v>324093</v>
      </c>
      <c r="O20">
        <f>IF(kraina3[[#This Row],[2018]] &gt; 2*$I20, kraina3[[#This Row],[2018]], IF(kraina3[[#This Row],[2018]] = 0, 0, INT($H20*kraina3[[#This Row],[2018]])))</f>
        <v>179741</v>
      </c>
      <c r="P20">
        <f>IF(kraina3[[#This Row],[2019]] &gt; 2*$I20, kraina3[[#This Row],[2019]], IF(kraina3[[#This Row],[2019]] = 0, 0, INT($H20*kraina3[[#This Row],[2019]])))</f>
        <v>99684</v>
      </c>
      <c r="Q20">
        <f>IF(kraina3[[#This Row],[2020]] &gt; 2*$I20, kraina3[[#This Row],[2020]], IF(kraina3[[#This Row],[2020]] = 0, 0, INT($H20*kraina3[[#This Row],[2020]])))</f>
        <v>55284</v>
      </c>
      <c r="R20">
        <f>IF(kraina3[[#This Row],[2021]] &gt; 2*$I20, kraina3[[#This Row],[2021]], IF(kraina3[[#This Row],[2021]] = 0, 0, INT($H20*kraina3[[#This Row],[2021]])))</f>
        <v>30660</v>
      </c>
      <c r="S20">
        <f>IF(kraina3[[#This Row],[2022]] &gt; 2*$I20, kraina3[[#This Row],[2022]], IF(kraina3[[#This Row],[2022]] = 0, 0, INT($H20*kraina3[[#This Row],[2022]])))</f>
        <v>17004</v>
      </c>
      <c r="T20">
        <f>IF(kraina3[[#This Row],[2023]] &gt; 2*$I20, kraina3[[#This Row],[2023]], IF(kraina3[[#This Row],[2023]] = 0, 0, INT($H20*kraina3[[#This Row],[2023]])))</f>
        <v>9430</v>
      </c>
      <c r="U20">
        <f>IF(kraina3[[#This Row],[2024]] &gt; 2*$I20, kraina3[[#This Row],[2024]], IF(kraina3[[#This Row],[2024]] = 0, 0, INT($H20*kraina3[[#This Row],[2024]])))</f>
        <v>5229</v>
      </c>
      <c r="V20">
        <f>IF(kraina3[[#This Row],[ludnosc 2014]] &gt; 2*$I20, 1, 0)</f>
        <v>0</v>
      </c>
      <c r="W20">
        <f>IF(kraina3[[#This Row],[2015]] &gt; 2*$I20, 1, 0)</f>
        <v>0</v>
      </c>
      <c r="X20">
        <f>IF(kraina3[[#This Row],[2016]] &gt; 2*$I20, 1, 0)</f>
        <v>0</v>
      </c>
      <c r="Y20">
        <f>IF(kraina3[[#This Row],[2017]] &gt; 2*$I20, 1, 0)</f>
        <v>0</v>
      </c>
      <c r="Z20">
        <f>IF(kraina3[[#This Row],[2018]] &gt; 2*$I20, 1, 0)</f>
        <v>0</v>
      </c>
      <c r="AA20">
        <f>IF(kraina3[[#This Row],[2019]] &gt; 2*$I20, 1, 0)</f>
        <v>0</v>
      </c>
      <c r="AB20">
        <f>IF(kraina3[[#This Row],[2020]] &gt; 2*$I20, 1, 0)</f>
        <v>0</v>
      </c>
      <c r="AC20">
        <f>IF(kraina3[[#This Row],[2021]] &gt; 2*$I20, 1, 0)</f>
        <v>0</v>
      </c>
      <c r="AD20">
        <f>IF(kraina3[[#This Row],[2022]] &gt; 2*$I20, 1, 0)</f>
        <v>0</v>
      </c>
      <c r="AE20">
        <f>IF(kraina3[[#This Row],[2023]] &gt; 2*$I20, 1, 0)</f>
        <v>0</v>
      </c>
      <c r="AF20">
        <f>IF(kraina3[[#This Row],[2024]] &gt; 2*$I20, 1, 0)</f>
        <v>0</v>
      </c>
      <c r="AG20">
        <f>IF(kraina3[[#This Row],[2025]] &gt; 2*$I20, 1, 0)</f>
        <v>0</v>
      </c>
      <c r="AH20">
        <f>IF(SUM(kraina3[[#This Row],[2014]:[r2025]])&gt;0, 1, 0)</f>
        <v>0</v>
      </c>
    </row>
    <row r="21" spans="1:34" x14ac:dyDescent="0.35">
      <c r="A21" s="1" t="s">
        <v>19</v>
      </c>
      <c r="B21" s="1" t="str">
        <f>MID(kraina3[[#This Row],[nazwa woj.]], 2, 2)</f>
        <v>20</v>
      </c>
      <c r="C21" s="1" t="str">
        <f>RIGHT(kraina3[[#This Row],[nazwa woj.]], 1)</f>
        <v>C</v>
      </c>
      <c r="D21">
        <v>1443351</v>
      </c>
      <c r="E21">
        <v>1565539</v>
      </c>
      <c r="F21">
        <v>1355276</v>
      </c>
      <c r="G21">
        <v>1423414</v>
      </c>
      <c r="H21">
        <f>ROUNDDOWN(kraina3[[#This Row],[ludnosc 2014]]/I21, 4)</f>
        <v>0.9234</v>
      </c>
      <c r="I21">
        <f>kraina3[[#This Row],[kobiety 2013]]+kraina3[[#This Row],[mezczyzni 2013]]</f>
        <v>3008890</v>
      </c>
      <c r="J21">
        <f>kraina3[[#This Row],[kobiety 2014]]+kraina3[[#This Row],[mezczyzni 2014]]</f>
        <v>2778690</v>
      </c>
      <c r="K21">
        <f>IF(kraina3[[#This Row],[ludnosc 2014]] &gt; 2*$I21, kraina3[[#This Row],[ludnosc 2014]], IF(kraina3[[#This Row],[ludnosc 2014]] = 0, 0, INT($H21*kraina3[[#This Row],[ludnosc 2014]])))</f>
        <v>2565842</v>
      </c>
      <c r="L21">
        <f>IF(kraina3[[#This Row],[2015]] &gt; 2*$I21, kraina3[[#This Row],[2015]], IF(kraina3[[#This Row],[2015]] = 0, 0, INT($H21*kraina3[[#This Row],[2015]])))</f>
        <v>2369298</v>
      </c>
      <c r="M21">
        <f>IF(kraina3[[#This Row],[2016]] &gt; 2*$I21, kraina3[[#This Row],[2016]], IF(kraina3[[#This Row],[2016]] = 0, 0, INT($H21*kraina3[[#This Row],[2016]])))</f>
        <v>2187809</v>
      </c>
      <c r="N21">
        <f>IF(kraina3[[#This Row],[2017]] &gt; 2*$I21, kraina3[[#This Row],[2017]], IF(kraina3[[#This Row],[2017]] = 0, 0, INT($H21*kraina3[[#This Row],[2017]])))</f>
        <v>2020222</v>
      </c>
      <c r="O21">
        <f>IF(kraina3[[#This Row],[2018]] &gt; 2*$I21, kraina3[[#This Row],[2018]], IF(kraina3[[#This Row],[2018]] = 0, 0, INT($H21*kraina3[[#This Row],[2018]])))</f>
        <v>1865472</v>
      </c>
      <c r="P21">
        <f>IF(kraina3[[#This Row],[2019]] &gt; 2*$I21, kraina3[[#This Row],[2019]], IF(kraina3[[#This Row],[2019]] = 0, 0, INT($H21*kraina3[[#This Row],[2019]])))</f>
        <v>1722576</v>
      </c>
      <c r="Q21">
        <f>IF(kraina3[[#This Row],[2020]] &gt; 2*$I21, kraina3[[#This Row],[2020]], IF(kraina3[[#This Row],[2020]] = 0, 0, INT($H21*kraina3[[#This Row],[2020]])))</f>
        <v>1590626</v>
      </c>
      <c r="R21">
        <f>IF(kraina3[[#This Row],[2021]] &gt; 2*$I21, kraina3[[#This Row],[2021]], IF(kraina3[[#This Row],[2021]] = 0, 0, INT($H21*kraina3[[#This Row],[2021]])))</f>
        <v>1468784</v>
      </c>
      <c r="S21">
        <f>IF(kraina3[[#This Row],[2022]] &gt; 2*$I21, kraina3[[#This Row],[2022]], IF(kraina3[[#This Row],[2022]] = 0, 0, INT($H21*kraina3[[#This Row],[2022]])))</f>
        <v>1356275</v>
      </c>
      <c r="T21">
        <f>IF(kraina3[[#This Row],[2023]] &gt; 2*$I21, kraina3[[#This Row],[2023]], IF(kraina3[[#This Row],[2023]] = 0, 0, INT($H21*kraina3[[#This Row],[2023]])))</f>
        <v>1252384</v>
      </c>
      <c r="U21">
        <f>IF(kraina3[[#This Row],[2024]] &gt; 2*$I21, kraina3[[#This Row],[2024]], IF(kraina3[[#This Row],[2024]] = 0, 0, INT($H21*kraina3[[#This Row],[2024]])))</f>
        <v>1156451</v>
      </c>
      <c r="V21">
        <f>IF(kraina3[[#This Row],[ludnosc 2014]] &gt; 2*$I21, 1, 0)</f>
        <v>0</v>
      </c>
      <c r="W21">
        <f>IF(kraina3[[#This Row],[2015]] &gt; 2*$I21, 1, 0)</f>
        <v>0</v>
      </c>
      <c r="X21">
        <f>IF(kraina3[[#This Row],[2016]] &gt; 2*$I21, 1, 0)</f>
        <v>0</v>
      </c>
      <c r="Y21">
        <f>IF(kraina3[[#This Row],[2017]] &gt; 2*$I21, 1, 0)</f>
        <v>0</v>
      </c>
      <c r="Z21">
        <f>IF(kraina3[[#This Row],[2018]] &gt; 2*$I21, 1, 0)</f>
        <v>0</v>
      </c>
      <c r="AA21">
        <f>IF(kraina3[[#This Row],[2019]] &gt; 2*$I21, 1, 0)</f>
        <v>0</v>
      </c>
      <c r="AB21">
        <f>IF(kraina3[[#This Row],[2020]] &gt; 2*$I21, 1, 0)</f>
        <v>0</v>
      </c>
      <c r="AC21">
        <f>IF(kraina3[[#This Row],[2021]] &gt; 2*$I21, 1, 0)</f>
        <v>0</v>
      </c>
      <c r="AD21">
        <f>IF(kraina3[[#This Row],[2022]] &gt; 2*$I21, 1, 0)</f>
        <v>0</v>
      </c>
      <c r="AE21">
        <f>IF(kraina3[[#This Row],[2023]] &gt; 2*$I21, 1, 0)</f>
        <v>0</v>
      </c>
      <c r="AF21">
        <f>IF(kraina3[[#This Row],[2024]] &gt; 2*$I21, 1, 0)</f>
        <v>0</v>
      </c>
      <c r="AG21">
        <f>IF(kraina3[[#This Row],[2025]] &gt; 2*$I21, 1, 0)</f>
        <v>0</v>
      </c>
      <c r="AH21">
        <f>IF(SUM(kraina3[[#This Row],[2014]:[r2025]])&gt;0, 1, 0)</f>
        <v>0</v>
      </c>
    </row>
    <row r="22" spans="1:34" x14ac:dyDescent="0.35">
      <c r="A22" s="1" t="s">
        <v>20</v>
      </c>
      <c r="B22" s="1" t="str">
        <f>MID(kraina3[[#This Row],[nazwa woj.]], 2, 2)</f>
        <v>21</v>
      </c>
      <c r="C22" s="1" t="str">
        <f>RIGHT(kraina3[[#This Row],[nazwa woj.]], 1)</f>
        <v>A</v>
      </c>
      <c r="D22">
        <v>2486640</v>
      </c>
      <c r="E22">
        <v>2265936</v>
      </c>
      <c r="F22">
        <v>297424</v>
      </c>
      <c r="G22">
        <v>274759</v>
      </c>
      <c r="H22">
        <f>ROUNDDOWN(kraina3[[#This Row],[ludnosc 2014]]/I22, 4)</f>
        <v>0.1203</v>
      </c>
      <c r="I22">
        <f>kraina3[[#This Row],[kobiety 2013]]+kraina3[[#This Row],[mezczyzni 2013]]</f>
        <v>4752576</v>
      </c>
      <c r="J22">
        <f>kraina3[[#This Row],[kobiety 2014]]+kraina3[[#This Row],[mezczyzni 2014]]</f>
        <v>572183</v>
      </c>
      <c r="K22">
        <f>IF(kraina3[[#This Row],[ludnosc 2014]] &gt; 2*$I22, kraina3[[#This Row],[ludnosc 2014]], IF(kraina3[[#This Row],[ludnosc 2014]] = 0, 0, INT($H22*kraina3[[#This Row],[ludnosc 2014]])))</f>
        <v>68833</v>
      </c>
      <c r="L22">
        <f>IF(kraina3[[#This Row],[2015]] &gt; 2*$I22, kraina3[[#This Row],[2015]], IF(kraina3[[#This Row],[2015]] = 0, 0, INT($H22*kraina3[[#This Row],[2015]])))</f>
        <v>8280</v>
      </c>
      <c r="M22">
        <f>IF(kraina3[[#This Row],[2016]] &gt; 2*$I22, kraina3[[#This Row],[2016]], IF(kraina3[[#This Row],[2016]] = 0, 0, INT($H22*kraina3[[#This Row],[2016]])))</f>
        <v>996</v>
      </c>
      <c r="N22">
        <f>IF(kraina3[[#This Row],[2017]] &gt; 2*$I22, kraina3[[#This Row],[2017]], IF(kraina3[[#This Row],[2017]] = 0, 0, INT($H22*kraina3[[#This Row],[2017]])))</f>
        <v>119</v>
      </c>
      <c r="O22">
        <f>IF(kraina3[[#This Row],[2018]] &gt; 2*$I22, kraina3[[#This Row],[2018]], IF(kraina3[[#This Row],[2018]] = 0, 0, INT($H22*kraina3[[#This Row],[2018]])))</f>
        <v>14</v>
      </c>
      <c r="P22">
        <f>IF(kraina3[[#This Row],[2019]] &gt; 2*$I22, kraina3[[#This Row],[2019]], IF(kraina3[[#This Row],[2019]] = 0, 0, INT($H22*kraina3[[#This Row],[2019]])))</f>
        <v>1</v>
      </c>
      <c r="Q22">
        <f>IF(kraina3[[#This Row],[2020]] &gt; 2*$I22, kraina3[[#This Row],[2020]], IF(kraina3[[#This Row],[2020]] = 0, 0, INT($H22*kraina3[[#This Row],[2020]])))</f>
        <v>0</v>
      </c>
      <c r="R22">
        <f>IF(kraina3[[#This Row],[2021]] &gt; 2*$I22, kraina3[[#This Row],[2021]], IF(kraina3[[#This Row],[2021]] = 0, 0, INT($H22*kraina3[[#This Row],[2021]])))</f>
        <v>0</v>
      </c>
      <c r="S22">
        <f>IF(kraina3[[#This Row],[2022]] &gt; 2*$I22, kraina3[[#This Row],[2022]], IF(kraina3[[#This Row],[2022]] = 0, 0, INT($H22*kraina3[[#This Row],[2022]])))</f>
        <v>0</v>
      </c>
      <c r="T22">
        <f>IF(kraina3[[#This Row],[2023]] &gt; 2*$I22, kraina3[[#This Row],[2023]], IF(kraina3[[#This Row],[2023]] = 0, 0, INT($H22*kraina3[[#This Row],[2023]])))</f>
        <v>0</v>
      </c>
      <c r="U22">
        <f>IF(kraina3[[#This Row],[2024]] &gt; 2*$I22, kraina3[[#This Row],[2024]], IF(kraina3[[#This Row],[2024]] = 0, 0, INT($H22*kraina3[[#This Row],[2024]])))</f>
        <v>0</v>
      </c>
      <c r="V22">
        <f>IF(kraina3[[#This Row],[ludnosc 2014]] &gt; 2*$I22, 1, 0)</f>
        <v>0</v>
      </c>
      <c r="W22">
        <f>IF(kraina3[[#This Row],[2015]] &gt; 2*$I22, 1, 0)</f>
        <v>0</v>
      </c>
      <c r="X22">
        <f>IF(kraina3[[#This Row],[2016]] &gt; 2*$I22, 1, 0)</f>
        <v>0</v>
      </c>
      <c r="Y22">
        <f>IF(kraina3[[#This Row],[2017]] &gt; 2*$I22, 1, 0)</f>
        <v>0</v>
      </c>
      <c r="Z22">
        <f>IF(kraina3[[#This Row],[2018]] &gt; 2*$I22, 1, 0)</f>
        <v>0</v>
      </c>
      <c r="AA22">
        <f>IF(kraina3[[#This Row],[2019]] &gt; 2*$I22, 1, 0)</f>
        <v>0</v>
      </c>
      <c r="AB22">
        <f>IF(kraina3[[#This Row],[2020]] &gt; 2*$I22, 1, 0)</f>
        <v>0</v>
      </c>
      <c r="AC22">
        <f>IF(kraina3[[#This Row],[2021]] &gt; 2*$I22, 1, 0)</f>
        <v>0</v>
      </c>
      <c r="AD22">
        <f>IF(kraina3[[#This Row],[2022]] &gt; 2*$I22, 1, 0)</f>
        <v>0</v>
      </c>
      <c r="AE22">
        <f>IF(kraina3[[#This Row],[2023]] &gt; 2*$I22, 1, 0)</f>
        <v>0</v>
      </c>
      <c r="AF22">
        <f>IF(kraina3[[#This Row],[2024]] &gt; 2*$I22, 1, 0)</f>
        <v>0</v>
      </c>
      <c r="AG22">
        <f>IF(kraina3[[#This Row],[2025]] &gt; 2*$I22, 1, 0)</f>
        <v>0</v>
      </c>
      <c r="AH22">
        <f>IF(SUM(kraina3[[#This Row],[2014]:[r2025]])&gt;0, 1, 0)</f>
        <v>0</v>
      </c>
    </row>
    <row r="23" spans="1:34" x14ac:dyDescent="0.35">
      <c r="A23" s="1" t="s">
        <v>21</v>
      </c>
      <c r="B23" s="1" t="str">
        <f>MID(kraina3[[#This Row],[nazwa woj.]], 2, 2)</f>
        <v>22</v>
      </c>
      <c r="C23" s="1" t="str">
        <f>RIGHT(kraina3[[#This Row],[nazwa woj.]], 1)</f>
        <v>B</v>
      </c>
      <c r="D23">
        <v>685438</v>
      </c>
      <c r="E23">
        <v>749124</v>
      </c>
      <c r="F23">
        <v>2697677</v>
      </c>
      <c r="G23">
        <v>2821550</v>
      </c>
      <c r="H23">
        <f>ROUNDDOWN(kraina3[[#This Row],[ludnosc 2014]]/I23, 4)</f>
        <v>3.8473000000000002</v>
      </c>
      <c r="I23">
        <f>kraina3[[#This Row],[kobiety 2013]]+kraina3[[#This Row],[mezczyzni 2013]]</f>
        <v>1434562</v>
      </c>
      <c r="J23">
        <f>kraina3[[#This Row],[kobiety 2014]]+kraina3[[#This Row],[mezczyzni 2014]]</f>
        <v>5519227</v>
      </c>
      <c r="K23">
        <f>IF(kraina3[[#This Row],[ludnosc 2014]] &gt; 2*$I23, kraina3[[#This Row],[ludnosc 2014]], IF(kraina3[[#This Row],[ludnosc 2014]] = 0, 0, INT($H23*kraina3[[#This Row],[ludnosc 2014]])))</f>
        <v>5519227</v>
      </c>
      <c r="L23">
        <f>IF(kraina3[[#This Row],[2015]] &gt; 2*$I23, kraina3[[#This Row],[2015]], IF(kraina3[[#This Row],[2015]] = 0, 0, INT($H23*kraina3[[#This Row],[2015]])))</f>
        <v>5519227</v>
      </c>
      <c r="M23">
        <f>IF(kraina3[[#This Row],[2016]] &gt; 2*$I23, kraina3[[#This Row],[2016]], IF(kraina3[[#This Row],[2016]] = 0, 0, INT($H23*kraina3[[#This Row],[2016]])))</f>
        <v>5519227</v>
      </c>
      <c r="N23">
        <f>IF(kraina3[[#This Row],[2017]] &gt; 2*$I23, kraina3[[#This Row],[2017]], IF(kraina3[[#This Row],[2017]] = 0, 0, INT($H23*kraina3[[#This Row],[2017]])))</f>
        <v>5519227</v>
      </c>
      <c r="O23">
        <f>IF(kraina3[[#This Row],[2018]] &gt; 2*$I23, kraina3[[#This Row],[2018]], IF(kraina3[[#This Row],[2018]] = 0, 0, INT($H23*kraina3[[#This Row],[2018]])))</f>
        <v>5519227</v>
      </c>
      <c r="P23">
        <f>IF(kraina3[[#This Row],[2019]] &gt; 2*$I23, kraina3[[#This Row],[2019]], IF(kraina3[[#This Row],[2019]] = 0, 0, INT($H23*kraina3[[#This Row],[2019]])))</f>
        <v>5519227</v>
      </c>
      <c r="Q23">
        <f>IF(kraina3[[#This Row],[2020]] &gt; 2*$I23, kraina3[[#This Row],[2020]], IF(kraina3[[#This Row],[2020]] = 0, 0, INT($H23*kraina3[[#This Row],[2020]])))</f>
        <v>5519227</v>
      </c>
      <c r="R23">
        <f>IF(kraina3[[#This Row],[2021]] &gt; 2*$I23, kraina3[[#This Row],[2021]], IF(kraina3[[#This Row],[2021]] = 0, 0, INT($H23*kraina3[[#This Row],[2021]])))</f>
        <v>5519227</v>
      </c>
      <c r="S23">
        <f>IF(kraina3[[#This Row],[2022]] &gt; 2*$I23, kraina3[[#This Row],[2022]], IF(kraina3[[#This Row],[2022]] = 0, 0, INT($H23*kraina3[[#This Row],[2022]])))</f>
        <v>5519227</v>
      </c>
      <c r="T23">
        <f>IF(kraina3[[#This Row],[2023]] &gt; 2*$I23, kraina3[[#This Row],[2023]], IF(kraina3[[#This Row],[2023]] = 0, 0, INT($H23*kraina3[[#This Row],[2023]])))</f>
        <v>5519227</v>
      </c>
      <c r="U23">
        <f>IF(kraina3[[#This Row],[2024]] &gt; 2*$I23, kraina3[[#This Row],[2024]], IF(kraina3[[#This Row],[2024]] = 0, 0, INT($H23*kraina3[[#This Row],[2024]])))</f>
        <v>5519227</v>
      </c>
      <c r="V23">
        <f>IF(kraina3[[#This Row],[ludnosc 2014]] &gt; 2*$I23, 1, 0)</f>
        <v>1</v>
      </c>
      <c r="W23">
        <f>IF(kraina3[[#This Row],[2015]] &gt; 2*$I23, 1, 0)</f>
        <v>1</v>
      </c>
      <c r="X23">
        <f>IF(kraina3[[#This Row],[2016]] &gt; 2*$I23, 1, 0)</f>
        <v>1</v>
      </c>
      <c r="Y23">
        <f>IF(kraina3[[#This Row],[2017]] &gt; 2*$I23, 1, 0)</f>
        <v>1</v>
      </c>
      <c r="Z23">
        <f>IF(kraina3[[#This Row],[2018]] &gt; 2*$I23, 1, 0)</f>
        <v>1</v>
      </c>
      <c r="AA23">
        <f>IF(kraina3[[#This Row],[2019]] &gt; 2*$I23, 1, 0)</f>
        <v>1</v>
      </c>
      <c r="AB23">
        <f>IF(kraina3[[#This Row],[2020]] &gt; 2*$I23, 1, 0)</f>
        <v>1</v>
      </c>
      <c r="AC23">
        <f>IF(kraina3[[#This Row],[2021]] &gt; 2*$I23, 1, 0)</f>
        <v>1</v>
      </c>
      <c r="AD23">
        <f>IF(kraina3[[#This Row],[2022]] &gt; 2*$I23, 1, 0)</f>
        <v>1</v>
      </c>
      <c r="AE23">
        <f>IF(kraina3[[#This Row],[2023]] &gt; 2*$I23, 1, 0)</f>
        <v>1</v>
      </c>
      <c r="AF23">
        <f>IF(kraina3[[#This Row],[2024]] &gt; 2*$I23, 1, 0)</f>
        <v>1</v>
      </c>
      <c r="AG23">
        <f>IF(kraina3[[#This Row],[2025]] &gt; 2*$I23, 1, 0)</f>
        <v>1</v>
      </c>
      <c r="AH23">
        <f>IF(SUM(kraina3[[#This Row],[2014]:[r2025]])&gt;0, 1, 0)</f>
        <v>1</v>
      </c>
    </row>
    <row r="24" spans="1:34" x14ac:dyDescent="0.35">
      <c r="A24" s="1" t="s">
        <v>22</v>
      </c>
      <c r="B24" s="1" t="str">
        <f>MID(kraina3[[#This Row],[nazwa woj.]], 2, 2)</f>
        <v>23</v>
      </c>
      <c r="C24" s="1" t="str">
        <f>RIGHT(kraina3[[#This Row],[nazwa woj.]], 1)</f>
        <v>B</v>
      </c>
      <c r="D24">
        <v>2166753</v>
      </c>
      <c r="E24">
        <v>2338698</v>
      </c>
      <c r="F24">
        <v>1681433</v>
      </c>
      <c r="G24">
        <v>1592443</v>
      </c>
      <c r="H24">
        <f>ROUNDDOWN(kraina3[[#This Row],[ludnosc 2014]]/I24, 4)</f>
        <v>0.72660000000000002</v>
      </c>
      <c r="I24">
        <f>kraina3[[#This Row],[kobiety 2013]]+kraina3[[#This Row],[mezczyzni 2013]]</f>
        <v>4505451</v>
      </c>
      <c r="J24">
        <f>kraina3[[#This Row],[kobiety 2014]]+kraina3[[#This Row],[mezczyzni 2014]]</f>
        <v>3273876</v>
      </c>
      <c r="K24">
        <f>IF(kraina3[[#This Row],[ludnosc 2014]] &gt; 2*$I24, kraina3[[#This Row],[ludnosc 2014]], IF(kraina3[[#This Row],[ludnosc 2014]] = 0, 0, INT($H24*kraina3[[#This Row],[ludnosc 2014]])))</f>
        <v>2378798</v>
      </c>
      <c r="L24">
        <f>IF(kraina3[[#This Row],[2015]] &gt; 2*$I24, kraina3[[#This Row],[2015]], IF(kraina3[[#This Row],[2015]] = 0, 0, INT($H24*kraina3[[#This Row],[2015]])))</f>
        <v>1728434</v>
      </c>
      <c r="M24">
        <f>IF(kraina3[[#This Row],[2016]] &gt; 2*$I24, kraina3[[#This Row],[2016]], IF(kraina3[[#This Row],[2016]] = 0, 0, INT($H24*kraina3[[#This Row],[2016]])))</f>
        <v>1255880</v>
      </c>
      <c r="N24">
        <f>IF(kraina3[[#This Row],[2017]] &gt; 2*$I24, kraina3[[#This Row],[2017]], IF(kraina3[[#This Row],[2017]] = 0, 0, INT($H24*kraina3[[#This Row],[2017]])))</f>
        <v>912522</v>
      </c>
      <c r="O24">
        <f>IF(kraina3[[#This Row],[2018]] &gt; 2*$I24, kraina3[[#This Row],[2018]], IF(kraina3[[#This Row],[2018]] = 0, 0, INT($H24*kraina3[[#This Row],[2018]])))</f>
        <v>663038</v>
      </c>
      <c r="P24">
        <f>IF(kraina3[[#This Row],[2019]] &gt; 2*$I24, kraina3[[#This Row],[2019]], IF(kraina3[[#This Row],[2019]] = 0, 0, INT($H24*kraina3[[#This Row],[2019]])))</f>
        <v>481763</v>
      </c>
      <c r="Q24">
        <f>IF(kraina3[[#This Row],[2020]] &gt; 2*$I24, kraina3[[#This Row],[2020]], IF(kraina3[[#This Row],[2020]] = 0, 0, INT($H24*kraina3[[#This Row],[2020]])))</f>
        <v>350048</v>
      </c>
      <c r="R24">
        <f>IF(kraina3[[#This Row],[2021]] &gt; 2*$I24, kraina3[[#This Row],[2021]], IF(kraina3[[#This Row],[2021]] = 0, 0, INT($H24*kraina3[[#This Row],[2021]])))</f>
        <v>254344</v>
      </c>
      <c r="S24">
        <f>IF(kraina3[[#This Row],[2022]] &gt; 2*$I24, kraina3[[#This Row],[2022]], IF(kraina3[[#This Row],[2022]] = 0, 0, INT($H24*kraina3[[#This Row],[2022]])))</f>
        <v>184806</v>
      </c>
      <c r="T24">
        <f>IF(kraina3[[#This Row],[2023]] &gt; 2*$I24, kraina3[[#This Row],[2023]], IF(kraina3[[#This Row],[2023]] = 0, 0, INT($H24*kraina3[[#This Row],[2023]])))</f>
        <v>134280</v>
      </c>
      <c r="U24">
        <f>IF(kraina3[[#This Row],[2024]] &gt; 2*$I24, kraina3[[#This Row],[2024]], IF(kraina3[[#This Row],[2024]] = 0, 0, INT($H24*kraina3[[#This Row],[2024]])))</f>
        <v>97567</v>
      </c>
      <c r="V24">
        <f>IF(kraina3[[#This Row],[ludnosc 2014]] &gt; 2*$I24, 1, 0)</f>
        <v>0</v>
      </c>
      <c r="W24">
        <f>IF(kraina3[[#This Row],[2015]] &gt; 2*$I24, 1, 0)</f>
        <v>0</v>
      </c>
      <c r="X24">
        <f>IF(kraina3[[#This Row],[2016]] &gt; 2*$I24, 1, 0)</f>
        <v>0</v>
      </c>
      <c r="Y24">
        <f>IF(kraina3[[#This Row],[2017]] &gt; 2*$I24, 1, 0)</f>
        <v>0</v>
      </c>
      <c r="Z24">
        <f>IF(kraina3[[#This Row],[2018]] &gt; 2*$I24, 1, 0)</f>
        <v>0</v>
      </c>
      <c r="AA24">
        <f>IF(kraina3[[#This Row],[2019]] &gt; 2*$I24, 1, 0)</f>
        <v>0</v>
      </c>
      <c r="AB24">
        <f>IF(kraina3[[#This Row],[2020]] &gt; 2*$I24, 1, 0)</f>
        <v>0</v>
      </c>
      <c r="AC24">
        <f>IF(kraina3[[#This Row],[2021]] &gt; 2*$I24, 1, 0)</f>
        <v>0</v>
      </c>
      <c r="AD24">
        <f>IF(kraina3[[#This Row],[2022]] &gt; 2*$I24, 1, 0)</f>
        <v>0</v>
      </c>
      <c r="AE24">
        <f>IF(kraina3[[#This Row],[2023]] &gt; 2*$I24, 1, 0)</f>
        <v>0</v>
      </c>
      <c r="AF24">
        <f>IF(kraina3[[#This Row],[2024]] &gt; 2*$I24, 1, 0)</f>
        <v>0</v>
      </c>
      <c r="AG24">
        <f>IF(kraina3[[#This Row],[2025]] &gt; 2*$I24, 1, 0)</f>
        <v>0</v>
      </c>
      <c r="AH24">
        <f>IF(SUM(kraina3[[#This Row],[2014]:[r2025]])&gt;0, 1, 0)</f>
        <v>0</v>
      </c>
    </row>
    <row r="25" spans="1:34" x14ac:dyDescent="0.35">
      <c r="A25" s="1" t="s">
        <v>23</v>
      </c>
      <c r="B25" s="1" t="str">
        <f>MID(kraina3[[#This Row],[nazwa woj.]], 2, 2)</f>
        <v>24</v>
      </c>
      <c r="C25" s="1" t="str">
        <f>RIGHT(kraina3[[#This Row],[nazwa woj.]], 1)</f>
        <v>C</v>
      </c>
      <c r="D25">
        <v>643177</v>
      </c>
      <c r="E25">
        <v>684187</v>
      </c>
      <c r="F25">
        <v>796213</v>
      </c>
      <c r="G25">
        <v>867904</v>
      </c>
      <c r="H25">
        <f>ROUNDDOWN(kraina3[[#This Row],[ludnosc 2014]]/I25, 4)</f>
        <v>1.2537</v>
      </c>
      <c r="I25">
        <f>kraina3[[#This Row],[kobiety 2013]]+kraina3[[#This Row],[mezczyzni 2013]]</f>
        <v>1327364</v>
      </c>
      <c r="J25">
        <f>kraina3[[#This Row],[kobiety 2014]]+kraina3[[#This Row],[mezczyzni 2014]]</f>
        <v>1664117</v>
      </c>
      <c r="K25">
        <f>IF(kraina3[[#This Row],[ludnosc 2014]] &gt; 2*$I25, kraina3[[#This Row],[ludnosc 2014]], IF(kraina3[[#This Row],[ludnosc 2014]] = 0, 0, INT($H25*kraina3[[#This Row],[ludnosc 2014]])))</f>
        <v>2086303</v>
      </c>
      <c r="L25">
        <f>IF(kraina3[[#This Row],[2015]] &gt; 2*$I25, kraina3[[#This Row],[2015]], IF(kraina3[[#This Row],[2015]] = 0, 0, INT($H25*kraina3[[#This Row],[2015]])))</f>
        <v>2615598</v>
      </c>
      <c r="M25">
        <f>IF(kraina3[[#This Row],[2016]] &gt; 2*$I25, kraina3[[#This Row],[2016]], IF(kraina3[[#This Row],[2016]] = 0, 0, INT($H25*kraina3[[#This Row],[2016]])))</f>
        <v>3279175</v>
      </c>
      <c r="N25">
        <f>IF(kraina3[[#This Row],[2017]] &gt; 2*$I25, kraina3[[#This Row],[2017]], IF(kraina3[[#This Row],[2017]] = 0, 0, INT($H25*kraina3[[#This Row],[2017]])))</f>
        <v>3279175</v>
      </c>
      <c r="O25">
        <f>IF(kraina3[[#This Row],[2018]] &gt; 2*$I25, kraina3[[#This Row],[2018]], IF(kraina3[[#This Row],[2018]] = 0, 0, INT($H25*kraina3[[#This Row],[2018]])))</f>
        <v>3279175</v>
      </c>
      <c r="P25">
        <f>IF(kraina3[[#This Row],[2019]] &gt; 2*$I25, kraina3[[#This Row],[2019]], IF(kraina3[[#This Row],[2019]] = 0, 0, INT($H25*kraina3[[#This Row],[2019]])))</f>
        <v>3279175</v>
      </c>
      <c r="Q25">
        <f>IF(kraina3[[#This Row],[2020]] &gt; 2*$I25, kraina3[[#This Row],[2020]], IF(kraina3[[#This Row],[2020]] = 0, 0, INT($H25*kraina3[[#This Row],[2020]])))</f>
        <v>3279175</v>
      </c>
      <c r="R25">
        <f>IF(kraina3[[#This Row],[2021]] &gt; 2*$I25, kraina3[[#This Row],[2021]], IF(kraina3[[#This Row],[2021]] = 0, 0, INT($H25*kraina3[[#This Row],[2021]])))</f>
        <v>3279175</v>
      </c>
      <c r="S25">
        <f>IF(kraina3[[#This Row],[2022]] &gt; 2*$I25, kraina3[[#This Row],[2022]], IF(kraina3[[#This Row],[2022]] = 0, 0, INT($H25*kraina3[[#This Row],[2022]])))</f>
        <v>3279175</v>
      </c>
      <c r="T25">
        <f>IF(kraina3[[#This Row],[2023]] &gt; 2*$I25, kraina3[[#This Row],[2023]], IF(kraina3[[#This Row],[2023]] = 0, 0, INT($H25*kraina3[[#This Row],[2023]])))</f>
        <v>3279175</v>
      </c>
      <c r="U25">
        <f>IF(kraina3[[#This Row],[2024]] &gt; 2*$I25, kraina3[[#This Row],[2024]], IF(kraina3[[#This Row],[2024]] = 0, 0, INT($H25*kraina3[[#This Row],[2024]])))</f>
        <v>3279175</v>
      </c>
      <c r="V25">
        <f>IF(kraina3[[#This Row],[ludnosc 2014]] &gt; 2*$I25, 1, 0)</f>
        <v>0</v>
      </c>
      <c r="W25">
        <f>IF(kraina3[[#This Row],[2015]] &gt; 2*$I25, 1, 0)</f>
        <v>0</v>
      </c>
      <c r="X25">
        <f>IF(kraina3[[#This Row],[2016]] &gt; 2*$I25, 1, 0)</f>
        <v>0</v>
      </c>
      <c r="Y25">
        <f>IF(kraina3[[#This Row],[2017]] &gt; 2*$I25, 1, 0)</f>
        <v>1</v>
      </c>
      <c r="Z25">
        <f>IF(kraina3[[#This Row],[2018]] &gt; 2*$I25, 1, 0)</f>
        <v>1</v>
      </c>
      <c r="AA25">
        <f>IF(kraina3[[#This Row],[2019]] &gt; 2*$I25, 1, 0)</f>
        <v>1</v>
      </c>
      <c r="AB25">
        <f>IF(kraina3[[#This Row],[2020]] &gt; 2*$I25, 1, 0)</f>
        <v>1</v>
      </c>
      <c r="AC25">
        <f>IF(kraina3[[#This Row],[2021]] &gt; 2*$I25, 1, 0)</f>
        <v>1</v>
      </c>
      <c r="AD25">
        <f>IF(kraina3[[#This Row],[2022]] &gt; 2*$I25, 1, 0)</f>
        <v>1</v>
      </c>
      <c r="AE25">
        <f>IF(kraina3[[#This Row],[2023]] &gt; 2*$I25, 1, 0)</f>
        <v>1</v>
      </c>
      <c r="AF25">
        <f>IF(kraina3[[#This Row],[2024]] &gt; 2*$I25, 1, 0)</f>
        <v>1</v>
      </c>
      <c r="AG25">
        <f>IF(kraina3[[#This Row],[2025]] &gt; 2*$I25, 1, 0)</f>
        <v>1</v>
      </c>
      <c r="AH25">
        <f>IF(SUM(kraina3[[#This Row],[2014]:[r2025]])&gt;0, 1, 0)</f>
        <v>1</v>
      </c>
    </row>
    <row r="26" spans="1:34" x14ac:dyDescent="0.35">
      <c r="A26" s="1" t="s">
        <v>24</v>
      </c>
      <c r="B26" s="1" t="str">
        <f>MID(kraina3[[#This Row],[nazwa woj.]], 2, 2)</f>
        <v>25</v>
      </c>
      <c r="C26" s="1" t="str">
        <f>RIGHT(kraina3[[#This Row],[nazwa woj.]], 1)</f>
        <v>B</v>
      </c>
      <c r="D26">
        <v>450192</v>
      </c>
      <c r="E26">
        <v>434755</v>
      </c>
      <c r="F26">
        <v>1656446</v>
      </c>
      <c r="G26">
        <v>1691000</v>
      </c>
      <c r="H26">
        <f>ROUNDDOWN(kraina3[[#This Row],[ludnosc 2014]]/I26, 4)</f>
        <v>3.7826</v>
      </c>
      <c r="I26">
        <f>kraina3[[#This Row],[kobiety 2013]]+kraina3[[#This Row],[mezczyzni 2013]]</f>
        <v>884947</v>
      </c>
      <c r="J26">
        <f>kraina3[[#This Row],[kobiety 2014]]+kraina3[[#This Row],[mezczyzni 2014]]</f>
        <v>3347446</v>
      </c>
      <c r="K26">
        <f>IF(kraina3[[#This Row],[ludnosc 2014]] &gt; 2*$I26, kraina3[[#This Row],[ludnosc 2014]], IF(kraina3[[#This Row],[ludnosc 2014]] = 0, 0, INT($H26*kraina3[[#This Row],[ludnosc 2014]])))</f>
        <v>3347446</v>
      </c>
      <c r="L26">
        <f>IF(kraina3[[#This Row],[2015]] &gt; 2*$I26, kraina3[[#This Row],[2015]], IF(kraina3[[#This Row],[2015]] = 0, 0, INT($H26*kraina3[[#This Row],[2015]])))</f>
        <v>3347446</v>
      </c>
      <c r="M26">
        <f>IF(kraina3[[#This Row],[2016]] &gt; 2*$I26, kraina3[[#This Row],[2016]], IF(kraina3[[#This Row],[2016]] = 0, 0, INT($H26*kraina3[[#This Row],[2016]])))</f>
        <v>3347446</v>
      </c>
      <c r="N26">
        <f>IF(kraina3[[#This Row],[2017]] &gt; 2*$I26, kraina3[[#This Row],[2017]], IF(kraina3[[#This Row],[2017]] = 0, 0, INT($H26*kraina3[[#This Row],[2017]])))</f>
        <v>3347446</v>
      </c>
      <c r="O26">
        <f>IF(kraina3[[#This Row],[2018]] &gt; 2*$I26, kraina3[[#This Row],[2018]], IF(kraina3[[#This Row],[2018]] = 0, 0, INT($H26*kraina3[[#This Row],[2018]])))</f>
        <v>3347446</v>
      </c>
      <c r="P26">
        <f>IF(kraina3[[#This Row],[2019]] &gt; 2*$I26, kraina3[[#This Row],[2019]], IF(kraina3[[#This Row],[2019]] = 0, 0, INT($H26*kraina3[[#This Row],[2019]])))</f>
        <v>3347446</v>
      </c>
      <c r="Q26">
        <f>IF(kraina3[[#This Row],[2020]] &gt; 2*$I26, kraina3[[#This Row],[2020]], IF(kraina3[[#This Row],[2020]] = 0, 0, INT($H26*kraina3[[#This Row],[2020]])))</f>
        <v>3347446</v>
      </c>
      <c r="R26">
        <f>IF(kraina3[[#This Row],[2021]] &gt; 2*$I26, kraina3[[#This Row],[2021]], IF(kraina3[[#This Row],[2021]] = 0, 0, INT($H26*kraina3[[#This Row],[2021]])))</f>
        <v>3347446</v>
      </c>
      <c r="S26">
        <f>IF(kraina3[[#This Row],[2022]] &gt; 2*$I26, kraina3[[#This Row],[2022]], IF(kraina3[[#This Row],[2022]] = 0, 0, INT($H26*kraina3[[#This Row],[2022]])))</f>
        <v>3347446</v>
      </c>
      <c r="T26">
        <f>IF(kraina3[[#This Row],[2023]] &gt; 2*$I26, kraina3[[#This Row],[2023]], IF(kraina3[[#This Row],[2023]] = 0, 0, INT($H26*kraina3[[#This Row],[2023]])))</f>
        <v>3347446</v>
      </c>
      <c r="U26">
        <f>IF(kraina3[[#This Row],[2024]] &gt; 2*$I26, kraina3[[#This Row],[2024]], IF(kraina3[[#This Row],[2024]] = 0, 0, INT($H26*kraina3[[#This Row],[2024]])))</f>
        <v>3347446</v>
      </c>
      <c r="V26">
        <f>IF(kraina3[[#This Row],[ludnosc 2014]] &gt; 2*$I26, 1, 0)</f>
        <v>1</v>
      </c>
      <c r="W26">
        <f>IF(kraina3[[#This Row],[2015]] &gt; 2*$I26, 1, 0)</f>
        <v>1</v>
      </c>
      <c r="X26">
        <f>IF(kraina3[[#This Row],[2016]] &gt; 2*$I26, 1, 0)</f>
        <v>1</v>
      </c>
      <c r="Y26">
        <f>IF(kraina3[[#This Row],[2017]] &gt; 2*$I26, 1, 0)</f>
        <v>1</v>
      </c>
      <c r="Z26">
        <f>IF(kraina3[[#This Row],[2018]] &gt; 2*$I26, 1, 0)</f>
        <v>1</v>
      </c>
      <c r="AA26">
        <f>IF(kraina3[[#This Row],[2019]] &gt; 2*$I26, 1, 0)</f>
        <v>1</v>
      </c>
      <c r="AB26">
        <f>IF(kraina3[[#This Row],[2020]] &gt; 2*$I26, 1, 0)</f>
        <v>1</v>
      </c>
      <c r="AC26">
        <f>IF(kraina3[[#This Row],[2021]] &gt; 2*$I26, 1, 0)</f>
        <v>1</v>
      </c>
      <c r="AD26">
        <f>IF(kraina3[[#This Row],[2022]] &gt; 2*$I26, 1, 0)</f>
        <v>1</v>
      </c>
      <c r="AE26">
        <f>IF(kraina3[[#This Row],[2023]] &gt; 2*$I26, 1, 0)</f>
        <v>1</v>
      </c>
      <c r="AF26">
        <f>IF(kraina3[[#This Row],[2024]] &gt; 2*$I26, 1, 0)</f>
        <v>1</v>
      </c>
      <c r="AG26">
        <f>IF(kraina3[[#This Row],[2025]] &gt; 2*$I26, 1, 0)</f>
        <v>1</v>
      </c>
      <c r="AH26">
        <f>IF(SUM(kraina3[[#This Row],[2014]:[r2025]])&gt;0, 1, 0)</f>
        <v>1</v>
      </c>
    </row>
    <row r="27" spans="1:34" x14ac:dyDescent="0.35">
      <c r="A27" s="1" t="s">
        <v>25</v>
      </c>
      <c r="B27" s="1" t="str">
        <f>MID(kraina3[[#This Row],[nazwa woj.]], 2, 2)</f>
        <v>26</v>
      </c>
      <c r="C27" s="1" t="str">
        <f>RIGHT(kraina3[[#This Row],[nazwa woj.]], 1)</f>
        <v>C</v>
      </c>
      <c r="D27">
        <v>1037774</v>
      </c>
      <c r="E27">
        <v>1113789</v>
      </c>
      <c r="F27">
        <v>877464</v>
      </c>
      <c r="G27">
        <v>990837</v>
      </c>
      <c r="H27">
        <f>ROUNDDOWN(kraina3[[#This Row],[ludnosc 2014]]/I27, 4)</f>
        <v>0.86829999999999996</v>
      </c>
      <c r="I27">
        <f>kraina3[[#This Row],[kobiety 2013]]+kraina3[[#This Row],[mezczyzni 2013]]</f>
        <v>2151563</v>
      </c>
      <c r="J27">
        <f>kraina3[[#This Row],[kobiety 2014]]+kraina3[[#This Row],[mezczyzni 2014]]</f>
        <v>1868301</v>
      </c>
      <c r="K27">
        <f>IF(kraina3[[#This Row],[ludnosc 2014]] &gt; 2*$I27, kraina3[[#This Row],[ludnosc 2014]], IF(kraina3[[#This Row],[ludnosc 2014]] = 0, 0, INT($H27*kraina3[[#This Row],[ludnosc 2014]])))</f>
        <v>1622245</v>
      </c>
      <c r="L27">
        <f>IF(kraina3[[#This Row],[2015]] &gt; 2*$I27, kraina3[[#This Row],[2015]], IF(kraina3[[#This Row],[2015]] = 0, 0, INT($H27*kraina3[[#This Row],[2015]])))</f>
        <v>1408595</v>
      </c>
      <c r="M27">
        <f>IF(kraina3[[#This Row],[2016]] &gt; 2*$I27, kraina3[[#This Row],[2016]], IF(kraina3[[#This Row],[2016]] = 0, 0, INT($H27*kraina3[[#This Row],[2016]])))</f>
        <v>1223083</v>
      </c>
      <c r="N27">
        <f>IF(kraina3[[#This Row],[2017]] &gt; 2*$I27, kraina3[[#This Row],[2017]], IF(kraina3[[#This Row],[2017]] = 0, 0, INT($H27*kraina3[[#This Row],[2017]])))</f>
        <v>1062002</v>
      </c>
      <c r="O27">
        <f>IF(kraina3[[#This Row],[2018]] &gt; 2*$I27, kraina3[[#This Row],[2018]], IF(kraina3[[#This Row],[2018]] = 0, 0, INT($H27*kraina3[[#This Row],[2018]])))</f>
        <v>922136</v>
      </c>
      <c r="P27">
        <f>IF(kraina3[[#This Row],[2019]] &gt; 2*$I27, kraina3[[#This Row],[2019]], IF(kraina3[[#This Row],[2019]] = 0, 0, INT($H27*kraina3[[#This Row],[2019]])))</f>
        <v>800690</v>
      </c>
      <c r="Q27">
        <f>IF(kraina3[[#This Row],[2020]] &gt; 2*$I27, kraina3[[#This Row],[2020]], IF(kraina3[[#This Row],[2020]] = 0, 0, INT($H27*kraina3[[#This Row],[2020]])))</f>
        <v>695239</v>
      </c>
      <c r="R27">
        <f>IF(kraina3[[#This Row],[2021]] &gt; 2*$I27, kraina3[[#This Row],[2021]], IF(kraina3[[#This Row],[2021]] = 0, 0, INT($H27*kraina3[[#This Row],[2021]])))</f>
        <v>603676</v>
      </c>
      <c r="S27">
        <f>IF(kraina3[[#This Row],[2022]] &gt; 2*$I27, kraina3[[#This Row],[2022]], IF(kraina3[[#This Row],[2022]] = 0, 0, INT($H27*kraina3[[#This Row],[2022]])))</f>
        <v>524171</v>
      </c>
      <c r="T27">
        <f>IF(kraina3[[#This Row],[2023]] &gt; 2*$I27, kraina3[[#This Row],[2023]], IF(kraina3[[#This Row],[2023]] = 0, 0, INT($H27*kraina3[[#This Row],[2023]])))</f>
        <v>455137</v>
      </c>
      <c r="U27">
        <f>IF(kraina3[[#This Row],[2024]] &gt; 2*$I27, kraina3[[#This Row],[2024]], IF(kraina3[[#This Row],[2024]] = 0, 0, INT($H27*kraina3[[#This Row],[2024]])))</f>
        <v>395195</v>
      </c>
      <c r="V27">
        <f>IF(kraina3[[#This Row],[ludnosc 2014]] &gt; 2*$I27, 1, 0)</f>
        <v>0</v>
      </c>
      <c r="W27">
        <f>IF(kraina3[[#This Row],[2015]] &gt; 2*$I27, 1, 0)</f>
        <v>0</v>
      </c>
      <c r="X27">
        <f>IF(kraina3[[#This Row],[2016]] &gt; 2*$I27, 1, 0)</f>
        <v>0</v>
      </c>
      <c r="Y27">
        <f>IF(kraina3[[#This Row],[2017]] &gt; 2*$I27, 1, 0)</f>
        <v>0</v>
      </c>
      <c r="Z27">
        <f>IF(kraina3[[#This Row],[2018]] &gt; 2*$I27, 1, 0)</f>
        <v>0</v>
      </c>
      <c r="AA27">
        <f>IF(kraina3[[#This Row],[2019]] &gt; 2*$I27, 1, 0)</f>
        <v>0</v>
      </c>
      <c r="AB27">
        <f>IF(kraina3[[#This Row],[2020]] &gt; 2*$I27, 1, 0)</f>
        <v>0</v>
      </c>
      <c r="AC27">
        <f>IF(kraina3[[#This Row],[2021]] &gt; 2*$I27, 1, 0)</f>
        <v>0</v>
      </c>
      <c r="AD27">
        <f>IF(kraina3[[#This Row],[2022]] &gt; 2*$I27, 1, 0)</f>
        <v>0</v>
      </c>
      <c r="AE27">
        <f>IF(kraina3[[#This Row],[2023]] &gt; 2*$I27, 1, 0)</f>
        <v>0</v>
      </c>
      <c r="AF27">
        <f>IF(kraina3[[#This Row],[2024]] &gt; 2*$I27, 1, 0)</f>
        <v>0</v>
      </c>
      <c r="AG27">
        <f>IF(kraina3[[#This Row],[2025]] &gt; 2*$I27, 1, 0)</f>
        <v>0</v>
      </c>
      <c r="AH27">
        <f>IF(SUM(kraina3[[#This Row],[2014]:[r2025]])&gt;0, 1, 0)</f>
        <v>0</v>
      </c>
    </row>
    <row r="28" spans="1:34" x14ac:dyDescent="0.35">
      <c r="A28" s="1" t="s">
        <v>26</v>
      </c>
      <c r="B28" s="1" t="str">
        <f>MID(kraina3[[#This Row],[nazwa woj.]], 2, 2)</f>
        <v>27</v>
      </c>
      <c r="C28" s="1" t="str">
        <f>RIGHT(kraina3[[#This Row],[nazwa woj.]], 1)</f>
        <v>C</v>
      </c>
      <c r="D28">
        <v>2351213</v>
      </c>
      <c r="E28">
        <v>2358482</v>
      </c>
      <c r="F28">
        <v>1098384</v>
      </c>
      <c r="G28">
        <v>1121488</v>
      </c>
      <c r="H28">
        <f>ROUNDDOWN(kraina3[[#This Row],[ludnosc 2014]]/I28, 4)</f>
        <v>0.4713</v>
      </c>
      <c r="I28">
        <f>kraina3[[#This Row],[kobiety 2013]]+kraina3[[#This Row],[mezczyzni 2013]]</f>
        <v>4709695</v>
      </c>
      <c r="J28">
        <f>kraina3[[#This Row],[kobiety 2014]]+kraina3[[#This Row],[mezczyzni 2014]]</f>
        <v>2219872</v>
      </c>
      <c r="K28">
        <f>IF(kraina3[[#This Row],[ludnosc 2014]] &gt; 2*$I28, kraina3[[#This Row],[ludnosc 2014]], IF(kraina3[[#This Row],[ludnosc 2014]] = 0, 0, INT($H28*kraina3[[#This Row],[ludnosc 2014]])))</f>
        <v>1046225</v>
      </c>
      <c r="L28">
        <f>IF(kraina3[[#This Row],[2015]] &gt; 2*$I28, kraina3[[#This Row],[2015]], IF(kraina3[[#This Row],[2015]] = 0, 0, INT($H28*kraina3[[#This Row],[2015]])))</f>
        <v>493085</v>
      </c>
      <c r="M28">
        <f>IF(kraina3[[#This Row],[2016]] &gt; 2*$I28, kraina3[[#This Row],[2016]], IF(kraina3[[#This Row],[2016]] = 0, 0, INT($H28*kraina3[[#This Row],[2016]])))</f>
        <v>232390</v>
      </c>
      <c r="N28">
        <f>IF(kraina3[[#This Row],[2017]] &gt; 2*$I28, kraina3[[#This Row],[2017]], IF(kraina3[[#This Row],[2017]] = 0, 0, INT($H28*kraina3[[#This Row],[2017]])))</f>
        <v>109525</v>
      </c>
      <c r="O28">
        <f>IF(kraina3[[#This Row],[2018]] &gt; 2*$I28, kraina3[[#This Row],[2018]], IF(kraina3[[#This Row],[2018]] = 0, 0, INT($H28*kraina3[[#This Row],[2018]])))</f>
        <v>51619</v>
      </c>
      <c r="P28">
        <f>IF(kraina3[[#This Row],[2019]] &gt; 2*$I28, kraina3[[#This Row],[2019]], IF(kraina3[[#This Row],[2019]] = 0, 0, INT($H28*kraina3[[#This Row],[2019]])))</f>
        <v>24328</v>
      </c>
      <c r="Q28">
        <f>IF(kraina3[[#This Row],[2020]] &gt; 2*$I28, kraina3[[#This Row],[2020]], IF(kraina3[[#This Row],[2020]] = 0, 0, INT($H28*kraina3[[#This Row],[2020]])))</f>
        <v>11465</v>
      </c>
      <c r="R28">
        <f>IF(kraina3[[#This Row],[2021]] &gt; 2*$I28, kraina3[[#This Row],[2021]], IF(kraina3[[#This Row],[2021]] = 0, 0, INT($H28*kraina3[[#This Row],[2021]])))</f>
        <v>5403</v>
      </c>
      <c r="S28">
        <f>IF(kraina3[[#This Row],[2022]] &gt; 2*$I28, kraina3[[#This Row],[2022]], IF(kraina3[[#This Row],[2022]] = 0, 0, INT($H28*kraina3[[#This Row],[2022]])))</f>
        <v>2546</v>
      </c>
      <c r="T28">
        <f>IF(kraina3[[#This Row],[2023]] &gt; 2*$I28, kraina3[[#This Row],[2023]], IF(kraina3[[#This Row],[2023]] = 0, 0, INT($H28*kraina3[[#This Row],[2023]])))</f>
        <v>1199</v>
      </c>
      <c r="U28">
        <f>IF(kraina3[[#This Row],[2024]] &gt; 2*$I28, kraina3[[#This Row],[2024]], IF(kraina3[[#This Row],[2024]] = 0, 0, INT($H28*kraina3[[#This Row],[2024]])))</f>
        <v>565</v>
      </c>
      <c r="V28">
        <f>IF(kraina3[[#This Row],[ludnosc 2014]] &gt; 2*$I28, 1, 0)</f>
        <v>0</v>
      </c>
      <c r="W28">
        <f>IF(kraina3[[#This Row],[2015]] &gt; 2*$I28, 1, 0)</f>
        <v>0</v>
      </c>
      <c r="X28">
        <f>IF(kraina3[[#This Row],[2016]] &gt; 2*$I28, 1, 0)</f>
        <v>0</v>
      </c>
      <c r="Y28">
        <f>IF(kraina3[[#This Row],[2017]] &gt; 2*$I28, 1, 0)</f>
        <v>0</v>
      </c>
      <c r="Z28">
        <f>IF(kraina3[[#This Row],[2018]] &gt; 2*$I28, 1, 0)</f>
        <v>0</v>
      </c>
      <c r="AA28">
        <f>IF(kraina3[[#This Row],[2019]] &gt; 2*$I28, 1, 0)</f>
        <v>0</v>
      </c>
      <c r="AB28">
        <f>IF(kraina3[[#This Row],[2020]] &gt; 2*$I28, 1, 0)</f>
        <v>0</v>
      </c>
      <c r="AC28">
        <f>IF(kraina3[[#This Row],[2021]] &gt; 2*$I28, 1, 0)</f>
        <v>0</v>
      </c>
      <c r="AD28">
        <f>IF(kraina3[[#This Row],[2022]] &gt; 2*$I28, 1, 0)</f>
        <v>0</v>
      </c>
      <c r="AE28">
        <f>IF(kraina3[[#This Row],[2023]] &gt; 2*$I28, 1, 0)</f>
        <v>0</v>
      </c>
      <c r="AF28">
        <f>IF(kraina3[[#This Row],[2024]] &gt; 2*$I28, 1, 0)</f>
        <v>0</v>
      </c>
      <c r="AG28">
        <f>IF(kraina3[[#This Row],[2025]] &gt; 2*$I28, 1, 0)</f>
        <v>0</v>
      </c>
      <c r="AH28">
        <f>IF(SUM(kraina3[[#This Row],[2014]:[r2025]])&gt;0, 1, 0)</f>
        <v>0</v>
      </c>
    </row>
    <row r="29" spans="1:34" x14ac:dyDescent="0.35">
      <c r="A29" s="1" t="s">
        <v>27</v>
      </c>
      <c r="B29" s="1" t="str">
        <f>MID(kraina3[[#This Row],[nazwa woj.]], 2, 2)</f>
        <v>28</v>
      </c>
      <c r="C29" s="1" t="str">
        <f>RIGHT(kraina3[[#This Row],[nazwa woj.]], 1)</f>
        <v>D</v>
      </c>
      <c r="D29">
        <v>2613354</v>
      </c>
      <c r="E29">
        <v>2837241</v>
      </c>
      <c r="F29">
        <v>431144</v>
      </c>
      <c r="G29">
        <v>434113</v>
      </c>
      <c r="H29">
        <f>ROUNDDOWN(kraina3[[#This Row],[ludnosc 2014]]/I29, 4)</f>
        <v>0.15870000000000001</v>
      </c>
      <c r="I29">
        <f>kraina3[[#This Row],[kobiety 2013]]+kraina3[[#This Row],[mezczyzni 2013]]</f>
        <v>5450595</v>
      </c>
      <c r="J29">
        <f>kraina3[[#This Row],[kobiety 2014]]+kraina3[[#This Row],[mezczyzni 2014]]</f>
        <v>865257</v>
      </c>
      <c r="K29">
        <f>IF(kraina3[[#This Row],[ludnosc 2014]] &gt; 2*$I29, kraina3[[#This Row],[ludnosc 2014]], IF(kraina3[[#This Row],[ludnosc 2014]] = 0, 0, INT($H29*kraina3[[#This Row],[ludnosc 2014]])))</f>
        <v>137316</v>
      </c>
      <c r="L29">
        <f>IF(kraina3[[#This Row],[2015]] &gt; 2*$I29, kraina3[[#This Row],[2015]], IF(kraina3[[#This Row],[2015]] = 0, 0, INT($H29*kraina3[[#This Row],[2015]])))</f>
        <v>21792</v>
      </c>
      <c r="M29">
        <f>IF(kraina3[[#This Row],[2016]] &gt; 2*$I29, kraina3[[#This Row],[2016]], IF(kraina3[[#This Row],[2016]] = 0, 0, INT($H29*kraina3[[#This Row],[2016]])))</f>
        <v>3458</v>
      </c>
      <c r="N29">
        <f>IF(kraina3[[#This Row],[2017]] &gt; 2*$I29, kraina3[[#This Row],[2017]], IF(kraina3[[#This Row],[2017]] = 0, 0, INT($H29*kraina3[[#This Row],[2017]])))</f>
        <v>548</v>
      </c>
      <c r="O29">
        <f>IF(kraina3[[#This Row],[2018]] &gt; 2*$I29, kraina3[[#This Row],[2018]], IF(kraina3[[#This Row],[2018]] = 0, 0, INT($H29*kraina3[[#This Row],[2018]])))</f>
        <v>86</v>
      </c>
      <c r="P29">
        <f>IF(kraina3[[#This Row],[2019]] &gt; 2*$I29, kraina3[[#This Row],[2019]], IF(kraina3[[#This Row],[2019]] = 0, 0, INT($H29*kraina3[[#This Row],[2019]])))</f>
        <v>13</v>
      </c>
      <c r="Q29">
        <f>IF(kraina3[[#This Row],[2020]] &gt; 2*$I29, kraina3[[#This Row],[2020]], IF(kraina3[[#This Row],[2020]] = 0, 0, INT($H29*kraina3[[#This Row],[2020]])))</f>
        <v>2</v>
      </c>
      <c r="R29">
        <f>IF(kraina3[[#This Row],[2021]] &gt; 2*$I29, kraina3[[#This Row],[2021]], IF(kraina3[[#This Row],[2021]] = 0, 0, INT($H29*kraina3[[#This Row],[2021]])))</f>
        <v>0</v>
      </c>
      <c r="S29">
        <f>IF(kraina3[[#This Row],[2022]] &gt; 2*$I29, kraina3[[#This Row],[2022]], IF(kraina3[[#This Row],[2022]] = 0, 0, INT($H29*kraina3[[#This Row],[2022]])))</f>
        <v>0</v>
      </c>
      <c r="T29">
        <f>IF(kraina3[[#This Row],[2023]] &gt; 2*$I29, kraina3[[#This Row],[2023]], IF(kraina3[[#This Row],[2023]] = 0, 0, INT($H29*kraina3[[#This Row],[2023]])))</f>
        <v>0</v>
      </c>
      <c r="U29">
        <f>IF(kraina3[[#This Row],[2024]] &gt; 2*$I29, kraina3[[#This Row],[2024]], IF(kraina3[[#This Row],[2024]] = 0, 0, INT($H29*kraina3[[#This Row],[2024]])))</f>
        <v>0</v>
      </c>
      <c r="V29">
        <f>IF(kraina3[[#This Row],[ludnosc 2014]] &gt; 2*$I29, 1, 0)</f>
        <v>0</v>
      </c>
      <c r="W29">
        <f>IF(kraina3[[#This Row],[2015]] &gt; 2*$I29, 1, 0)</f>
        <v>0</v>
      </c>
      <c r="X29">
        <f>IF(kraina3[[#This Row],[2016]] &gt; 2*$I29, 1, 0)</f>
        <v>0</v>
      </c>
      <c r="Y29">
        <f>IF(kraina3[[#This Row],[2017]] &gt; 2*$I29, 1, 0)</f>
        <v>0</v>
      </c>
      <c r="Z29">
        <f>IF(kraina3[[#This Row],[2018]] &gt; 2*$I29, 1, 0)</f>
        <v>0</v>
      </c>
      <c r="AA29">
        <f>IF(kraina3[[#This Row],[2019]] &gt; 2*$I29, 1, 0)</f>
        <v>0</v>
      </c>
      <c r="AB29">
        <f>IF(kraina3[[#This Row],[2020]] &gt; 2*$I29, 1, 0)</f>
        <v>0</v>
      </c>
      <c r="AC29">
        <f>IF(kraina3[[#This Row],[2021]] &gt; 2*$I29, 1, 0)</f>
        <v>0</v>
      </c>
      <c r="AD29">
        <f>IF(kraina3[[#This Row],[2022]] &gt; 2*$I29, 1, 0)</f>
        <v>0</v>
      </c>
      <c r="AE29">
        <f>IF(kraina3[[#This Row],[2023]] &gt; 2*$I29, 1, 0)</f>
        <v>0</v>
      </c>
      <c r="AF29">
        <f>IF(kraina3[[#This Row],[2024]] &gt; 2*$I29, 1, 0)</f>
        <v>0</v>
      </c>
      <c r="AG29">
        <f>IF(kraina3[[#This Row],[2025]] &gt; 2*$I29, 1, 0)</f>
        <v>0</v>
      </c>
      <c r="AH29">
        <f>IF(SUM(kraina3[[#This Row],[2014]:[r2025]])&gt;0, 1, 0)</f>
        <v>0</v>
      </c>
    </row>
    <row r="30" spans="1:34" x14ac:dyDescent="0.35">
      <c r="A30" s="1" t="s">
        <v>28</v>
      </c>
      <c r="B30" s="1" t="str">
        <f>MID(kraina3[[#This Row],[nazwa woj.]], 2, 2)</f>
        <v>29</v>
      </c>
      <c r="C30" s="1" t="str">
        <f>RIGHT(kraina3[[#This Row],[nazwa woj.]], 1)</f>
        <v>A</v>
      </c>
      <c r="D30">
        <v>1859691</v>
      </c>
      <c r="E30">
        <v>1844250</v>
      </c>
      <c r="F30">
        <v>1460134</v>
      </c>
      <c r="G30">
        <v>1585258</v>
      </c>
      <c r="H30">
        <f>ROUNDDOWN(kraina3[[#This Row],[ludnosc 2014]]/I30, 4)</f>
        <v>0.82220000000000004</v>
      </c>
      <c r="I30">
        <f>kraina3[[#This Row],[kobiety 2013]]+kraina3[[#This Row],[mezczyzni 2013]]</f>
        <v>3703941</v>
      </c>
      <c r="J30">
        <f>kraina3[[#This Row],[kobiety 2014]]+kraina3[[#This Row],[mezczyzni 2014]]</f>
        <v>3045392</v>
      </c>
      <c r="K30">
        <f>IF(kraina3[[#This Row],[ludnosc 2014]] &gt; 2*$I30, kraina3[[#This Row],[ludnosc 2014]], IF(kraina3[[#This Row],[ludnosc 2014]] = 0, 0, INT($H30*kraina3[[#This Row],[ludnosc 2014]])))</f>
        <v>2503921</v>
      </c>
      <c r="L30">
        <f>IF(kraina3[[#This Row],[2015]] &gt; 2*$I30, kraina3[[#This Row],[2015]], IF(kraina3[[#This Row],[2015]] = 0, 0, INT($H30*kraina3[[#This Row],[2015]])))</f>
        <v>2058723</v>
      </c>
      <c r="M30">
        <f>IF(kraina3[[#This Row],[2016]] &gt; 2*$I30, kraina3[[#This Row],[2016]], IF(kraina3[[#This Row],[2016]] = 0, 0, INT($H30*kraina3[[#This Row],[2016]])))</f>
        <v>1692682</v>
      </c>
      <c r="N30">
        <f>IF(kraina3[[#This Row],[2017]] &gt; 2*$I30, kraina3[[#This Row],[2017]], IF(kraina3[[#This Row],[2017]] = 0, 0, INT($H30*kraina3[[#This Row],[2017]])))</f>
        <v>1391723</v>
      </c>
      <c r="O30">
        <f>IF(kraina3[[#This Row],[2018]] &gt; 2*$I30, kraina3[[#This Row],[2018]], IF(kraina3[[#This Row],[2018]] = 0, 0, INT($H30*kraina3[[#This Row],[2018]])))</f>
        <v>1144274</v>
      </c>
      <c r="P30">
        <f>IF(kraina3[[#This Row],[2019]] &gt; 2*$I30, kraina3[[#This Row],[2019]], IF(kraina3[[#This Row],[2019]] = 0, 0, INT($H30*kraina3[[#This Row],[2019]])))</f>
        <v>940822</v>
      </c>
      <c r="Q30">
        <f>IF(kraina3[[#This Row],[2020]] &gt; 2*$I30, kraina3[[#This Row],[2020]], IF(kraina3[[#This Row],[2020]] = 0, 0, INT($H30*kraina3[[#This Row],[2020]])))</f>
        <v>773543</v>
      </c>
      <c r="R30">
        <f>IF(kraina3[[#This Row],[2021]] &gt; 2*$I30, kraina3[[#This Row],[2021]], IF(kraina3[[#This Row],[2021]] = 0, 0, INT($H30*kraina3[[#This Row],[2021]])))</f>
        <v>636007</v>
      </c>
      <c r="S30">
        <f>IF(kraina3[[#This Row],[2022]] &gt; 2*$I30, kraina3[[#This Row],[2022]], IF(kraina3[[#This Row],[2022]] = 0, 0, INT($H30*kraina3[[#This Row],[2022]])))</f>
        <v>522924</v>
      </c>
      <c r="T30">
        <f>IF(kraina3[[#This Row],[2023]] &gt; 2*$I30, kraina3[[#This Row],[2023]], IF(kraina3[[#This Row],[2023]] = 0, 0, INT($H30*kraina3[[#This Row],[2023]])))</f>
        <v>429948</v>
      </c>
      <c r="U30">
        <f>IF(kraina3[[#This Row],[2024]] &gt; 2*$I30, kraina3[[#This Row],[2024]], IF(kraina3[[#This Row],[2024]] = 0, 0, INT($H30*kraina3[[#This Row],[2024]])))</f>
        <v>353503</v>
      </c>
      <c r="V30">
        <f>IF(kraina3[[#This Row],[ludnosc 2014]] &gt; 2*$I30, 1, 0)</f>
        <v>0</v>
      </c>
      <c r="W30">
        <f>IF(kraina3[[#This Row],[2015]] &gt; 2*$I30, 1, 0)</f>
        <v>0</v>
      </c>
      <c r="X30">
        <f>IF(kraina3[[#This Row],[2016]] &gt; 2*$I30, 1, 0)</f>
        <v>0</v>
      </c>
      <c r="Y30">
        <f>IF(kraina3[[#This Row],[2017]] &gt; 2*$I30, 1, 0)</f>
        <v>0</v>
      </c>
      <c r="Z30">
        <f>IF(kraina3[[#This Row],[2018]] &gt; 2*$I30, 1, 0)</f>
        <v>0</v>
      </c>
      <c r="AA30">
        <f>IF(kraina3[[#This Row],[2019]] &gt; 2*$I30, 1, 0)</f>
        <v>0</v>
      </c>
      <c r="AB30">
        <f>IF(kraina3[[#This Row],[2020]] &gt; 2*$I30, 1, 0)</f>
        <v>0</v>
      </c>
      <c r="AC30">
        <f>IF(kraina3[[#This Row],[2021]] &gt; 2*$I30, 1, 0)</f>
        <v>0</v>
      </c>
      <c r="AD30">
        <f>IF(kraina3[[#This Row],[2022]] &gt; 2*$I30, 1, 0)</f>
        <v>0</v>
      </c>
      <c r="AE30">
        <f>IF(kraina3[[#This Row],[2023]] &gt; 2*$I30, 1, 0)</f>
        <v>0</v>
      </c>
      <c r="AF30">
        <f>IF(kraina3[[#This Row],[2024]] &gt; 2*$I30, 1, 0)</f>
        <v>0</v>
      </c>
      <c r="AG30">
        <f>IF(kraina3[[#This Row],[2025]] &gt; 2*$I30, 1, 0)</f>
        <v>0</v>
      </c>
      <c r="AH30">
        <f>IF(SUM(kraina3[[#This Row],[2014]:[r2025]])&gt;0, 1, 0)</f>
        <v>0</v>
      </c>
    </row>
    <row r="31" spans="1:34" x14ac:dyDescent="0.35">
      <c r="A31" s="1" t="s">
        <v>29</v>
      </c>
      <c r="B31" s="1" t="str">
        <f>MID(kraina3[[#This Row],[nazwa woj.]], 2, 2)</f>
        <v>30</v>
      </c>
      <c r="C31" s="1" t="str">
        <f>RIGHT(kraina3[[#This Row],[nazwa woj.]], 1)</f>
        <v>C</v>
      </c>
      <c r="D31">
        <v>2478386</v>
      </c>
      <c r="E31">
        <v>2562144</v>
      </c>
      <c r="F31">
        <v>30035</v>
      </c>
      <c r="G31">
        <v>29396</v>
      </c>
      <c r="H31">
        <f>ROUNDDOWN(kraina3[[#This Row],[ludnosc 2014]]/I31, 4)</f>
        <v>1.17E-2</v>
      </c>
      <c r="I31">
        <f>kraina3[[#This Row],[kobiety 2013]]+kraina3[[#This Row],[mezczyzni 2013]]</f>
        <v>5040530</v>
      </c>
      <c r="J31">
        <f>kraina3[[#This Row],[kobiety 2014]]+kraina3[[#This Row],[mezczyzni 2014]]</f>
        <v>59431</v>
      </c>
      <c r="K31">
        <f>IF(kraina3[[#This Row],[ludnosc 2014]] &gt; 2*$I31, kraina3[[#This Row],[ludnosc 2014]], IF(kraina3[[#This Row],[ludnosc 2014]] = 0, 0, INT($H31*kraina3[[#This Row],[ludnosc 2014]])))</f>
        <v>695</v>
      </c>
      <c r="L31">
        <f>IF(kraina3[[#This Row],[2015]] &gt; 2*$I31, kraina3[[#This Row],[2015]], IF(kraina3[[#This Row],[2015]] = 0, 0, INT($H31*kraina3[[#This Row],[2015]])))</f>
        <v>8</v>
      </c>
      <c r="M31">
        <f>IF(kraina3[[#This Row],[2016]] &gt; 2*$I31, kraina3[[#This Row],[2016]], IF(kraina3[[#This Row],[2016]] = 0, 0, INT($H31*kraina3[[#This Row],[2016]])))</f>
        <v>0</v>
      </c>
      <c r="N31">
        <f>IF(kraina3[[#This Row],[2017]] &gt; 2*$I31, kraina3[[#This Row],[2017]], IF(kraina3[[#This Row],[2017]] = 0, 0, INT($H31*kraina3[[#This Row],[2017]])))</f>
        <v>0</v>
      </c>
      <c r="O31">
        <f>IF(kraina3[[#This Row],[2018]] &gt; 2*$I31, kraina3[[#This Row],[2018]], IF(kraina3[[#This Row],[2018]] = 0, 0, INT($H31*kraina3[[#This Row],[2018]])))</f>
        <v>0</v>
      </c>
      <c r="P31">
        <f>IF(kraina3[[#This Row],[2019]] &gt; 2*$I31, kraina3[[#This Row],[2019]], IF(kraina3[[#This Row],[2019]] = 0, 0, INT($H31*kraina3[[#This Row],[2019]])))</f>
        <v>0</v>
      </c>
      <c r="Q31">
        <f>IF(kraina3[[#This Row],[2020]] &gt; 2*$I31, kraina3[[#This Row],[2020]], IF(kraina3[[#This Row],[2020]] = 0, 0, INT($H31*kraina3[[#This Row],[2020]])))</f>
        <v>0</v>
      </c>
      <c r="R31">
        <f>IF(kraina3[[#This Row],[2021]] &gt; 2*$I31, kraina3[[#This Row],[2021]], IF(kraina3[[#This Row],[2021]] = 0, 0, INT($H31*kraina3[[#This Row],[2021]])))</f>
        <v>0</v>
      </c>
      <c r="S31">
        <f>IF(kraina3[[#This Row],[2022]] &gt; 2*$I31, kraina3[[#This Row],[2022]], IF(kraina3[[#This Row],[2022]] = 0, 0, INT($H31*kraina3[[#This Row],[2022]])))</f>
        <v>0</v>
      </c>
      <c r="T31">
        <f>IF(kraina3[[#This Row],[2023]] &gt; 2*$I31, kraina3[[#This Row],[2023]], IF(kraina3[[#This Row],[2023]] = 0, 0, INT($H31*kraina3[[#This Row],[2023]])))</f>
        <v>0</v>
      </c>
      <c r="U31">
        <f>IF(kraina3[[#This Row],[2024]] &gt; 2*$I31, kraina3[[#This Row],[2024]], IF(kraina3[[#This Row],[2024]] = 0, 0, INT($H31*kraina3[[#This Row],[2024]])))</f>
        <v>0</v>
      </c>
      <c r="V31">
        <f>IF(kraina3[[#This Row],[ludnosc 2014]] &gt; 2*$I31, 1, 0)</f>
        <v>0</v>
      </c>
      <c r="W31">
        <f>IF(kraina3[[#This Row],[2015]] &gt; 2*$I31, 1, 0)</f>
        <v>0</v>
      </c>
      <c r="X31">
        <f>IF(kraina3[[#This Row],[2016]] &gt; 2*$I31, 1, 0)</f>
        <v>0</v>
      </c>
      <c r="Y31">
        <f>IF(kraina3[[#This Row],[2017]] &gt; 2*$I31, 1, 0)</f>
        <v>0</v>
      </c>
      <c r="Z31">
        <f>IF(kraina3[[#This Row],[2018]] &gt; 2*$I31, 1, 0)</f>
        <v>0</v>
      </c>
      <c r="AA31">
        <f>IF(kraina3[[#This Row],[2019]] &gt; 2*$I31, 1, 0)</f>
        <v>0</v>
      </c>
      <c r="AB31">
        <f>IF(kraina3[[#This Row],[2020]] &gt; 2*$I31, 1, 0)</f>
        <v>0</v>
      </c>
      <c r="AC31">
        <f>IF(kraina3[[#This Row],[2021]] &gt; 2*$I31, 1, 0)</f>
        <v>0</v>
      </c>
      <c r="AD31">
        <f>IF(kraina3[[#This Row],[2022]] &gt; 2*$I31, 1, 0)</f>
        <v>0</v>
      </c>
      <c r="AE31">
        <f>IF(kraina3[[#This Row],[2023]] &gt; 2*$I31, 1, 0)</f>
        <v>0</v>
      </c>
      <c r="AF31">
        <f>IF(kraina3[[#This Row],[2024]] &gt; 2*$I31, 1, 0)</f>
        <v>0</v>
      </c>
      <c r="AG31">
        <f>IF(kraina3[[#This Row],[2025]] &gt; 2*$I31, 1, 0)</f>
        <v>0</v>
      </c>
      <c r="AH31">
        <f>IF(SUM(kraina3[[#This Row],[2014]:[r2025]])&gt;0, 1, 0)</f>
        <v>0</v>
      </c>
    </row>
    <row r="32" spans="1:34" x14ac:dyDescent="0.35">
      <c r="A32" s="1" t="s">
        <v>30</v>
      </c>
      <c r="B32" s="1" t="str">
        <f>MID(kraina3[[#This Row],[nazwa woj.]], 2, 2)</f>
        <v>31</v>
      </c>
      <c r="C32" s="1" t="str">
        <f>RIGHT(kraina3[[#This Row],[nazwa woj.]], 1)</f>
        <v>C</v>
      </c>
      <c r="D32">
        <v>1938122</v>
      </c>
      <c r="E32">
        <v>1816647</v>
      </c>
      <c r="F32">
        <v>1602356</v>
      </c>
      <c r="G32">
        <v>1875221</v>
      </c>
      <c r="H32">
        <f>ROUNDDOWN(kraina3[[#This Row],[ludnosc 2014]]/I32, 4)</f>
        <v>0.92610000000000003</v>
      </c>
      <c r="I32">
        <f>kraina3[[#This Row],[kobiety 2013]]+kraina3[[#This Row],[mezczyzni 2013]]</f>
        <v>3754769</v>
      </c>
      <c r="J32">
        <f>kraina3[[#This Row],[kobiety 2014]]+kraina3[[#This Row],[mezczyzni 2014]]</f>
        <v>3477577</v>
      </c>
      <c r="K32">
        <f>IF(kraina3[[#This Row],[ludnosc 2014]] &gt; 2*$I32, kraina3[[#This Row],[ludnosc 2014]], IF(kraina3[[#This Row],[ludnosc 2014]] = 0, 0, INT($H32*kraina3[[#This Row],[ludnosc 2014]])))</f>
        <v>3220584</v>
      </c>
      <c r="L32">
        <f>IF(kraina3[[#This Row],[2015]] &gt; 2*$I32, kraina3[[#This Row],[2015]], IF(kraina3[[#This Row],[2015]] = 0, 0, INT($H32*kraina3[[#This Row],[2015]])))</f>
        <v>2982582</v>
      </c>
      <c r="M32">
        <f>IF(kraina3[[#This Row],[2016]] &gt; 2*$I32, kraina3[[#This Row],[2016]], IF(kraina3[[#This Row],[2016]] = 0, 0, INT($H32*kraina3[[#This Row],[2016]])))</f>
        <v>2762169</v>
      </c>
      <c r="N32">
        <f>IF(kraina3[[#This Row],[2017]] &gt; 2*$I32, kraina3[[#This Row],[2017]], IF(kraina3[[#This Row],[2017]] = 0, 0, INT($H32*kraina3[[#This Row],[2017]])))</f>
        <v>2558044</v>
      </c>
      <c r="O32">
        <f>IF(kraina3[[#This Row],[2018]] &gt; 2*$I32, kraina3[[#This Row],[2018]], IF(kraina3[[#This Row],[2018]] = 0, 0, INT($H32*kraina3[[#This Row],[2018]])))</f>
        <v>2369004</v>
      </c>
      <c r="P32">
        <f>IF(kraina3[[#This Row],[2019]] &gt; 2*$I32, kraina3[[#This Row],[2019]], IF(kraina3[[#This Row],[2019]] = 0, 0, INT($H32*kraina3[[#This Row],[2019]])))</f>
        <v>2193934</v>
      </c>
      <c r="Q32">
        <f>IF(kraina3[[#This Row],[2020]] &gt; 2*$I32, kraina3[[#This Row],[2020]], IF(kraina3[[#This Row],[2020]] = 0, 0, INT($H32*kraina3[[#This Row],[2020]])))</f>
        <v>2031802</v>
      </c>
      <c r="R32">
        <f>IF(kraina3[[#This Row],[2021]] &gt; 2*$I32, kraina3[[#This Row],[2021]], IF(kraina3[[#This Row],[2021]] = 0, 0, INT($H32*kraina3[[#This Row],[2021]])))</f>
        <v>1881651</v>
      </c>
      <c r="S32">
        <f>IF(kraina3[[#This Row],[2022]] &gt; 2*$I32, kraina3[[#This Row],[2022]], IF(kraina3[[#This Row],[2022]] = 0, 0, INT($H32*kraina3[[#This Row],[2022]])))</f>
        <v>1742596</v>
      </c>
      <c r="T32">
        <f>IF(kraina3[[#This Row],[2023]] &gt; 2*$I32, kraina3[[#This Row],[2023]], IF(kraina3[[#This Row],[2023]] = 0, 0, INT($H32*kraina3[[#This Row],[2023]])))</f>
        <v>1613818</v>
      </c>
      <c r="U32">
        <f>IF(kraina3[[#This Row],[2024]] &gt; 2*$I32, kraina3[[#This Row],[2024]], IF(kraina3[[#This Row],[2024]] = 0, 0, INT($H32*kraina3[[#This Row],[2024]])))</f>
        <v>1494556</v>
      </c>
      <c r="V32">
        <f>IF(kraina3[[#This Row],[ludnosc 2014]] &gt; 2*$I32, 1, 0)</f>
        <v>0</v>
      </c>
      <c r="W32">
        <f>IF(kraina3[[#This Row],[2015]] &gt; 2*$I32, 1, 0)</f>
        <v>0</v>
      </c>
      <c r="X32">
        <f>IF(kraina3[[#This Row],[2016]] &gt; 2*$I32, 1, 0)</f>
        <v>0</v>
      </c>
      <c r="Y32">
        <f>IF(kraina3[[#This Row],[2017]] &gt; 2*$I32, 1, 0)</f>
        <v>0</v>
      </c>
      <c r="Z32">
        <f>IF(kraina3[[#This Row],[2018]] &gt; 2*$I32, 1, 0)</f>
        <v>0</v>
      </c>
      <c r="AA32">
        <f>IF(kraina3[[#This Row],[2019]] &gt; 2*$I32, 1, 0)</f>
        <v>0</v>
      </c>
      <c r="AB32">
        <f>IF(kraina3[[#This Row],[2020]] &gt; 2*$I32, 1, 0)</f>
        <v>0</v>
      </c>
      <c r="AC32">
        <f>IF(kraina3[[#This Row],[2021]] &gt; 2*$I32, 1, 0)</f>
        <v>0</v>
      </c>
      <c r="AD32">
        <f>IF(kraina3[[#This Row],[2022]] &gt; 2*$I32, 1, 0)</f>
        <v>0</v>
      </c>
      <c r="AE32">
        <f>IF(kraina3[[#This Row],[2023]] &gt; 2*$I32, 1, 0)</f>
        <v>0</v>
      </c>
      <c r="AF32">
        <f>IF(kraina3[[#This Row],[2024]] &gt; 2*$I32, 1, 0)</f>
        <v>0</v>
      </c>
      <c r="AG32">
        <f>IF(kraina3[[#This Row],[2025]] &gt; 2*$I32, 1, 0)</f>
        <v>0</v>
      </c>
      <c r="AH32">
        <f>IF(SUM(kraina3[[#This Row],[2014]:[r2025]])&gt;0, 1, 0)</f>
        <v>0</v>
      </c>
    </row>
    <row r="33" spans="1:34" x14ac:dyDescent="0.35">
      <c r="A33" s="1" t="s">
        <v>31</v>
      </c>
      <c r="B33" s="1" t="str">
        <f>MID(kraina3[[#This Row],[nazwa woj.]], 2, 2)</f>
        <v>32</v>
      </c>
      <c r="C33" s="1" t="str">
        <f>RIGHT(kraina3[[#This Row],[nazwa woj.]], 1)</f>
        <v>D</v>
      </c>
      <c r="D33">
        <v>992523</v>
      </c>
      <c r="E33">
        <v>1028501</v>
      </c>
      <c r="F33">
        <v>1995446</v>
      </c>
      <c r="G33">
        <v>1860524</v>
      </c>
      <c r="H33">
        <f>ROUNDDOWN(kraina3[[#This Row],[ludnosc 2014]]/I33, 4)</f>
        <v>1.9078999999999999</v>
      </c>
      <c r="I33">
        <f>kraina3[[#This Row],[kobiety 2013]]+kraina3[[#This Row],[mezczyzni 2013]]</f>
        <v>2021024</v>
      </c>
      <c r="J33">
        <f>kraina3[[#This Row],[kobiety 2014]]+kraina3[[#This Row],[mezczyzni 2014]]</f>
        <v>3855970</v>
      </c>
      <c r="K33">
        <f>IF(kraina3[[#This Row],[ludnosc 2014]] &gt; 2*$I33, kraina3[[#This Row],[ludnosc 2014]], IF(kraina3[[#This Row],[ludnosc 2014]] = 0, 0, INT($H33*kraina3[[#This Row],[ludnosc 2014]])))</f>
        <v>7356805</v>
      </c>
      <c r="L33">
        <f>IF(kraina3[[#This Row],[2015]] &gt; 2*$I33, kraina3[[#This Row],[2015]], IF(kraina3[[#This Row],[2015]] = 0, 0, INT($H33*kraina3[[#This Row],[2015]])))</f>
        <v>7356805</v>
      </c>
      <c r="M33">
        <f>IF(kraina3[[#This Row],[2016]] &gt; 2*$I33, kraina3[[#This Row],[2016]], IF(kraina3[[#This Row],[2016]] = 0, 0, INT($H33*kraina3[[#This Row],[2016]])))</f>
        <v>7356805</v>
      </c>
      <c r="N33">
        <f>IF(kraina3[[#This Row],[2017]] &gt; 2*$I33, kraina3[[#This Row],[2017]], IF(kraina3[[#This Row],[2017]] = 0, 0, INT($H33*kraina3[[#This Row],[2017]])))</f>
        <v>7356805</v>
      </c>
      <c r="O33">
        <f>IF(kraina3[[#This Row],[2018]] &gt; 2*$I33, kraina3[[#This Row],[2018]], IF(kraina3[[#This Row],[2018]] = 0, 0, INT($H33*kraina3[[#This Row],[2018]])))</f>
        <v>7356805</v>
      </c>
      <c r="P33">
        <f>IF(kraina3[[#This Row],[2019]] &gt; 2*$I33, kraina3[[#This Row],[2019]], IF(kraina3[[#This Row],[2019]] = 0, 0, INT($H33*kraina3[[#This Row],[2019]])))</f>
        <v>7356805</v>
      </c>
      <c r="Q33">
        <f>IF(kraina3[[#This Row],[2020]] &gt; 2*$I33, kraina3[[#This Row],[2020]], IF(kraina3[[#This Row],[2020]] = 0, 0, INT($H33*kraina3[[#This Row],[2020]])))</f>
        <v>7356805</v>
      </c>
      <c r="R33">
        <f>IF(kraina3[[#This Row],[2021]] &gt; 2*$I33, kraina3[[#This Row],[2021]], IF(kraina3[[#This Row],[2021]] = 0, 0, INT($H33*kraina3[[#This Row],[2021]])))</f>
        <v>7356805</v>
      </c>
      <c r="S33">
        <f>IF(kraina3[[#This Row],[2022]] &gt; 2*$I33, kraina3[[#This Row],[2022]], IF(kraina3[[#This Row],[2022]] = 0, 0, INT($H33*kraina3[[#This Row],[2022]])))</f>
        <v>7356805</v>
      </c>
      <c r="T33">
        <f>IF(kraina3[[#This Row],[2023]] &gt; 2*$I33, kraina3[[#This Row],[2023]], IF(kraina3[[#This Row],[2023]] = 0, 0, INT($H33*kraina3[[#This Row],[2023]])))</f>
        <v>7356805</v>
      </c>
      <c r="U33">
        <f>IF(kraina3[[#This Row],[2024]] &gt; 2*$I33, kraina3[[#This Row],[2024]], IF(kraina3[[#This Row],[2024]] = 0, 0, INT($H33*kraina3[[#This Row],[2024]])))</f>
        <v>7356805</v>
      </c>
      <c r="V33">
        <f>IF(kraina3[[#This Row],[ludnosc 2014]] &gt; 2*$I33, 1, 0)</f>
        <v>0</v>
      </c>
      <c r="W33">
        <f>IF(kraina3[[#This Row],[2015]] &gt; 2*$I33, 1, 0)</f>
        <v>1</v>
      </c>
      <c r="X33">
        <f>IF(kraina3[[#This Row],[2016]] &gt; 2*$I33, 1, 0)</f>
        <v>1</v>
      </c>
      <c r="Y33">
        <f>IF(kraina3[[#This Row],[2017]] &gt; 2*$I33, 1, 0)</f>
        <v>1</v>
      </c>
      <c r="Z33">
        <f>IF(kraina3[[#This Row],[2018]] &gt; 2*$I33, 1, 0)</f>
        <v>1</v>
      </c>
      <c r="AA33">
        <f>IF(kraina3[[#This Row],[2019]] &gt; 2*$I33, 1, 0)</f>
        <v>1</v>
      </c>
      <c r="AB33">
        <f>IF(kraina3[[#This Row],[2020]] &gt; 2*$I33, 1, 0)</f>
        <v>1</v>
      </c>
      <c r="AC33">
        <f>IF(kraina3[[#This Row],[2021]] &gt; 2*$I33, 1, 0)</f>
        <v>1</v>
      </c>
      <c r="AD33">
        <f>IF(kraina3[[#This Row],[2022]] &gt; 2*$I33, 1, 0)</f>
        <v>1</v>
      </c>
      <c r="AE33">
        <f>IF(kraina3[[#This Row],[2023]] &gt; 2*$I33, 1, 0)</f>
        <v>1</v>
      </c>
      <c r="AF33">
        <f>IF(kraina3[[#This Row],[2024]] &gt; 2*$I33, 1, 0)</f>
        <v>1</v>
      </c>
      <c r="AG33">
        <f>IF(kraina3[[#This Row],[2025]] &gt; 2*$I33, 1, 0)</f>
        <v>1</v>
      </c>
      <c r="AH33">
        <f>IF(SUM(kraina3[[#This Row],[2014]:[r2025]])&gt;0, 1, 0)</f>
        <v>1</v>
      </c>
    </row>
    <row r="34" spans="1:34" x14ac:dyDescent="0.35">
      <c r="A34" s="1" t="s">
        <v>32</v>
      </c>
      <c r="B34" s="1" t="str">
        <f>MID(kraina3[[#This Row],[nazwa woj.]], 2, 2)</f>
        <v>33</v>
      </c>
      <c r="C34" s="1" t="str">
        <f>RIGHT(kraina3[[#This Row],[nazwa woj.]], 1)</f>
        <v>B</v>
      </c>
      <c r="D34">
        <v>2966291</v>
      </c>
      <c r="E34">
        <v>2889963</v>
      </c>
      <c r="F34">
        <v>462453</v>
      </c>
      <c r="G34">
        <v>486354</v>
      </c>
      <c r="H34">
        <f>ROUNDDOWN(kraina3[[#This Row],[ludnosc 2014]]/I34, 4)</f>
        <v>0.16200000000000001</v>
      </c>
      <c r="I34">
        <f>kraina3[[#This Row],[kobiety 2013]]+kraina3[[#This Row],[mezczyzni 2013]]</f>
        <v>5856254</v>
      </c>
      <c r="J34">
        <f>kraina3[[#This Row],[kobiety 2014]]+kraina3[[#This Row],[mezczyzni 2014]]</f>
        <v>948807</v>
      </c>
      <c r="K34">
        <f>IF(kraina3[[#This Row],[ludnosc 2014]] &gt; 2*$I34, kraina3[[#This Row],[ludnosc 2014]], IF(kraina3[[#This Row],[ludnosc 2014]] = 0, 0, INT($H34*kraina3[[#This Row],[ludnosc 2014]])))</f>
        <v>153706</v>
      </c>
      <c r="L34">
        <f>IF(kraina3[[#This Row],[2015]] &gt; 2*$I34, kraina3[[#This Row],[2015]], IF(kraina3[[#This Row],[2015]] = 0, 0, INT($H34*kraina3[[#This Row],[2015]])))</f>
        <v>24900</v>
      </c>
      <c r="M34">
        <f>IF(kraina3[[#This Row],[2016]] &gt; 2*$I34, kraina3[[#This Row],[2016]], IF(kraina3[[#This Row],[2016]] = 0, 0, INT($H34*kraina3[[#This Row],[2016]])))</f>
        <v>4033</v>
      </c>
      <c r="N34">
        <f>IF(kraina3[[#This Row],[2017]] &gt; 2*$I34, kraina3[[#This Row],[2017]], IF(kraina3[[#This Row],[2017]] = 0, 0, INT($H34*kraina3[[#This Row],[2017]])))</f>
        <v>653</v>
      </c>
      <c r="O34">
        <f>IF(kraina3[[#This Row],[2018]] &gt; 2*$I34, kraina3[[#This Row],[2018]], IF(kraina3[[#This Row],[2018]] = 0, 0, INT($H34*kraina3[[#This Row],[2018]])))</f>
        <v>105</v>
      </c>
      <c r="P34">
        <f>IF(kraina3[[#This Row],[2019]] &gt; 2*$I34, kraina3[[#This Row],[2019]], IF(kraina3[[#This Row],[2019]] = 0, 0, INT($H34*kraina3[[#This Row],[2019]])))</f>
        <v>17</v>
      </c>
      <c r="Q34">
        <f>IF(kraina3[[#This Row],[2020]] &gt; 2*$I34, kraina3[[#This Row],[2020]], IF(kraina3[[#This Row],[2020]] = 0, 0, INT($H34*kraina3[[#This Row],[2020]])))</f>
        <v>2</v>
      </c>
      <c r="R34">
        <f>IF(kraina3[[#This Row],[2021]] &gt; 2*$I34, kraina3[[#This Row],[2021]], IF(kraina3[[#This Row],[2021]] = 0, 0, INT($H34*kraina3[[#This Row],[2021]])))</f>
        <v>0</v>
      </c>
      <c r="S34">
        <f>IF(kraina3[[#This Row],[2022]] &gt; 2*$I34, kraina3[[#This Row],[2022]], IF(kraina3[[#This Row],[2022]] = 0, 0, INT($H34*kraina3[[#This Row],[2022]])))</f>
        <v>0</v>
      </c>
      <c r="T34">
        <f>IF(kraina3[[#This Row],[2023]] &gt; 2*$I34, kraina3[[#This Row],[2023]], IF(kraina3[[#This Row],[2023]] = 0, 0, INT($H34*kraina3[[#This Row],[2023]])))</f>
        <v>0</v>
      </c>
      <c r="U34">
        <f>IF(kraina3[[#This Row],[2024]] &gt; 2*$I34, kraina3[[#This Row],[2024]], IF(kraina3[[#This Row],[2024]] = 0, 0, INT($H34*kraina3[[#This Row],[2024]])))</f>
        <v>0</v>
      </c>
      <c r="V34">
        <f>IF(kraina3[[#This Row],[ludnosc 2014]] &gt; 2*$I34, 1, 0)</f>
        <v>0</v>
      </c>
      <c r="W34">
        <f>IF(kraina3[[#This Row],[2015]] &gt; 2*$I34, 1, 0)</f>
        <v>0</v>
      </c>
      <c r="X34">
        <f>IF(kraina3[[#This Row],[2016]] &gt; 2*$I34, 1, 0)</f>
        <v>0</v>
      </c>
      <c r="Y34">
        <f>IF(kraina3[[#This Row],[2017]] &gt; 2*$I34, 1, 0)</f>
        <v>0</v>
      </c>
      <c r="Z34">
        <f>IF(kraina3[[#This Row],[2018]] &gt; 2*$I34, 1, 0)</f>
        <v>0</v>
      </c>
      <c r="AA34">
        <f>IF(kraina3[[#This Row],[2019]] &gt; 2*$I34, 1, 0)</f>
        <v>0</v>
      </c>
      <c r="AB34">
        <f>IF(kraina3[[#This Row],[2020]] &gt; 2*$I34, 1, 0)</f>
        <v>0</v>
      </c>
      <c r="AC34">
        <f>IF(kraina3[[#This Row],[2021]] &gt; 2*$I34, 1, 0)</f>
        <v>0</v>
      </c>
      <c r="AD34">
        <f>IF(kraina3[[#This Row],[2022]] &gt; 2*$I34, 1, 0)</f>
        <v>0</v>
      </c>
      <c r="AE34">
        <f>IF(kraina3[[#This Row],[2023]] &gt; 2*$I34, 1, 0)</f>
        <v>0</v>
      </c>
      <c r="AF34">
        <f>IF(kraina3[[#This Row],[2024]] &gt; 2*$I34, 1, 0)</f>
        <v>0</v>
      </c>
      <c r="AG34">
        <f>IF(kraina3[[#This Row],[2025]] &gt; 2*$I34, 1, 0)</f>
        <v>0</v>
      </c>
      <c r="AH34">
        <f>IF(SUM(kraina3[[#This Row],[2014]:[r2025]])&gt;0, 1, 0)</f>
        <v>0</v>
      </c>
    </row>
    <row r="35" spans="1:34" x14ac:dyDescent="0.35">
      <c r="A35" s="1" t="s">
        <v>33</v>
      </c>
      <c r="B35" s="1" t="str">
        <f>MID(kraina3[[#This Row],[nazwa woj.]], 2, 2)</f>
        <v>34</v>
      </c>
      <c r="C35" s="1" t="str">
        <f>RIGHT(kraina3[[#This Row],[nazwa woj.]], 1)</f>
        <v>C</v>
      </c>
      <c r="D35">
        <v>76648</v>
      </c>
      <c r="E35">
        <v>81385</v>
      </c>
      <c r="F35">
        <v>1374708</v>
      </c>
      <c r="G35">
        <v>1379567</v>
      </c>
      <c r="H35">
        <f>ROUNDDOWN(kraina3[[#This Row],[ludnosc 2014]]/I35, 4)</f>
        <v>17.4284</v>
      </c>
      <c r="I35">
        <f>kraina3[[#This Row],[kobiety 2013]]+kraina3[[#This Row],[mezczyzni 2013]]</f>
        <v>158033</v>
      </c>
      <c r="J35">
        <f>kraina3[[#This Row],[kobiety 2014]]+kraina3[[#This Row],[mezczyzni 2014]]</f>
        <v>2754275</v>
      </c>
      <c r="K35">
        <f>IF(kraina3[[#This Row],[ludnosc 2014]] &gt; 2*$I35, kraina3[[#This Row],[ludnosc 2014]], IF(kraina3[[#This Row],[ludnosc 2014]] = 0, 0, INT($H35*kraina3[[#This Row],[ludnosc 2014]])))</f>
        <v>2754275</v>
      </c>
      <c r="L35">
        <f>IF(kraina3[[#This Row],[2015]] &gt; 2*$I35, kraina3[[#This Row],[2015]], IF(kraina3[[#This Row],[2015]] = 0, 0, INT($H35*kraina3[[#This Row],[2015]])))</f>
        <v>2754275</v>
      </c>
      <c r="M35">
        <f>IF(kraina3[[#This Row],[2016]] &gt; 2*$I35, kraina3[[#This Row],[2016]], IF(kraina3[[#This Row],[2016]] = 0, 0, INT($H35*kraina3[[#This Row],[2016]])))</f>
        <v>2754275</v>
      </c>
      <c r="N35">
        <f>IF(kraina3[[#This Row],[2017]] &gt; 2*$I35, kraina3[[#This Row],[2017]], IF(kraina3[[#This Row],[2017]] = 0, 0, INT($H35*kraina3[[#This Row],[2017]])))</f>
        <v>2754275</v>
      </c>
      <c r="O35">
        <f>IF(kraina3[[#This Row],[2018]] &gt; 2*$I35, kraina3[[#This Row],[2018]], IF(kraina3[[#This Row],[2018]] = 0, 0, INT($H35*kraina3[[#This Row],[2018]])))</f>
        <v>2754275</v>
      </c>
      <c r="P35">
        <f>IF(kraina3[[#This Row],[2019]] &gt; 2*$I35, kraina3[[#This Row],[2019]], IF(kraina3[[#This Row],[2019]] = 0, 0, INT($H35*kraina3[[#This Row],[2019]])))</f>
        <v>2754275</v>
      </c>
      <c r="Q35">
        <f>IF(kraina3[[#This Row],[2020]] &gt; 2*$I35, kraina3[[#This Row],[2020]], IF(kraina3[[#This Row],[2020]] = 0, 0, INT($H35*kraina3[[#This Row],[2020]])))</f>
        <v>2754275</v>
      </c>
      <c r="R35">
        <f>IF(kraina3[[#This Row],[2021]] &gt; 2*$I35, kraina3[[#This Row],[2021]], IF(kraina3[[#This Row],[2021]] = 0, 0, INT($H35*kraina3[[#This Row],[2021]])))</f>
        <v>2754275</v>
      </c>
      <c r="S35">
        <f>IF(kraina3[[#This Row],[2022]] &gt; 2*$I35, kraina3[[#This Row],[2022]], IF(kraina3[[#This Row],[2022]] = 0, 0, INT($H35*kraina3[[#This Row],[2022]])))</f>
        <v>2754275</v>
      </c>
      <c r="T35">
        <f>IF(kraina3[[#This Row],[2023]] &gt; 2*$I35, kraina3[[#This Row],[2023]], IF(kraina3[[#This Row],[2023]] = 0, 0, INT($H35*kraina3[[#This Row],[2023]])))</f>
        <v>2754275</v>
      </c>
      <c r="U35">
        <f>IF(kraina3[[#This Row],[2024]] &gt; 2*$I35, kraina3[[#This Row],[2024]], IF(kraina3[[#This Row],[2024]] = 0, 0, INT($H35*kraina3[[#This Row],[2024]])))</f>
        <v>2754275</v>
      </c>
      <c r="V35">
        <f>IF(kraina3[[#This Row],[ludnosc 2014]] &gt; 2*$I35, 1, 0)</f>
        <v>1</v>
      </c>
      <c r="W35">
        <f>IF(kraina3[[#This Row],[2015]] &gt; 2*$I35, 1, 0)</f>
        <v>1</v>
      </c>
      <c r="X35">
        <f>IF(kraina3[[#This Row],[2016]] &gt; 2*$I35, 1, 0)</f>
        <v>1</v>
      </c>
      <c r="Y35">
        <f>IF(kraina3[[#This Row],[2017]] &gt; 2*$I35, 1, 0)</f>
        <v>1</v>
      </c>
      <c r="Z35">
        <f>IF(kraina3[[#This Row],[2018]] &gt; 2*$I35, 1, 0)</f>
        <v>1</v>
      </c>
      <c r="AA35">
        <f>IF(kraina3[[#This Row],[2019]] &gt; 2*$I35, 1, 0)</f>
        <v>1</v>
      </c>
      <c r="AB35">
        <f>IF(kraina3[[#This Row],[2020]] &gt; 2*$I35, 1, 0)</f>
        <v>1</v>
      </c>
      <c r="AC35">
        <f>IF(kraina3[[#This Row],[2021]] &gt; 2*$I35, 1, 0)</f>
        <v>1</v>
      </c>
      <c r="AD35">
        <f>IF(kraina3[[#This Row],[2022]] &gt; 2*$I35, 1, 0)</f>
        <v>1</v>
      </c>
      <c r="AE35">
        <f>IF(kraina3[[#This Row],[2023]] &gt; 2*$I35, 1, 0)</f>
        <v>1</v>
      </c>
      <c r="AF35">
        <f>IF(kraina3[[#This Row],[2024]] &gt; 2*$I35, 1, 0)</f>
        <v>1</v>
      </c>
      <c r="AG35">
        <f>IF(kraina3[[#This Row],[2025]] &gt; 2*$I35, 1, 0)</f>
        <v>1</v>
      </c>
      <c r="AH35">
        <f>IF(SUM(kraina3[[#This Row],[2014]:[r2025]])&gt;0, 1, 0)</f>
        <v>1</v>
      </c>
    </row>
    <row r="36" spans="1:34" x14ac:dyDescent="0.35">
      <c r="A36" s="1" t="s">
        <v>34</v>
      </c>
      <c r="B36" s="1" t="str">
        <f>MID(kraina3[[#This Row],[nazwa woj.]], 2, 2)</f>
        <v>35</v>
      </c>
      <c r="C36" s="1" t="str">
        <f>RIGHT(kraina3[[#This Row],[nazwa woj.]], 1)</f>
        <v>C</v>
      </c>
      <c r="D36">
        <v>2574432</v>
      </c>
      <c r="E36">
        <v>2409710</v>
      </c>
      <c r="F36">
        <v>987486</v>
      </c>
      <c r="G36">
        <v>999043</v>
      </c>
      <c r="H36">
        <f>ROUNDDOWN(kraina3[[#This Row],[ludnosc 2014]]/I36, 4)</f>
        <v>0.39850000000000002</v>
      </c>
      <c r="I36">
        <f>kraina3[[#This Row],[kobiety 2013]]+kraina3[[#This Row],[mezczyzni 2013]]</f>
        <v>4984142</v>
      </c>
      <c r="J36">
        <f>kraina3[[#This Row],[kobiety 2014]]+kraina3[[#This Row],[mezczyzni 2014]]</f>
        <v>1986529</v>
      </c>
      <c r="K36">
        <f>IF(kraina3[[#This Row],[ludnosc 2014]] &gt; 2*$I36, kraina3[[#This Row],[ludnosc 2014]], IF(kraina3[[#This Row],[ludnosc 2014]] = 0, 0, INT($H36*kraina3[[#This Row],[ludnosc 2014]])))</f>
        <v>791631</v>
      </c>
      <c r="L36">
        <f>IF(kraina3[[#This Row],[2015]] &gt; 2*$I36, kraina3[[#This Row],[2015]], IF(kraina3[[#This Row],[2015]] = 0, 0, INT($H36*kraina3[[#This Row],[2015]])))</f>
        <v>315464</v>
      </c>
      <c r="M36">
        <f>IF(kraina3[[#This Row],[2016]] &gt; 2*$I36, kraina3[[#This Row],[2016]], IF(kraina3[[#This Row],[2016]] = 0, 0, INT($H36*kraina3[[#This Row],[2016]])))</f>
        <v>125712</v>
      </c>
      <c r="N36">
        <f>IF(kraina3[[#This Row],[2017]] &gt; 2*$I36, kraina3[[#This Row],[2017]], IF(kraina3[[#This Row],[2017]] = 0, 0, INT($H36*kraina3[[#This Row],[2017]])))</f>
        <v>50096</v>
      </c>
      <c r="O36">
        <f>IF(kraina3[[#This Row],[2018]] &gt; 2*$I36, kraina3[[#This Row],[2018]], IF(kraina3[[#This Row],[2018]] = 0, 0, INT($H36*kraina3[[#This Row],[2018]])))</f>
        <v>19963</v>
      </c>
      <c r="P36">
        <f>IF(kraina3[[#This Row],[2019]] &gt; 2*$I36, kraina3[[#This Row],[2019]], IF(kraina3[[#This Row],[2019]] = 0, 0, INT($H36*kraina3[[#This Row],[2019]])))</f>
        <v>7955</v>
      </c>
      <c r="Q36">
        <f>IF(kraina3[[#This Row],[2020]] &gt; 2*$I36, kraina3[[#This Row],[2020]], IF(kraina3[[#This Row],[2020]] = 0, 0, INT($H36*kraina3[[#This Row],[2020]])))</f>
        <v>3170</v>
      </c>
      <c r="R36">
        <f>IF(kraina3[[#This Row],[2021]] &gt; 2*$I36, kraina3[[#This Row],[2021]], IF(kraina3[[#This Row],[2021]] = 0, 0, INT($H36*kraina3[[#This Row],[2021]])))</f>
        <v>1263</v>
      </c>
      <c r="S36">
        <f>IF(kraina3[[#This Row],[2022]] &gt; 2*$I36, kraina3[[#This Row],[2022]], IF(kraina3[[#This Row],[2022]] = 0, 0, INT($H36*kraina3[[#This Row],[2022]])))</f>
        <v>503</v>
      </c>
      <c r="T36">
        <f>IF(kraina3[[#This Row],[2023]] &gt; 2*$I36, kraina3[[#This Row],[2023]], IF(kraina3[[#This Row],[2023]] = 0, 0, INT($H36*kraina3[[#This Row],[2023]])))</f>
        <v>200</v>
      </c>
      <c r="U36">
        <f>IF(kraina3[[#This Row],[2024]] &gt; 2*$I36, kraina3[[#This Row],[2024]], IF(kraina3[[#This Row],[2024]] = 0, 0, INT($H36*kraina3[[#This Row],[2024]])))</f>
        <v>79</v>
      </c>
      <c r="V36">
        <f>IF(kraina3[[#This Row],[ludnosc 2014]] &gt; 2*$I36, 1, 0)</f>
        <v>0</v>
      </c>
      <c r="W36">
        <f>IF(kraina3[[#This Row],[2015]] &gt; 2*$I36, 1, 0)</f>
        <v>0</v>
      </c>
      <c r="X36">
        <f>IF(kraina3[[#This Row],[2016]] &gt; 2*$I36, 1, 0)</f>
        <v>0</v>
      </c>
      <c r="Y36">
        <f>IF(kraina3[[#This Row],[2017]] &gt; 2*$I36, 1, 0)</f>
        <v>0</v>
      </c>
      <c r="Z36">
        <f>IF(kraina3[[#This Row],[2018]] &gt; 2*$I36, 1, 0)</f>
        <v>0</v>
      </c>
      <c r="AA36">
        <f>IF(kraina3[[#This Row],[2019]] &gt; 2*$I36, 1, 0)</f>
        <v>0</v>
      </c>
      <c r="AB36">
        <f>IF(kraina3[[#This Row],[2020]] &gt; 2*$I36, 1, 0)</f>
        <v>0</v>
      </c>
      <c r="AC36">
        <f>IF(kraina3[[#This Row],[2021]] &gt; 2*$I36, 1, 0)</f>
        <v>0</v>
      </c>
      <c r="AD36">
        <f>IF(kraina3[[#This Row],[2022]] &gt; 2*$I36, 1, 0)</f>
        <v>0</v>
      </c>
      <c r="AE36">
        <f>IF(kraina3[[#This Row],[2023]] &gt; 2*$I36, 1, 0)</f>
        <v>0</v>
      </c>
      <c r="AF36">
        <f>IF(kraina3[[#This Row],[2024]] &gt; 2*$I36, 1, 0)</f>
        <v>0</v>
      </c>
      <c r="AG36">
        <f>IF(kraina3[[#This Row],[2025]] &gt; 2*$I36, 1, 0)</f>
        <v>0</v>
      </c>
      <c r="AH36">
        <f>IF(SUM(kraina3[[#This Row],[2014]:[r2025]])&gt;0, 1, 0)</f>
        <v>0</v>
      </c>
    </row>
    <row r="37" spans="1:34" x14ac:dyDescent="0.35">
      <c r="A37" s="1" t="s">
        <v>35</v>
      </c>
      <c r="B37" s="1" t="str">
        <f>MID(kraina3[[#This Row],[nazwa woj.]], 2, 2)</f>
        <v>36</v>
      </c>
      <c r="C37" s="1" t="str">
        <f>RIGHT(kraina3[[#This Row],[nazwa woj.]], 1)</f>
        <v>B</v>
      </c>
      <c r="D37">
        <v>1778590</v>
      </c>
      <c r="E37">
        <v>1874844</v>
      </c>
      <c r="F37">
        <v>111191</v>
      </c>
      <c r="G37">
        <v>117846</v>
      </c>
      <c r="H37">
        <f>ROUNDDOWN(kraina3[[#This Row],[ludnosc 2014]]/I37, 4)</f>
        <v>6.2600000000000003E-2</v>
      </c>
      <c r="I37">
        <f>kraina3[[#This Row],[kobiety 2013]]+kraina3[[#This Row],[mezczyzni 2013]]</f>
        <v>3653434</v>
      </c>
      <c r="J37">
        <f>kraina3[[#This Row],[kobiety 2014]]+kraina3[[#This Row],[mezczyzni 2014]]</f>
        <v>229037</v>
      </c>
      <c r="K37">
        <f>IF(kraina3[[#This Row],[ludnosc 2014]] &gt; 2*$I37, kraina3[[#This Row],[ludnosc 2014]], IF(kraina3[[#This Row],[ludnosc 2014]] = 0, 0, INT($H37*kraina3[[#This Row],[ludnosc 2014]])))</f>
        <v>14337</v>
      </c>
      <c r="L37">
        <f>IF(kraina3[[#This Row],[2015]] &gt; 2*$I37, kraina3[[#This Row],[2015]], IF(kraina3[[#This Row],[2015]] = 0, 0, INT($H37*kraina3[[#This Row],[2015]])))</f>
        <v>897</v>
      </c>
      <c r="M37">
        <f>IF(kraina3[[#This Row],[2016]] &gt; 2*$I37, kraina3[[#This Row],[2016]], IF(kraina3[[#This Row],[2016]] = 0, 0, INT($H37*kraina3[[#This Row],[2016]])))</f>
        <v>56</v>
      </c>
      <c r="N37">
        <f>IF(kraina3[[#This Row],[2017]] &gt; 2*$I37, kraina3[[#This Row],[2017]], IF(kraina3[[#This Row],[2017]] = 0, 0, INT($H37*kraina3[[#This Row],[2017]])))</f>
        <v>3</v>
      </c>
      <c r="O37">
        <f>IF(kraina3[[#This Row],[2018]] &gt; 2*$I37, kraina3[[#This Row],[2018]], IF(kraina3[[#This Row],[2018]] = 0, 0, INT($H37*kraina3[[#This Row],[2018]])))</f>
        <v>0</v>
      </c>
      <c r="P37">
        <f>IF(kraina3[[#This Row],[2019]] &gt; 2*$I37, kraina3[[#This Row],[2019]], IF(kraina3[[#This Row],[2019]] = 0, 0, INT($H37*kraina3[[#This Row],[2019]])))</f>
        <v>0</v>
      </c>
      <c r="Q37">
        <f>IF(kraina3[[#This Row],[2020]] &gt; 2*$I37, kraina3[[#This Row],[2020]], IF(kraina3[[#This Row],[2020]] = 0, 0, INT($H37*kraina3[[#This Row],[2020]])))</f>
        <v>0</v>
      </c>
      <c r="R37">
        <f>IF(kraina3[[#This Row],[2021]] &gt; 2*$I37, kraina3[[#This Row],[2021]], IF(kraina3[[#This Row],[2021]] = 0, 0, INT($H37*kraina3[[#This Row],[2021]])))</f>
        <v>0</v>
      </c>
      <c r="S37">
        <f>IF(kraina3[[#This Row],[2022]] &gt; 2*$I37, kraina3[[#This Row],[2022]], IF(kraina3[[#This Row],[2022]] = 0, 0, INT($H37*kraina3[[#This Row],[2022]])))</f>
        <v>0</v>
      </c>
      <c r="T37">
        <f>IF(kraina3[[#This Row],[2023]] &gt; 2*$I37, kraina3[[#This Row],[2023]], IF(kraina3[[#This Row],[2023]] = 0, 0, INT($H37*kraina3[[#This Row],[2023]])))</f>
        <v>0</v>
      </c>
      <c r="U37">
        <f>IF(kraina3[[#This Row],[2024]] &gt; 2*$I37, kraina3[[#This Row],[2024]], IF(kraina3[[#This Row],[2024]] = 0, 0, INT($H37*kraina3[[#This Row],[2024]])))</f>
        <v>0</v>
      </c>
      <c r="V37">
        <f>IF(kraina3[[#This Row],[ludnosc 2014]] &gt; 2*$I37, 1, 0)</f>
        <v>0</v>
      </c>
      <c r="W37">
        <f>IF(kraina3[[#This Row],[2015]] &gt; 2*$I37, 1, 0)</f>
        <v>0</v>
      </c>
      <c r="X37">
        <f>IF(kraina3[[#This Row],[2016]] &gt; 2*$I37, 1, 0)</f>
        <v>0</v>
      </c>
      <c r="Y37">
        <f>IF(kraina3[[#This Row],[2017]] &gt; 2*$I37, 1, 0)</f>
        <v>0</v>
      </c>
      <c r="Z37">
        <f>IF(kraina3[[#This Row],[2018]] &gt; 2*$I37, 1, 0)</f>
        <v>0</v>
      </c>
      <c r="AA37">
        <f>IF(kraina3[[#This Row],[2019]] &gt; 2*$I37, 1, 0)</f>
        <v>0</v>
      </c>
      <c r="AB37">
        <f>IF(kraina3[[#This Row],[2020]] &gt; 2*$I37, 1, 0)</f>
        <v>0</v>
      </c>
      <c r="AC37">
        <f>IF(kraina3[[#This Row],[2021]] &gt; 2*$I37, 1, 0)</f>
        <v>0</v>
      </c>
      <c r="AD37">
        <f>IF(kraina3[[#This Row],[2022]] &gt; 2*$I37, 1, 0)</f>
        <v>0</v>
      </c>
      <c r="AE37">
        <f>IF(kraina3[[#This Row],[2023]] &gt; 2*$I37, 1, 0)</f>
        <v>0</v>
      </c>
      <c r="AF37">
        <f>IF(kraina3[[#This Row],[2024]] &gt; 2*$I37, 1, 0)</f>
        <v>0</v>
      </c>
      <c r="AG37">
        <f>IF(kraina3[[#This Row],[2025]] &gt; 2*$I37, 1, 0)</f>
        <v>0</v>
      </c>
      <c r="AH37">
        <f>IF(SUM(kraina3[[#This Row],[2014]:[r2025]])&gt;0, 1, 0)</f>
        <v>0</v>
      </c>
    </row>
    <row r="38" spans="1:34" x14ac:dyDescent="0.35">
      <c r="A38" s="1" t="s">
        <v>36</v>
      </c>
      <c r="B38" s="1" t="str">
        <f>MID(kraina3[[#This Row],[nazwa woj.]], 2, 2)</f>
        <v>37</v>
      </c>
      <c r="C38" s="1" t="str">
        <f>RIGHT(kraina3[[#This Row],[nazwa woj.]], 1)</f>
        <v>A</v>
      </c>
      <c r="D38">
        <v>1506541</v>
      </c>
      <c r="E38">
        <v>1414887</v>
      </c>
      <c r="F38">
        <v>1216612</v>
      </c>
      <c r="G38">
        <v>1166775</v>
      </c>
      <c r="H38">
        <f>ROUNDDOWN(kraina3[[#This Row],[ludnosc 2014]]/I38, 4)</f>
        <v>0.81579999999999997</v>
      </c>
      <c r="I38">
        <f>kraina3[[#This Row],[kobiety 2013]]+kraina3[[#This Row],[mezczyzni 2013]]</f>
        <v>2921428</v>
      </c>
      <c r="J38">
        <f>kraina3[[#This Row],[kobiety 2014]]+kraina3[[#This Row],[mezczyzni 2014]]</f>
        <v>2383387</v>
      </c>
      <c r="K38">
        <f>IF(kraina3[[#This Row],[ludnosc 2014]] &gt; 2*$I38, kraina3[[#This Row],[ludnosc 2014]], IF(kraina3[[#This Row],[ludnosc 2014]] = 0, 0, INT($H38*kraina3[[#This Row],[ludnosc 2014]])))</f>
        <v>1944367</v>
      </c>
      <c r="L38">
        <f>IF(kraina3[[#This Row],[2015]] &gt; 2*$I38, kraina3[[#This Row],[2015]], IF(kraina3[[#This Row],[2015]] = 0, 0, INT($H38*kraina3[[#This Row],[2015]])))</f>
        <v>1586214</v>
      </c>
      <c r="M38">
        <f>IF(kraina3[[#This Row],[2016]] &gt; 2*$I38, kraina3[[#This Row],[2016]], IF(kraina3[[#This Row],[2016]] = 0, 0, INT($H38*kraina3[[#This Row],[2016]])))</f>
        <v>1294033</v>
      </c>
      <c r="N38">
        <f>IF(kraina3[[#This Row],[2017]] &gt; 2*$I38, kraina3[[#This Row],[2017]], IF(kraina3[[#This Row],[2017]] = 0, 0, INT($H38*kraina3[[#This Row],[2017]])))</f>
        <v>1055672</v>
      </c>
      <c r="O38">
        <f>IF(kraina3[[#This Row],[2018]] &gt; 2*$I38, kraina3[[#This Row],[2018]], IF(kraina3[[#This Row],[2018]] = 0, 0, INT($H38*kraina3[[#This Row],[2018]])))</f>
        <v>861217</v>
      </c>
      <c r="P38">
        <f>IF(kraina3[[#This Row],[2019]] &gt; 2*$I38, kraina3[[#This Row],[2019]], IF(kraina3[[#This Row],[2019]] = 0, 0, INT($H38*kraina3[[#This Row],[2019]])))</f>
        <v>702580</v>
      </c>
      <c r="Q38">
        <f>IF(kraina3[[#This Row],[2020]] &gt; 2*$I38, kraina3[[#This Row],[2020]], IF(kraina3[[#This Row],[2020]] = 0, 0, INT($H38*kraina3[[#This Row],[2020]])))</f>
        <v>573164</v>
      </c>
      <c r="R38">
        <f>IF(kraina3[[#This Row],[2021]] &gt; 2*$I38, kraina3[[#This Row],[2021]], IF(kraina3[[#This Row],[2021]] = 0, 0, INT($H38*kraina3[[#This Row],[2021]])))</f>
        <v>467587</v>
      </c>
      <c r="S38">
        <f>IF(kraina3[[#This Row],[2022]] &gt; 2*$I38, kraina3[[#This Row],[2022]], IF(kraina3[[#This Row],[2022]] = 0, 0, INT($H38*kraina3[[#This Row],[2022]])))</f>
        <v>381457</v>
      </c>
      <c r="T38">
        <f>IF(kraina3[[#This Row],[2023]] &gt; 2*$I38, kraina3[[#This Row],[2023]], IF(kraina3[[#This Row],[2023]] = 0, 0, INT($H38*kraina3[[#This Row],[2023]])))</f>
        <v>311192</v>
      </c>
      <c r="U38">
        <f>IF(kraina3[[#This Row],[2024]] &gt; 2*$I38, kraina3[[#This Row],[2024]], IF(kraina3[[#This Row],[2024]] = 0, 0, INT($H38*kraina3[[#This Row],[2024]])))</f>
        <v>253870</v>
      </c>
      <c r="V38">
        <f>IF(kraina3[[#This Row],[ludnosc 2014]] &gt; 2*$I38, 1, 0)</f>
        <v>0</v>
      </c>
      <c r="W38">
        <f>IF(kraina3[[#This Row],[2015]] &gt; 2*$I38, 1, 0)</f>
        <v>0</v>
      </c>
      <c r="X38">
        <f>IF(kraina3[[#This Row],[2016]] &gt; 2*$I38, 1, 0)</f>
        <v>0</v>
      </c>
      <c r="Y38">
        <f>IF(kraina3[[#This Row],[2017]] &gt; 2*$I38, 1, 0)</f>
        <v>0</v>
      </c>
      <c r="Z38">
        <f>IF(kraina3[[#This Row],[2018]] &gt; 2*$I38, 1, 0)</f>
        <v>0</v>
      </c>
      <c r="AA38">
        <f>IF(kraina3[[#This Row],[2019]] &gt; 2*$I38, 1, 0)</f>
        <v>0</v>
      </c>
      <c r="AB38">
        <f>IF(kraina3[[#This Row],[2020]] &gt; 2*$I38, 1, 0)</f>
        <v>0</v>
      </c>
      <c r="AC38">
        <f>IF(kraina3[[#This Row],[2021]] &gt; 2*$I38, 1, 0)</f>
        <v>0</v>
      </c>
      <c r="AD38">
        <f>IF(kraina3[[#This Row],[2022]] &gt; 2*$I38, 1, 0)</f>
        <v>0</v>
      </c>
      <c r="AE38">
        <f>IF(kraina3[[#This Row],[2023]] &gt; 2*$I38, 1, 0)</f>
        <v>0</v>
      </c>
      <c r="AF38">
        <f>IF(kraina3[[#This Row],[2024]] &gt; 2*$I38, 1, 0)</f>
        <v>0</v>
      </c>
      <c r="AG38">
        <f>IF(kraina3[[#This Row],[2025]] &gt; 2*$I38, 1, 0)</f>
        <v>0</v>
      </c>
      <c r="AH38">
        <f>IF(SUM(kraina3[[#This Row],[2014]:[r2025]])&gt;0, 1, 0)</f>
        <v>0</v>
      </c>
    </row>
    <row r="39" spans="1:34" x14ac:dyDescent="0.35">
      <c r="A39" s="1" t="s">
        <v>37</v>
      </c>
      <c r="B39" s="1" t="str">
        <f>MID(kraina3[[#This Row],[nazwa woj.]], 2, 2)</f>
        <v>38</v>
      </c>
      <c r="C39" s="1" t="str">
        <f>RIGHT(kraina3[[#This Row],[nazwa woj.]], 1)</f>
        <v>B</v>
      </c>
      <c r="D39">
        <v>1598886</v>
      </c>
      <c r="E39">
        <v>1687917</v>
      </c>
      <c r="F39">
        <v>449788</v>
      </c>
      <c r="G39">
        <v>427615</v>
      </c>
      <c r="H39">
        <f>ROUNDDOWN(kraina3[[#This Row],[ludnosc 2014]]/I39, 4)</f>
        <v>0.26690000000000003</v>
      </c>
      <c r="I39">
        <f>kraina3[[#This Row],[kobiety 2013]]+kraina3[[#This Row],[mezczyzni 2013]]</f>
        <v>3286803</v>
      </c>
      <c r="J39">
        <f>kraina3[[#This Row],[kobiety 2014]]+kraina3[[#This Row],[mezczyzni 2014]]</f>
        <v>877403</v>
      </c>
      <c r="K39">
        <f>IF(kraina3[[#This Row],[ludnosc 2014]] &gt; 2*$I39, kraina3[[#This Row],[ludnosc 2014]], IF(kraina3[[#This Row],[ludnosc 2014]] = 0, 0, INT($H39*kraina3[[#This Row],[ludnosc 2014]])))</f>
        <v>234178</v>
      </c>
      <c r="L39">
        <f>IF(kraina3[[#This Row],[2015]] &gt; 2*$I39, kraina3[[#This Row],[2015]], IF(kraina3[[#This Row],[2015]] = 0, 0, INT($H39*kraina3[[#This Row],[2015]])))</f>
        <v>62502</v>
      </c>
      <c r="M39">
        <f>IF(kraina3[[#This Row],[2016]] &gt; 2*$I39, kraina3[[#This Row],[2016]], IF(kraina3[[#This Row],[2016]] = 0, 0, INT($H39*kraina3[[#This Row],[2016]])))</f>
        <v>16681</v>
      </c>
      <c r="N39">
        <f>IF(kraina3[[#This Row],[2017]] &gt; 2*$I39, kraina3[[#This Row],[2017]], IF(kraina3[[#This Row],[2017]] = 0, 0, INT($H39*kraina3[[#This Row],[2017]])))</f>
        <v>4452</v>
      </c>
      <c r="O39">
        <f>IF(kraina3[[#This Row],[2018]] &gt; 2*$I39, kraina3[[#This Row],[2018]], IF(kraina3[[#This Row],[2018]] = 0, 0, INT($H39*kraina3[[#This Row],[2018]])))</f>
        <v>1188</v>
      </c>
      <c r="P39">
        <f>IF(kraina3[[#This Row],[2019]] &gt; 2*$I39, kraina3[[#This Row],[2019]], IF(kraina3[[#This Row],[2019]] = 0, 0, INT($H39*kraina3[[#This Row],[2019]])))</f>
        <v>317</v>
      </c>
      <c r="Q39">
        <f>IF(kraina3[[#This Row],[2020]] &gt; 2*$I39, kraina3[[#This Row],[2020]], IF(kraina3[[#This Row],[2020]] = 0, 0, INT($H39*kraina3[[#This Row],[2020]])))</f>
        <v>84</v>
      </c>
      <c r="R39">
        <f>IF(kraina3[[#This Row],[2021]] &gt; 2*$I39, kraina3[[#This Row],[2021]], IF(kraina3[[#This Row],[2021]] = 0, 0, INT($H39*kraina3[[#This Row],[2021]])))</f>
        <v>22</v>
      </c>
      <c r="S39">
        <f>IF(kraina3[[#This Row],[2022]] &gt; 2*$I39, kraina3[[#This Row],[2022]], IF(kraina3[[#This Row],[2022]] = 0, 0, INT($H39*kraina3[[#This Row],[2022]])))</f>
        <v>5</v>
      </c>
      <c r="T39">
        <f>IF(kraina3[[#This Row],[2023]] &gt; 2*$I39, kraina3[[#This Row],[2023]], IF(kraina3[[#This Row],[2023]] = 0, 0, INT($H39*kraina3[[#This Row],[2023]])))</f>
        <v>1</v>
      </c>
      <c r="U39">
        <f>IF(kraina3[[#This Row],[2024]] &gt; 2*$I39, kraina3[[#This Row],[2024]], IF(kraina3[[#This Row],[2024]] = 0, 0, INT($H39*kraina3[[#This Row],[2024]])))</f>
        <v>0</v>
      </c>
      <c r="V39">
        <f>IF(kraina3[[#This Row],[ludnosc 2014]] &gt; 2*$I39, 1, 0)</f>
        <v>0</v>
      </c>
      <c r="W39">
        <f>IF(kraina3[[#This Row],[2015]] &gt; 2*$I39, 1, 0)</f>
        <v>0</v>
      </c>
      <c r="X39">
        <f>IF(kraina3[[#This Row],[2016]] &gt; 2*$I39, 1, 0)</f>
        <v>0</v>
      </c>
      <c r="Y39">
        <f>IF(kraina3[[#This Row],[2017]] &gt; 2*$I39, 1, 0)</f>
        <v>0</v>
      </c>
      <c r="Z39">
        <f>IF(kraina3[[#This Row],[2018]] &gt; 2*$I39, 1, 0)</f>
        <v>0</v>
      </c>
      <c r="AA39">
        <f>IF(kraina3[[#This Row],[2019]] &gt; 2*$I39, 1, 0)</f>
        <v>0</v>
      </c>
      <c r="AB39">
        <f>IF(kraina3[[#This Row],[2020]] &gt; 2*$I39, 1, 0)</f>
        <v>0</v>
      </c>
      <c r="AC39">
        <f>IF(kraina3[[#This Row],[2021]] &gt; 2*$I39, 1, 0)</f>
        <v>0</v>
      </c>
      <c r="AD39">
        <f>IF(kraina3[[#This Row],[2022]] &gt; 2*$I39, 1, 0)</f>
        <v>0</v>
      </c>
      <c r="AE39">
        <f>IF(kraina3[[#This Row],[2023]] &gt; 2*$I39, 1, 0)</f>
        <v>0</v>
      </c>
      <c r="AF39">
        <f>IF(kraina3[[#This Row],[2024]] &gt; 2*$I39, 1, 0)</f>
        <v>0</v>
      </c>
      <c r="AG39">
        <f>IF(kraina3[[#This Row],[2025]] &gt; 2*$I39, 1, 0)</f>
        <v>0</v>
      </c>
      <c r="AH39">
        <f>IF(SUM(kraina3[[#This Row],[2014]:[r2025]])&gt;0, 1, 0)</f>
        <v>0</v>
      </c>
    </row>
    <row r="40" spans="1:34" x14ac:dyDescent="0.35">
      <c r="A40" s="1" t="s">
        <v>38</v>
      </c>
      <c r="B40" s="1" t="str">
        <f>MID(kraina3[[#This Row],[nazwa woj.]], 2, 2)</f>
        <v>39</v>
      </c>
      <c r="C40" s="1" t="str">
        <f>RIGHT(kraina3[[#This Row],[nazwa woj.]], 1)</f>
        <v>D</v>
      </c>
      <c r="D40">
        <v>548989</v>
      </c>
      <c r="E40">
        <v>514636</v>
      </c>
      <c r="F40">
        <v>2770344</v>
      </c>
      <c r="G40">
        <v>3187897</v>
      </c>
      <c r="H40">
        <f>ROUNDDOWN(kraina3[[#This Row],[ludnosc 2014]]/I40, 4)</f>
        <v>5.6017999999999999</v>
      </c>
      <c r="I40">
        <f>kraina3[[#This Row],[kobiety 2013]]+kraina3[[#This Row],[mezczyzni 2013]]</f>
        <v>1063625</v>
      </c>
      <c r="J40">
        <f>kraina3[[#This Row],[kobiety 2014]]+kraina3[[#This Row],[mezczyzni 2014]]</f>
        <v>5958241</v>
      </c>
      <c r="K40">
        <f>IF(kraina3[[#This Row],[ludnosc 2014]] &gt; 2*$I40, kraina3[[#This Row],[ludnosc 2014]], IF(kraina3[[#This Row],[ludnosc 2014]] = 0, 0, INT($H40*kraina3[[#This Row],[ludnosc 2014]])))</f>
        <v>5958241</v>
      </c>
      <c r="L40">
        <f>IF(kraina3[[#This Row],[2015]] &gt; 2*$I40, kraina3[[#This Row],[2015]], IF(kraina3[[#This Row],[2015]] = 0, 0, INT($H40*kraina3[[#This Row],[2015]])))</f>
        <v>5958241</v>
      </c>
      <c r="M40">
        <f>IF(kraina3[[#This Row],[2016]] &gt; 2*$I40, kraina3[[#This Row],[2016]], IF(kraina3[[#This Row],[2016]] = 0, 0, INT($H40*kraina3[[#This Row],[2016]])))</f>
        <v>5958241</v>
      </c>
      <c r="N40">
        <f>IF(kraina3[[#This Row],[2017]] &gt; 2*$I40, kraina3[[#This Row],[2017]], IF(kraina3[[#This Row],[2017]] = 0, 0, INT($H40*kraina3[[#This Row],[2017]])))</f>
        <v>5958241</v>
      </c>
      <c r="O40">
        <f>IF(kraina3[[#This Row],[2018]] &gt; 2*$I40, kraina3[[#This Row],[2018]], IF(kraina3[[#This Row],[2018]] = 0, 0, INT($H40*kraina3[[#This Row],[2018]])))</f>
        <v>5958241</v>
      </c>
      <c r="P40">
        <f>IF(kraina3[[#This Row],[2019]] &gt; 2*$I40, kraina3[[#This Row],[2019]], IF(kraina3[[#This Row],[2019]] = 0, 0, INT($H40*kraina3[[#This Row],[2019]])))</f>
        <v>5958241</v>
      </c>
      <c r="Q40">
        <f>IF(kraina3[[#This Row],[2020]] &gt; 2*$I40, kraina3[[#This Row],[2020]], IF(kraina3[[#This Row],[2020]] = 0, 0, INT($H40*kraina3[[#This Row],[2020]])))</f>
        <v>5958241</v>
      </c>
      <c r="R40">
        <f>IF(kraina3[[#This Row],[2021]] &gt; 2*$I40, kraina3[[#This Row],[2021]], IF(kraina3[[#This Row],[2021]] = 0, 0, INT($H40*kraina3[[#This Row],[2021]])))</f>
        <v>5958241</v>
      </c>
      <c r="S40">
        <f>IF(kraina3[[#This Row],[2022]] &gt; 2*$I40, kraina3[[#This Row],[2022]], IF(kraina3[[#This Row],[2022]] = 0, 0, INT($H40*kraina3[[#This Row],[2022]])))</f>
        <v>5958241</v>
      </c>
      <c r="T40">
        <f>IF(kraina3[[#This Row],[2023]] &gt; 2*$I40, kraina3[[#This Row],[2023]], IF(kraina3[[#This Row],[2023]] = 0, 0, INT($H40*kraina3[[#This Row],[2023]])))</f>
        <v>5958241</v>
      </c>
      <c r="U40">
        <f>IF(kraina3[[#This Row],[2024]] &gt; 2*$I40, kraina3[[#This Row],[2024]], IF(kraina3[[#This Row],[2024]] = 0, 0, INT($H40*kraina3[[#This Row],[2024]])))</f>
        <v>5958241</v>
      </c>
      <c r="V40">
        <f>IF(kraina3[[#This Row],[ludnosc 2014]] &gt; 2*$I40, 1, 0)</f>
        <v>1</v>
      </c>
      <c r="W40">
        <f>IF(kraina3[[#This Row],[2015]] &gt; 2*$I40, 1, 0)</f>
        <v>1</v>
      </c>
      <c r="X40">
        <f>IF(kraina3[[#This Row],[2016]] &gt; 2*$I40, 1, 0)</f>
        <v>1</v>
      </c>
      <c r="Y40">
        <f>IF(kraina3[[#This Row],[2017]] &gt; 2*$I40, 1, 0)</f>
        <v>1</v>
      </c>
      <c r="Z40">
        <f>IF(kraina3[[#This Row],[2018]] &gt; 2*$I40, 1, 0)</f>
        <v>1</v>
      </c>
      <c r="AA40">
        <f>IF(kraina3[[#This Row],[2019]] &gt; 2*$I40, 1, 0)</f>
        <v>1</v>
      </c>
      <c r="AB40">
        <f>IF(kraina3[[#This Row],[2020]] &gt; 2*$I40, 1, 0)</f>
        <v>1</v>
      </c>
      <c r="AC40">
        <f>IF(kraina3[[#This Row],[2021]] &gt; 2*$I40, 1, 0)</f>
        <v>1</v>
      </c>
      <c r="AD40">
        <f>IF(kraina3[[#This Row],[2022]] &gt; 2*$I40, 1, 0)</f>
        <v>1</v>
      </c>
      <c r="AE40">
        <f>IF(kraina3[[#This Row],[2023]] &gt; 2*$I40, 1, 0)</f>
        <v>1</v>
      </c>
      <c r="AF40">
        <f>IF(kraina3[[#This Row],[2024]] &gt; 2*$I40, 1, 0)</f>
        <v>1</v>
      </c>
      <c r="AG40">
        <f>IF(kraina3[[#This Row],[2025]] &gt; 2*$I40, 1, 0)</f>
        <v>1</v>
      </c>
      <c r="AH40">
        <f>IF(SUM(kraina3[[#This Row],[2014]:[r2025]])&gt;0, 1, 0)</f>
        <v>1</v>
      </c>
    </row>
    <row r="41" spans="1:34" x14ac:dyDescent="0.35">
      <c r="A41" s="1" t="s">
        <v>39</v>
      </c>
      <c r="B41" s="1" t="str">
        <f>MID(kraina3[[#This Row],[nazwa woj.]], 2, 2)</f>
        <v>40</v>
      </c>
      <c r="C41" s="1" t="str">
        <f>RIGHT(kraina3[[#This Row],[nazwa woj.]], 1)</f>
        <v>A</v>
      </c>
      <c r="D41">
        <v>1175198</v>
      </c>
      <c r="E41">
        <v>1095440</v>
      </c>
      <c r="F41">
        <v>2657174</v>
      </c>
      <c r="G41">
        <v>2491947</v>
      </c>
      <c r="H41">
        <f>ROUNDDOWN(kraina3[[#This Row],[ludnosc 2014]]/I41, 4)</f>
        <v>2.2675999999999998</v>
      </c>
      <c r="I41">
        <f>kraina3[[#This Row],[kobiety 2013]]+kraina3[[#This Row],[mezczyzni 2013]]</f>
        <v>2270638</v>
      </c>
      <c r="J41">
        <f>kraina3[[#This Row],[kobiety 2014]]+kraina3[[#This Row],[mezczyzni 2014]]</f>
        <v>5149121</v>
      </c>
      <c r="K41">
        <f>IF(kraina3[[#This Row],[ludnosc 2014]] &gt; 2*$I41, kraina3[[#This Row],[ludnosc 2014]], IF(kraina3[[#This Row],[ludnosc 2014]] = 0, 0, INT($H41*kraina3[[#This Row],[ludnosc 2014]])))</f>
        <v>5149121</v>
      </c>
      <c r="L41">
        <f>IF(kraina3[[#This Row],[2015]] &gt; 2*$I41, kraina3[[#This Row],[2015]], IF(kraina3[[#This Row],[2015]] = 0, 0, INT($H41*kraina3[[#This Row],[2015]])))</f>
        <v>5149121</v>
      </c>
      <c r="M41">
        <f>IF(kraina3[[#This Row],[2016]] &gt; 2*$I41, kraina3[[#This Row],[2016]], IF(kraina3[[#This Row],[2016]] = 0, 0, INT($H41*kraina3[[#This Row],[2016]])))</f>
        <v>5149121</v>
      </c>
      <c r="N41">
        <f>IF(kraina3[[#This Row],[2017]] &gt; 2*$I41, kraina3[[#This Row],[2017]], IF(kraina3[[#This Row],[2017]] = 0, 0, INT($H41*kraina3[[#This Row],[2017]])))</f>
        <v>5149121</v>
      </c>
      <c r="O41">
        <f>IF(kraina3[[#This Row],[2018]] &gt; 2*$I41, kraina3[[#This Row],[2018]], IF(kraina3[[#This Row],[2018]] = 0, 0, INT($H41*kraina3[[#This Row],[2018]])))</f>
        <v>5149121</v>
      </c>
      <c r="P41">
        <f>IF(kraina3[[#This Row],[2019]] &gt; 2*$I41, kraina3[[#This Row],[2019]], IF(kraina3[[#This Row],[2019]] = 0, 0, INT($H41*kraina3[[#This Row],[2019]])))</f>
        <v>5149121</v>
      </c>
      <c r="Q41">
        <f>IF(kraina3[[#This Row],[2020]] &gt; 2*$I41, kraina3[[#This Row],[2020]], IF(kraina3[[#This Row],[2020]] = 0, 0, INT($H41*kraina3[[#This Row],[2020]])))</f>
        <v>5149121</v>
      </c>
      <c r="R41">
        <f>IF(kraina3[[#This Row],[2021]] &gt; 2*$I41, kraina3[[#This Row],[2021]], IF(kraina3[[#This Row],[2021]] = 0, 0, INT($H41*kraina3[[#This Row],[2021]])))</f>
        <v>5149121</v>
      </c>
      <c r="S41">
        <f>IF(kraina3[[#This Row],[2022]] &gt; 2*$I41, kraina3[[#This Row],[2022]], IF(kraina3[[#This Row],[2022]] = 0, 0, INT($H41*kraina3[[#This Row],[2022]])))</f>
        <v>5149121</v>
      </c>
      <c r="T41">
        <f>IF(kraina3[[#This Row],[2023]] &gt; 2*$I41, kraina3[[#This Row],[2023]], IF(kraina3[[#This Row],[2023]] = 0, 0, INT($H41*kraina3[[#This Row],[2023]])))</f>
        <v>5149121</v>
      </c>
      <c r="U41">
        <f>IF(kraina3[[#This Row],[2024]] &gt; 2*$I41, kraina3[[#This Row],[2024]], IF(kraina3[[#This Row],[2024]] = 0, 0, INT($H41*kraina3[[#This Row],[2024]])))</f>
        <v>5149121</v>
      </c>
      <c r="V41">
        <f>IF(kraina3[[#This Row],[ludnosc 2014]] &gt; 2*$I41, 1, 0)</f>
        <v>1</v>
      </c>
      <c r="W41">
        <f>IF(kraina3[[#This Row],[2015]] &gt; 2*$I41, 1, 0)</f>
        <v>1</v>
      </c>
      <c r="X41">
        <f>IF(kraina3[[#This Row],[2016]] &gt; 2*$I41, 1, 0)</f>
        <v>1</v>
      </c>
      <c r="Y41">
        <f>IF(kraina3[[#This Row],[2017]] &gt; 2*$I41, 1, 0)</f>
        <v>1</v>
      </c>
      <c r="Z41">
        <f>IF(kraina3[[#This Row],[2018]] &gt; 2*$I41, 1, 0)</f>
        <v>1</v>
      </c>
      <c r="AA41">
        <f>IF(kraina3[[#This Row],[2019]] &gt; 2*$I41, 1, 0)</f>
        <v>1</v>
      </c>
      <c r="AB41">
        <f>IF(kraina3[[#This Row],[2020]] &gt; 2*$I41, 1, 0)</f>
        <v>1</v>
      </c>
      <c r="AC41">
        <f>IF(kraina3[[#This Row],[2021]] &gt; 2*$I41, 1, 0)</f>
        <v>1</v>
      </c>
      <c r="AD41">
        <f>IF(kraina3[[#This Row],[2022]] &gt; 2*$I41, 1, 0)</f>
        <v>1</v>
      </c>
      <c r="AE41">
        <f>IF(kraina3[[#This Row],[2023]] &gt; 2*$I41, 1, 0)</f>
        <v>1</v>
      </c>
      <c r="AF41">
        <f>IF(kraina3[[#This Row],[2024]] &gt; 2*$I41, 1, 0)</f>
        <v>1</v>
      </c>
      <c r="AG41">
        <f>IF(kraina3[[#This Row],[2025]] &gt; 2*$I41, 1, 0)</f>
        <v>1</v>
      </c>
      <c r="AH41">
        <f>IF(SUM(kraina3[[#This Row],[2014]:[r2025]])&gt;0, 1, 0)</f>
        <v>1</v>
      </c>
    </row>
    <row r="42" spans="1:34" x14ac:dyDescent="0.35">
      <c r="A42" s="1" t="s">
        <v>40</v>
      </c>
      <c r="B42" s="1" t="str">
        <f>MID(kraina3[[#This Row],[nazwa woj.]], 2, 2)</f>
        <v>41</v>
      </c>
      <c r="C42" s="1" t="str">
        <f>RIGHT(kraina3[[#This Row],[nazwa woj.]], 1)</f>
        <v>D</v>
      </c>
      <c r="D42">
        <v>2115336</v>
      </c>
      <c r="E42">
        <v>2202769</v>
      </c>
      <c r="F42">
        <v>15339</v>
      </c>
      <c r="G42">
        <v>14652</v>
      </c>
      <c r="H42">
        <f>ROUNDDOWN(kraina3[[#This Row],[ludnosc 2014]]/I42, 4)</f>
        <v>6.8999999999999999E-3</v>
      </c>
      <c r="I42">
        <f>kraina3[[#This Row],[kobiety 2013]]+kraina3[[#This Row],[mezczyzni 2013]]</f>
        <v>4318105</v>
      </c>
      <c r="J42">
        <f>kraina3[[#This Row],[kobiety 2014]]+kraina3[[#This Row],[mezczyzni 2014]]</f>
        <v>29991</v>
      </c>
      <c r="K42">
        <f>IF(kraina3[[#This Row],[ludnosc 2014]] &gt; 2*$I42, kraina3[[#This Row],[ludnosc 2014]], IF(kraina3[[#This Row],[ludnosc 2014]] = 0, 0, INT($H42*kraina3[[#This Row],[ludnosc 2014]])))</f>
        <v>206</v>
      </c>
      <c r="L42">
        <f>IF(kraina3[[#This Row],[2015]] &gt; 2*$I42, kraina3[[#This Row],[2015]], IF(kraina3[[#This Row],[2015]] = 0, 0, INT($H42*kraina3[[#This Row],[2015]])))</f>
        <v>1</v>
      </c>
      <c r="M42">
        <f>IF(kraina3[[#This Row],[2016]] &gt; 2*$I42, kraina3[[#This Row],[2016]], IF(kraina3[[#This Row],[2016]] = 0, 0, INT($H42*kraina3[[#This Row],[2016]])))</f>
        <v>0</v>
      </c>
      <c r="N42">
        <f>IF(kraina3[[#This Row],[2017]] &gt; 2*$I42, kraina3[[#This Row],[2017]], IF(kraina3[[#This Row],[2017]] = 0, 0, INT($H42*kraina3[[#This Row],[2017]])))</f>
        <v>0</v>
      </c>
      <c r="O42">
        <f>IF(kraina3[[#This Row],[2018]] &gt; 2*$I42, kraina3[[#This Row],[2018]], IF(kraina3[[#This Row],[2018]] = 0, 0, INT($H42*kraina3[[#This Row],[2018]])))</f>
        <v>0</v>
      </c>
      <c r="P42">
        <f>IF(kraina3[[#This Row],[2019]] &gt; 2*$I42, kraina3[[#This Row],[2019]], IF(kraina3[[#This Row],[2019]] = 0, 0, INT($H42*kraina3[[#This Row],[2019]])))</f>
        <v>0</v>
      </c>
      <c r="Q42">
        <f>IF(kraina3[[#This Row],[2020]] &gt; 2*$I42, kraina3[[#This Row],[2020]], IF(kraina3[[#This Row],[2020]] = 0, 0, INT($H42*kraina3[[#This Row],[2020]])))</f>
        <v>0</v>
      </c>
      <c r="R42">
        <f>IF(kraina3[[#This Row],[2021]] &gt; 2*$I42, kraina3[[#This Row],[2021]], IF(kraina3[[#This Row],[2021]] = 0, 0, INT($H42*kraina3[[#This Row],[2021]])))</f>
        <v>0</v>
      </c>
      <c r="S42">
        <f>IF(kraina3[[#This Row],[2022]] &gt; 2*$I42, kraina3[[#This Row],[2022]], IF(kraina3[[#This Row],[2022]] = 0, 0, INT($H42*kraina3[[#This Row],[2022]])))</f>
        <v>0</v>
      </c>
      <c r="T42">
        <f>IF(kraina3[[#This Row],[2023]] &gt; 2*$I42, kraina3[[#This Row],[2023]], IF(kraina3[[#This Row],[2023]] = 0, 0, INT($H42*kraina3[[#This Row],[2023]])))</f>
        <v>0</v>
      </c>
      <c r="U42">
        <f>IF(kraina3[[#This Row],[2024]] &gt; 2*$I42, kraina3[[#This Row],[2024]], IF(kraina3[[#This Row],[2024]] = 0, 0, INT($H42*kraina3[[#This Row],[2024]])))</f>
        <v>0</v>
      </c>
      <c r="V42">
        <f>IF(kraina3[[#This Row],[ludnosc 2014]] &gt; 2*$I42, 1, 0)</f>
        <v>0</v>
      </c>
      <c r="W42">
        <f>IF(kraina3[[#This Row],[2015]] &gt; 2*$I42, 1, 0)</f>
        <v>0</v>
      </c>
      <c r="X42">
        <f>IF(kraina3[[#This Row],[2016]] &gt; 2*$I42, 1, 0)</f>
        <v>0</v>
      </c>
      <c r="Y42">
        <f>IF(kraina3[[#This Row],[2017]] &gt; 2*$I42, 1, 0)</f>
        <v>0</v>
      </c>
      <c r="Z42">
        <f>IF(kraina3[[#This Row],[2018]] &gt; 2*$I42, 1, 0)</f>
        <v>0</v>
      </c>
      <c r="AA42">
        <f>IF(kraina3[[#This Row],[2019]] &gt; 2*$I42, 1, 0)</f>
        <v>0</v>
      </c>
      <c r="AB42">
        <f>IF(kraina3[[#This Row],[2020]] &gt; 2*$I42, 1, 0)</f>
        <v>0</v>
      </c>
      <c r="AC42">
        <f>IF(kraina3[[#This Row],[2021]] &gt; 2*$I42, 1, 0)</f>
        <v>0</v>
      </c>
      <c r="AD42">
        <f>IF(kraina3[[#This Row],[2022]] &gt; 2*$I42, 1, 0)</f>
        <v>0</v>
      </c>
      <c r="AE42">
        <f>IF(kraina3[[#This Row],[2023]] &gt; 2*$I42, 1, 0)</f>
        <v>0</v>
      </c>
      <c r="AF42">
        <f>IF(kraina3[[#This Row],[2024]] &gt; 2*$I42, 1, 0)</f>
        <v>0</v>
      </c>
      <c r="AG42">
        <f>IF(kraina3[[#This Row],[2025]] &gt; 2*$I42, 1, 0)</f>
        <v>0</v>
      </c>
      <c r="AH42">
        <f>IF(SUM(kraina3[[#This Row],[2014]:[r2025]])&gt;0, 1, 0)</f>
        <v>0</v>
      </c>
    </row>
    <row r="43" spans="1:34" x14ac:dyDescent="0.35">
      <c r="A43" s="1" t="s">
        <v>41</v>
      </c>
      <c r="B43" s="1" t="str">
        <f>MID(kraina3[[#This Row],[nazwa woj.]], 2, 2)</f>
        <v>42</v>
      </c>
      <c r="C43" s="1" t="str">
        <f>RIGHT(kraina3[[#This Row],[nazwa woj.]], 1)</f>
        <v>B</v>
      </c>
      <c r="D43">
        <v>2346640</v>
      </c>
      <c r="E43">
        <v>2197559</v>
      </c>
      <c r="F43">
        <v>373470</v>
      </c>
      <c r="G43">
        <v>353365</v>
      </c>
      <c r="H43">
        <f>ROUNDDOWN(kraina3[[#This Row],[ludnosc 2014]]/I43, 4)</f>
        <v>0.15989999999999999</v>
      </c>
      <c r="I43">
        <f>kraina3[[#This Row],[kobiety 2013]]+kraina3[[#This Row],[mezczyzni 2013]]</f>
        <v>4544199</v>
      </c>
      <c r="J43">
        <f>kraina3[[#This Row],[kobiety 2014]]+kraina3[[#This Row],[mezczyzni 2014]]</f>
        <v>726835</v>
      </c>
      <c r="K43">
        <f>IF(kraina3[[#This Row],[ludnosc 2014]] &gt; 2*$I43, kraina3[[#This Row],[ludnosc 2014]], IF(kraina3[[#This Row],[ludnosc 2014]] = 0, 0, INT($H43*kraina3[[#This Row],[ludnosc 2014]])))</f>
        <v>116220</v>
      </c>
      <c r="L43">
        <f>IF(kraina3[[#This Row],[2015]] &gt; 2*$I43, kraina3[[#This Row],[2015]], IF(kraina3[[#This Row],[2015]] = 0, 0, INT($H43*kraina3[[#This Row],[2015]])))</f>
        <v>18583</v>
      </c>
      <c r="M43">
        <f>IF(kraina3[[#This Row],[2016]] &gt; 2*$I43, kraina3[[#This Row],[2016]], IF(kraina3[[#This Row],[2016]] = 0, 0, INT($H43*kraina3[[#This Row],[2016]])))</f>
        <v>2971</v>
      </c>
      <c r="N43">
        <f>IF(kraina3[[#This Row],[2017]] &gt; 2*$I43, kraina3[[#This Row],[2017]], IF(kraina3[[#This Row],[2017]] = 0, 0, INT($H43*kraina3[[#This Row],[2017]])))</f>
        <v>475</v>
      </c>
      <c r="O43">
        <f>IF(kraina3[[#This Row],[2018]] &gt; 2*$I43, kraina3[[#This Row],[2018]], IF(kraina3[[#This Row],[2018]] = 0, 0, INT($H43*kraina3[[#This Row],[2018]])))</f>
        <v>75</v>
      </c>
      <c r="P43">
        <f>IF(kraina3[[#This Row],[2019]] &gt; 2*$I43, kraina3[[#This Row],[2019]], IF(kraina3[[#This Row],[2019]] = 0, 0, INT($H43*kraina3[[#This Row],[2019]])))</f>
        <v>11</v>
      </c>
      <c r="Q43">
        <f>IF(kraina3[[#This Row],[2020]] &gt; 2*$I43, kraina3[[#This Row],[2020]], IF(kraina3[[#This Row],[2020]] = 0, 0, INT($H43*kraina3[[#This Row],[2020]])))</f>
        <v>1</v>
      </c>
      <c r="R43">
        <f>IF(kraina3[[#This Row],[2021]] &gt; 2*$I43, kraina3[[#This Row],[2021]], IF(kraina3[[#This Row],[2021]] = 0, 0, INT($H43*kraina3[[#This Row],[2021]])))</f>
        <v>0</v>
      </c>
      <c r="S43">
        <f>IF(kraina3[[#This Row],[2022]] &gt; 2*$I43, kraina3[[#This Row],[2022]], IF(kraina3[[#This Row],[2022]] = 0, 0, INT($H43*kraina3[[#This Row],[2022]])))</f>
        <v>0</v>
      </c>
      <c r="T43">
        <f>IF(kraina3[[#This Row],[2023]] &gt; 2*$I43, kraina3[[#This Row],[2023]], IF(kraina3[[#This Row],[2023]] = 0, 0, INT($H43*kraina3[[#This Row],[2023]])))</f>
        <v>0</v>
      </c>
      <c r="U43">
        <f>IF(kraina3[[#This Row],[2024]] &gt; 2*$I43, kraina3[[#This Row],[2024]], IF(kraina3[[#This Row],[2024]] = 0, 0, INT($H43*kraina3[[#This Row],[2024]])))</f>
        <v>0</v>
      </c>
      <c r="V43">
        <f>IF(kraina3[[#This Row],[ludnosc 2014]] &gt; 2*$I43, 1, 0)</f>
        <v>0</v>
      </c>
      <c r="W43">
        <f>IF(kraina3[[#This Row],[2015]] &gt; 2*$I43, 1, 0)</f>
        <v>0</v>
      </c>
      <c r="X43">
        <f>IF(kraina3[[#This Row],[2016]] &gt; 2*$I43, 1, 0)</f>
        <v>0</v>
      </c>
      <c r="Y43">
        <f>IF(kraina3[[#This Row],[2017]] &gt; 2*$I43, 1, 0)</f>
        <v>0</v>
      </c>
      <c r="Z43">
        <f>IF(kraina3[[#This Row],[2018]] &gt; 2*$I43, 1, 0)</f>
        <v>0</v>
      </c>
      <c r="AA43">
        <f>IF(kraina3[[#This Row],[2019]] &gt; 2*$I43, 1, 0)</f>
        <v>0</v>
      </c>
      <c r="AB43">
        <f>IF(kraina3[[#This Row],[2020]] &gt; 2*$I43, 1, 0)</f>
        <v>0</v>
      </c>
      <c r="AC43">
        <f>IF(kraina3[[#This Row],[2021]] &gt; 2*$I43, 1, 0)</f>
        <v>0</v>
      </c>
      <c r="AD43">
        <f>IF(kraina3[[#This Row],[2022]] &gt; 2*$I43, 1, 0)</f>
        <v>0</v>
      </c>
      <c r="AE43">
        <f>IF(kraina3[[#This Row],[2023]] &gt; 2*$I43, 1, 0)</f>
        <v>0</v>
      </c>
      <c r="AF43">
        <f>IF(kraina3[[#This Row],[2024]] &gt; 2*$I43, 1, 0)</f>
        <v>0</v>
      </c>
      <c r="AG43">
        <f>IF(kraina3[[#This Row],[2025]] &gt; 2*$I43, 1, 0)</f>
        <v>0</v>
      </c>
      <c r="AH43">
        <f>IF(SUM(kraina3[[#This Row],[2014]:[r2025]])&gt;0, 1, 0)</f>
        <v>0</v>
      </c>
    </row>
    <row r="44" spans="1:34" x14ac:dyDescent="0.35">
      <c r="A44" s="1" t="s">
        <v>42</v>
      </c>
      <c r="B44" s="1" t="str">
        <f>MID(kraina3[[#This Row],[nazwa woj.]], 2, 2)</f>
        <v>43</v>
      </c>
      <c r="C44" s="1" t="str">
        <f>RIGHT(kraina3[[#This Row],[nazwa woj.]], 1)</f>
        <v>D</v>
      </c>
      <c r="D44">
        <v>2548438</v>
      </c>
      <c r="E44">
        <v>2577213</v>
      </c>
      <c r="F44">
        <v>37986</v>
      </c>
      <c r="G44">
        <v>37766</v>
      </c>
      <c r="H44">
        <f>ROUNDDOWN(kraina3[[#This Row],[ludnosc 2014]]/I44, 4)</f>
        <v>1.47E-2</v>
      </c>
      <c r="I44">
        <f>kraina3[[#This Row],[kobiety 2013]]+kraina3[[#This Row],[mezczyzni 2013]]</f>
        <v>5125651</v>
      </c>
      <c r="J44">
        <f>kraina3[[#This Row],[kobiety 2014]]+kraina3[[#This Row],[mezczyzni 2014]]</f>
        <v>75752</v>
      </c>
      <c r="K44">
        <f>IF(kraina3[[#This Row],[ludnosc 2014]] &gt; 2*$I44, kraina3[[#This Row],[ludnosc 2014]], IF(kraina3[[#This Row],[ludnosc 2014]] = 0, 0, INT($H44*kraina3[[#This Row],[ludnosc 2014]])))</f>
        <v>1113</v>
      </c>
      <c r="L44">
        <f>IF(kraina3[[#This Row],[2015]] &gt; 2*$I44, kraina3[[#This Row],[2015]], IF(kraina3[[#This Row],[2015]] = 0, 0, INT($H44*kraina3[[#This Row],[2015]])))</f>
        <v>16</v>
      </c>
      <c r="M44">
        <f>IF(kraina3[[#This Row],[2016]] &gt; 2*$I44, kraina3[[#This Row],[2016]], IF(kraina3[[#This Row],[2016]] = 0, 0, INT($H44*kraina3[[#This Row],[2016]])))</f>
        <v>0</v>
      </c>
      <c r="N44">
        <f>IF(kraina3[[#This Row],[2017]] &gt; 2*$I44, kraina3[[#This Row],[2017]], IF(kraina3[[#This Row],[2017]] = 0, 0, INT($H44*kraina3[[#This Row],[2017]])))</f>
        <v>0</v>
      </c>
      <c r="O44">
        <f>IF(kraina3[[#This Row],[2018]] &gt; 2*$I44, kraina3[[#This Row],[2018]], IF(kraina3[[#This Row],[2018]] = 0, 0, INT($H44*kraina3[[#This Row],[2018]])))</f>
        <v>0</v>
      </c>
      <c r="P44">
        <f>IF(kraina3[[#This Row],[2019]] &gt; 2*$I44, kraina3[[#This Row],[2019]], IF(kraina3[[#This Row],[2019]] = 0, 0, INT($H44*kraina3[[#This Row],[2019]])))</f>
        <v>0</v>
      </c>
      <c r="Q44">
        <f>IF(kraina3[[#This Row],[2020]] &gt; 2*$I44, kraina3[[#This Row],[2020]], IF(kraina3[[#This Row],[2020]] = 0, 0, INT($H44*kraina3[[#This Row],[2020]])))</f>
        <v>0</v>
      </c>
      <c r="R44">
        <f>IF(kraina3[[#This Row],[2021]] &gt; 2*$I44, kraina3[[#This Row],[2021]], IF(kraina3[[#This Row],[2021]] = 0, 0, INT($H44*kraina3[[#This Row],[2021]])))</f>
        <v>0</v>
      </c>
      <c r="S44">
        <f>IF(kraina3[[#This Row],[2022]] &gt; 2*$I44, kraina3[[#This Row],[2022]], IF(kraina3[[#This Row],[2022]] = 0, 0, INT($H44*kraina3[[#This Row],[2022]])))</f>
        <v>0</v>
      </c>
      <c r="T44">
        <f>IF(kraina3[[#This Row],[2023]] &gt; 2*$I44, kraina3[[#This Row],[2023]], IF(kraina3[[#This Row],[2023]] = 0, 0, INT($H44*kraina3[[#This Row],[2023]])))</f>
        <v>0</v>
      </c>
      <c r="U44">
        <f>IF(kraina3[[#This Row],[2024]] &gt; 2*$I44, kraina3[[#This Row],[2024]], IF(kraina3[[#This Row],[2024]] = 0, 0, INT($H44*kraina3[[#This Row],[2024]])))</f>
        <v>0</v>
      </c>
      <c r="V44">
        <f>IF(kraina3[[#This Row],[ludnosc 2014]] &gt; 2*$I44, 1, 0)</f>
        <v>0</v>
      </c>
      <c r="W44">
        <f>IF(kraina3[[#This Row],[2015]] &gt; 2*$I44, 1, 0)</f>
        <v>0</v>
      </c>
      <c r="X44">
        <f>IF(kraina3[[#This Row],[2016]] &gt; 2*$I44, 1, 0)</f>
        <v>0</v>
      </c>
      <c r="Y44">
        <f>IF(kraina3[[#This Row],[2017]] &gt; 2*$I44, 1, 0)</f>
        <v>0</v>
      </c>
      <c r="Z44">
        <f>IF(kraina3[[#This Row],[2018]] &gt; 2*$I44, 1, 0)</f>
        <v>0</v>
      </c>
      <c r="AA44">
        <f>IF(kraina3[[#This Row],[2019]] &gt; 2*$I44, 1, 0)</f>
        <v>0</v>
      </c>
      <c r="AB44">
        <f>IF(kraina3[[#This Row],[2020]] &gt; 2*$I44, 1, 0)</f>
        <v>0</v>
      </c>
      <c r="AC44">
        <f>IF(kraina3[[#This Row],[2021]] &gt; 2*$I44, 1, 0)</f>
        <v>0</v>
      </c>
      <c r="AD44">
        <f>IF(kraina3[[#This Row],[2022]] &gt; 2*$I44, 1, 0)</f>
        <v>0</v>
      </c>
      <c r="AE44">
        <f>IF(kraina3[[#This Row],[2023]] &gt; 2*$I44, 1, 0)</f>
        <v>0</v>
      </c>
      <c r="AF44">
        <f>IF(kraina3[[#This Row],[2024]] &gt; 2*$I44, 1, 0)</f>
        <v>0</v>
      </c>
      <c r="AG44">
        <f>IF(kraina3[[#This Row],[2025]] &gt; 2*$I44, 1, 0)</f>
        <v>0</v>
      </c>
      <c r="AH44">
        <f>IF(SUM(kraina3[[#This Row],[2014]:[r2025]])&gt;0, 1, 0)</f>
        <v>0</v>
      </c>
    </row>
    <row r="45" spans="1:34" x14ac:dyDescent="0.35">
      <c r="A45" s="1" t="s">
        <v>43</v>
      </c>
      <c r="B45" s="1" t="str">
        <f>MID(kraina3[[#This Row],[nazwa woj.]], 2, 2)</f>
        <v>44</v>
      </c>
      <c r="C45" s="1" t="str">
        <f>RIGHT(kraina3[[#This Row],[nazwa woj.]], 1)</f>
        <v>C</v>
      </c>
      <c r="D45">
        <v>835495</v>
      </c>
      <c r="E45">
        <v>837746</v>
      </c>
      <c r="F45">
        <v>1106177</v>
      </c>
      <c r="G45">
        <v>917781</v>
      </c>
      <c r="H45">
        <f>ROUNDDOWN(kraina3[[#This Row],[ludnosc 2014]]/I45, 4)</f>
        <v>1.2096</v>
      </c>
      <c r="I45">
        <f>kraina3[[#This Row],[kobiety 2013]]+kraina3[[#This Row],[mezczyzni 2013]]</f>
        <v>1673241</v>
      </c>
      <c r="J45">
        <f>kraina3[[#This Row],[kobiety 2014]]+kraina3[[#This Row],[mezczyzni 2014]]</f>
        <v>2023958</v>
      </c>
      <c r="K45">
        <f>IF(kraina3[[#This Row],[ludnosc 2014]] &gt; 2*$I45, kraina3[[#This Row],[ludnosc 2014]], IF(kraina3[[#This Row],[ludnosc 2014]] = 0, 0, INT($H45*kraina3[[#This Row],[ludnosc 2014]])))</f>
        <v>2448179</v>
      </c>
      <c r="L45">
        <f>IF(kraina3[[#This Row],[2015]] &gt; 2*$I45, kraina3[[#This Row],[2015]], IF(kraina3[[#This Row],[2015]] = 0, 0, INT($H45*kraina3[[#This Row],[2015]])))</f>
        <v>2961317</v>
      </c>
      <c r="M45">
        <f>IF(kraina3[[#This Row],[2016]] &gt; 2*$I45, kraina3[[#This Row],[2016]], IF(kraina3[[#This Row],[2016]] = 0, 0, INT($H45*kraina3[[#This Row],[2016]])))</f>
        <v>3582009</v>
      </c>
      <c r="N45">
        <f>IF(kraina3[[#This Row],[2017]] &gt; 2*$I45, kraina3[[#This Row],[2017]], IF(kraina3[[#This Row],[2017]] = 0, 0, INT($H45*kraina3[[#This Row],[2017]])))</f>
        <v>3582009</v>
      </c>
      <c r="O45">
        <f>IF(kraina3[[#This Row],[2018]] &gt; 2*$I45, kraina3[[#This Row],[2018]], IF(kraina3[[#This Row],[2018]] = 0, 0, INT($H45*kraina3[[#This Row],[2018]])))</f>
        <v>3582009</v>
      </c>
      <c r="P45">
        <f>IF(kraina3[[#This Row],[2019]] &gt; 2*$I45, kraina3[[#This Row],[2019]], IF(kraina3[[#This Row],[2019]] = 0, 0, INT($H45*kraina3[[#This Row],[2019]])))</f>
        <v>3582009</v>
      </c>
      <c r="Q45">
        <f>IF(kraina3[[#This Row],[2020]] &gt; 2*$I45, kraina3[[#This Row],[2020]], IF(kraina3[[#This Row],[2020]] = 0, 0, INT($H45*kraina3[[#This Row],[2020]])))</f>
        <v>3582009</v>
      </c>
      <c r="R45">
        <f>IF(kraina3[[#This Row],[2021]] &gt; 2*$I45, kraina3[[#This Row],[2021]], IF(kraina3[[#This Row],[2021]] = 0, 0, INT($H45*kraina3[[#This Row],[2021]])))</f>
        <v>3582009</v>
      </c>
      <c r="S45">
        <f>IF(kraina3[[#This Row],[2022]] &gt; 2*$I45, kraina3[[#This Row],[2022]], IF(kraina3[[#This Row],[2022]] = 0, 0, INT($H45*kraina3[[#This Row],[2022]])))</f>
        <v>3582009</v>
      </c>
      <c r="T45">
        <f>IF(kraina3[[#This Row],[2023]] &gt; 2*$I45, kraina3[[#This Row],[2023]], IF(kraina3[[#This Row],[2023]] = 0, 0, INT($H45*kraina3[[#This Row],[2023]])))</f>
        <v>3582009</v>
      </c>
      <c r="U45">
        <f>IF(kraina3[[#This Row],[2024]] &gt; 2*$I45, kraina3[[#This Row],[2024]], IF(kraina3[[#This Row],[2024]] = 0, 0, INT($H45*kraina3[[#This Row],[2024]])))</f>
        <v>3582009</v>
      </c>
      <c r="V45">
        <f>IF(kraina3[[#This Row],[ludnosc 2014]] &gt; 2*$I45, 1, 0)</f>
        <v>0</v>
      </c>
      <c r="W45">
        <f>IF(kraina3[[#This Row],[2015]] &gt; 2*$I45, 1, 0)</f>
        <v>0</v>
      </c>
      <c r="X45">
        <f>IF(kraina3[[#This Row],[2016]] &gt; 2*$I45, 1, 0)</f>
        <v>0</v>
      </c>
      <c r="Y45">
        <f>IF(kraina3[[#This Row],[2017]] &gt; 2*$I45, 1, 0)</f>
        <v>1</v>
      </c>
      <c r="Z45">
        <f>IF(kraina3[[#This Row],[2018]] &gt; 2*$I45, 1, 0)</f>
        <v>1</v>
      </c>
      <c r="AA45">
        <f>IF(kraina3[[#This Row],[2019]] &gt; 2*$I45, 1, 0)</f>
        <v>1</v>
      </c>
      <c r="AB45">
        <f>IF(kraina3[[#This Row],[2020]] &gt; 2*$I45, 1, 0)</f>
        <v>1</v>
      </c>
      <c r="AC45">
        <f>IF(kraina3[[#This Row],[2021]] &gt; 2*$I45, 1, 0)</f>
        <v>1</v>
      </c>
      <c r="AD45">
        <f>IF(kraina3[[#This Row],[2022]] &gt; 2*$I45, 1, 0)</f>
        <v>1</v>
      </c>
      <c r="AE45">
        <f>IF(kraina3[[#This Row],[2023]] &gt; 2*$I45, 1, 0)</f>
        <v>1</v>
      </c>
      <c r="AF45">
        <f>IF(kraina3[[#This Row],[2024]] &gt; 2*$I45, 1, 0)</f>
        <v>1</v>
      </c>
      <c r="AG45">
        <f>IF(kraina3[[#This Row],[2025]] &gt; 2*$I45, 1, 0)</f>
        <v>1</v>
      </c>
      <c r="AH45">
        <f>IF(SUM(kraina3[[#This Row],[2014]:[r2025]])&gt;0, 1, 0)</f>
        <v>1</v>
      </c>
    </row>
    <row r="46" spans="1:34" x14ac:dyDescent="0.35">
      <c r="A46" s="1" t="s">
        <v>44</v>
      </c>
      <c r="B46" s="1" t="str">
        <f>MID(kraina3[[#This Row],[nazwa woj.]], 2, 2)</f>
        <v>45</v>
      </c>
      <c r="C46" s="1" t="str">
        <f>RIGHT(kraina3[[#This Row],[nazwa woj.]], 1)</f>
        <v>B</v>
      </c>
      <c r="D46">
        <v>1187448</v>
      </c>
      <c r="E46">
        <v>1070426</v>
      </c>
      <c r="F46">
        <v>1504608</v>
      </c>
      <c r="G46">
        <v>1756990</v>
      </c>
      <c r="H46">
        <f>ROUNDDOWN(kraina3[[#This Row],[ludnosc 2014]]/I46, 4)</f>
        <v>1.4444999999999999</v>
      </c>
      <c r="I46">
        <f>kraina3[[#This Row],[kobiety 2013]]+kraina3[[#This Row],[mezczyzni 2013]]</f>
        <v>2257874</v>
      </c>
      <c r="J46">
        <f>kraina3[[#This Row],[kobiety 2014]]+kraina3[[#This Row],[mezczyzni 2014]]</f>
        <v>3261598</v>
      </c>
      <c r="K46">
        <f>IF(kraina3[[#This Row],[ludnosc 2014]] &gt; 2*$I46, kraina3[[#This Row],[ludnosc 2014]], IF(kraina3[[#This Row],[ludnosc 2014]] = 0, 0, INT($H46*kraina3[[#This Row],[ludnosc 2014]])))</f>
        <v>4711378</v>
      </c>
      <c r="L46">
        <f>IF(kraina3[[#This Row],[2015]] &gt; 2*$I46, kraina3[[#This Row],[2015]], IF(kraina3[[#This Row],[2015]] = 0, 0, INT($H46*kraina3[[#This Row],[2015]])))</f>
        <v>4711378</v>
      </c>
      <c r="M46">
        <f>IF(kraina3[[#This Row],[2016]] &gt; 2*$I46, kraina3[[#This Row],[2016]], IF(kraina3[[#This Row],[2016]] = 0, 0, INT($H46*kraina3[[#This Row],[2016]])))</f>
        <v>4711378</v>
      </c>
      <c r="N46">
        <f>IF(kraina3[[#This Row],[2017]] &gt; 2*$I46, kraina3[[#This Row],[2017]], IF(kraina3[[#This Row],[2017]] = 0, 0, INT($H46*kraina3[[#This Row],[2017]])))</f>
        <v>4711378</v>
      </c>
      <c r="O46">
        <f>IF(kraina3[[#This Row],[2018]] &gt; 2*$I46, kraina3[[#This Row],[2018]], IF(kraina3[[#This Row],[2018]] = 0, 0, INT($H46*kraina3[[#This Row],[2018]])))</f>
        <v>4711378</v>
      </c>
      <c r="P46">
        <f>IF(kraina3[[#This Row],[2019]] &gt; 2*$I46, kraina3[[#This Row],[2019]], IF(kraina3[[#This Row],[2019]] = 0, 0, INT($H46*kraina3[[#This Row],[2019]])))</f>
        <v>4711378</v>
      </c>
      <c r="Q46">
        <f>IF(kraina3[[#This Row],[2020]] &gt; 2*$I46, kraina3[[#This Row],[2020]], IF(kraina3[[#This Row],[2020]] = 0, 0, INT($H46*kraina3[[#This Row],[2020]])))</f>
        <v>4711378</v>
      </c>
      <c r="R46">
        <f>IF(kraina3[[#This Row],[2021]] &gt; 2*$I46, kraina3[[#This Row],[2021]], IF(kraina3[[#This Row],[2021]] = 0, 0, INT($H46*kraina3[[#This Row],[2021]])))</f>
        <v>4711378</v>
      </c>
      <c r="S46">
        <f>IF(kraina3[[#This Row],[2022]] &gt; 2*$I46, kraina3[[#This Row],[2022]], IF(kraina3[[#This Row],[2022]] = 0, 0, INT($H46*kraina3[[#This Row],[2022]])))</f>
        <v>4711378</v>
      </c>
      <c r="T46">
        <f>IF(kraina3[[#This Row],[2023]] &gt; 2*$I46, kraina3[[#This Row],[2023]], IF(kraina3[[#This Row],[2023]] = 0, 0, INT($H46*kraina3[[#This Row],[2023]])))</f>
        <v>4711378</v>
      </c>
      <c r="U46">
        <f>IF(kraina3[[#This Row],[2024]] &gt; 2*$I46, kraina3[[#This Row],[2024]], IF(kraina3[[#This Row],[2024]] = 0, 0, INT($H46*kraina3[[#This Row],[2024]])))</f>
        <v>4711378</v>
      </c>
      <c r="V46">
        <f>IF(kraina3[[#This Row],[ludnosc 2014]] &gt; 2*$I46, 1, 0)</f>
        <v>0</v>
      </c>
      <c r="W46">
        <f>IF(kraina3[[#This Row],[2015]] &gt; 2*$I46, 1, 0)</f>
        <v>1</v>
      </c>
      <c r="X46">
        <f>IF(kraina3[[#This Row],[2016]] &gt; 2*$I46, 1, 0)</f>
        <v>1</v>
      </c>
      <c r="Y46">
        <f>IF(kraina3[[#This Row],[2017]] &gt; 2*$I46, 1, 0)</f>
        <v>1</v>
      </c>
      <c r="Z46">
        <f>IF(kraina3[[#This Row],[2018]] &gt; 2*$I46, 1, 0)</f>
        <v>1</v>
      </c>
      <c r="AA46">
        <f>IF(kraina3[[#This Row],[2019]] &gt; 2*$I46, 1, 0)</f>
        <v>1</v>
      </c>
      <c r="AB46">
        <f>IF(kraina3[[#This Row],[2020]] &gt; 2*$I46, 1, 0)</f>
        <v>1</v>
      </c>
      <c r="AC46">
        <f>IF(kraina3[[#This Row],[2021]] &gt; 2*$I46, 1, 0)</f>
        <v>1</v>
      </c>
      <c r="AD46">
        <f>IF(kraina3[[#This Row],[2022]] &gt; 2*$I46, 1, 0)</f>
        <v>1</v>
      </c>
      <c r="AE46">
        <f>IF(kraina3[[#This Row],[2023]] &gt; 2*$I46, 1, 0)</f>
        <v>1</v>
      </c>
      <c r="AF46">
        <f>IF(kraina3[[#This Row],[2024]] &gt; 2*$I46, 1, 0)</f>
        <v>1</v>
      </c>
      <c r="AG46">
        <f>IF(kraina3[[#This Row],[2025]] &gt; 2*$I46, 1, 0)</f>
        <v>1</v>
      </c>
      <c r="AH46">
        <f>IF(SUM(kraina3[[#This Row],[2014]:[r2025]])&gt;0, 1, 0)</f>
        <v>1</v>
      </c>
    </row>
    <row r="47" spans="1:34" x14ac:dyDescent="0.35">
      <c r="A47" s="1" t="s">
        <v>45</v>
      </c>
      <c r="B47" s="1" t="str">
        <f>MID(kraina3[[#This Row],[nazwa woj.]], 2, 2)</f>
        <v>46</v>
      </c>
      <c r="C47" s="1" t="str">
        <f>RIGHT(kraina3[[#This Row],[nazwa woj.]], 1)</f>
        <v>C</v>
      </c>
      <c r="D47">
        <v>140026</v>
      </c>
      <c r="E47">
        <v>146354</v>
      </c>
      <c r="F47">
        <v>2759991</v>
      </c>
      <c r="G47">
        <v>2742120</v>
      </c>
      <c r="H47">
        <f>ROUNDDOWN(kraina3[[#This Row],[ludnosc 2014]]/I47, 4)</f>
        <v>19.212599999999998</v>
      </c>
      <c r="I47">
        <f>kraina3[[#This Row],[kobiety 2013]]+kraina3[[#This Row],[mezczyzni 2013]]</f>
        <v>286380</v>
      </c>
      <c r="J47">
        <f>kraina3[[#This Row],[kobiety 2014]]+kraina3[[#This Row],[mezczyzni 2014]]</f>
        <v>5502111</v>
      </c>
      <c r="K47">
        <f>IF(kraina3[[#This Row],[ludnosc 2014]] &gt; 2*$I47, kraina3[[#This Row],[ludnosc 2014]], IF(kraina3[[#This Row],[ludnosc 2014]] = 0, 0, INT($H47*kraina3[[#This Row],[ludnosc 2014]])))</f>
        <v>5502111</v>
      </c>
      <c r="L47">
        <f>IF(kraina3[[#This Row],[2015]] &gt; 2*$I47, kraina3[[#This Row],[2015]], IF(kraina3[[#This Row],[2015]] = 0, 0, INT($H47*kraina3[[#This Row],[2015]])))</f>
        <v>5502111</v>
      </c>
      <c r="M47">
        <f>IF(kraina3[[#This Row],[2016]] &gt; 2*$I47, kraina3[[#This Row],[2016]], IF(kraina3[[#This Row],[2016]] = 0, 0, INT($H47*kraina3[[#This Row],[2016]])))</f>
        <v>5502111</v>
      </c>
      <c r="N47">
        <f>IF(kraina3[[#This Row],[2017]] &gt; 2*$I47, kraina3[[#This Row],[2017]], IF(kraina3[[#This Row],[2017]] = 0, 0, INT($H47*kraina3[[#This Row],[2017]])))</f>
        <v>5502111</v>
      </c>
      <c r="O47">
        <f>IF(kraina3[[#This Row],[2018]] &gt; 2*$I47, kraina3[[#This Row],[2018]], IF(kraina3[[#This Row],[2018]] = 0, 0, INT($H47*kraina3[[#This Row],[2018]])))</f>
        <v>5502111</v>
      </c>
      <c r="P47">
        <f>IF(kraina3[[#This Row],[2019]] &gt; 2*$I47, kraina3[[#This Row],[2019]], IF(kraina3[[#This Row],[2019]] = 0, 0, INT($H47*kraina3[[#This Row],[2019]])))</f>
        <v>5502111</v>
      </c>
      <c r="Q47">
        <f>IF(kraina3[[#This Row],[2020]] &gt; 2*$I47, kraina3[[#This Row],[2020]], IF(kraina3[[#This Row],[2020]] = 0, 0, INT($H47*kraina3[[#This Row],[2020]])))</f>
        <v>5502111</v>
      </c>
      <c r="R47">
        <f>IF(kraina3[[#This Row],[2021]] &gt; 2*$I47, kraina3[[#This Row],[2021]], IF(kraina3[[#This Row],[2021]] = 0, 0, INT($H47*kraina3[[#This Row],[2021]])))</f>
        <v>5502111</v>
      </c>
      <c r="S47">
        <f>IF(kraina3[[#This Row],[2022]] &gt; 2*$I47, kraina3[[#This Row],[2022]], IF(kraina3[[#This Row],[2022]] = 0, 0, INT($H47*kraina3[[#This Row],[2022]])))</f>
        <v>5502111</v>
      </c>
      <c r="T47">
        <f>IF(kraina3[[#This Row],[2023]] &gt; 2*$I47, kraina3[[#This Row],[2023]], IF(kraina3[[#This Row],[2023]] = 0, 0, INT($H47*kraina3[[#This Row],[2023]])))</f>
        <v>5502111</v>
      </c>
      <c r="U47">
        <f>IF(kraina3[[#This Row],[2024]] &gt; 2*$I47, kraina3[[#This Row],[2024]], IF(kraina3[[#This Row],[2024]] = 0, 0, INT($H47*kraina3[[#This Row],[2024]])))</f>
        <v>5502111</v>
      </c>
      <c r="V47">
        <f>IF(kraina3[[#This Row],[ludnosc 2014]] &gt; 2*$I47, 1, 0)</f>
        <v>1</v>
      </c>
      <c r="W47">
        <f>IF(kraina3[[#This Row],[2015]] &gt; 2*$I47, 1, 0)</f>
        <v>1</v>
      </c>
      <c r="X47">
        <f>IF(kraina3[[#This Row],[2016]] &gt; 2*$I47, 1, 0)</f>
        <v>1</v>
      </c>
      <c r="Y47">
        <f>IF(kraina3[[#This Row],[2017]] &gt; 2*$I47, 1, 0)</f>
        <v>1</v>
      </c>
      <c r="Z47">
        <f>IF(kraina3[[#This Row],[2018]] &gt; 2*$I47, 1, 0)</f>
        <v>1</v>
      </c>
      <c r="AA47">
        <f>IF(kraina3[[#This Row],[2019]] &gt; 2*$I47, 1, 0)</f>
        <v>1</v>
      </c>
      <c r="AB47">
        <f>IF(kraina3[[#This Row],[2020]] &gt; 2*$I47, 1, 0)</f>
        <v>1</v>
      </c>
      <c r="AC47">
        <f>IF(kraina3[[#This Row],[2021]] &gt; 2*$I47, 1, 0)</f>
        <v>1</v>
      </c>
      <c r="AD47">
        <f>IF(kraina3[[#This Row],[2022]] &gt; 2*$I47, 1, 0)</f>
        <v>1</v>
      </c>
      <c r="AE47">
        <f>IF(kraina3[[#This Row],[2023]] &gt; 2*$I47, 1, 0)</f>
        <v>1</v>
      </c>
      <c r="AF47">
        <f>IF(kraina3[[#This Row],[2024]] &gt; 2*$I47, 1, 0)</f>
        <v>1</v>
      </c>
      <c r="AG47">
        <f>IF(kraina3[[#This Row],[2025]] &gt; 2*$I47, 1, 0)</f>
        <v>1</v>
      </c>
      <c r="AH47">
        <f>IF(SUM(kraina3[[#This Row],[2014]:[r2025]])&gt;0, 1, 0)</f>
        <v>1</v>
      </c>
    </row>
    <row r="48" spans="1:34" x14ac:dyDescent="0.35">
      <c r="A48" s="1" t="s">
        <v>46</v>
      </c>
      <c r="B48" s="1" t="str">
        <f>MID(kraina3[[#This Row],[nazwa woj.]], 2, 2)</f>
        <v>47</v>
      </c>
      <c r="C48" s="1" t="str">
        <f>RIGHT(kraina3[[#This Row],[nazwa woj.]], 1)</f>
        <v>B</v>
      </c>
      <c r="D48">
        <v>1198765</v>
      </c>
      <c r="E48">
        <v>1304945</v>
      </c>
      <c r="F48">
        <v>2786493</v>
      </c>
      <c r="G48">
        <v>2602643</v>
      </c>
      <c r="H48">
        <f>ROUNDDOWN(kraina3[[#This Row],[ludnosc 2014]]/I48, 4)</f>
        <v>2.1524000000000001</v>
      </c>
      <c r="I48">
        <f>kraina3[[#This Row],[kobiety 2013]]+kraina3[[#This Row],[mezczyzni 2013]]</f>
        <v>2503710</v>
      </c>
      <c r="J48">
        <f>kraina3[[#This Row],[kobiety 2014]]+kraina3[[#This Row],[mezczyzni 2014]]</f>
        <v>5389136</v>
      </c>
      <c r="K48">
        <f>IF(kraina3[[#This Row],[ludnosc 2014]] &gt; 2*$I48, kraina3[[#This Row],[ludnosc 2014]], IF(kraina3[[#This Row],[ludnosc 2014]] = 0, 0, INT($H48*kraina3[[#This Row],[ludnosc 2014]])))</f>
        <v>5389136</v>
      </c>
      <c r="L48">
        <f>IF(kraina3[[#This Row],[2015]] &gt; 2*$I48, kraina3[[#This Row],[2015]], IF(kraina3[[#This Row],[2015]] = 0, 0, INT($H48*kraina3[[#This Row],[2015]])))</f>
        <v>5389136</v>
      </c>
      <c r="M48">
        <f>IF(kraina3[[#This Row],[2016]] &gt; 2*$I48, kraina3[[#This Row],[2016]], IF(kraina3[[#This Row],[2016]] = 0, 0, INT($H48*kraina3[[#This Row],[2016]])))</f>
        <v>5389136</v>
      </c>
      <c r="N48">
        <f>IF(kraina3[[#This Row],[2017]] &gt; 2*$I48, kraina3[[#This Row],[2017]], IF(kraina3[[#This Row],[2017]] = 0, 0, INT($H48*kraina3[[#This Row],[2017]])))</f>
        <v>5389136</v>
      </c>
      <c r="O48">
        <f>IF(kraina3[[#This Row],[2018]] &gt; 2*$I48, kraina3[[#This Row],[2018]], IF(kraina3[[#This Row],[2018]] = 0, 0, INT($H48*kraina3[[#This Row],[2018]])))</f>
        <v>5389136</v>
      </c>
      <c r="P48">
        <f>IF(kraina3[[#This Row],[2019]] &gt; 2*$I48, kraina3[[#This Row],[2019]], IF(kraina3[[#This Row],[2019]] = 0, 0, INT($H48*kraina3[[#This Row],[2019]])))</f>
        <v>5389136</v>
      </c>
      <c r="Q48">
        <f>IF(kraina3[[#This Row],[2020]] &gt; 2*$I48, kraina3[[#This Row],[2020]], IF(kraina3[[#This Row],[2020]] = 0, 0, INT($H48*kraina3[[#This Row],[2020]])))</f>
        <v>5389136</v>
      </c>
      <c r="R48">
        <f>IF(kraina3[[#This Row],[2021]] &gt; 2*$I48, kraina3[[#This Row],[2021]], IF(kraina3[[#This Row],[2021]] = 0, 0, INT($H48*kraina3[[#This Row],[2021]])))</f>
        <v>5389136</v>
      </c>
      <c r="S48">
        <f>IF(kraina3[[#This Row],[2022]] &gt; 2*$I48, kraina3[[#This Row],[2022]], IF(kraina3[[#This Row],[2022]] = 0, 0, INT($H48*kraina3[[#This Row],[2022]])))</f>
        <v>5389136</v>
      </c>
      <c r="T48">
        <f>IF(kraina3[[#This Row],[2023]] &gt; 2*$I48, kraina3[[#This Row],[2023]], IF(kraina3[[#This Row],[2023]] = 0, 0, INT($H48*kraina3[[#This Row],[2023]])))</f>
        <v>5389136</v>
      </c>
      <c r="U48">
        <f>IF(kraina3[[#This Row],[2024]] &gt; 2*$I48, kraina3[[#This Row],[2024]], IF(kraina3[[#This Row],[2024]] = 0, 0, INT($H48*kraina3[[#This Row],[2024]])))</f>
        <v>5389136</v>
      </c>
      <c r="V48">
        <f>IF(kraina3[[#This Row],[ludnosc 2014]] &gt; 2*$I48, 1, 0)</f>
        <v>1</v>
      </c>
      <c r="W48">
        <f>IF(kraina3[[#This Row],[2015]] &gt; 2*$I48, 1, 0)</f>
        <v>1</v>
      </c>
      <c r="X48">
        <f>IF(kraina3[[#This Row],[2016]] &gt; 2*$I48, 1, 0)</f>
        <v>1</v>
      </c>
      <c r="Y48">
        <f>IF(kraina3[[#This Row],[2017]] &gt; 2*$I48, 1, 0)</f>
        <v>1</v>
      </c>
      <c r="Z48">
        <f>IF(kraina3[[#This Row],[2018]] &gt; 2*$I48, 1, 0)</f>
        <v>1</v>
      </c>
      <c r="AA48">
        <f>IF(kraina3[[#This Row],[2019]] &gt; 2*$I48, 1, 0)</f>
        <v>1</v>
      </c>
      <c r="AB48">
        <f>IF(kraina3[[#This Row],[2020]] &gt; 2*$I48, 1, 0)</f>
        <v>1</v>
      </c>
      <c r="AC48">
        <f>IF(kraina3[[#This Row],[2021]] &gt; 2*$I48, 1, 0)</f>
        <v>1</v>
      </c>
      <c r="AD48">
        <f>IF(kraina3[[#This Row],[2022]] &gt; 2*$I48, 1, 0)</f>
        <v>1</v>
      </c>
      <c r="AE48">
        <f>IF(kraina3[[#This Row],[2023]] &gt; 2*$I48, 1, 0)</f>
        <v>1</v>
      </c>
      <c r="AF48">
        <f>IF(kraina3[[#This Row],[2024]] &gt; 2*$I48, 1, 0)</f>
        <v>1</v>
      </c>
      <c r="AG48">
        <f>IF(kraina3[[#This Row],[2025]] &gt; 2*$I48, 1, 0)</f>
        <v>1</v>
      </c>
      <c r="AH48">
        <f>IF(SUM(kraina3[[#This Row],[2014]:[r2025]])&gt;0, 1, 0)</f>
        <v>1</v>
      </c>
    </row>
    <row r="49" spans="1:34" x14ac:dyDescent="0.35">
      <c r="A49" s="1" t="s">
        <v>47</v>
      </c>
      <c r="B49" s="1" t="str">
        <f>MID(kraina3[[#This Row],[nazwa woj.]], 2, 2)</f>
        <v>48</v>
      </c>
      <c r="C49" s="1" t="str">
        <f>RIGHT(kraina3[[#This Row],[nazwa woj.]], 1)</f>
        <v>C</v>
      </c>
      <c r="D49">
        <v>2619776</v>
      </c>
      <c r="E49">
        <v>2749623</v>
      </c>
      <c r="F49">
        <v>2888215</v>
      </c>
      <c r="G49">
        <v>2800174</v>
      </c>
      <c r="H49">
        <f>ROUNDDOWN(kraina3[[#This Row],[ludnosc 2014]]/I49, 4)</f>
        <v>1.0593999999999999</v>
      </c>
      <c r="I49">
        <f>kraina3[[#This Row],[kobiety 2013]]+kraina3[[#This Row],[mezczyzni 2013]]</f>
        <v>5369399</v>
      </c>
      <c r="J49">
        <f>kraina3[[#This Row],[kobiety 2014]]+kraina3[[#This Row],[mezczyzni 2014]]</f>
        <v>5688389</v>
      </c>
      <c r="K49">
        <f>IF(kraina3[[#This Row],[ludnosc 2014]] &gt; 2*$I49, kraina3[[#This Row],[ludnosc 2014]], IF(kraina3[[#This Row],[ludnosc 2014]] = 0, 0, INT($H49*kraina3[[#This Row],[ludnosc 2014]])))</f>
        <v>6026279</v>
      </c>
      <c r="L49">
        <f>IF(kraina3[[#This Row],[2015]] &gt; 2*$I49, kraina3[[#This Row],[2015]], IF(kraina3[[#This Row],[2015]] = 0, 0, INT($H49*kraina3[[#This Row],[2015]])))</f>
        <v>6384239</v>
      </c>
      <c r="M49">
        <f>IF(kraina3[[#This Row],[2016]] &gt; 2*$I49, kraina3[[#This Row],[2016]], IF(kraina3[[#This Row],[2016]] = 0, 0, INT($H49*kraina3[[#This Row],[2016]])))</f>
        <v>6763462</v>
      </c>
      <c r="N49">
        <f>IF(kraina3[[#This Row],[2017]] &gt; 2*$I49, kraina3[[#This Row],[2017]], IF(kraina3[[#This Row],[2017]] = 0, 0, INT($H49*kraina3[[#This Row],[2017]])))</f>
        <v>7165211</v>
      </c>
      <c r="O49">
        <f>IF(kraina3[[#This Row],[2018]] &gt; 2*$I49, kraina3[[#This Row],[2018]], IF(kraina3[[#This Row],[2018]] = 0, 0, INT($H49*kraina3[[#This Row],[2018]])))</f>
        <v>7590824</v>
      </c>
      <c r="P49">
        <f>IF(kraina3[[#This Row],[2019]] &gt; 2*$I49, kraina3[[#This Row],[2019]], IF(kraina3[[#This Row],[2019]] = 0, 0, INT($H49*kraina3[[#This Row],[2019]])))</f>
        <v>8041718</v>
      </c>
      <c r="Q49">
        <f>IF(kraina3[[#This Row],[2020]] &gt; 2*$I49, kraina3[[#This Row],[2020]], IF(kraina3[[#This Row],[2020]] = 0, 0, INT($H49*kraina3[[#This Row],[2020]])))</f>
        <v>8519396</v>
      </c>
      <c r="R49">
        <f>IF(kraina3[[#This Row],[2021]] &gt; 2*$I49, kraina3[[#This Row],[2021]], IF(kraina3[[#This Row],[2021]] = 0, 0, INT($H49*kraina3[[#This Row],[2021]])))</f>
        <v>9025448</v>
      </c>
      <c r="S49">
        <f>IF(kraina3[[#This Row],[2022]] &gt; 2*$I49, kraina3[[#This Row],[2022]], IF(kraina3[[#This Row],[2022]] = 0, 0, INT($H49*kraina3[[#This Row],[2022]])))</f>
        <v>9561559</v>
      </c>
      <c r="T49">
        <f>IF(kraina3[[#This Row],[2023]] &gt; 2*$I49, kraina3[[#This Row],[2023]], IF(kraina3[[#This Row],[2023]] = 0, 0, INT($H49*kraina3[[#This Row],[2023]])))</f>
        <v>10129515</v>
      </c>
      <c r="U49">
        <f>IF(kraina3[[#This Row],[2024]] &gt; 2*$I49, kraina3[[#This Row],[2024]], IF(kraina3[[#This Row],[2024]] = 0, 0, INT($H49*kraina3[[#This Row],[2024]])))</f>
        <v>10731208</v>
      </c>
      <c r="V49">
        <f>IF(kraina3[[#This Row],[ludnosc 2014]] &gt; 2*$I49, 1, 0)</f>
        <v>0</v>
      </c>
      <c r="W49">
        <f>IF(kraina3[[#This Row],[2015]] &gt; 2*$I49, 1, 0)</f>
        <v>0</v>
      </c>
      <c r="X49">
        <f>IF(kraina3[[#This Row],[2016]] &gt; 2*$I49, 1, 0)</f>
        <v>0</v>
      </c>
      <c r="Y49">
        <f>IF(kraina3[[#This Row],[2017]] &gt; 2*$I49, 1, 0)</f>
        <v>0</v>
      </c>
      <c r="Z49">
        <f>IF(kraina3[[#This Row],[2018]] &gt; 2*$I49, 1, 0)</f>
        <v>0</v>
      </c>
      <c r="AA49">
        <f>IF(kraina3[[#This Row],[2019]] &gt; 2*$I49, 1, 0)</f>
        <v>0</v>
      </c>
      <c r="AB49">
        <f>IF(kraina3[[#This Row],[2020]] &gt; 2*$I49, 1, 0)</f>
        <v>0</v>
      </c>
      <c r="AC49">
        <f>IF(kraina3[[#This Row],[2021]] &gt; 2*$I49, 1, 0)</f>
        <v>0</v>
      </c>
      <c r="AD49">
        <f>IF(kraina3[[#This Row],[2022]] &gt; 2*$I49, 1, 0)</f>
        <v>0</v>
      </c>
      <c r="AE49">
        <f>IF(kraina3[[#This Row],[2023]] &gt; 2*$I49, 1, 0)</f>
        <v>0</v>
      </c>
      <c r="AF49">
        <f>IF(kraina3[[#This Row],[2024]] &gt; 2*$I49, 1, 0)</f>
        <v>0</v>
      </c>
      <c r="AG49">
        <f>IF(kraina3[[#This Row],[2025]] &gt; 2*$I49, 1, 0)</f>
        <v>0</v>
      </c>
      <c r="AH49">
        <f>IF(SUM(kraina3[[#This Row],[2014]:[r2025]])&gt;0, 1, 0)</f>
        <v>0</v>
      </c>
    </row>
    <row r="50" spans="1:34" x14ac:dyDescent="0.35">
      <c r="A50" s="1" t="s">
        <v>48</v>
      </c>
      <c r="B50" s="1" t="str">
        <f>MID(kraina3[[#This Row],[nazwa woj.]], 2, 2)</f>
        <v>49</v>
      </c>
      <c r="C50" s="1" t="str">
        <f>RIGHT(kraina3[[#This Row],[nazwa woj.]], 1)</f>
        <v>C</v>
      </c>
      <c r="D50">
        <v>248398</v>
      </c>
      <c r="E50">
        <v>268511</v>
      </c>
      <c r="F50">
        <v>3110853</v>
      </c>
      <c r="G50">
        <v>2986411</v>
      </c>
      <c r="H50">
        <f>ROUNDDOWN(kraina3[[#This Row],[ludnosc 2014]]/I50, 4)</f>
        <v>11.7956</v>
      </c>
      <c r="I50">
        <f>kraina3[[#This Row],[kobiety 2013]]+kraina3[[#This Row],[mezczyzni 2013]]</f>
        <v>516909</v>
      </c>
      <c r="J50">
        <f>kraina3[[#This Row],[kobiety 2014]]+kraina3[[#This Row],[mezczyzni 2014]]</f>
        <v>6097264</v>
      </c>
      <c r="K50">
        <f>IF(kraina3[[#This Row],[ludnosc 2014]] &gt; 2*$I50, kraina3[[#This Row],[ludnosc 2014]], IF(kraina3[[#This Row],[ludnosc 2014]] = 0, 0, INT($H50*kraina3[[#This Row],[ludnosc 2014]])))</f>
        <v>6097264</v>
      </c>
      <c r="L50">
        <f>IF(kraina3[[#This Row],[2015]] &gt; 2*$I50, kraina3[[#This Row],[2015]], IF(kraina3[[#This Row],[2015]] = 0, 0, INT($H50*kraina3[[#This Row],[2015]])))</f>
        <v>6097264</v>
      </c>
      <c r="M50">
        <f>IF(kraina3[[#This Row],[2016]] &gt; 2*$I50, kraina3[[#This Row],[2016]], IF(kraina3[[#This Row],[2016]] = 0, 0, INT($H50*kraina3[[#This Row],[2016]])))</f>
        <v>6097264</v>
      </c>
      <c r="N50">
        <f>IF(kraina3[[#This Row],[2017]] &gt; 2*$I50, kraina3[[#This Row],[2017]], IF(kraina3[[#This Row],[2017]] = 0, 0, INT($H50*kraina3[[#This Row],[2017]])))</f>
        <v>6097264</v>
      </c>
      <c r="O50">
        <f>IF(kraina3[[#This Row],[2018]] &gt; 2*$I50, kraina3[[#This Row],[2018]], IF(kraina3[[#This Row],[2018]] = 0, 0, INT($H50*kraina3[[#This Row],[2018]])))</f>
        <v>6097264</v>
      </c>
      <c r="P50">
        <f>IF(kraina3[[#This Row],[2019]] &gt; 2*$I50, kraina3[[#This Row],[2019]], IF(kraina3[[#This Row],[2019]] = 0, 0, INT($H50*kraina3[[#This Row],[2019]])))</f>
        <v>6097264</v>
      </c>
      <c r="Q50">
        <f>IF(kraina3[[#This Row],[2020]] &gt; 2*$I50, kraina3[[#This Row],[2020]], IF(kraina3[[#This Row],[2020]] = 0, 0, INT($H50*kraina3[[#This Row],[2020]])))</f>
        <v>6097264</v>
      </c>
      <c r="R50">
        <f>IF(kraina3[[#This Row],[2021]] &gt; 2*$I50, kraina3[[#This Row],[2021]], IF(kraina3[[#This Row],[2021]] = 0, 0, INT($H50*kraina3[[#This Row],[2021]])))</f>
        <v>6097264</v>
      </c>
      <c r="S50">
        <f>IF(kraina3[[#This Row],[2022]] &gt; 2*$I50, kraina3[[#This Row],[2022]], IF(kraina3[[#This Row],[2022]] = 0, 0, INT($H50*kraina3[[#This Row],[2022]])))</f>
        <v>6097264</v>
      </c>
      <c r="T50">
        <f>IF(kraina3[[#This Row],[2023]] &gt; 2*$I50, kraina3[[#This Row],[2023]], IF(kraina3[[#This Row],[2023]] = 0, 0, INT($H50*kraina3[[#This Row],[2023]])))</f>
        <v>6097264</v>
      </c>
      <c r="U50">
        <f>IF(kraina3[[#This Row],[2024]] &gt; 2*$I50, kraina3[[#This Row],[2024]], IF(kraina3[[#This Row],[2024]] = 0, 0, INT($H50*kraina3[[#This Row],[2024]])))</f>
        <v>6097264</v>
      </c>
      <c r="V50">
        <f>IF(kraina3[[#This Row],[ludnosc 2014]] &gt; 2*$I50, 1, 0)</f>
        <v>1</v>
      </c>
      <c r="W50">
        <f>IF(kraina3[[#This Row],[2015]] &gt; 2*$I50, 1, 0)</f>
        <v>1</v>
      </c>
      <c r="X50">
        <f>IF(kraina3[[#This Row],[2016]] &gt; 2*$I50, 1, 0)</f>
        <v>1</v>
      </c>
      <c r="Y50">
        <f>IF(kraina3[[#This Row],[2017]] &gt; 2*$I50, 1, 0)</f>
        <v>1</v>
      </c>
      <c r="Z50">
        <f>IF(kraina3[[#This Row],[2018]] &gt; 2*$I50, 1, 0)</f>
        <v>1</v>
      </c>
      <c r="AA50">
        <f>IF(kraina3[[#This Row],[2019]] &gt; 2*$I50, 1, 0)</f>
        <v>1</v>
      </c>
      <c r="AB50">
        <f>IF(kraina3[[#This Row],[2020]] &gt; 2*$I50, 1, 0)</f>
        <v>1</v>
      </c>
      <c r="AC50">
        <f>IF(kraina3[[#This Row],[2021]] &gt; 2*$I50, 1, 0)</f>
        <v>1</v>
      </c>
      <c r="AD50">
        <f>IF(kraina3[[#This Row],[2022]] &gt; 2*$I50, 1, 0)</f>
        <v>1</v>
      </c>
      <c r="AE50">
        <f>IF(kraina3[[#This Row],[2023]] &gt; 2*$I50, 1, 0)</f>
        <v>1</v>
      </c>
      <c r="AF50">
        <f>IF(kraina3[[#This Row],[2024]] &gt; 2*$I50, 1, 0)</f>
        <v>1</v>
      </c>
      <c r="AG50">
        <f>IF(kraina3[[#This Row],[2025]] &gt; 2*$I50, 1, 0)</f>
        <v>1</v>
      </c>
      <c r="AH50">
        <f>IF(SUM(kraina3[[#This Row],[2014]:[r2025]])&gt;0, 1, 0)</f>
        <v>1</v>
      </c>
    </row>
    <row r="51" spans="1:34" x14ac:dyDescent="0.35">
      <c r="A51" s="1" t="s">
        <v>49</v>
      </c>
      <c r="B51" s="1" t="str">
        <f>MID(kraina3[[#This Row],[nazwa woj.]], 2, 2)</f>
        <v>50</v>
      </c>
      <c r="C51" s="1" t="str">
        <f>RIGHT(kraina3[[#This Row],[nazwa woj.]], 1)</f>
        <v>B</v>
      </c>
      <c r="D51">
        <v>2494207</v>
      </c>
      <c r="E51">
        <v>2625207</v>
      </c>
      <c r="F51">
        <v>1796293</v>
      </c>
      <c r="G51">
        <v>1853602</v>
      </c>
      <c r="H51">
        <f>ROUNDDOWN(kraina3[[#This Row],[ludnosc 2014]]/I51, 4)</f>
        <v>0.71289999999999998</v>
      </c>
      <c r="I51">
        <f>kraina3[[#This Row],[kobiety 2013]]+kraina3[[#This Row],[mezczyzni 2013]]</f>
        <v>5119414</v>
      </c>
      <c r="J51">
        <f>kraina3[[#This Row],[kobiety 2014]]+kraina3[[#This Row],[mezczyzni 2014]]</f>
        <v>3649895</v>
      </c>
      <c r="K51">
        <f>IF(kraina3[[#This Row],[ludnosc 2014]] &gt; 2*$I51, kraina3[[#This Row],[ludnosc 2014]], IF(kraina3[[#This Row],[ludnosc 2014]] = 0, 0, INT($H51*kraina3[[#This Row],[ludnosc 2014]])))</f>
        <v>2602010</v>
      </c>
      <c r="L51">
        <f>IF(kraina3[[#This Row],[2015]] &gt; 2*$I51, kraina3[[#This Row],[2015]], IF(kraina3[[#This Row],[2015]] = 0, 0, INT($H51*kraina3[[#This Row],[2015]])))</f>
        <v>1854972</v>
      </c>
      <c r="M51">
        <f>IF(kraina3[[#This Row],[2016]] &gt; 2*$I51, kraina3[[#This Row],[2016]], IF(kraina3[[#This Row],[2016]] = 0, 0, INT($H51*kraina3[[#This Row],[2016]])))</f>
        <v>1322409</v>
      </c>
      <c r="N51">
        <f>IF(kraina3[[#This Row],[2017]] &gt; 2*$I51, kraina3[[#This Row],[2017]], IF(kraina3[[#This Row],[2017]] = 0, 0, INT($H51*kraina3[[#This Row],[2017]])))</f>
        <v>942745</v>
      </c>
      <c r="O51">
        <f>IF(kraina3[[#This Row],[2018]] &gt; 2*$I51, kraina3[[#This Row],[2018]], IF(kraina3[[#This Row],[2018]] = 0, 0, INT($H51*kraina3[[#This Row],[2018]])))</f>
        <v>672082</v>
      </c>
      <c r="P51">
        <f>IF(kraina3[[#This Row],[2019]] &gt; 2*$I51, kraina3[[#This Row],[2019]], IF(kraina3[[#This Row],[2019]] = 0, 0, INT($H51*kraina3[[#This Row],[2019]])))</f>
        <v>479127</v>
      </c>
      <c r="Q51">
        <f>IF(kraina3[[#This Row],[2020]] &gt; 2*$I51, kraina3[[#This Row],[2020]], IF(kraina3[[#This Row],[2020]] = 0, 0, INT($H51*kraina3[[#This Row],[2020]])))</f>
        <v>341569</v>
      </c>
      <c r="R51">
        <f>IF(kraina3[[#This Row],[2021]] &gt; 2*$I51, kraina3[[#This Row],[2021]], IF(kraina3[[#This Row],[2021]] = 0, 0, INT($H51*kraina3[[#This Row],[2021]])))</f>
        <v>243504</v>
      </c>
      <c r="S51">
        <f>IF(kraina3[[#This Row],[2022]] &gt; 2*$I51, kraina3[[#This Row],[2022]], IF(kraina3[[#This Row],[2022]] = 0, 0, INT($H51*kraina3[[#This Row],[2022]])))</f>
        <v>173594</v>
      </c>
      <c r="T51">
        <f>IF(kraina3[[#This Row],[2023]] &gt; 2*$I51, kraina3[[#This Row],[2023]], IF(kraina3[[#This Row],[2023]] = 0, 0, INT($H51*kraina3[[#This Row],[2023]])))</f>
        <v>123755</v>
      </c>
      <c r="U51">
        <f>IF(kraina3[[#This Row],[2024]] &gt; 2*$I51, kraina3[[#This Row],[2024]], IF(kraina3[[#This Row],[2024]] = 0, 0, INT($H51*kraina3[[#This Row],[2024]])))</f>
        <v>88224</v>
      </c>
      <c r="V51">
        <f>IF(kraina3[[#This Row],[ludnosc 2014]] &gt; 2*$I51, 1, 0)</f>
        <v>0</v>
      </c>
      <c r="W51">
        <f>IF(kraina3[[#This Row],[2015]] &gt; 2*$I51, 1, 0)</f>
        <v>0</v>
      </c>
      <c r="X51">
        <f>IF(kraina3[[#This Row],[2016]] &gt; 2*$I51, 1, 0)</f>
        <v>0</v>
      </c>
      <c r="Y51">
        <f>IF(kraina3[[#This Row],[2017]] &gt; 2*$I51, 1, 0)</f>
        <v>0</v>
      </c>
      <c r="Z51">
        <f>IF(kraina3[[#This Row],[2018]] &gt; 2*$I51, 1, 0)</f>
        <v>0</v>
      </c>
      <c r="AA51">
        <f>IF(kraina3[[#This Row],[2019]] &gt; 2*$I51, 1, 0)</f>
        <v>0</v>
      </c>
      <c r="AB51">
        <f>IF(kraina3[[#This Row],[2020]] &gt; 2*$I51, 1, 0)</f>
        <v>0</v>
      </c>
      <c r="AC51">
        <f>IF(kraina3[[#This Row],[2021]] &gt; 2*$I51, 1, 0)</f>
        <v>0</v>
      </c>
      <c r="AD51">
        <f>IF(kraina3[[#This Row],[2022]] &gt; 2*$I51, 1, 0)</f>
        <v>0</v>
      </c>
      <c r="AE51">
        <f>IF(kraina3[[#This Row],[2023]] &gt; 2*$I51, 1, 0)</f>
        <v>0</v>
      </c>
      <c r="AF51">
        <f>IF(kraina3[[#This Row],[2024]] &gt; 2*$I51, 1, 0)</f>
        <v>0</v>
      </c>
      <c r="AG51">
        <f>IF(kraina3[[#This Row],[2025]] &gt; 2*$I51, 1, 0)</f>
        <v>0</v>
      </c>
      <c r="AH51">
        <f>IF(SUM(kraina3[[#This Row],[2014]:[r2025]])&gt;0, 1, 0)</f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55722-9ACC-4617-B6C7-81099F17E7E8}">
  <dimension ref="A1:J20"/>
  <sheetViews>
    <sheetView topLeftCell="C1" workbookViewId="0">
      <selection activeCell="I3" sqref="I3:J10"/>
    </sheetView>
  </sheetViews>
  <sheetFormatPr defaultRowHeight="14.5" x14ac:dyDescent="0.35"/>
  <cols>
    <col min="9" max="9" width="8.36328125" bestFit="1" customWidth="1"/>
    <col min="10" max="10" width="23.81640625" bestFit="1" customWidth="1"/>
  </cols>
  <sheetData>
    <row r="1" spans="1:10" x14ac:dyDescent="0.35">
      <c r="A1" s="4" t="s">
        <v>70</v>
      </c>
      <c r="B1" s="4" t="s">
        <v>56</v>
      </c>
      <c r="C1" s="4" t="s">
        <v>63</v>
      </c>
      <c r="D1" s="4" t="s">
        <v>69</v>
      </c>
      <c r="E1" s="4" t="s">
        <v>64</v>
      </c>
      <c r="F1" s="4" t="s">
        <v>68</v>
      </c>
      <c r="G1" s="7" t="s">
        <v>71</v>
      </c>
    </row>
    <row r="2" spans="1:10" x14ac:dyDescent="0.35">
      <c r="A2" s="3" t="s">
        <v>0</v>
      </c>
      <c r="B2" s="3" t="s">
        <v>61</v>
      </c>
      <c r="C2" s="1">
        <v>1415007</v>
      </c>
      <c r="D2" s="1">
        <v>1499070</v>
      </c>
      <c r="E2" s="1">
        <v>1397195</v>
      </c>
      <c r="F2" s="1">
        <v>1481105</v>
      </c>
      <c r="G2">
        <v>1</v>
      </c>
    </row>
    <row r="3" spans="1:10" x14ac:dyDescent="0.35">
      <c r="A3" s="3" t="s">
        <v>5</v>
      </c>
      <c r="B3" s="3" t="s">
        <v>61</v>
      </c>
      <c r="C3" s="1">
        <v>1846928</v>
      </c>
      <c r="D3" s="1">
        <v>2125113</v>
      </c>
      <c r="E3" s="1">
        <v>1851433</v>
      </c>
      <c r="F3" s="1">
        <v>2028635</v>
      </c>
      <c r="G3">
        <v>1</v>
      </c>
      <c r="I3" s="6" t="s">
        <v>72</v>
      </c>
      <c r="J3" s="6"/>
    </row>
    <row r="4" spans="1:10" x14ac:dyDescent="0.35">
      <c r="A4" s="3" t="s">
        <v>7</v>
      </c>
      <c r="B4" s="3" t="s">
        <v>58</v>
      </c>
      <c r="C4" s="1">
        <v>679557</v>
      </c>
      <c r="D4" s="1">
        <v>1012012</v>
      </c>
      <c r="E4" s="1">
        <v>655500</v>
      </c>
      <c r="F4" s="1">
        <v>1067022</v>
      </c>
      <c r="G4">
        <v>1</v>
      </c>
      <c r="I4" s="8" t="s">
        <v>73</v>
      </c>
      <c r="J4" s="8">
        <f>SUM(G2:G20)</f>
        <v>19</v>
      </c>
    </row>
    <row r="5" spans="1:10" x14ac:dyDescent="0.35">
      <c r="A5" s="3" t="s">
        <v>11</v>
      </c>
      <c r="B5" s="3" t="s">
        <v>60</v>
      </c>
      <c r="C5" s="1">
        <v>3997724</v>
      </c>
      <c r="D5" s="1">
        <v>4339393</v>
      </c>
      <c r="E5" s="1">
        <v>3690756</v>
      </c>
      <c r="F5" s="1">
        <v>4639643</v>
      </c>
      <c r="G5">
        <v>1</v>
      </c>
      <c r="I5" s="6" t="s">
        <v>74</v>
      </c>
      <c r="J5" s="6"/>
    </row>
    <row r="6" spans="1:10" x14ac:dyDescent="0.35">
      <c r="A6" s="3" t="s">
        <v>12</v>
      </c>
      <c r="B6" s="3" t="s">
        <v>58</v>
      </c>
      <c r="C6" s="1">
        <v>996113</v>
      </c>
      <c r="D6" s="1">
        <v>1012487</v>
      </c>
      <c r="E6" s="1">
        <v>964279</v>
      </c>
      <c r="F6" s="1">
        <v>1128940</v>
      </c>
      <c r="G6">
        <v>1</v>
      </c>
      <c r="I6" s="6" t="s">
        <v>56</v>
      </c>
      <c r="J6" s="6" t="s">
        <v>75</v>
      </c>
    </row>
    <row r="7" spans="1:10" x14ac:dyDescent="0.35">
      <c r="A7" s="3" t="s">
        <v>15</v>
      </c>
      <c r="B7" s="3" t="s">
        <v>60</v>
      </c>
      <c r="C7" s="1">
        <v>1367212</v>
      </c>
      <c r="D7" s="1">
        <v>1572320</v>
      </c>
      <c r="E7" s="1">
        <v>1361389</v>
      </c>
      <c r="F7" s="1">
        <v>1836258</v>
      </c>
      <c r="G7">
        <v>1</v>
      </c>
      <c r="I7" s="9" t="s">
        <v>58</v>
      </c>
      <c r="J7" s="10">
        <v>3</v>
      </c>
    </row>
    <row r="8" spans="1:10" x14ac:dyDescent="0.35">
      <c r="A8" s="3" t="s">
        <v>21</v>
      </c>
      <c r="B8" s="3" t="s">
        <v>59</v>
      </c>
      <c r="C8" s="1">
        <v>685438</v>
      </c>
      <c r="D8" s="1">
        <v>2697677</v>
      </c>
      <c r="E8" s="1">
        <v>749124</v>
      </c>
      <c r="F8" s="1">
        <v>2821550</v>
      </c>
      <c r="G8">
        <v>1</v>
      </c>
      <c r="I8" s="9" t="s">
        <v>59</v>
      </c>
      <c r="J8" s="10">
        <v>4</v>
      </c>
    </row>
    <row r="9" spans="1:10" x14ac:dyDescent="0.35">
      <c r="A9" s="3" t="s">
        <v>23</v>
      </c>
      <c r="B9" s="3" t="s">
        <v>60</v>
      </c>
      <c r="C9" s="1">
        <v>643177</v>
      </c>
      <c r="D9" s="1">
        <v>796213</v>
      </c>
      <c r="E9" s="1">
        <v>684187</v>
      </c>
      <c r="F9" s="1">
        <v>867904</v>
      </c>
      <c r="G9">
        <v>1</v>
      </c>
      <c r="I9" s="9" t="s">
        <v>60</v>
      </c>
      <c r="J9" s="10">
        <v>8</v>
      </c>
    </row>
    <row r="10" spans="1:10" x14ac:dyDescent="0.35">
      <c r="A10" s="3" t="s">
        <v>24</v>
      </c>
      <c r="B10" s="3" t="s">
        <v>59</v>
      </c>
      <c r="C10" s="1">
        <v>450192</v>
      </c>
      <c r="D10" s="1">
        <v>1656446</v>
      </c>
      <c r="E10" s="1">
        <v>434755</v>
      </c>
      <c r="F10" s="1">
        <v>1691000</v>
      </c>
      <c r="G10">
        <v>1</v>
      </c>
      <c r="I10" s="9" t="s">
        <v>61</v>
      </c>
      <c r="J10" s="10">
        <v>4</v>
      </c>
    </row>
    <row r="11" spans="1:10" x14ac:dyDescent="0.35">
      <c r="A11" s="3" t="s">
        <v>31</v>
      </c>
      <c r="B11" s="3" t="s">
        <v>61</v>
      </c>
      <c r="C11" s="1">
        <v>992523</v>
      </c>
      <c r="D11" s="1">
        <v>1995446</v>
      </c>
      <c r="E11" s="1">
        <v>1028501</v>
      </c>
      <c r="F11" s="1">
        <v>1860524</v>
      </c>
      <c r="G11">
        <v>1</v>
      </c>
    </row>
    <row r="12" spans="1:10" x14ac:dyDescent="0.35">
      <c r="A12" s="3" t="s">
        <v>33</v>
      </c>
      <c r="B12" s="3" t="s">
        <v>60</v>
      </c>
      <c r="C12" s="1">
        <v>76648</v>
      </c>
      <c r="D12" s="1">
        <v>1374708</v>
      </c>
      <c r="E12" s="1">
        <v>81385</v>
      </c>
      <c r="F12" s="1">
        <v>1379567</v>
      </c>
      <c r="G12">
        <v>1</v>
      </c>
    </row>
    <row r="13" spans="1:10" x14ac:dyDescent="0.35">
      <c r="A13" s="3" t="s">
        <v>38</v>
      </c>
      <c r="B13" s="3" t="s">
        <v>61</v>
      </c>
      <c r="C13" s="1">
        <v>548989</v>
      </c>
      <c r="D13" s="1">
        <v>2770344</v>
      </c>
      <c r="E13" s="1">
        <v>514636</v>
      </c>
      <c r="F13" s="1">
        <v>3187897</v>
      </c>
      <c r="G13">
        <v>1</v>
      </c>
    </row>
    <row r="14" spans="1:10" x14ac:dyDescent="0.35">
      <c r="A14" s="3" t="s">
        <v>39</v>
      </c>
      <c r="B14" s="3" t="s">
        <v>58</v>
      </c>
      <c r="C14" s="1">
        <v>1175198</v>
      </c>
      <c r="D14" s="1">
        <v>2657174</v>
      </c>
      <c r="E14" s="1">
        <v>1095440</v>
      </c>
      <c r="F14" s="1">
        <v>2491947</v>
      </c>
      <c r="G14">
        <v>1</v>
      </c>
    </row>
    <row r="15" spans="1:10" x14ac:dyDescent="0.35">
      <c r="A15" s="3" t="s">
        <v>43</v>
      </c>
      <c r="B15" s="3" t="s">
        <v>60</v>
      </c>
      <c r="C15" s="1">
        <v>835495</v>
      </c>
      <c r="D15" s="1">
        <v>1106177</v>
      </c>
      <c r="E15" s="1">
        <v>837746</v>
      </c>
      <c r="F15" s="1">
        <v>917781</v>
      </c>
      <c r="G15">
        <v>1</v>
      </c>
    </row>
    <row r="16" spans="1:10" x14ac:dyDescent="0.35">
      <c r="A16" s="3" t="s">
        <v>44</v>
      </c>
      <c r="B16" s="3" t="s">
        <v>59</v>
      </c>
      <c r="C16" s="1">
        <v>1187448</v>
      </c>
      <c r="D16" s="1">
        <v>1504608</v>
      </c>
      <c r="E16" s="1">
        <v>1070426</v>
      </c>
      <c r="F16" s="1">
        <v>1756990</v>
      </c>
      <c r="G16">
        <v>1</v>
      </c>
    </row>
    <row r="17" spans="1:7" x14ac:dyDescent="0.35">
      <c r="A17" s="3" t="s">
        <v>45</v>
      </c>
      <c r="B17" s="3" t="s">
        <v>60</v>
      </c>
      <c r="C17" s="1">
        <v>140026</v>
      </c>
      <c r="D17" s="1">
        <v>2759991</v>
      </c>
      <c r="E17" s="1">
        <v>146354</v>
      </c>
      <c r="F17" s="1">
        <v>2742120</v>
      </c>
      <c r="G17">
        <v>1</v>
      </c>
    </row>
    <row r="18" spans="1:7" x14ac:dyDescent="0.35">
      <c r="A18" s="3" t="s">
        <v>46</v>
      </c>
      <c r="B18" s="3" t="s">
        <v>59</v>
      </c>
      <c r="C18" s="1">
        <v>1198765</v>
      </c>
      <c r="D18" s="1">
        <v>2786493</v>
      </c>
      <c r="E18" s="1">
        <v>1304945</v>
      </c>
      <c r="F18" s="1">
        <v>2602643</v>
      </c>
      <c r="G18">
        <v>1</v>
      </c>
    </row>
    <row r="19" spans="1:7" x14ac:dyDescent="0.35">
      <c r="A19" s="3" t="s">
        <v>47</v>
      </c>
      <c r="B19" s="3" t="s">
        <v>60</v>
      </c>
      <c r="C19" s="1">
        <v>2619776</v>
      </c>
      <c r="D19" s="1">
        <v>2888215</v>
      </c>
      <c r="E19" s="1">
        <v>2749623</v>
      </c>
      <c r="F19" s="1">
        <v>2800174</v>
      </c>
      <c r="G19">
        <v>1</v>
      </c>
    </row>
    <row r="20" spans="1:7" x14ac:dyDescent="0.35">
      <c r="A20" s="3" t="s">
        <v>48</v>
      </c>
      <c r="B20" s="3" t="s">
        <v>60</v>
      </c>
      <c r="C20" s="1">
        <v>248398</v>
      </c>
      <c r="D20" s="1">
        <v>3110853</v>
      </c>
      <c r="E20" s="1">
        <v>268511</v>
      </c>
      <c r="F20" s="1">
        <v>2986411</v>
      </c>
      <c r="G20">
        <v>1</v>
      </c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c E A A B Q S w M E F A A C A A g A B Y m i V M K a b v i n A A A A + A A A A B I A H A B D b 2 5 m a W c v U G F j a 2 F n Z S 5 4 b W w g o h g A K K A U A A A A A A A A A A A A A A A A A A A A A A A A A A A A h Y 8 x D o I w G E a v Q r r T l g p q z E 8 Z X C E h M T G u p F R o h E J o s d z N w S N 5 B U k U d X P 8 X t 7 w v s f t D s n U N t 5 V D k Z 1 O k Y B p s i T W n S l 0 l W M R n v 2 t y j h k B f i U l T S m 2 V t d p M p Y 1 R b 2 + 8 I c c 5 h t 8 L d U B F G a U B O W X o Q t W w L 9 J H V f 9 l X 2 t h C C 4 k 4 H F 8 x n O E N w 1 E U r X E Y B k A W D J n S X 4 X N x Z g C + Y G w H x s 7 D p L 3 j Z + n Q J Y J 5 P 2 C P w F Q S w M E F A A C A A g A B Y m i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J o l S b K l r Z H g E A A E I D A A A T A B w A R m 9 y b X V s Y X M v U 2 V j d G l v b j E u b S C i G A A o o B Q A A A A A A A A A A A A A A A A A A A A A A A A A A A D t k b 9 O w z A Q x v d I e Q f L X R L J i p r Q M F B l S k F i Q U I N C 4 T B T Q 4 w d e z K v q B E V R d e i Y k Z 9 b 1 q F P 4 U i c 4 s e L H v + / l O 3 + m z U K H Q i s y H O 5 7 6 n u / Z B 2 6 g J k v D h e I k I x L Q 9 4 g 7 2 1 f z 9 l J v n 7 U T c / s U z X T V N q A w O B M S o l w r d I U N a H 5 S X l k w t p R 8 A X U 5 A 7 t E v S o b / k i S c Z y W 0 F U g y 2 F + h B 3 S k N 3 M Q I p G I J i M T i k j u Z Z t o 2 y W M n K q K l 0 L d Z / F S T p m 5 L L V C H P s J W T f z + h C K 7 g N 2 e B z R K 8 b A c o t p A n 2 K + r s F n z h f h W G K 3 u n T T O M L / o V 2 O B r K 7 Z e 0 w H E z o F r B I L Q 4 Y a R T z 1 x + r n C 4 0 n 0 3 r o H j g 6 B y S G Q / g S b 0 P e E + t 3 + f i g j + h F L k I T 0 P 5 u / z 2 Y H U E s B A i 0 A F A A C A A g A B Y m i V M K a b v i n A A A A + A A A A B I A A A A A A A A A A A A A A A A A A A A A A E N v b m Z p Z y 9 Q Y W N r Y W d l L n h t b F B L A Q I t A B Q A A g A I A A W J o l Q P y u m r p A A A A O k A A A A T A A A A A A A A A A A A A A A A A P M A A A B b Q 2 9 u d G V u d F 9 U e X B l c 1 0 u e G 1 s U E s B A i 0 A F A A C A A g A B Y m i V J s q W t k e A Q A A Q g M A A B M A A A A A A A A A A A A A A A A A 5 A E A A E Z v c m 1 1 b G F z L 1 N l Y 3 R p b 2 4 x L m 1 Q S w U G A A A A A A M A A w D C A A A A T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B I A A A A A A A A K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Y W l u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t y Y W l u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S 0 w M l Q x N D o 0 O T o y N C 4 w N z A w M j Q 2 W i I g L z 4 8 R W 5 0 c n k g V H l w Z T 0 i R m l s b E N v b H V t b l R 5 c G V z I i B W Y W x 1 Z T 0 i c 0 J n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y Y W l u Y S 9 a b W l l b m l v b m 8 g d H l w L n t D b 2 x 1 b W 4 x L D B 9 J n F 1 b 3 Q 7 L C Z x d W 9 0 O 1 N l Y 3 R p b 2 4 x L 2 t y Y W l u Y S 9 a b W l l b m l v b m 8 g d H l w L n t D b 2 x 1 b W 4 y L D F 9 J n F 1 b 3 Q 7 L C Z x d W 9 0 O 1 N l Y 3 R p b 2 4 x L 2 t y Y W l u Y S 9 a b W l l b m l v b m 8 g d H l w L n t D b 2 x 1 b W 4 z L D J 9 J n F 1 b 3 Q 7 L C Z x d W 9 0 O 1 N l Y 3 R p b 2 4 x L 2 t y Y W l u Y S 9 a b W l l b m l v b m 8 g d H l w L n t D b 2 x 1 b W 4 0 L D N 9 J n F 1 b 3 Q 7 L C Z x d W 9 0 O 1 N l Y 3 R p b 2 4 x L 2 t y Y W l u Y S 9 a b W l l b m l v b m 8 g d H l w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t y Y W l u Y S 9 a b W l l b m l v b m 8 g d H l w L n t D b 2 x 1 b W 4 x L D B 9 J n F 1 b 3 Q 7 L C Z x d W 9 0 O 1 N l Y 3 R p b 2 4 x L 2 t y Y W l u Y S 9 a b W l l b m l v b m 8 g d H l w L n t D b 2 x 1 b W 4 y L D F 9 J n F 1 b 3 Q 7 L C Z x d W 9 0 O 1 N l Y 3 R p b 2 4 x L 2 t y Y W l u Y S 9 a b W l l b m l v b m 8 g d H l w L n t D b 2 x 1 b W 4 z L D J 9 J n F 1 b 3 Q 7 L C Z x d W 9 0 O 1 N l Y 3 R p b 2 4 x L 2 t y Y W l u Y S 9 a b W l l b m l v b m 8 g d H l w L n t D b 2 x 1 b W 4 0 L D N 9 J n F 1 b 3 Q 7 L C Z x d W 9 0 O 1 N l Y 3 R p b 2 4 x L 2 t y Y W l u Y S 9 a b W l l b m l v b m 8 g d H l w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r c m F p b m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3 J h a W 5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y Y W l u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t y Y W l u Y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1 L T A y V D E 0 O j Q 5 O j I 0 L j A 3 M D A y N D Z a I i A v P j x F b n R y e S B U e X B l P S J G a W x s Q 2 9 s d W 1 u V H l w Z X M i I F Z h b H V l P S J z Q m d N R E F 3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R m l s b E N v d W 5 0 I i B W Y W x 1 Z T 0 i b D U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c m F p b m E v W m 1 p Z W 5 p b 2 5 v I H R 5 c C 5 7 Q 2 9 s d W 1 u M S w w f S Z x d W 9 0 O y w m c X V v d D t T Z W N 0 a W 9 u M S 9 r c m F p b m E v W m 1 p Z W 5 p b 2 5 v I H R 5 c C 5 7 Q 2 9 s d W 1 u M i w x f S Z x d W 9 0 O y w m c X V v d D t T Z W N 0 a W 9 u M S 9 r c m F p b m E v W m 1 p Z W 5 p b 2 5 v I H R 5 c C 5 7 Q 2 9 s d W 1 u M y w y f S Z x d W 9 0 O y w m c X V v d D t T Z W N 0 a W 9 u M S 9 r c m F p b m E v W m 1 p Z W 5 p b 2 5 v I H R 5 c C 5 7 Q 2 9 s d W 1 u N C w z f S Z x d W 9 0 O y w m c X V v d D t T Z W N 0 a W 9 u M S 9 r c m F p b m E v W m 1 p Z W 5 p b 2 5 v I H R 5 c C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r c m F p b m E v W m 1 p Z W 5 p b 2 5 v I H R 5 c C 5 7 Q 2 9 s d W 1 u M S w w f S Z x d W 9 0 O y w m c X V v d D t T Z W N 0 a W 9 u M S 9 r c m F p b m E v W m 1 p Z W 5 p b 2 5 v I H R 5 c C 5 7 Q 2 9 s d W 1 u M i w x f S Z x d W 9 0 O y w m c X V v d D t T Z W N 0 a W 9 u M S 9 r c m F p b m E v W m 1 p Z W 5 p b 2 5 v I H R 5 c C 5 7 Q 2 9 s d W 1 u M y w y f S Z x d W 9 0 O y w m c X V v d D t T Z W N 0 a W 9 u M S 9 r c m F p b m E v W m 1 p Z W 5 p b 2 5 v I H R 5 c C 5 7 Q 2 9 s d W 1 u N C w z f S Z x d W 9 0 O y w m c X V v d D t T Z W N 0 a W 9 u M S 9 r c m F p b m E v W m 1 p Z W 5 p b 2 5 v I H R 5 c C 5 7 Q 2 9 s d W 1 u N S w 0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t y Y W l u Y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c m F p b m E l M j A o M i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5 6 n h i k q F N I q X P f 5 7 5 + f O 0 A A A A A A g A A A A A A E G Y A A A A B A A A g A A A A e d 5 C l 1 C x f r / f e f 1 7 k w 1 c W 4 3 7 3 L 3 w p 3 g y / S 9 e J 0 g f q a Q A A A A A D o A A A A A C A A A g A A A A o V F 1 2 Y l M x i U 7 O A u A 1 N Q 8 I J h o s H 7 8 I L J E 7 6 a 5 N S U I 5 W x Q A A A A T A W 0 A K R i I m v M c u p A z C 8 5 v M h T W L E H N P Z B l 2 G 4 r r 7 d A 2 U q L q t c M 1 h o 2 y G E m S r T / p 6 u w B c Q m g q a F U P a l y F G k o s q g u 8 h o s q k l w K V q p F c P 6 I 2 N i J A A A A A S z O 2 C D G G 9 D X O w F T 5 y 6 i / r 0 p l B O o E m 0 D 8 g d 6 w 2 o g 1 q Z i i X 1 x 3 j Q 5 W Z n v R Z s a P 4 / P Y U N 8 C o R V B G M a c G 4 4 D U U O x l A = = < / D a t a M a s h u p > 
</file>

<file path=customXml/itemProps1.xml><?xml version="1.0" encoding="utf-8"?>
<ds:datastoreItem xmlns:ds="http://schemas.openxmlformats.org/officeDocument/2006/customXml" ds:itemID="{97C590B2-95FA-4CD6-8EA5-631BF4B2F4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1)</vt:lpstr>
      <vt:lpstr>Arkusz3</vt:lpstr>
      <vt:lpstr>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Łabęda</dc:creator>
  <cp:lastModifiedBy>Aleksandra Łabęda</cp:lastModifiedBy>
  <dcterms:created xsi:type="dcterms:W3CDTF">2015-06-05T18:17:20Z</dcterms:created>
  <dcterms:modified xsi:type="dcterms:W3CDTF">2022-05-02T15:59:34Z</dcterms:modified>
</cp:coreProperties>
</file>