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musa.wasiu\Downloads\"/>
    </mc:Choice>
  </mc:AlternateContent>
  <xr:revisionPtr revIDLastSave="0" documentId="13_ncr:1_{105265DC-A592-4D7D-806E-15DEBA63A960}" xr6:coauthVersionLast="47" xr6:coauthVersionMax="47" xr10:uidLastSave="{00000000-0000-0000-0000-000000000000}"/>
  <bookViews>
    <workbookView xWindow="-110" yWindow="-110" windowWidth="19420" windowHeight="10420" xr2:uid="{00000000-000D-0000-FFFF-FFFF00000000}"/>
  </bookViews>
  <sheets>
    <sheet name="Sheduling and Planning" sheetId="5" r:id="rId1"/>
    <sheet name="Call Forecast Jul'222" sheetId="4" r:id="rId2"/>
    <sheet name="JUN'22 SUMMARY" sheetId="3" r:id="rId3"/>
    <sheet name="INBOUND DATA" sheetId="1" r:id="rId4"/>
    <sheet name="PROSPECTS DAILY DATA" sheetId="2" r:id="rId5"/>
  </sheets>
  <definedNames>
    <definedName name="_xlnm._FilterDatabase" localSheetId="1" hidden="1">'Call Forecast Jul''222'!$X$3:$AA$67</definedName>
  </definedNames>
  <calcPr calcId="191029"/>
  <pivotCaches>
    <pivotCache cacheId="0" r:id="rId6"/>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R6" i="2" l="1"/>
  <c r="AR7" i="2"/>
  <c r="AR8" i="2"/>
  <c r="AR9" i="2"/>
  <c r="AR10" i="2"/>
  <c r="AR11" i="2"/>
  <c r="AR5" i="2"/>
  <c r="AR12" i="2" l="1"/>
  <c r="D34" i="5" l="1"/>
  <c r="D35" i="5"/>
  <c r="D33" i="5"/>
  <c r="D36" i="5" s="1"/>
  <c r="D37" i="5" s="1"/>
  <c r="C36" i="5"/>
  <c r="C37" i="5" s="1"/>
  <c r="B36" i="5"/>
  <c r="B38" i="5" s="1"/>
  <c r="B39" i="5"/>
  <c r="H20" i="4"/>
  <c r="H21" i="4"/>
  <c r="H22" i="4"/>
  <c r="H23" i="4"/>
  <c r="H24" i="4"/>
  <c r="H25" i="4"/>
  <c r="H26" i="4"/>
  <c r="H27" i="4"/>
  <c r="H28" i="4"/>
  <c r="H29" i="4"/>
  <c r="H30" i="4"/>
  <c r="H31" i="4"/>
  <c r="H32" i="4"/>
  <c r="H33" i="4"/>
  <c r="H34" i="4"/>
  <c r="H19" i="4"/>
  <c r="G19" i="4"/>
  <c r="U10" i="4"/>
  <c r="U11" i="4"/>
  <c r="U25" i="4" s="1"/>
  <c r="U12" i="4"/>
  <c r="U13" i="4"/>
  <c r="U14" i="4"/>
  <c r="U15" i="4"/>
  <c r="U16" i="4"/>
  <c r="U17" i="4"/>
  <c r="U18" i="4"/>
  <c r="U19" i="4"/>
  <c r="U20" i="4"/>
  <c r="U21" i="4"/>
  <c r="U22" i="4"/>
  <c r="U23" i="4"/>
  <c r="U24" i="4"/>
  <c r="U9" i="4"/>
  <c r="F20" i="4"/>
  <c r="G20" i="4"/>
  <c r="F21" i="4"/>
  <c r="G21" i="4"/>
  <c r="F22" i="4"/>
  <c r="G22" i="4"/>
  <c r="F23" i="4"/>
  <c r="G23" i="4"/>
  <c r="F24" i="4"/>
  <c r="G24" i="4"/>
  <c r="F25" i="4"/>
  <c r="G25" i="4"/>
  <c r="F26" i="4"/>
  <c r="G26" i="4"/>
  <c r="F27" i="4"/>
  <c r="G27" i="4"/>
  <c r="F28" i="4"/>
  <c r="G28" i="4"/>
  <c r="F29" i="4"/>
  <c r="G29" i="4"/>
  <c r="F30" i="4"/>
  <c r="G30" i="4"/>
  <c r="F31" i="4"/>
  <c r="G31" i="4"/>
  <c r="F32" i="4"/>
  <c r="G32" i="4"/>
  <c r="F33" i="4"/>
  <c r="G33" i="4"/>
  <c r="F34" i="4"/>
  <c r="G34" i="4"/>
  <c r="F19" i="4"/>
  <c r="E20" i="4"/>
  <c r="E21" i="4"/>
  <c r="E22" i="4"/>
  <c r="E23" i="4"/>
  <c r="E24" i="4"/>
  <c r="E25" i="4"/>
  <c r="E26" i="4"/>
  <c r="E27" i="4"/>
  <c r="E28" i="4"/>
  <c r="E29" i="4"/>
  <c r="E30" i="4"/>
  <c r="E31" i="4"/>
  <c r="E32" i="4"/>
  <c r="E33" i="4"/>
  <c r="E34" i="4"/>
  <c r="E19" i="4"/>
  <c r="C20" i="4"/>
  <c r="C21" i="4"/>
  <c r="C22" i="4"/>
  <c r="C23" i="4"/>
  <c r="C24" i="4"/>
  <c r="C25" i="4"/>
  <c r="C26" i="4"/>
  <c r="C27" i="4"/>
  <c r="C28" i="4"/>
  <c r="C29" i="4"/>
  <c r="C30" i="4"/>
  <c r="C31" i="4"/>
  <c r="C32" i="4"/>
  <c r="C33" i="4"/>
  <c r="C34" i="4"/>
  <c r="C19" i="4"/>
  <c r="D35" i="4"/>
  <c r="D36" i="4" s="1"/>
  <c r="B35" i="4"/>
  <c r="B36" i="4" s="1"/>
  <c r="T10" i="4"/>
  <c r="T11" i="4"/>
  <c r="T12" i="4"/>
  <c r="T13" i="4"/>
  <c r="T14" i="4"/>
  <c r="T15" i="4"/>
  <c r="T16" i="4"/>
  <c r="T17" i="4"/>
  <c r="T18" i="4"/>
  <c r="T19" i="4"/>
  <c r="T20" i="4"/>
  <c r="T21" i="4"/>
  <c r="T22" i="4"/>
  <c r="T23" i="4"/>
  <c r="T24" i="4"/>
  <c r="T9" i="4"/>
  <c r="S25" i="4"/>
  <c r="V10" i="4" s="1"/>
  <c r="U6" i="4"/>
  <c r="U5" i="4"/>
  <c r="U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4" i="4"/>
  <c r="AA32" i="4"/>
  <c r="AA31" i="4"/>
  <c r="AA30" i="4"/>
  <c r="AA29" i="4"/>
  <c r="AA28" i="4"/>
  <c r="AA27" i="4"/>
  <c r="AA26" i="4"/>
  <c r="AA25" i="4"/>
  <c r="AA24" i="4"/>
  <c r="AA23" i="4"/>
  <c r="AA22" i="4"/>
  <c r="AA21" i="4"/>
  <c r="AA20" i="4"/>
  <c r="AA19" i="4"/>
  <c r="AA18" i="4"/>
  <c r="AA17" i="4"/>
  <c r="AA16" i="4"/>
  <c r="AA15" i="4"/>
  <c r="AA14" i="4"/>
  <c r="AA13" i="4"/>
  <c r="AA12" i="4"/>
  <c r="AA11" i="4"/>
  <c r="AA10" i="4"/>
  <c r="AA9" i="4"/>
  <c r="AA8" i="4"/>
  <c r="AA7" i="4"/>
  <c r="AA6" i="4"/>
  <c r="AA5" i="4"/>
  <c r="X5" i="4"/>
  <c r="X6" i="4" s="1"/>
  <c r="Y4" i="4"/>
  <c r="AL33" i="2"/>
  <c r="AM33" i="2" s="1"/>
  <c r="AM32" i="2"/>
  <c r="AL32" i="2"/>
  <c r="AM5" i="2"/>
  <c r="AM6"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4" i="2"/>
  <c r="AJ53" i="2"/>
  <c r="AK53" i="2" s="1"/>
  <c r="AJ32" i="2"/>
  <c r="AK32" i="2" s="1"/>
  <c r="AK4"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 i="2"/>
  <c r="AJ5" i="2"/>
  <c r="AJ6" i="2" s="1"/>
  <c r="AJ7" i="2" s="1"/>
  <c r="AJ8" i="2" s="1"/>
  <c r="AJ9" i="2" s="1"/>
  <c r="AJ10" i="2" s="1"/>
  <c r="AJ11" i="2" s="1"/>
  <c r="AJ12" i="2" s="1"/>
  <c r="AJ13" i="2" s="1"/>
  <c r="AJ14" i="2" s="1"/>
  <c r="AJ15" i="2" s="1"/>
  <c r="AJ16" i="2" s="1"/>
  <c r="AJ17" i="2" s="1"/>
  <c r="AJ18" i="2" s="1"/>
  <c r="AJ19" i="2" s="1"/>
  <c r="AJ20" i="2" s="1"/>
  <c r="AJ21" i="2" s="1"/>
  <c r="AJ22" i="2" s="1"/>
  <c r="AJ23" i="2" s="1"/>
  <c r="AJ24" i="2" s="1"/>
  <c r="AJ25" i="2" s="1"/>
  <c r="AJ26" i="2" s="1"/>
  <c r="AJ27" i="2" s="1"/>
  <c r="AJ28" i="2" s="1"/>
  <c r="AJ29" i="2" s="1"/>
  <c r="AJ30" i="2" s="1"/>
  <c r="AJ31" i="2" s="1"/>
  <c r="AJ4" i="2"/>
  <c r="W22" i="2"/>
  <c r="X22" i="2"/>
  <c r="Y22" i="2"/>
  <c r="J16" i="4"/>
  <c r="I16" i="4"/>
  <c r="H16" i="4"/>
  <c r="G16" i="4"/>
  <c r="F16" i="4"/>
  <c r="E16" i="4"/>
  <c r="D16" i="4"/>
  <c r="C16" i="4"/>
  <c r="B16" i="4"/>
  <c r="I15" i="4"/>
  <c r="H15" i="4"/>
  <c r="G15" i="4"/>
  <c r="F15" i="4"/>
  <c r="E15" i="4"/>
  <c r="D15" i="4"/>
  <c r="C15" i="4"/>
  <c r="J13" i="4"/>
  <c r="I13" i="4"/>
  <c r="H13" i="4"/>
  <c r="G13" i="4"/>
  <c r="F13" i="4"/>
  <c r="E13" i="4"/>
  <c r="D13" i="4"/>
  <c r="C13" i="4"/>
  <c r="J11" i="4"/>
  <c r="I11" i="4"/>
  <c r="H11" i="4"/>
  <c r="G11" i="4"/>
  <c r="F11" i="4"/>
  <c r="E11" i="4"/>
  <c r="D11" i="4"/>
  <c r="C11" i="4"/>
  <c r="I9" i="4"/>
  <c r="H9" i="4"/>
  <c r="G9" i="4"/>
  <c r="F9" i="4"/>
  <c r="E9" i="4"/>
  <c r="D9" i="4"/>
  <c r="C9" i="4"/>
  <c r="J7" i="4"/>
  <c r="I7" i="4"/>
  <c r="H7" i="4"/>
  <c r="G7" i="4"/>
  <c r="F7" i="4"/>
  <c r="E7" i="4"/>
  <c r="D7" i="4"/>
  <c r="C7" i="4"/>
  <c r="J5" i="4"/>
  <c r="I5" i="4"/>
  <c r="H5" i="4"/>
  <c r="G5" i="4"/>
  <c r="F5" i="4"/>
  <c r="E5" i="4"/>
  <c r="D5" i="4"/>
  <c r="C5" i="4"/>
  <c r="M18" i="1"/>
  <c r="N18" i="1"/>
  <c r="O18" i="1"/>
  <c r="P18" i="1"/>
  <c r="Q18" i="1"/>
  <c r="R18" i="1"/>
  <c r="S18" i="1"/>
  <c r="T18" i="1"/>
  <c r="U18" i="1"/>
  <c r="L18" i="1"/>
  <c r="T16" i="1"/>
  <c r="T10" i="1"/>
  <c r="U14" i="1"/>
  <c r="U12" i="1"/>
  <c r="U8" i="1"/>
  <c r="U15" i="1"/>
  <c r="U13" i="1"/>
  <c r="U9" i="1"/>
  <c r="U7" i="1"/>
  <c r="U6" i="1"/>
  <c r="S17" i="1"/>
  <c r="R17" i="1"/>
  <c r="Q17" i="1"/>
  <c r="P17" i="1"/>
  <c r="O17" i="1"/>
  <c r="N17" i="1"/>
  <c r="M17" i="1"/>
  <c r="T15" i="1"/>
  <c r="S15" i="1"/>
  <c r="R15" i="1"/>
  <c r="Q15" i="1"/>
  <c r="P15" i="1"/>
  <c r="O15" i="1"/>
  <c r="N15" i="1"/>
  <c r="M15" i="1"/>
  <c r="T13" i="1"/>
  <c r="S13" i="1"/>
  <c r="R13" i="1"/>
  <c r="Q13" i="1"/>
  <c r="P13" i="1"/>
  <c r="O13" i="1"/>
  <c r="N13" i="1"/>
  <c r="M13" i="1"/>
  <c r="S11" i="1"/>
  <c r="R11" i="1"/>
  <c r="Q11" i="1"/>
  <c r="P11" i="1"/>
  <c r="O11" i="1"/>
  <c r="N11" i="1"/>
  <c r="M11" i="1"/>
  <c r="T9" i="1"/>
  <c r="S9" i="1"/>
  <c r="R9" i="1"/>
  <c r="Q9" i="1"/>
  <c r="P9" i="1"/>
  <c r="O9" i="1"/>
  <c r="N9" i="1"/>
  <c r="M9" i="1"/>
  <c r="E34" i="1"/>
  <c r="D34" i="1"/>
  <c r="C34" i="1"/>
  <c r="T7" i="1"/>
  <c r="B34" i="1"/>
  <c r="E46" i="3"/>
  <c r="C62" i="3"/>
  <c r="C63" i="3"/>
  <c r="C77" i="3" s="1"/>
  <c r="C78" i="3" s="1"/>
  <c r="C64" i="3"/>
  <c r="C65" i="3"/>
  <c r="C66" i="3"/>
  <c r="C67" i="3"/>
  <c r="C68" i="3"/>
  <c r="C69" i="3"/>
  <c r="C70" i="3"/>
  <c r="C71" i="3"/>
  <c r="C72" i="3"/>
  <c r="C73" i="3"/>
  <c r="C74" i="3"/>
  <c r="C75" i="3"/>
  <c r="C76" i="3"/>
  <c r="C61" i="3"/>
  <c r="F61" i="3"/>
  <c r="E78" i="3"/>
  <c r="B78" i="3"/>
  <c r="L77" i="3"/>
  <c r="I77" i="3"/>
  <c r="I78" i="3" s="1"/>
  <c r="H77" i="3"/>
  <c r="H78" i="3" s="1"/>
  <c r="E77" i="3"/>
  <c r="B77" i="3"/>
  <c r="L76" i="3"/>
  <c r="K76" i="3"/>
  <c r="J76" i="3"/>
  <c r="G76" i="3"/>
  <c r="F76" i="3"/>
  <c r="L75" i="3"/>
  <c r="K75" i="3"/>
  <c r="J75" i="3"/>
  <c r="G75" i="3"/>
  <c r="F75" i="3"/>
  <c r="L74" i="3"/>
  <c r="K74" i="3"/>
  <c r="J74" i="3"/>
  <c r="G74" i="3"/>
  <c r="F74" i="3"/>
  <c r="L73" i="3"/>
  <c r="K73" i="3"/>
  <c r="J73" i="3"/>
  <c r="G73" i="3"/>
  <c r="F73" i="3"/>
  <c r="L72" i="3"/>
  <c r="K72" i="3"/>
  <c r="J72" i="3"/>
  <c r="G72" i="3"/>
  <c r="F72" i="3"/>
  <c r="L71" i="3"/>
  <c r="K71" i="3"/>
  <c r="J71" i="3"/>
  <c r="G71" i="3"/>
  <c r="F71" i="3"/>
  <c r="L70" i="3"/>
  <c r="K70" i="3"/>
  <c r="J70" i="3"/>
  <c r="G70" i="3"/>
  <c r="F70" i="3"/>
  <c r="L69" i="3"/>
  <c r="K69" i="3"/>
  <c r="J69" i="3"/>
  <c r="G69" i="3"/>
  <c r="F69" i="3"/>
  <c r="L68" i="3"/>
  <c r="K68" i="3"/>
  <c r="J68" i="3"/>
  <c r="G68" i="3"/>
  <c r="F68" i="3"/>
  <c r="L67" i="3"/>
  <c r="K67" i="3"/>
  <c r="J67" i="3"/>
  <c r="G67" i="3"/>
  <c r="F67" i="3"/>
  <c r="L66" i="3"/>
  <c r="K66" i="3"/>
  <c r="J66" i="3"/>
  <c r="G66" i="3"/>
  <c r="F66" i="3"/>
  <c r="L65" i="3"/>
  <c r="K65" i="3"/>
  <c r="J65" i="3"/>
  <c r="G65" i="3"/>
  <c r="F65" i="3"/>
  <c r="L64" i="3"/>
  <c r="K64" i="3"/>
  <c r="J64" i="3"/>
  <c r="G64" i="3"/>
  <c r="F64" i="3"/>
  <c r="L63" i="3"/>
  <c r="K63" i="3"/>
  <c r="J63" i="3"/>
  <c r="G63" i="3"/>
  <c r="F63" i="3"/>
  <c r="L62" i="3"/>
  <c r="K62" i="3"/>
  <c r="J62" i="3"/>
  <c r="G62" i="3"/>
  <c r="F62" i="3"/>
  <c r="L61" i="3"/>
  <c r="K61" i="3"/>
  <c r="J61" i="3"/>
  <c r="G61" i="3"/>
  <c r="E45" i="3"/>
  <c r="E30" i="3"/>
  <c r="E31" i="3"/>
  <c r="E32" i="3"/>
  <c r="E33" i="3"/>
  <c r="E34" i="3"/>
  <c r="E35" i="3"/>
  <c r="E36" i="3"/>
  <c r="E37" i="3"/>
  <c r="E38" i="3"/>
  <c r="E39" i="3"/>
  <c r="E40" i="3"/>
  <c r="E41" i="3"/>
  <c r="E42" i="3"/>
  <c r="E43" i="3"/>
  <c r="E44" i="3"/>
  <c r="E29" i="3"/>
  <c r="B37" i="5" l="1"/>
  <c r="D39" i="5"/>
  <c r="D38" i="5"/>
  <c r="C39" i="5"/>
  <c r="C38" i="5"/>
  <c r="C35" i="4"/>
  <c r="C36" i="4" s="1"/>
  <c r="E35" i="4"/>
  <c r="E36" i="4" s="1"/>
  <c r="V25" i="4"/>
  <c r="V23" i="4"/>
  <c r="V17" i="4"/>
  <c r="V15" i="4"/>
  <c r="V24" i="4"/>
  <c r="V16" i="4"/>
  <c r="V22" i="4"/>
  <c r="V14" i="4"/>
  <c r="V21" i="4"/>
  <c r="V13" i="4"/>
  <c r="T25" i="4"/>
  <c r="V20" i="4"/>
  <c r="V12" i="4"/>
  <c r="V19" i="4"/>
  <c r="V11" i="4"/>
  <c r="V9" i="4"/>
  <c r="V18" i="4"/>
  <c r="Z33" i="4"/>
  <c r="AA33" i="4" s="1"/>
  <c r="Z34" i="4" s="1"/>
  <c r="X7" i="4"/>
  <c r="Y6" i="4"/>
  <c r="Y5" i="4"/>
  <c r="K11" i="4"/>
  <c r="K10" i="4" s="1"/>
  <c r="K13" i="4"/>
  <c r="K12" i="4" s="1"/>
  <c r="J14" i="4"/>
  <c r="J15" i="4" s="1"/>
  <c r="K15" i="4" s="1"/>
  <c r="K14" i="4" s="1"/>
  <c r="AL34" i="2"/>
  <c r="AJ54" i="2"/>
  <c r="AJ33" i="2"/>
  <c r="K5" i="4"/>
  <c r="K4" i="4" s="1"/>
  <c r="K7" i="4"/>
  <c r="K6" i="4" s="1"/>
  <c r="J8" i="4"/>
  <c r="T17" i="1"/>
  <c r="U17" i="1" s="1"/>
  <c r="U16" i="1" s="1"/>
  <c r="G77" i="3"/>
  <c r="G78" i="3" s="1"/>
  <c r="F77" i="3"/>
  <c r="F78" i="3" s="1"/>
  <c r="D77" i="3"/>
  <c r="D78" i="3" s="1"/>
  <c r="J77" i="3"/>
  <c r="K77" i="3"/>
  <c r="K16" i="4" l="1"/>
  <c r="AA34" i="4"/>
  <c r="Z35" i="4" s="1"/>
  <c r="Y7" i="4"/>
  <c r="X8" i="4"/>
  <c r="AM34" i="2"/>
  <c r="AL35" i="2"/>
  <c r="AK54" i="2"/>
  <c r="AJ55" i="2"/>
  <c r="AK33" i="2"/>
  <c r="AJ34" i="2"/>
  <c r="J9" i="4"/>
  <c r="K9" i="4" s="1"/>
  <c r="K8" i="4" s="1"/>
  <c r="AA35" i="4" l="1"/>
  <c r="Z36" i="4" s="1"/>
  <c r="X9" i="4"/>
  <c r="Y8" i="4"/>
  <c r="AM35" i="2"/>
  <c r="AL36" i="2"/>
  <c r="AK55" i="2"/>
  <c r="AJ56" i="2"/>
  <c r="AJ35" i="2"/>
  <c r="AK34" i="2"/>
  <c r="AA36" i="4" l="1"/>
  <c r="Z37" i="4" s="1"/>
  <c r="X10" i="4"/>
  <c r="Y9" i="4"/>
  <c r="AL37" i="2"/>
  <c r="AM36" i="2"/>
  <c r="AK56" i="2"/>
  <c r="AJ57" i="2"/>
  <c r="AJ36" i="2"/>
  <c r="AK35" i="2"/>
  <c r="X11" i="4" l="1"/>
  <c r="Y10" i="4"/>
  <c r="AA37" i="4"/>
  <c r="Z38" i="4" s="1"/>
  <c r="AM37" i="2"/>
  <c r="AL38" i="2" s="1"/>
  <c r="AK57" i="2"/>
  <c r="AJ58" i="2"/>
  <c r="AK36" i="2"/>
  <c r="AJ37" i="2"/>
  <c r="AA38" i="4" l="1"/>
  <c r="Z39" i="4" s="1"/>
  <c r="X12" i="4"/>
  <c r="Y11" i="4"/>
  <c r="AM38" i="2"/>
  <c r="AL39" i="2" s="1"/>
  <c r="AK58" i="2"/>
  <c r="AJ59" i="2"/>
  <c r="AJ38" i="2"/>
  <c r="AK37" i="2"/>
  <c r="AA39" i="4" l="1"/>
  <c r="Z40" i="4" s="1"/>
  <c r="X13" i="4"/>
  <c r="Y12" i="4"/>
  <c r="AM39" i="2"/>
  <c r="AL40" i="2" s="1"/>
  <c r="AK59" i="2"/>
  <c r="AJ60" i="2"/>
  <c r="AK38" i="2"/>
  <c r="AJ39" i="2"/>
  <c r="X14" i="4" l="1"/>
  <c r="Y13" i="4"/>
  <c r="AA40" i="4"/>
  <c r="Z41" i="4" s="1"/>
  <c r="AM40" i="2"/>
  <c r="AL41" i="2" s="1"/>
  <c r="AJ61" i="2"/>
  <c r="AK60" i="2"/>
  <c r="AJ40" i="2"/>
  <c r="AK39" i="2"/>
  <c r="AA41" i="4" l="1"/>
  <c r="Z42" i="4" s="1"/>
  <c r="Y14" i="4"/>
  <c r="X15" i="4"/>
  <c r="AM41" i="2"/>
  <c r="AL42" i="2" s="1"/>
  <c r="AK61" i="2"/>
  <c r="AJ62" i="2"/>
  <c r="AK40" i="2"/>
  <c r="AJ41" i="2"/>
  <c r="Y15" i="4" l="1"/>
  <c r="X16" i="4"/>
  <c r="AA42" i="4"/>
  <c r="Z43" i="4" s="1"/>
  <c r="AM42" i="2"/>
  <c r="AL43" i="2" s="1"/>
  <c r="AK62" i="2"/>
  <c r="AJ63" i="2"/>
  <c r="AK41" i="2"/>
  <c r="AJ42" i="2"/>
  <c r="AA43" i="4" l="1"/>
  <c r="Z44" i="4" s="1"/>
  <c r="X17" i="4"/>
  <c r="Y16" i="4"/>
  <c r="AM43" i="2"/>
  <c r="AL44" i="2"/>
  <c r="AK63" i="2"/>
  <c r="AJ64" i="2"/>
  <c r="AK42" i="2"/>
  <c r="AJ43" i="2"/>
  <c r="AA44" i="4" l="1"/>
  <c r="Z45" i="4" s="1"/>
  <c r="X18" i="4"/>
  <c r="Y17" i="4"/>
  <c r="AM44" i="2"/>
  <c r="AL45" i="2" s="1"/>
  <c r="AJ65" i="2"/>
  <c r="AK64" i="2"/>
  <c r="AJ44" i="2"/>
  <c r="AK43" i="2"/>
  <c r="AA45" i="4" l="1"/>
  <c r="Z46" i="4" s="1"/>
  <c r="X19" i="4"/>
  <c r="Y18" i="4"/>
  <c r="AM45" i="2"/>
  <c r="AL46" i="2"/>
  <c r="AK65" i="2"/>
  <c r="AJ66" i="2"/>
  <c r="AK44" i="2"/>
  <c r="AJ45" i="2"/>
  <c r="X20" i="4" l="1"/>
  <c r="Y19" i="4"/>
  <c r="AA46" i="4"/>
  <c r="Z47" i="4" s="1"/>
  <c r="AM46" i="2"/>
  <c r="AL47" i="2"/>
  <c r="AK66" i="2"/>
  <c r="AJ46" i="2"/>
  <c r="AK45" i="2"/>
  <c r="AA47" i="4" l="1"/>
  <c r="Z48" i="4" s="1"/>
  <c r="Y20" i="4"/>
  <c r="X21" i="4"/>
  <c r="AM47" i="2"/>
  <c r="AL48" i="2"/>
  <c r="AK46" i="2"/>
  <c r="AJ47" i="2"/>
  <c r="X22" i="4" l="1"/>
  <c r="Y21" i="4"/>
  <c r="AA48" i="4"/>
  <c r="Z49" i="4" s="1"/>
  <c r="AM48" i="2"/>
  <c r="AL49" i="2"/>
  <c r="AJ48" i="2"/>
  <c r="AK47" i="2"/>
  <c r="AA49" i="4" l="1"/>
  <c r="Z50" i="4" s="1"/>
  <c r="X23" i="4"/>
  <c r="Y22" i="4"/>
  <c r="AM49" i="2"/>
  <c r="AL50" i="2"/>
  <c r="AK48" i="2"/>
  <c r="AJ49" i="2"/>
  <c r="Y23" i="4" l="1"/>
  <c r="X24" i="4"/>
  <c r="AA50" i="4"/>
  <c r="Z51" i="4" s="1"/>
  <c r="AM50" i="2"/>
  <c r="AL51" i="2"/>
  <c r="AJ50" i="2"/>
  <c r="AK49" i="2"/>
  <c r="AA51" i="4" l="1"/>
  <c r="Z52" i="4" s="1"/>
  <c r="X25" i="4"/>
  <c r="Y24" i="4"/>
  <c r="AM51" i="2"/>
  <c r="AL52" i="2"/>
  <c r="AK50" i="2"/>
  <c r="AJ51" i="2"/>
  <c r="X26" i="4" l="1"/>
  <c r="Y25" i="4"/>
  <c r="AA52" i="4"/>
  <c r="Z53" i="4" s="1"/>
  <c r="AM52" i="2"/>
  <c r="AL53" i="2" s="1"/>
  <c r="AJ52" i="2"/>
  <c r="AK52" i="2" s="1"/>
  <c r="AK51" i="2"/>
  <c r="C30" i="3"/>
  <c r="C31" i="3"/>
  <c r="C32" i="3"/>
  <c r="C33" i="3"/>
  <c r="C34" i="3"/>
  <c r="C35" i="3"/>
  <c r="C36" i="3"/>
  <c r="C37" i="3"/>
  <c r="C38" i="3"/>
  <c r="C39" i="3"/>
  <c r="C40" i="3"/>
  <c r="C41" i="3"/>
  <c r="C42" i="3"/>
  <c r="C43" i="3"/>
  <c r="C44" i="3"/>
  <c r="C29" i="3"/>
  <c r="AF3" i="2"/>
  <c r="F30" i="3"/>
  <c r="F31" i="3"/>
  <c r="F32" i="3"/>
  <c r="F33" i="3"/>
  <c r="F34" i="3"/>
  <c r="F35" i="3"/>
  <c r="F36" i="3"/>
  <c r="F37" i="3"/>
  <c r="F38" i="3"/>
  <c r="F39" i="3"/>
  <c r="F40" i="3"/>
  <c r="F41" i="3"/>
  <c r="F42" i="3"/>
  <c r="F43" i="3"/>
  <c r="F44" i="3"/>
  <c r="F29" i="3"/>
  <c r="J30" i="3"/>
  <c r="J31" i="3"/>
  <c r="J32" i="3"/>
  <c r="J33" i="3"/>
  <c r="J34" i="3"/>
  <c r="J35" i="3"/>
  <c r="J36" i="3"/>
  <c r="J37" i="3"/>
  <c r="J38" i="3"/>
  <c r="J39" i="3"/>
  <c r="J40" i="3"/>
  <c r="J41" i="3"/>
  <c r="J42" i="3"/>
  <c r="J43" i="3"/>
  <c r="J44" i="3"/>
  <c r="J29" i="3"/>
  <c r="I30" i="3"/>
  <c r="I31" i="3"/>
  <c r="I32" i="3"/>
  <c r="I33" i="3"/>
  <c r="I34" i="3"/>
  <c r="I35" i="3"/>
  <c r="I36" i="3"/>
  <c r="I37" i="3"/>
  <c r="I38" i="3"/>
  <c r="I39" i="3"/>
  <c r="I40" i="3"/>
  <c r="I41" i="3"/>
  <c r="I42" i="3"/>
  <c r="I43" i="3"/>
  <c r="I44" i="3"/>
  <c r="I29" i="3"/>
  <c r="G45" i="3"/>
  <c r="G46" i="3" s="1"/>
  <c r="H45" i="3"/>
  <c r="H46" i="3" s="1"/>
  <c r="D45" i="3"/>
  <c r="D46" i="3" s="1"/>
  <c r="B45" i="3"/>
  <c r="K37" i="3" s="1"/>
  <c r="C25" i="3"/>
  <c r="B25" i="3"/>
  <c r="D15" i="3" s="1"/>
  <c r="D6" i="3"/>
  <c r="D5" i="3"/>
  <c r="D4" i="3"/>
  <c r="F4" i="3" s="1"/>
  <c r="AD30" i="2"/>
  <c r="AD29" i="2"/>
  <c r="X23" i="2"/>
  <c r="Y23" i="2"/>
  <c r="X24" i="2"/>
  <c r="Y24" i="2"/>
  <c r="X25" i="2"/>
  <c r="Y25" i="2"/>
  <c r="X26" i="2"/>
  <c r="Y26" i="2"/>
  <c r="X27" i="2"/>
  <c r="Y27" i="2"/>
  <c r="X28" i="2"/>
  <c r="Y28" i="2"/>
  <c r="X29" i="2"/>
  <c r="Y29" i="2"/>
  <c r="X30" i="2"/>
  <c r="Y30" i="2"/>
  <c r="X31" i="2"/>
  <c r="Y31" i="2"/>
  <c r="X32" i="2"/>
  <c r="Y32" i="2"/>
  <c r="X33" i="2"/>
  <c r="Y33" i="2"/>
  <c r="X34" i="2"/>
  <c r="Y34" i="2"/>
  <c r="X35" i="2"/>
  <c r="Y35" i="2"/>
  <c r="X36" i="2"/>
  <c r="Y36" i="2"/>
  <c r="X37" i="2"/>
  <c r="Y37" i="2"/>
  <c r="X38" i="2"/>
  <c r="Y38" i="2"/>
  <c r="X39" i="2"/>
  <c r="Y39" i="2"/>
  <c r="X40" i="2"/>
  <c r="Y40" i="2"/>
  <c r="X41" i="2"/>
  <c r="Y41" i="2"/>
  <c r="X42" i="2"/>
  <c r="Y42" i="2"/>
  <c r="X43" i="2"/>
  <c r="Y43" i="2"/>
  <c r="X44" i="2"/>
  <c r="Y44" i="2"/>
  <c r="X45" i="2"/>
  <c r="Y45" i="2"/>
  <c r="X46" i="2"/>
  <c r="Y46" i="2"/>
  <c r="X47" i="2"/>
  <c r="Y47" i="2"/>
  <c r="X48" i="2"/>
  <c r="Y48" i="2"/>
  <c r="X49" i="2"/>
  <c r="Y49" i="2"/>
  <c r="X50" i="2"/>
  <c r="Y50"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AF4" i="2"/>
  <c r="AF5" i="2"/>
  <c r="AF6" i="2"/>
  <c r="AF7" i="2"/>
  <c r="AF8" i="2"/>
  <c r="AF9" i="2"/>
  <c r="AF10" i="2"/>
  <c r="AF11" i="2"/>
  <c r="AF12" i="2"/>
  <c r="AF13" i="2"/>
  <c r="AF14" i="2"/>
  <c r="AF15" i="2"/>
  <c r="AF16" i="2"/>
  <c r="AF17" i="2"/>
  <c r="AF18" i="2"/>
  <c r="AE4" i="2"/>
  <c r="AE5" i="2"/>
  <c r="AE6" i="2"/>
  <c r="AE7" i="2"/>
  <c r="AE8" i="2"/>
  <c r="AE9" i="2"/>
  <c r="AE10" i="2"/>
  <c r="AE11" i="2"/>
  <c r="AE12" i="2"/>
  <c r="AE13" i="2"/>
  <c r="AE14" i="2"/>
  <c r="AE15" i="2"/>
  <c r="AE16" i="2"/>
  <c r="AE17" i="2"/>
  <c r="AE18" i="2"/>
  <c r="AE3" i="2"/>
  <c r="D4" i="1"/>
  <c r="N7" i="1"/>
  <c r="O7" i="1"/>
  <c r="P7" i="1"/>
  <c r="Q7" i="1"/>
  <c r="R7" i="1"/>
  <c r="S7" i="1"/>
  <c r="M7" i="1"/>
  <c r="AA53" i="4" l="1"/>
  <c r="Z54" i="4" s="1"/>
  <c r="X27" i="4"/>
  <c r="Y26" i="4"/>
  <c r="AM53" i="2"/>
  <c r="AL54" i="2"/>
  <c r="C45" i="3"/>
  <c r="C46" i="3" s="1"/>
  <c r="D19" i="3"/>
  <c r="D20" i="3"/>
  <c r="D12" i="3"/>
  <c r="D11" i="3"/>
  <c r="D22" i="3"/>
  <c r="D14" i="3"/>
  <c r="K44" i="3"/>
  <c r="K36" i="3"/>
  <c r="K34" i="3"/>
  <c r="K41" i="3"/>
  <c r="D21" i="3"/>
  <c r="D13" i="3"/>
  <c r="K43" i="3"/>
  <c r="K35" i="3"/>
  <c r="K33" i="3"/>
  <c r="D18" i="3"/>
  <c r="D10" i="3"/>
  <c r="K40" i="3"/>
  <c r="K32" i="3"/>
  <c r="K42" i="3"/>
  <c r="I45" i="3"/>
  <c r="D9" i="3"/>
  <c r="D17" i="3"/>
  <c r="D25" i="3"/>
  <c r="K39" i="3"/>
  <c r="K31" i="3"/>
  <c r="D24" i="3"/>
  <c r="D16" i="3"/>
  <c r="K29" i="3"/>
  <c r="K38" i="3"/>
  <c r="K30" i="3"/>
  <c r="B46" i="3"/>
  <c r="D23" i="3"/>
  <c r="K45" i="3"/>
  <c r="F45" i="3"/>
  <c r="F46" i="3" s="1"/>
  <c r="J45" i="3"/>
  <c r="X28" i="4" l="1"/>
  <c r="Y27" i="4"/>
  <c r="AA54" i="4"/>
  <c r="Z55" i="4" s="1"/>
  <c r="AM54" i="2"/>
  <c r="AL55" i="2"/>
  <c r="AA55" i="4" l="1"/>
  <c r="Z56" i="4" s="1"/>
  <c r="Y28" i="4"/>
  <c r="X29" i="4"/>
  <c r="AM55" i="2"/>
  <c r="AL56" i="2"/>
  <c r="X30" i="4" l="1"/>
  <c r="Y29" i="4"/>
  <c r="AA56" i="4"/>
  <c r="Z57" i="4" s="1"/>
  <c r="AM56" i="2"/>
  <c r="AL57" i="2"/>
  <c r="AA57" i="4" l="1"/>
  <c r="Z58" i="4" s="1"/>
  <c r="X31" i="4"/>
  <c r="Y30" i="4"/>
  <c r="AM57" i="2"/>
  <c r="AL58" i="2"/>
  <c r="Y31" i="4" l="1"/>
  <c r="X32" i="4"/>
  <c r="AA58" i="4"/>
  <c r="Z59" i="4" s="1"/>
  <c r="AM58" i="2"/>
  <c r="AL59" i="2"/>
  <c r="AA59" i="4" l="1"/>
  <c r="Z60" i="4" s="1"/>
  <c r="X33" i="4"/>
  <c r="Y32" i="4"/>
  <c r="AM59" i="2"/>
  <c r="AL60" i="2"/>
  <c r="Y33" i="4" l="1"/>
  <c r="X34" i="4"/>
  <c r="AA60" i="4"/>
  <c r="Z61" i="4" s="1"/>
  <c r="AM60" i="2"/>
  <c r="AL61" i="2" s="1"/>
  <c r="AA61" i="4" l="1"/>
  <c r="Z62" i="4" s="1"/>
  <c r="X35" i="4"/>
  <c r="Y34" i="4"/>
  <c r="AM61" i="2"/>
  <c r="AL62" i="2"/>
  <c r="Y35" i="4" l="1"/>
  <c r="X36" i="4"/>
  <c r="AA62" i="4"/>
  <c r="Z63" i="4" s="1"/>
  <c r="AM62" i="2"/>
  <c r="AL63" i="2"/>
  <c r="AA63" i="4" l="1"/>
  <c r="Z64" i="4" s="1"/>
  <c r="X37" i="4"/>
  <c r="Y36" i="4"/>
  <c r="AM63" i="2"/>
  <c r="AL64" i="2"/>
  <c r="Y37" i="4" l="1"/>
  <c r="X38" i="4"/>
  <c r="AA64" i="4"/>
  <c r="Z65" i="4" s="1"/>
  <c r="AM64" i="2"/>
  <c r="AL65" i="2"/>
  <c r="AA65" i="4" l="1"/>
  <c r="Z66" i="4" s="1"/>
  <c r="X39" i="4"/>
  <c r="Y38" i="4"/>
  <c r="AM65" i="2"/>
  <c r="AL66" i="2"/>
  <c r="AM66" i="2" s="1"/>
  <c r="AA66" i="4" l="1"/>
  <c r="Y39" i="4"/>
  <c r="X40" i="4"/>
  <c r="Z67" i="4" l="1"/>
  <c r="AA67" i="4" s="1"/>
  <c r="X41" i="4"/>
  <c r="Y40" i="4"/>
  <c r="Y41" i="4" l="1"/>
  <c r="X42" i="4"/>
  <c r="X43" i="4" l="1"/>
  <c r="Y42" i="4"/>
  <c r="Y43" i="4" l="1"/>
  <c r="X44" i="4"/>
  <c r="X45" i="4" l="1"/>
  <c r="Y44" i="4"/>
  <c r="Y45" i="4" l="1"/>
  <c r="X46" i="4"/>
  <c r="X47" i="4" l="1"/>
  <c r="Y46" i="4"/>
  <c r="Y47" i="4" l="1"/>
  <c r="X48" i="4"/>
  <c r="X49" i="4" l="1"/>
  <c r="Y48" i="4"/>
  <c r="Y49" i="4" l="1"/>
  <c r="X50" i="4"/>
  <c r="X51" i="4" l="1"/>
  <c r="Y50" i="4"/>
  <c r="Y51" i="4" l="1"/>
  <c r="X52" i="4"/>
  <c r="X53" i="4" l="1"/>
  <c r="Y52" i="4"/>
  <c r="Y53" i="4" l="1"/>
  <c r="X54" i="4"/>
  <c r="X55" i="4" l="1"/>
  <c r="Y54" i="4"/>
  <c r="Y55" i="4" l="1"/>
  <c r="X56" i="4"/>
  <c r="X57" i="4" l="1"/>
  <c r="Y56" i="4"/>
  <c r="Y57" i="4" l="1"/>
  <c r="X58" i="4"/>
  <c r="X59" i="4" l="1"/>
  <c r="Y58" i="4"/>
  <c r="Y59" i="4" l="1"/>
  <c r="X60" i="4"/>
  <c r="X61" i="4" l="1"/>
  <c r="Y60" i="4"/>
  <c r="Y61" i="4" l="1"/>
  <c r="X62" i="4"/>
  <c r="X63" i="4" l="1"/>
  <c r="Y62" i="4"/>
  <c r="Y63" i="4" l="1"/>
  <c r="X64" i="4"/>
  <c r="X65" i="4" l="1"/>
  <c r="Y64" i="4"/>
  <c r="Y65" i="4" l="1"/>
  <c r="X66" i="4"/>
  <c r="X67" i="4" l="1"/>
  <c r="Y67" i="4" s="1"/>
  <c r="Y66" i="4"/>
  <c r="T11" i="1" l="1"/>
  <c r="U11" i="1"/>
  <c r="U10" i="1" s="1"/>
</calcChain>
</file>

<file path=xl/sharedStrings.xml><?xml version="1.0" encoding="utf-8"?>
<sst xmlns="http://schemas.openxmlformats.org/spreadsheetml/2006/main" count="406" uniqueCount="149">
  <si>
    <t xml:space="preserve">Inbound Call Monthly Drop Rates </t>
  </si>
  <si>
    <t xml:space="preserve">Call Month </t>
  </si>
  <si>
    <t>Inbound Calls Hitting CC</t>
  </si>
  <si>
    <t>Inbound calls abandoned Pre IVR</t>
  </si>
  <si>
    <t>Inbound Calls Selected IVR</t>
  </si>
  <si>
    <t>Inbound calls abandoned Post IVR</t>
  </si>
  <si>
    <t xml:space="preserve">Inbound calls connected </t>
  </si>
  <si>
    <t>AHT in secs</t>
  </si>
  <si>
    <t>Post IVR Answer Rate</t>
  </si>
  <si>
    <t xml:space="preserve">Post IVR Abandonment  Rate </t>
  </si>
  <si>
    <t>TOTALS</t>
  </si>
  <si>
    <t>EAT</t>
  </si>
  <si>
    <t>Connected calls</t>
  </si>
  <si>
    <t>Abadoned Post IVR</t>
  </si>
  <si>
    <t>Abadonded Pre IVR</t>
  </si>
  <si>
    <t>Inbound calls hitting cc</t>
  </si>
  <si>
    <t xml:space="preserve">EAT </t>
  </si>
  <si>
    <t>29th May</t>
  </si>
  <si>
    <t>30th May</t>
  </si>
  <si>
    <t>31st</t>
  </si>
  <si>
    <t>1st June</t>
  </si>
  <si>
    <t>2nd June</t>
  </si>
  <si>
    <t>3rd June</t>
  </si>
  <si>
    <t>4th June</t>
  </si>
  <si>
    <t>5th</t>
  </si>
  <si>
    <t>6th</t>
  </si>
  <si>
    <t>7th</t>
  </si>
  <si>
    <t>8th</t>
  </si>
  <si>
    <t>9th</t>
  </si>
  <si>
    <t>10th</t>
  </si>
  <si>
    <t>11th</t>
  </si>
  <si>
    <t>12th</t>
  </si>
  <si>
    <t>13th</t>
  </si>
  <si>
    <t>14th</t>
  </si>
  <si>
    <t>15th</t>
  </si>
  <si>
    <t>16th</t>
  </si>
  <si>
    <t>17th</t>
  </si>
  <si>
    <t>18th</t>
  </si>
  <si>
    <t>19th</t>
  </si>
  <si>
    <t>20th</t>
  </si>
  <si>
    <t>21st</t>
  </si>
  <si>
    <t>22nd</t>
  </si>
  <si>
    <t>23rd</t>
  </si>
  <si>
    <t>24th</t>
  </si>
  <si>
    <t>25th</t>
  </si>
  <si>
    <t>26th</t>
  </si>
  <si>
    <t>Sun</t>
  </si>
  <si>
    <t>Mon</t>
  </si>
  <si>
    <t>Tue</t>
  </si>
  <si>
    <t>Wed</t>
  </si>
  <si>
    <t>Thur</t>
  </si>
  <si>
    <t>Fri</t>
  </si>
  <si>
    <t>Sat</t>
  </si>
  <si>
    <t>Grand Total</t>
  </si>
  <si>
    <t>Month</t>
  </si>
  <si>
    <t>May-22</t>
  </si>
  <si>
    <t>Apr-22</t>
  </si>
  <si>
    <t>Mar-22</t>
  </si>
  <si>
    <t>Feb-22</t>
  </si>
  <si>
    <t>Jan-22</t>
  </si>
  <si>
    <t>Dec-21</t>
  </si>
  <si>
    <t>Nov-21</t>
  </si>
  <si>
    <t>Oct-21</t>
  </si>
  <si>
    <t>-</t>
  </si>
  <si>
    <t>Total Attempt for June</t>
  </si>
  <si>
    <t>Ave. Attempt Per day for June</t>
  </si>
  <si>
    <t>Week status</t>
  </si>
  <si>
    <t>Total Attempt</t>
  </si>
  <si>
    <t>Ave.Attempt Per Days</t>
  </si>
  <si>
    <t>Weekend</t>
  </si>
  <si>
    <t>Weekdays</t>
  </si>
  <si>
    <t>Count of Days</t>
  </si>
  <si>
    <t>Week Status</t>
  </si>
  <si>
    <t>Prospect</t>
  </si>
  <si>
    <t>Ave. Attempt Per Day</t>
  </si>
  <si>
    <t>Ave. Contacted Per Day</t>
  </si>
  <si>
    <t>Total Contacted Per Month</t>
  </si>
  <si>
    <t>Total</t>
  </si>
  <si>
    <t>Post Abd%</t>
  </si>
  <si>
    <t>Pre Abd%</t>
  </si>
  <si>
    <t>Inbound Calls Offered to Agents</t>
  </si>
  <si>
    <t>Ave.per Days</t>
  </si>
  <si>
    <t>Abandoned Post IVR</t>
  </si>
  <si>
    <t>Abandonded Pre IVR</t>
  </si>
  <si>
    <t>Addition of connected Calls Plus Abandoned Post IVR which is the call abandoned by agent after leaving the IVR</t>
  </si>
  <si>
    <t>Description</t>
  </si>
  <si>
    <t>Total number of Calls on Queue</t>
  </si>
  <si>
    <t>Total number of Calls Answered</t>
  </si>
  <si>
    <t>Connected Calls per days hourly</t>
  </si>
  <si>
    <t>Total number of calls abandoned after caller hangs up before the call is answered by a Customer Services Representative, excluding any calls abandoned before entering an IVR System queue</t>
  </si>
  <si>
    <t>Total number of calls abandoned by agent after leaving the IVR and hit the agents console, its maybe intentional, system error,technical issue or the hit the exact period the call was set to wait on the IVR i.e if the wait time is set to stay 90secs on IVR and the very last second was the period it hit the agent console its might shown up as a flash and dropped or answered but it is very rear</t>
  </si>
  <si>
    <t>Connected Calls divided by 30days in month of June 2022</t>
  </si>
  <si>
    <t>Inbound</t>
  </si>
  <si>
    <t>My addition to the data which was drieved by calculation are Inbound Calls Offered to Agents,Connected Calls per days hourly,Average per days and abandoned Rate. All highlighted in harsh</t>
  </si>
  <si>
    <t>% contr</t>
  </si>
  <si>
    <t>%Calls contr.</t>
  </si>
  <si>
    <t>Abd Pre IVR</t>
  </si>
  <si>
    <t>Abd Post IVR</t>
  </si>
  <si>
    <t>Inbound Calls Offered to Agents per days hourly</t>
  </si>
  <si>
    <t>Inbound calls hitting cc per day hourly</t>
  </si>
  <si>
    <t>Jun-22</t>
  </si>
  <si>
    <t>Jul-22 (forecasted)</t>
  </si>
  <si>
    <t>MOM Calls abandoned Pre IVR Variance%</t>
  </si>
  <si>
    <t>MOM Calls Hitting CC Variance%</t>
  </si>
  <si>
    <t>MOM Calls Selected IVR Variance%</t>
  </si>
  <si>
    <t>MOM Calls abandoned Post IVR Variance%</t>
  </si>
  <si>
    <t>MOM Calls connected Variance%</t>
  </si>
  <si>
    <t>MOM AHT in sec Variance%</t>
  </si>
  <si>
    <t>Forecast</t>
  </si>
  <si>
    <t>Date</t>
  </si>
  <si>
    <t>Variance % per day</t>
  </si>
  <si>
    <t>Prospect-Outbound Calls</t>
  </si>
  <si>
    <t>Thu</t>
  </si>
  <si>
    <t>Days</t>
  </si>
  <si>
    <t>Weekday</t>
  </si>
  <si>
    <t xml:space="preserve">Total Attempt </t>
  </si>
  <si>
    <t>Count of day</t>
  </si>
  <si>
    <t>Forecast for Prospect-Outbound Calls for the month of Jul-22</t>
  </si>
  <si>
    <t>Agent Required(no shr% applied)</t>
  </si>
  <si>
    <t>Scheduling/Planning for Inbound Calls that will hit the CC in July 2022</t>
  </si>
  <si>
    <t>Information Needed</t>
  </si>
  <si>
    <t>Week</t>
  </si>
  <si>
    <t>Day</t>
  </si>
  <si>
    <t>Hour</t>
  </si>
  <si>
    <t>Incoming Call Volume</t>
  </si>
  <si>
    <t>Working Hour(Net login)</t>
  </si>
  <si>
    <t>Occupancy</t>
  </si>
  <si>
    <t>AHT</t>
  </si>
  <si>
    <t>HC Required with no Shr applied</t>
  </si>
  <si>
    <t>HC Required</t>
  </si>
  <si>
    <t>Scheduling/Planning for Inbound Calls Offered to Agents in July 2022</t>
  </si>
  <si>
    <t>Scheduling/Planning for Prospect Calls that will Contacted in July 2022</t>
  </si>
  <si>
    <t>Ave.per Days/hr</t>
  </si>
  <si>
    <t>Forecast for Inbound Calls for the month Jul'22</t>
  </si>
  <si>
    <t>Agent Required(no shr% applied) for Offered</t>
  </si>
  <si>
    <t>Agent Required(no shr% applied) for hitting CC</t>
  </si>
  <si>
    <t>Call %Contr.</t>
  </si>
  <si>
    <t>Headcount</t>
  </si>
  <si>
    <t>Morning Shift</t>
  </si>
  <si>
    <t>Late Morning Shift</t>
  </si>
  <si>
    <t>Late Afternoon Shift</t>
  </si>
  <si>
    <t>Shrinkage</t>
  </si>
  <si>
    <t>Work off</t>
  </si>
  <si>
    <t>Planned Annual Leave</t>
  </si>
  <si>
    <t>Unplanned Annual Leave</t>
  </si>
  <si>
    <t>Ave. Call Attempt per Day</t>
  </si>
  <si>
    <t>Day of Week</t>
  </si>
  <si>
    <t>Total Calls Attempt</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</si>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</sst>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
    <numFmt numFmtId="165" formatCode="0.0%"/>
    <numFmt numFmtId="166" formatCode="[h]:mm:ss;@"/>
  </numFmts>
  <fonts count="21" x14ac:knownFonts="1">
    <font>
      <sz val="10"/>
      <color rgb="FF000000"/>
      <name val="Arial"/>
      <scheme val="minor"/>
    </font>
    <font>
      <b/>
      <sz val="10"/>
      <color theme="1"/>
      <name val="Times New Roman"/>
      <family val="1"/>
    </font>
    <font>
      <sz val="10"/>
      <color theme="1"/>
      <name val="Arial"/>
      <family val="2"/>
    </font>
    <font>
      <sz val="10"/>
      <color rgb="FF000000"/>
      <name val="Arial"/>
      <family val="2"/>
      <scheme val="minor"/>
    </font>
    <font>
      <b/>
      <sz val="11"/>
      <color theme="0"/>
      <name val="Arial"/>
      <family val="2"/>
      <scheme val="minor"/>
    </font>
    <font>
      <b/>
      <sz val="11"/>
      <color theme="1"/>
      <name val="Arial"/>
      <family val="2"/>
      <scheme val="minor"/>
    </font>
    <font>
      <b/>
      <sz val="10"/>
      <color rgb="FF000000"/>
      <name val="Arial"/>
      <family val="2"/>
      <scheme val="minor"/>
    </font>
    <font>
      <b/>
      <sz val="10"/>
      <color theme="1"/>
      <name val="Arial"/>
      <family val="2"/>
      <scheme val="minor"/>
    </font>
    <font>
      <sz val="10"/>
      <color rgb="FFFF0000"/>
      <name val="Arial"/>
      <family val="2"/>
      <scheme val="minor"/>
    </font>
    <font>
      <b/>
      <sz val="11"/>
      <color theme="1"/>
      <name val="Calibri"/>
      <family val="2"/>
    </font>
    <font>
      <sz val="11"/>
      <color rgb="FF000000"/>
      <name val="Calibri"/>
      <family val="2"/>
    </font>
    <font>
      <i/>
      <sz val="11"/>
      <color rgb="FF000000"/>
      <name val="Calibri"/>
      <family val="2"/>
    </font>
    <font>
      <i/>
      <sz val="10"/>
      <color rgb="FF000000"/>
      <name val="Arial"/>
      <family val="2"/>
      <scheme val="minor"/>
    </font>
    <font>
      <b/>
      <sz val="10"/>
      <color theme="0"/>
      <name val="Times New Roman"/>
      <family val="1"/>
    </font>
    <font>
      <b/>
      <sz val="10"/>
      <color theme="0"/>
      <name val="Arial"/>
      <family val="2"/>
      <scheme val="minor"/>
    </font>
    <font>
      <sz val="10"/>
      <color theme="0"/>
      <name val="Arial"/>
      <family val="2"/>
      <scheme val="minor"/>
    </font>
    <font>
      <sz val="10"/>
      <color theme="1"/>
      <name val="Arial"/>
      <family val="2"/>
      <scheme val="minor"/>
    </font>
    <font>
      <sz val="10"/>
      <color theme="5"/>
      <name val="Arial"/>
      <family val="2"/>
      <scheme val="minor"/>
    </font>
    <font>
      <b/>
      <sz val="11"/>
      <color rgb="FFFFFFFF"/>
      <name val="Calibri"/>
      <family val="2"/>
    </font>
    <font>
      <b/>
      <sz val="10"/>
      <color rgb="FF000000"/>
      <name val="Arial"/>
      <family val="2"/>
    </font>
    <font>
      <sz val="10"/>
      <color rgb="FF000000"/>
      <name val="Arial"/>
      <family val="2"/>
    </font>
  </fonts>
  <fills count="20">
    <fill>
      <patternFill patternType="none"/>
    </fill>
    <fill>
      <patternFill patternType="gray125"/>
    </fill>
    <fill>
      <patternFill patternType="solid">
        <fgColor rgb="FF00FFFF"/>
        <bgColor rgb="FF00FFFF"/>
      </patternFill>
    </fill>
    <fill>
      <patternFill patternType="solid">
        <fgColor rgb="FFFF9900"/>
        <bgColor rgb="FFFF9900"/>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4" tint="0.79998168889431442"/>
        <bgColor rgb="FF00FFFF"/>
      </patternFill>
    </fill>
    <fill>
      <patternFill patternType="solid">
        <fgColor theme="0" tint="-4.9989318521683403E-2"/>
        <bgColor indexed="64"/>
      </patternFill>
    </fill>
    <fill>
      <patternFill patternType="solid">
        <fgColor theme="0" tint="-0.249977111117893"/>
        <bgColor indexed="64"/>
      </patternFill>
    </fill>
    <fill>
      <patternFill patternType="solid">
        <fgColor theme="1"/>
        <bgColor indexed="64"/>
      </patternFill>
    </fill>
    <fill>
      <patternFill patternType="solid">
        <fgColor theme="5"/>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FF00"/>
        <bgColor indexed="64"/>
      </patternFill>
    </fill>
    <fill>
      <patternFill patternType="solid">
        <fgColor rgb="FF000000"/>
        <bgColor indexed="64"/>
      </patternFill>
    </fill>
    <fill>
      <patternFill patternType="solid">
        <fgColor rgb="FF808080"/>
        <bgColor indexed="64"/>
      </patternFill>
    </fill>
    <fill>
      <patternFill patternType="solid">
        <fgColor rgb="FF8EA9DB"/>
        <bgColor indexed="64"/>
      </patternFill>
    </fill>
    <fill>
      <patternFill patternType="solid">
        <fgColor rgb="FFD9E1F2"/>
        <bgColor indexed="64"/>
      </patternFill>
    </fill>
    <fill>
      <patternFill patternType="solid">
        <fgColor rgb="FFD9E7FD"/>
        <bgColor indexed="64"/>
      </patternFill>
    </fill>
  </fills>
  <borders count="10">
    <border>
      <left/>
      <right/>
      <top/>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bottom style="medium">
        <color rgb="FF8CB5F9"/>
      </bottom>
      <diagonal/>
    </border>
    <border>
      <left/>
      <right/>
      <top style="medium">
        <color rgb="FF8CB5F9"/>
      </top>
      <bottom/>
      <diagonal/>
    </border>
  </borders>
  <cellStyleXfs count="1">
    <xf numFmtId="0" fontId="0" fillId="0" borderId="0"/>
  </cellStyleXfs>
  <cellXfs count="122">
    <xf numFmtId="0" fontId="0" fillId="0" borderId="0" xfId="0" applyFont="1" applyAlignment="1"/>
    <xf numFmtId="0" fontId="1" fillId="0" borderId="0" xfId="0" applyFont="1" applyAlignment="1">
      <alignment horizontal="center" wrapText="1"/>
    </xf>
    <xf numFmtId="0" fontId="1" fillId="0" borderId="0" xfId="0" applyFont="1" applyAlignment="1"/>
    <xf numFmtId="0" fontId="1" fillId="0" borderId="0" xfId="0" applyFont="1" applyAlignment="1">
      <alignment wrapText="1"/>
    </xf>
    <xf numFmtId="164" fontId="1" fillId="0" borderId="0" xfId="0" applyNumberFormat="1" applyFont="1" applyAlignment="1"/>
    <xf numFmtId="10" fontId="1" fillId="0" borderId="0" xfId="0" applyNumberFormat="1" applyFont="1" applyAlignment="1"/>
    <xf numFmtId="0" fontId="2" fillId="2" borderId="0" xfId="0" applyFont="1" applyFill="1" applyAlignment="1"/>
    <xf numFmtId="0" fontId="1" fillId="3" borderId="0" xfId="0" applyFont="1" applyFill="1" applyAlignment="1">
      <alignment horizontal="right"/>
    </xf>
    <xf numFmtId="0" fontId="1" fillId="0" borderId="0" xfId="0" applyFont="1" applyAlignment="1">
      <alignment wrapText="1"/>
    </xf>
    <xf numFmtId="0" fontId="1" fillId="0" borderId="0" xfId="0" applyFont="1" applyAlignment="1"/>
    <xf numFmtId="0" fontId="1" fillId="2" borderId="0" xfId="0" applyFont="1" applyFill="1" applyAlignment="1"/>
    <xf numFmtId="0" fontId="1" fillId="0" borderId="0" xfId="0" applyFont="1" applyAlignment="1">
      <alignment horizontal="right"/>
    </xf>
    <xf numFmtId="0" fontId="1" fillId="0" borderId="0" xfId="0" applyFont="1" applyAlignment="1">
      <alignment wrapText="1"/>
    </xf>
    <xf numFmtId="0" fontId="0" fillId="0" borderId="0" xfId="0" applyFont="1" applyAlignment="1"/>
    <xf numFmtId="3" fontId="1" fillId="0" borderId="0" xfId="0" applyNumberFormat="1" applyFont="1" applyAlignment="1">
      <alignment horizontal="center"/>
    </xf>
    <xf numFmtId="0" fontId="3" fillId="0" borderId="0" xfId="0" applyFont="1" applyAlignment="1"/>
    <xf numFmtId="0" fontId="6" fillId="0" borderId="0" xfId="0" applyFont="1" applyAlignment="1"/>
    <xf numFmtId="9" fontId="0" fillId="0" borderId="0" xfId="0" applyNumberFormat="1" applyFont="1" applyAlignment="1"/>
    <xf numFmtId="9" fontId="0" fillId="0" borderId="0" xfId="0" applyNumberFormat="1" applyFont="1" applyAlignment="1">
      <alignment horizontal="center"/>
    </xf>
    <xf numFmtId="0" fontId="0" fillId="0" borderId="0" xfId="0" applyFont="1" applyAlignment="1">
      <alignment horizontal="center"/>
    </xf>
    <xf numFmtId="1" fontId="0" fillId="0" borderId="0" xfId="0" applyNumberFormat="1" applyFont="1" applyAlignment="1">
      <alignment horizontal="center"/>
    </xf>
    <xf numFmtId="3" fontId="0" fillId="0" borderId="0" xfId="0" applyNumberFormat="1" applyFont="1" applyAlignment="1">
      <alignment horizontal="center"/>
    </xf>
    <xf numFmtId="0" fontId="1" fillId="3" borderId="0" xfId="0" applyFont="1" applyFill="1" applyAlignment="1">
      <alignment horizontal="center"/>
    </xf>
    <xf numFmtId="0" fontId="1" fillId="2" borderId="0" xfId="0" applyFont="1" applyFill="1" applyAlignment="1">
      <alignment horizontal="center" wrapText="1"/>
    </xf>
    <xf numFmtId="0" fontId="1" fillId="2" borderId="0" xfId="0" applyFont="1" applyFill="1" applyAlignment="1">
      <alignment horizontal="center"/>
    </xf>
    <xf numFmtId="0" fontId="1" fillId="0" borderId="0" xfId="0" applyFont="1" applyAlignment="1">
      <alignment horizontal="center"/>
    </xf>
    <xf numFmtId="1" fontId="0" fillId="0" borderId="0" xfId="0" applyNumberFormat="1" applyFont="1" applyAlignment="1"/>
    <xf numFmtId="0" fontId="0" fillId="0" borderId="0" xfId="0" applyFont="1" applyAlignment="1">
      <alignment horizontal="left"/>
    </xf>
    <xf numFmtId="0" fontId="0" fillId="0" borderId="0" xfId="0" applyNumberFormat="1" applyFont="1" applyAlignment="1">
      <alignment horizontal="center"/>
    </xf>
    <xf numFmtId="0" fontId="7" fillId="4" borderId="1" xfId="0" applyFont="1" applyFill="1" applyBorder="1" applyAlignment="1"/>
    <xf numFmtId="0" fontId="7" fillId="4" borderId="2" xfId="0" applyFont="1" applyFill="1" applyBorder="1" applyAlignment="1">
      <alignment horizontal="left"/>
    </xf>
    <xf numFmtId="0" fontId="7" fillId="4" borderId="2" xfId="0" applyNumberFormat="1" applyFont="1" applyFill="1" applyBorder="1" applyAlignment="1">
      <alignment horizontal="center"/>
    </xf>
    <xf numFmtId="0" fontId="7" fillId="4" borderId="1" xfId="0" applyFont="1" applyFill="1" applyBorder="1" applyAlignment="1">
      <alignment horizontal="center"/>
    </xf>
    <xf numFmtId="0" fontId="3" fillId="0" borderId="0" xfId="0" applyFont="1" applyAlignment="1">
      <alignment horizontal="left"/>
    </xf>
    <xf numFmtId="1" fontId="7" fillId="4" borderId="2" xfId="0" applyNumberFormat="1" applyFont="1" applyFill="1" applyBorder="1" applyAlignment="1">
      <alignment horizontal="center"/>
    </xf>
    <xf numFmtId="0" fontId="6" fillId="5" borderId="0" xfId="0" applyFont="1" applyFill="1" applyAlignment="1"/>
    <xf numFmtId="0" fontId="6" fillId="5" borderId="0" xfId="0" applyFont="1" applyFill="1" applyAlignment="1">
      <alignment horizontal="center"/>
    </xf>
    <xf numFmtId="1" fontId="6" fillId="5" borderId="0" xfId="0" applyNumberFormat="1" applyFont="1" applyFill="1" applyAlignment="1">
      <alignment horizontal="center"/>
    </xf>
    <xf numFmtId="9" fontId="6" fillId="5" borderId="0" xfId="0" applyNumberFormat="1" applyFont="1" applyFill="1" applyAlignment="1">
      <alignment horizontal="center"/>
    </xf>
    <xf numFmtId="0" fontId="7" fillId="4" borderId="0" xfId="0" applyFont="1" applyFill="1" applyBorder="1" applyAlignment="1">
      <alignment horizontal="center"/>
    </xf>
    <xf numFmtId="1" fontId="1" fillId="0" borderId="0" xfId="0" applyNumberFormat="1" applyFont="1" applyAlignment="1">
      <alignment horizontal="center"/>
    </xf>
    <xf numFmtId="0" fontId="1" fillId="7" borderId="0" xfId="0" applyFont="1" applyFill="1" applyAlignment="1">
      <alignment horizontal="center"/>
    </xf>
    <xf numFmtId="1" fontId="1" fillId="7" borderId="0" xfId="0" applyNumberFormat="1" applyFont="1" applyFill="1" applyAlignment="1">
      <alignment horizontal="center"/>
    </xf>
    <xf numFmtId="9" fontId="0" fillId="7" borderId="0" xfId="0" applyNumberFormat="1" applyFont="1" applyFill="1" applyAlignment="1">
      <alignment horizontal="center"/>
    </xf>
    <xf numFmtId="0" fontId="3" fillId="7" borderId="0" xfId="0" applyFont="1" applyFill="1" applyAlignment="1"/>
    <xf numFmtId="1" fontId="0" fillId="7" borderId="0" xfId="0" applyNumberFormat="1" applyFont="1" applyFill="1" applyAlignment="1">
      <alignment horizontal="center" vertical="center"/>
    </xf>
    <xf numFmtId="9" fontId="8" fillId="0" borderId="0" xfId="0" applyNumberFormat="1" applyFont="1" applyAlignment="1">
      <alignment horizontal="center"/>
    </xf>
    <xf numFmtId="0" fontId="1" fillId="6" borderId="0" xfId="0" applyFont="1" applyFill="1" applyAlignment="1">
      <alignment horizontal="center" vertical="center"/>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9" fontId="6" fillId="5" borderId="0" xfId="0" applyNumberFormat="1" applyFont="1" applyFill="1" applyAlignment="1">
      <alignment horizontal="center" wrapText="1"/>
    </xf>
    <xf numFmtId="165" fontId="0" fillId="7" borderId="0" xfId="0" applyNumberFormat="1" applyFont="1" applyFill="1" applyAlignment="1">
      <alignment horizontal="center" wrapText="1"/>
    </xf>
    <xf numFmtId="165" fontId="8" fillId="7" borderId="0" xfId="0" applyNumberFormat="1" applyFont="1" applyFill="1" applyAlignment="1">
      <alignment horizontal="center" wrapText="1"/>
    </xf>
    <xf numFmtId="1" fontId="7" fillId="4" borderId="0" xfId="0" applyNumberFormat="1" applyFont="1" applyFill="1" applyBorder="1" applyAlignment="1">
      <alignment horizontal="center"/>
    </xf>
    <xf numFmtId="10" fontId="9" fillId="0" borderId="0" xfId="0" applyNumberFormat="1" applyFont="1" applyAlignment="1"/>
    <xf numFmtId="0" fontId="11" fillId="8" borderId="0" xfId="0" applyFont="1" applyFill="1" applyAlignment="1"/>
    <xf numFmtId="0" fontId="12" fillId="8" borderId="0" xfId="0" applyFont="1" applyFill="1" applyAlignment="1">
      <alignment horizontal="center"/>
    </xf>
    <xf numFmtId="9" fontId="12" fillId="8" borderId="0" xfId="0" applyNumberFormat="1" applyFont="1" applyFill="1" applyAlignment="1">
      <alignment horizontal="center"/>
    </xf>
    <xf numFmtId="0" fontId="12" fillId="8" borderId="0" xfId="0" applyFont="1" applyFill="1" applyAlignment="1">
      <alignment horizontal="left"/>
    </xf>
    <xf numFmtId="0" fontId="13" fillId="9" borderId="0" xfId="0" applyFont="1" applyFill="1" applyAlignment="1">
      <alignment vertical="center" wrapText="1"/>
    </xf>
    <xf numFmtId="0" fontId="13" fillId="9" borderId="0" xfId="0" applyFont="1" applyFill="1" applyAlignment="1">
      <alignment horizontal="center" vertical="center" wrapText="1"/>
    </xf>
    <xf numFmtId="49" fontId="13" fillId="9" borderId="0" xfId="0" applyNumberFormat="1" applyFont="1" applyFill="1" applyAlignment="1">
      <alignment horizontal="center" vertical="center" wrapText="1"/>
    </xf>
    <xf numFmtId="3" fontId="0" fillId="10" borderId="0" xfId="0" applyNumberFormat="1" applyFont="1" applyFill="1" applyAlignment="1">
      <alignment horizontal="center"/>
    </xf>
    <xf numFmtId="0" fontId="6" fillId="11" borderId="0" xfId="0" applyFont="1" applyFill="1" applyAlignment="1"/>
    <xf numFmtId="3" fontId="6" fillId="11" borderId="0" xfId="0" applyNumberFormat="1" applyFont="1" applyFill="1" applyAlignment="1">
      <alignment horizontal="center"/>
    </xf>
    <xf numFmtId="3" fontId="6" fillId="12" borderId="0" xfId="0" applyNumberFormat="1" applyFont="1" applyFill="1" applyAlignment="1">
      <alignment horizontal="center"/>
    </xf>
    <xf numFmtId="15" fontId="0" fillId="0" borderId="0" xfId="0" applyNumberFormat="1" applyFont="1" applyAlignment="1"/>
    <xf numFmtId="9" fontId="3" fillId="0" borderId="0" xfId="0" applyNumberFormat="1" applyFont="1" applyAlignment="1">
      <alignment horizontal="center"/>
    </xf>
    <xf numFmtId="15" fontId="0" fillId="13" borderId="0" xfId="0" applyNumberFormat="1" applyFont="1" applyFill="1" applyAlignment="1"/>
    <xf numFmtId="0" fontId="0" fillId="13" borderId="0" xfId="0" applyFont="1" applyFill="1" applyAlignment="1"/>
    <xf numFmtId="1" fontId="0" fillId="13" borderId="0" xfId="0" applyNumberFormat="1" applyFont="1" applyFill="1" applyAlignment="1">
      <alignment horizontal="center"/>
    </xf>
    <xf numFmtId="9" fontId="0" fillId="13" borderId="0" xfId="0" applyNumberFormat="1" applyFont="1" applyFill="1" applyAlignment="1">
      <alignment horizontal="center"/>
    </xf>
    <xf numFmtId="0" fontId="14" fillId="9" borderId="0" xfId="0" applyFont="1" applyFill="1" applyAlignment="1"/>
    <xf numFmtId="0" fontId="14" fillId="9" borderId="0" xfId="0" applyFont="1" applyFill="1" applyAlignment="1">
      <alignment vertical="center"/>
    </xf>
    <xf numFmtId="15" fontId="6" fillId="13" borderId="0" xfId="0" applyNumberFormat="1" applyFont="1" applyFill="1" applyAlignment="1"/>
    <xf numFmtId="0" fontId="6" fillId="13" borderId="0" xfId="0" applyFont="1" applyFill="1" applyAlignment="1"/>
    <xf numFmtId="1" fontId="6" fillId="13" borderId="0" xfId="0" applyNumberFormat="1" applyFont="1" applyFill="1" applyAlignment="1">
      <alignment horizontal="center"/>
    </xf>
    <xf numFmtId="9" fontId="6" fillId="13" borderId="0" xfId="0" applyNumberFormat="1" applyFont="1" applyFill="1" applyAlignment="1">
      <alignment horizontal="center"/>
    </xf>
    <xf numFmtId="0" fontId="5" fillId="12" borderId="3" xfId="0" applyFont="1" applyFill="1" applyBorder="1"/>
    <xf numFmtId="0" fontId="5" fillId="12" borderId="3" xfId="0" applyFont="1" applyFill="1" applyBorder="1" applyAlignment="1">
      <alignment horizontal="center"/>
    </xf>
    <xf numFmtId="0" fontId="0" fillId="0" borderId="3" xfId="0" applyBorder="1"/>
    <xf numFmtId="1" fontId="0" fillId="0" borderId="3" xfId="0" applyNumberFormat="1" applyBorder="1" applyAlignment="1">
      <alignment horizontal="center"/>
    </xf>
    <xf numFmtId="166" fontId="0" fillId="0" borderId="3" xfId="0" applyNumberFormat="1" applyBorder="1" applyAlignment="1">
      <alignment horizontal="center"/>
    </xf>
    <xf numFmtId="21" fontId="0" fillId="0" borderId="3" xfId="0" applyNumberFormat="1" applyBorder="1" applyAlignment="1">
      <alignment horizontal="center"/>
    </xf>
    <xf numFmtId="9" fontId="0" fillId="0" borderId="3" xfId="0" applyNumberFormat="1" applyBorder="1" applyAlignment="1">
      <alignment horizontal="center"/>
    </xf>
    <xf numFmtId="0" fontId="0" fillId="0" borderId="0" xfId="0"/>
    <xf numFmtId="0" fontId="1" fillId="5" borderId="0" xfId="0" applyFont="1" applyFill="1" applyAlignment="1">
      <alignment horizontal="center" vertical="center"/>
    </xf>
    <xf numFmtId="21" fontId="15" fillId="0" borderId="0" xfId="0" applyNumberFormat="1" applyFont="1" applyAlignment="1">
      <alignment horizontal="center"/>
    </xf>
    <xf numFmtId="9" fontId="15" fillId="0" borderId="0" xfId="0" applyNumberFormat="1" applyFont="1" applyAlignment="1">
      <alignment horizontal="center"/>
    </xf>
    <xf numFmtId="0" fontId="16" fillId="0" borderId="0" xfId="0" applyFont="1" applyAlignment="1"/>
    <xf numFmtId="21" fontId="16" fillId="0" borderId="0" xfId="0" applyNumberFormat="1" applyFont="1" applyAlignment="1">
      <alignment horizontal="center"/>
    </xf>
    <xf numFmtId="9" fontId="16" fillId="0" borderId="0" xfId="0" applyNumberFormat="1" applyFont="1" applyAlignment="1">
      <alignment horizontal="center"/>
    </xf>
    <xf numFmtId="165" fontId="0" fillId="0" borderId="0" xfId="0" applyNumberFormat="1" applyFont="1" applyAlignment="1"/>
    <xf numFmtId="165" fontId="17" fillId="0" borderId="0" xfId="0" applyNumberFormat="1" applyFont="1" applyAlignment="1"/>
    <xf numFmtId="0" fontId="6" fillId="14" borderId="0" xfId="0" applyFont="1" applyFill="1" applyAlignment="1"/>
    <xf numFmtId="165" fontId="0" fillId="0" borderId="0" xfId="0" applyNumberFormat="1" applyFont="1" applyAlignment="1">
      <alignment horizontal="center"/>
    </xf>
    <xf numFmtId="165" fontId="17" fillId="0" borderId="0" xfId="0" applyNumberFormat="1" applyFont="1" applyAlignment="1">
      <alignment horizontal="center"/>
    </xf>
    <xf numFmtId="0" fontId="7" fillId="4" borderId="1" xfId="0" applyFont="1" applyFill="1" applyBorder="1" applyAlignment="1">
      <alignment horizontal="center" vertical="center"/>
    </xf>
    <xf numFmtId="0" fontId="10" fillId="0" borderId="0" xfId="0" applyFont="1" applyAlignment="1"/>
    <xf numFmtId="0" fontId="18" fillId="15" borderId="4" xfId="0" applyFont="1" applyFill="1" applyBorder="1" applyAlignment="1">
      <alignment horizontal="center" vertical="center"/>
    </xf>
    <xf numFmtId="0" fontId="18" fillId="15" borderId="5" xfId="0" applyFont="1" applyFill="1" applyBorder="1" applyAlignment="1">
      <alignment horizontal="center" vertical="center"/>
    </xf>
    <xf numFmtId="0" fontId="18" fillId="16" borderId="4" xfId="0" applyFont="1" applyFill="1" applyBorder="1" applyAlignment="1">
      <alignment vertical="center"/>
    </xf>
    <xf numFmtId="0" fontId="18" fillId="16" borderId="6" xfId="0" applyFont="1" applyFill="1" applyBorder="1" applyAlignment="1">
      <alignment horizontal="center" vertical="center"/>
    </xf>
    <xf numFmtId="0" fontId="10" fillId="0" borderId="7" xfId="0" applyFont="1" applyBorder="1" applyAlignment="1">
      <alignment vertical="center"/>
    </xf>
    <xf numFmtId="0" fontId="10" fillId="17" borderId="7" xfId="0" applyFont="1" applyFill="1" applyBorder="1" applyAlignment="1">
      <alignment vertical="center"/>
    </xf>
    <xf numFmtId="0" fontId="10" fillId="18" borderId="7" xfId="0" applyFont="1" applyFill="1" applyBorder="1" applyAlignment="1">
      <alignment vertical="center"/>
    </xf>
    <xf numFmtId="1" fontId="10" fillId="0" borderId="6" xfId="0" applyNumberFormat="1" applyFont="1" applyBorder="1" applyAlignment="1">
      <alignment horizontal="center" vertical="center"/>
    </xf>
    <xf numFmtId="1" fontId="10" fillId="18" borderId="6" xfId="0" applyNumberFormat="1" applyFont="1" applyFill="1" applyBorder="1" applyAlignment="1">
      <alignment horizontal="center" vertical="center"/>
    </xf>
    <xf numFmtId="1" fontId="10" fillId="17" borderId="6" xfId="0" applyNumberFormat="1" applyFont="1" applyFill="1" applyBorder="1" applyAlignment="1">
      <alignment horizontal="center" vertical="center"/>
    </xf>
    <xf numFmtId="0" fontId="0" fillId="0" borderId="0" xfId="0" pivotButton="1" applyFont="1" applyAlignment="1">
      <alignment horizontal="center"/>
    </xf>
    <xf numFmtId="0" fontId="0" fillId="0" borderId="0" xfId="0" pivotButton="1" applyFont="1" applyAlignment="1">
      <alignment horizontal="left"/>
    </xf>
    <xf numFmtId="0" fontId="19" fillId="19" borderId="8" xfId="0" applyFont="1" applyFill="1" applyBorder="1" applyAlignment="1">
      <alignment vertical="center"/>
    </xf>
    <xf numFmtId="0" fontId="19" fillId="19" borderId="8" xfId="0" applyFont="1" applyFill="1" applyBorder="1" applyAlignment="1">
      <alignment horizontal="center" vertical="center"/>
    </xf>
    <xf numFmtId="0" fontId="20" fillId="0" borderId="0" xfId="0" applyFont="1" applyAlignment="1">
      <alignment vertical="center"/>
    </xf>
    <xf numFmtId="0" fontId="20" fillId="0" borderId="0" xfId="0" applyFont="1" applyAlignment="1">
      <alignment horizontal="center" vertical="center"/>
    </xf>
    <xf numFmtId="0" fontId="19" fillId="19" borderId="9" xfId="0" applyFont="1" applyFill="1" applyBorder="1" applyAlignment="1">
      <alignment vertical="center"/>
    </xf>
    <xf numFmtId="0" fontId="19" fillId="19" borderId="9" xfId="0" applyFont="1" applyFill="1" applyBorder="1" applyAlignment="1">
      <alignment horizontal="center" vertical="center"/>
    </xf>
    <xf numFmtId="0" fontId="4" fillId="9" borderId="3" xfId="0" applyFont="1" applyFill="1" applyBorder="1" applyAlignment="1">
      <alignment horizontal="center"/>
    </xf>
    <xf numFmtId="0" fontId="6" fillId="14" borderId="0" xfId="0" applyFont="1" applyFill="1" applyAlignment="1">
      <alignment horizontal="center"/>
    </xf>
    <xf numFmtId="0" fontId="1" fillId="0" borderId="0" xfId="0" applyFont="1" applyAlignment="1">
      <alignment wrapText="1"/>
    </xf>
    <xf numFmtId="0" fontId="0" fillId="0" borderId="0" xfId="0" applyFont="1" applyAlignment="1"/>
    <xf numFmtId="0" fontId="19" fillId="14" borderId="0" xfId="0" applyFont="1" applyFill="1" applyAlignment="1">
      <alignment horizontal="center" vertical="center"/>
    </xf>
  </cellXfs>
  <cellStyles count="1">
    <cellStyle name="Normal" xfId="0" builtinId="0"/>
  </cellStyles>
  <dxfs count="7">
    <dxf>
      <numFmt numFmtId="1" formatCode="0"/>
    </dxf>
    <dxf>
      <alignment horizontal="left"/>
    </dxf>
    <dxf>
      <alignment horizontal="left"/>
    </dxf>
    <dxf>
      <alignment horizontal="left"/>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Inbound</a:t>
            </a:r>
            <a:r>
              <a:rPr lang="en-US" b="1" baseline="0"/>
              <a:t> calls hitting CC Vs Derived Calls Offered to Agents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'Call Forecast Jul''222'!$B$18</c:f>
              <c:strCache>
                <c:ptCount val="1"/>
                <c:pt idx="0">
                  <c:v>Inbound calls hitting cc</c:v>
                </c:pt>
              </c:strCache>
            </c:strRef>
          </c:tx>
          <c:spPr>
            <a:solidFill>
              <a:schemeClr val="accent2"/>
            </a:solidFill>
            <a:ln>
              <a:noFill/>
            </a:ln>
            <a:effectLst/>
          </c:spPr>
          <c:invertIfNegative val="0"/>
          <c:cat>
            <c:numRef>
              <c:f>'Call Forecast Jul''222'!$A$19:$A$34</c:f>
              <c:numCache>
                <c:formatCode>General</c:formatCod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numCache>
            </c:numRef>
          </c:cat>
          <c:val>
            <c:numRef>
              <c:f>'Call Forecast Jul''222'!$B$19:$B$34</c:f>
              <c:numCache>
                <c:formatCode>0</c:formatCode>
                <c:ptCount val="16"/>
                <c:pt idx="0">
                  <c:v>27322.0666793005</c:v>
                </c:pt>
                <c:pt idx="1">
                  <c:v>34714.443787044263</c:v>
                </c:pt>
                <c:pt idx="2">
                  <c:v>37879.913678550525</c:v>
                </c:pt>
                <c:pt idx="3">
                  <c:v>40292.747044926815</c:v>
                </c:pt>
                <c:pt idx="4">
                  <c:v>40715.647123024872</c:v>
                </c:pt>
                <c:pt idx="5">
                  <c:v>42756.872747508067</c:v>
                </c:pt>
                <c:pt idx="6">
                  <c:v>44841.016449224</c:v>
                </c:pt>
                <c:pt idx="7">
                  <c:v>45143.536554596118</c:v>
                </c:pt>
                <c:pt idx="8">
                  <c:v>45488.974737200966</c:v>
                </c:pt>
                <c:pt idx="9">
                  <c:v>48793.666684120697</c:v>
                </c:pt>
                <c:pt idx="10">
                  <c:v>53124.20535513966</c:v>
                </c:pt>
                <c:pt idx="11">
                  <c:v>58231.456545833775</c:v>
                </c:pt>
                <c:pt idx="12">
                  <c:v>55266.96886966125</c:v>
                </c:pt>
                <c:pt idx="13">
                  <c:v>52605.001298860858</c:v>
                </c:pt>
                <c:pt idx="14">
                  <c:v>52686.650323840186</c:v>
                </c:pt>
                <c:pt idx="15">
                  <c:v>27837.083606093183</c:v>
                </c:pt>
              </c:numCache>
            </c:numRef>
          </c:val>
          <c:extLst>
            <c:ext xmlns:c16="http://schemas.microsoft.com/office/drawing/2014/chart" uri="{C3380CC4-5D6E-409C-BE32-E72D297353CC}">
              <c16:uniqueId val="{00000001-69C5-4B9F-AE3D-075C9CBFA2CD}"/>
            </c:ext>
          </c:extLst>
        </c:ser>
        <c:ser>
          <c:idx val="3"/>
          <c:order val="1"/>
          <c:tx>
            <c:strRef>
              <c:f>'Call Forecast Jul''222'!$D$18</c:f>
              <c:strCache>
                <c:ptCount val="1"/>
                <c:pt idx="0">
                  <c:v>Inbound Calls Offered to Agents</c:v>
                </c:pt>
              </c:strCache>
            </c:strRef>
          </c:tx>
          <c:spPr>
            <a:solidFill>
              <a:schemeClr val="accent4"/>
            </a:solidFill>
            <a:ln>
              <a:noFill/>
            </a:ln>
            <a:effectLst/>
          </c:spPr>
          <c:invertIfNegative val="0"/>
          <c:cat>
            <c:numRef>
              <c:f>'Call Forecast Jul''222'!$A$19:$A$34</c:f>
              <c:numCache>
                <c:formatCode>General</c:formatCod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numCache>
            </c:numRef>
          </c:cat>
          <c:val>
            <c:numRef>
              <c:f>'Call Forecast Jul''222'!$D$19:$D$34</c:f>
              <c:numCache>
                <c:formatCode>0</c:formatCode>
                <c:ptCount val="16"/>
                <c:pt idx="0">
                  <c:v>20136.542675336015</c:v>
                </c:pt>
                <c:pt idx="1">
                  <c:v>25584.773178888481</c:v>
                </c:pt>
                <c:pt idx="2">
                  <c:v>27917.745289160739</c:v>
                </c:pt>
                <c:pt idx="3">
                  <c:v>29696.019334854369</c:v>
                </c:pt>
                <c:pt idx="4">
                  <c:v>30007.699471279633</c:v>
                </c:pt>
                <c:pt idx="5">
                  <c:v>31512.096169371856</c:v>
                </c:pt>
                <c:pt idx="6">
                  <c:v>33048.123772398336</c:v>
                </c:pt>
                <c:pt idx="7">
                  <c:v>33271.083077910458</c:v>
                </c:pt>
                <c:pt idx="8">
                  <c:v>33525.67328835684</c:v>
                </c:pt>
                <c:pt idx="9">
                  <c:v>35961.252968293848</c:v>
                </c:pt>
                <c:pt idx="10">
                  <c:v>39152.88842470797</c:v>
                </c:pt>
                <c:pt idx="11">
                  <c:v>42916.966111883339</c:v>
                </c:pt>
                <c:pt idx="12">
                  <c:v>40732.119214961705</c:v>
                </c:pt>
                <c:pt idx="13">
                  <c:v>38770.231623552208</c:v>
                </c:pt>
                <c:pt idx="14">
                  <c:v>38830.407491475897</c:v>
                </c:pt>
                <c:pt idx="15">
                  <c:v>20516.113534546977</c:v>
                </c:pt>
              </c:numCache>
            </c:numRef>
          </c:val>
          <c:extLst>
            <c:ext xmlns:c16="http://schemas.microsoft.com/office/drawing/2014/chart" uri="{C3380CC4-5D6E-409C-BE32-E72D297353CC}">
              <c16:uniqueId val="{00000003-69C5-4B9F-AE3D-075C9CBFA2CD}"/>
            </c:ext>
          </c:extLst>
        </c:ser>
        <c:dLbls>
          <c:showLegendKey val="0"/>
          <c:showVal val="0"/>
          <c:showCatName val="0"/>
          <c:showSerName val="0"/>
          <c:showPercent val="0"/>
          <c:showBubbleSize val="0"/>
        </c:dLbls>
        <c:gapWidth val="219"/>
        <c:overlap val="-27"/>
        <c:axId val="26204687"/>
        <c:axId val="26201079"/>
      </c:barChart>
      <c:catAx>
        <c:axId val="2620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01079"/>
        <c:crosses val="autoZero"/>
        <c:auto val="1"/>
        <c:lblAlgn val="ctr"/>
        <c:lblOffset val="100"/>
        <c:noMultiLvlLbl val="0"/>
      </c:catAx>
      <c:valAx>
        <c:axId val="26201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04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Outgoing</a:t>
            </a:r>
            <a:r>
              <a:rPr lang="en-US" b="1" baseline="0"/>
              <a:t> Calls</a:t>
            </a:r>
            <a:r>
              <a:rPr lang="en-US" b="1"/>
              <a:t> Contacted Per Month</a:t>
            </a:r>
          </a:p>
        </c:rich>
      </c:tx>
      <c:layout>
        <c:manualLayout>
          <c:xMode val="edge"/>
          <c:yMode val="edge"/>
          <c:x val="0.27207273551237748"/>
          <c:y val="5.092592592592592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'Call Forecast Jul''222'!$S$8</c:f>
              <c:strCache>
                <c:ptCount val="1"/>
                <c:pt idx="0">
                  <c:v>Total Contacted Per Month</c:v>
                </c:pt>
              </c:strCache>
            </c:strRef>
          </c:tx>
          <c:spPr>
            <a:solidFill>
              <a:schemeClr val="accent2"/>
            </a:solidFill>
            <a:ln>
              <a:noFill/>
            </a:ln>
            <a:effectLst/>
          </c:spPr>
          <c:invertIfNegative val="0"/>
          <c:cat>
            <c:numRef>
              <c:f>'Call Forecast Jul''222'!$R$9:$R$24</c:f>
              <c:numCache>
                <c:formatCode>General</c:formatCod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numCache>
            </c:numRef>
          </c:cat>
          <c:val>
            <c:numRef>
              <c:f>'Call Forecast Jul''222'!$S$9:$S$24</c:f>
              <c:numCache>
                <c:formatCode>0</c:formatCode>
                <c:ptCount val="16"/>
                <c:pt idx="0">
                  <c:v>3562.2855146394063</c:v>
                </c:pt>
                <c:pt idx="1">
                  <c:v>5752.0745933152921</c:v>
                </c:pt>
                <c:pt idx="2">
                  <c:v>7775.3025340158301</c:v>
                </c:pt>
                <c:pt idx="3">
                  <c:v>9747.9089523905277</c:v>
                </c:pt>
                <c:pt idx="4">
                  <c:v>11091.012246358398</c:v>
                </c:pt>
                <c:pt idx="5">
                  <c:v>12327.973638675314</c:v>
                </c:pt>
                <c:pt idx="6">
                  <c:v>13809.877880955974</c:v>
                </c:pt>
                <c:pt idx="7">
                  <c:v>14506.332051019557</c:v>
                </c:pt>
                <c:pt idx="8">
                  <c:v>14966.008132784853</c:v>
                </c:pt>
                <c:pt idx="9">
                  <c:v>16348.302282746923</c:v>
                </c:pt>
                <c:pt idx="10">
                  <c:v>17190.905686622209</c:v>
                </c:pt>
                <c:pt idx="11">
                  <c:v>16227.463810098143</c:v>
                </c:pt>
                <c:pt idx="12">
                  <c:v>13272.636563368826</c:v>
                </c:pt>
                <c:pt idx="13">
                  <c:v>11150.615006516244</c:v>
                </c:pt>
                <c:pt idx="14">
                  <c:v>6944.1297964721862</c:v>
                </c:pt>
                <c:pt idx="15">
                  <c:v>2509.0312597953002</c:v>
                </c:pt>
              </c:numCache>
            </c:numRef>
          </c:val>
          <c:extLst>
            <c:ext xmlns:c16="http://schemas.microsoft.com/office/drawing/2014/chart" uri="{C3380CC4-5D6E-409C-BE32-E72D297353CC}">
              <c16:uniqueId val="{00000001-058A-45E0-A29F-0DF208C6110D}"/>
            </c:ext>
          </c:extLst>
        </c:ser>
        <c:dLbls>
          <c:showLegendKey val="0"/>
          <c:showVal val="0"/>
          <c:showCatName val="0"/>
          <c:showSerName val="0"/>
          <c:showPercent val="0"/>
          <c:showBubbleSize val="0"/>
        </c:dLbls>
        <c:gapWidth val="219"/>
        <c:overlap val="-27"/>
        <c:axId val="424756440"/>
        <c:axId val="1212234144"/>
      </c:barChart>
      <c:catAx>
        <c:axId val="424756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234144"/>
        <c:crosses val="autoZero"/>
        <c:auto val="1"/>
        <c:lblAlgn val="ctr"/>
        <c:lblOffset val="100"/>
        <c:noMultiLvlLbl val="0"/>
      </c:catAx>
      <c:valAx>
        <c:axId val="1212234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756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Prospect Hourly Calls</a:t>
            </a:r>
            <a:r>
              <a:rPr lang="en-US" b="1" baseline="0"/>
              <a:t> </a:t>
            </a:r>
            <a:r>
              <a:rPr lang="en-US" b="1"/>
              <a:t>Contacted Per Day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'JUN''22 SUMMARY'!$C$8</c:f>
              <c:strCache>
                <c:ptCount val="1"/>
                <c:pt idx="0">
                  <c:v>Ave. Contacted Per Day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'JUN''22 SUMMARY'!$A$9:$A$24</c:f>
              <c:numCache>
                <c:formatCode>General</c:formatCod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numCache>
            </c:numRef>
          </c:cat>
          <c:val>
            <c:numRef>
              <c:f>'JUN''22 SUMMARY'!$C$9:$C$24</c:f>
              <c:numCache>
                <c:formatCode>0</c:formatCode>
                <c:ptCount val="16"/>
                <c:pt idx="0">
                  <c:v>150.44827586206895</c:v>
                </c:pt>
                <c:pt idx="1">
                  <c:v>242.93103448275863</c:v>
                </c:pt>
                <c:pt idx="2">
                  <c:v>328.37931034482756</c:v>
                </c:pt>
                <c:pt idx="3">
                  <c:v>411.68965517241378</c:v>
                </c:pt>
                <c:pt idx="4">
                  <c:v>468.41379310344826</c:v>
                </c:pt>
                <c:pt idx="5">
                  <c:v>520.65517241379314</c:v>
                </c:pt>
                <c:pt idx="6">
                  <c:v>583.24137931034488</c:v>
                </c:pt>
                <c:pt idx="7">
                  <c:v>612.65517241379314</c:v>
                </c:pt>
                <c:pt idx="8">
                  <c:v>632.06896551724139</c:v>
                </c:pt>
                <c:pt idx="9">
                  <c:v>690.44827586206895</c:v>
                </c:pt>
                <c:pt idx="10">
                  <c:v>726.0344827586207</c:v>
                </c:pt>
                <c:pt idx="11">
                  <c:v>685.34482758620686</c:v>
                </c:pt>
                <c:pt idx="12">
                  <c:v>560.55172413793105</c:v>
                </c:pt>
                <c:pt idx="13">
                  <c:v>470.93103448275861</c:v>
                </c:pt>
                <c:pt idx="14">
                  <c:v>293.27586206896552</c:v>
                </c:pt>
                <c:pt idx="15">
                  <c:v>105.96551724137932</c:v>
                </c:pt>
              </c:numCache>
            </c:numRef>
          </c:val>
          <c:extLst>
            <c:ext xmlns:c16="http://schemas.microsoft.com/office/drawing/2014/chart" uri="{C3380CC4-5D6E-409C-BE32-E72D297353CC}">
              <c16:uniqueId val="{00000002-6B80-47C8-AFAC-6019F1BE35D4}"/>
            </c:ext>
          </c:extLst>
        </c:ser>
        <c:dLbls>
          <c:showLegendKey val="0"/>
          <c:showVal val="0"/>
          <c:showCatName val="0"/>
          <c:showSerName val="0"/>
          <c:showPercent val="0"/>
          <c:showBubbleSize val="0"/>
        </c:dLbls>
        <c:gapWidth val="219"/>
        <c:overlap val="-27"/>
        <c:axId val="1072078952"/>
        <c:axId val="1072080592"/>
        <c:extLst>
          <c:ext xmlns:c15="http://schemas.microsoft.com/office/drawing/2012/chart" uri="{02D57815-91ED-43cb-92C2-25804820EDAC}">
            <c15:filteredBarSeries>
              <c15:ser>
                <c:idx val="0"/>
                <c:order val="0"/>
                <c:tx>
                  <c:strRef>
                    <c:extLst>
                      <c:ext uri="{02D57815-91ED-43cb-92C2-25804820EDAC}">
                        <c15:formulaRef>
                          <c15:sqref>'JUN''22 SUMMARY'!$A$8</c15:sqref>
                        </c15:formulaRef>
                      </c:ext>
                    </c:extLst>
                    <c:strCache>
                      <c:ptCount val="1"/>
                      <c:pt idx="0">
                        <c:v>EAT </c:v>
                      </c:pt>
                    </c:strCache>
                  </c:strRef>
                </c:tx>
                <c:spPr>
                  <a:solidFill>
                    <a:schemeClr val="accent1"/>
                  </a:solidFill>
                  <a:ln>
                    <a:noFill/>
                  </a:ln>
                  <a:effectLst/>
                </c:spPr>
                <c:invertIfNegative val="0"/>
                <c:cat>
                  <c:numRef>
                    <c:extLst>
                      <c:ext uri="{02D57815-91ED-43cb-92C2-25804820EDAC}">
                        <c15:formulaRef>
                          <c15:sqref>'JUN''22 SUMMARY'!$A$9:$A$24</c15:sqref>
                        </c15:formulaRef>
                      </c:ext>
                    </c:extLst>
                    <c:numCache>
                      <c:formatCode>General</c:formatCod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numCache>
                  </c:numRef>
                </c:cat>
                <c:val>
                  <c:numRef>
                    <c:extLst>
                      <c:ext uri="{02D57815-91ED-43cb-92C2-25804820EDAC}">
                        <c15:formulaRef>
                          <c15:sqref>'JUN''22 SUMMARY'!$A$9:$A$24</c15:sqref>
                        </c15:formulaRef>
                      </c:ext>
                    </c:extLst>
                    <c:numCache>
                      <c:formatCode>General</c:formatCod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numCache>
                  </c:numRef>
                </c:val>
                <c:extLst>
                  <c:ext xmlns:c16="http://schemas.microsoft.com/office/drawing/2014/chart" uri="{C3380CC4-5D6E-409C-BE32-E72D297353CC}">
                    <c16:uniqueId val="{00000000-6B80-47C8-AFAC-6019F1BE35D4}"/>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'JUN''22 SUMMARY'!$B$8</c15:sqref>
                        </c15:formulaRef>
                      </c:ext>
                    </c:extLst>
                    <c:strCache>
                      <c:ptCount val="1"/>
                      <c:pt idx="0">
                        <c:v>Total Contacted Per Month</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'JUN''22 SUMMARY'!$A$9:$A$24</c15:sqref>
                        </c15:formulaRef>
                      </c:ext>
                    </c:extLst>
                    <c:numCache>
                      <c:formatCode>General</c:formatCod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numCache>
                  </c:numRef>
                </c:cat>
                <c:val>
                  <c:numRef>
                    <c:extLst xmlns:c15="http://schemas.microsoft.com/office/drawing/2012/chart">
                      <c:ext xmlns:c15="http://schemas.microsoft.com/office/drawing/2012/chart" uri="{02D57815-91ED-43cb-92C2-25804820EDAC}">
                        <c15:formulaRef>
                          <c15:sqref>'JUN''22 SUMMARY'!$B$9:$B$24</c15:sqref>
                        </c15:formulaRef>
                      </c:ext>
                    </c:extLst>
                    <c:numCache>
                      <c:formatCode>General</c:formatCode>
                      <c:ptCount val="16"/>
                      <c:pt idx="0">
                        <c:v>4363</c:v>
                      </c:pt>
                      <c:pt idx="1">
                        <c:v>7045</c:v>
                      </c:pt>
                      <c:pt idx="2">
                        <c:v>9523</c:v>
                      </c:pt>
                      <c:pt idx="3">
                        <c:v>11939</c:v>
                      </c:pt>
                      <c:pt idx="4">
                        <c:v>13584</c:v>
                      </c:pt>
                      <c:pt idx="5">
                        <c:v>15099</c:v>
                      </c:pt>
                      <c:pt idx="6">
                        <c:v>16914</c:v>
                      </c:pt>
                      <c:pt idx="7">
                        <c:v>17767</c:v>
                      </c:pt>
                      <c:pt idx="8">
                        <c:v>18330</c:v>
                      </c:pt>
                      <c:pt idx="9">
                        <c:v>20023</c:v>
                      </c:pt>
                      <c:pt idx="10">
                        <c:v>21055</c:v>
                      </c:pt>
                      <c:pt idx="11">
                        <c:v>19875</c:v>
                      </c:pt>
                      <c:pt idx="12">
                        <c:v>16256</c:v>
                      </c:pt>
                      <c:pt idx="13">
                        <c:v>13657</c:v>
                      </c:pt>
                      <c:pt idx="14">
                        <c:v>8505</c:v>
                      </c:pt>
                      <c:pt idx="15">
                        <c:v>3073</c:v>
                      </c:pt>
                    </c:numCache>
                  </c:numRef>
                </c:val>
                <c:extLst xmlns:c15="http://schemas.microsoft.com/office/drawing/2012/chart">
                  <c:ext xmlns:c16="http://schemas.microsoft.com/office/drawing/2014/chart" uri="{C3380CC4-5D6E-409C-BE32-E72D297353CC}">
                    <c16:uniqueId val="{00000001-6B80-47C8-AFAC-6019F1BE35D4}"/>
                  </c:ext>
                </c:extLst>
              </c15:ser>
            </c15:filteredBarSeries>
          </c:ext>
        </c:extLst>
      </c:barChart>
      <c:catAx>
        <c:axId val="1072078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080592"/>
        <c:crosses val="autoZero"/>
        <c:auto val="1"/>
        <c:lblAlgn val="ctr"/>
        <c:lblOffset val="100"/>
        <c:noMultiLvlLbl val="0"/>
      </c:catAx>
      <c:valAx>
        <c:axId val="1072080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078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Inbound Hourly</a:t>
            </a:r>
            <a:r>
              <a:rPr lang="en-US" b="1" baseline="0"/>
              <a:t> Calls Volume Flow</a:t>
            </a:r>
            <a:endParaRPr lang="en-US" b="1"/>
          </a:p>
        </c:rich>
      </c:tx>
      <c:layout>
        <c:manualLayout>
          <c:xMode val="edge"/>
          <c:yMode val="edge"/>
          <c:x val="0.28786220839340915"/>
          <c:y val="9.2592592592592587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5112762984971201E-2"/>
          <c:y val="0.20416666666666666"/>
          <c:w val="0.86319411651735789"/>
          <c:h val="0.62949292796733747"/>
        </c:manualLayout>
      </c:layout>
      <c:barChart>
        <c:barDir val="col"/>
        <c:grouping val="clustered"/>
        <c:varyColors val="0"/>
        <c:ser>
          <c:idx val="1"/>
          <c:order val="0"/>
          <c:tx>
            <c:strRef>
              <c:f>'JUN''22 SUMMARY'!$B$28</c:f>
              <c:strCache>
                <c:ptCount val="1"/>
                <c:pt idx="0">
                  <c:v>Inbound calls hitting cc</c:v>
                </c:pt>
              </c:strCache>
            </c:strRef>
          </c:tx>
          <c:spPr>
            <a:solidFill>
              <a:schemeClr val="accent2"/>
            </a:solidFill>
            <a:ln>
              <a:noFill/>
            </a:ln>
            <a:effectLst/>
          </c:spPr>
          <c:invertIfNegative val="0"/>
          <c:cat>
            <c:numRef>
              <c:f>'JUN''22 SUMMARY'!$A$29:$A$44</c:f>
              <c:numCache>
                <c:formatCode>General</c:formatCod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numCache>
            </c:numRef>
          </c:cat>
          <c:val>
            <c:numRef>
              <c:f>'JUN''22 SUMMARY'!$B$29:$B$44</c:f>
              <c:numCache>
                <c:formatCode>General</c:formatCode>
                <c:ptCount val="16"/>
                <c:pt idx="0">
                  <c:v>26101</c:v>
                </c:pt>
                <c:pt idx="1">
                  <c:v>33163</c:v>
                </c:pt>
                <c:pt idx="2">
                  <c:v>36187</c:v>
                </c:pt>
                <c:pt idx="3">
                  <c:v>38492</c:v>
                </c:pt>
                <c:pt idx="4">
                  <c:v>38896</c:v>
                </c:pt>
                <c:pt idx="5">
                  <c:v>40846</c:v>
                </c:pt>
                <c:pt idx="6">
                  <c:v>42837</c:v>
                </c:pt>
                <c:pt idx="7">
                  <c:v>43126</c:v>
                </c:pt>
                <c:pt idx="8">
                  <c:v>43456</c:v>
                </c:pt>
                <c:pt idx="9">
                  <c:v>46613</c:v>
                </c:pt>
                <c:pt idx="10">
                  <c:v>50750</c:v>
                </c:pt>
                <c:pt idx="11">
                  <c:v>55629</c:v>
                </c:pt>
                <c:pt idx="12">
                  <c:v>52797</c:v>
                </c:pt>
                <c:pt idx="13">
                  <c:v>50254</c:v>
                </c:pt>
                <c:pt idx="14">
                  <c:v>50332</c:v>
                </c:pt>
                <c:pt idx="15">
                  <c:v>26593</c:v>
                </c:pt>
              </c:numCache>
            </c:numRef>
          </c:val>
          <c:extLst>
            <c:ext xmlns:c16="http://schemas.microsoft.com/office/drawing/2014/chart" uri="{C3380CC4-5D6E-409C-BE32-E72D297353CC}">
              <c16:uniqueId val="{00000001-C3A0-4735-BB4F-4AE6C13EB1D7}"/>
            </c:ext>
          </c:extLst>
        </c:ser>
        <c:ser>
          <c:idx val="2"/>
          <c:order val="1"/>
          <c:tx>
            <c:strRef>
              <c:f>'JUN''22 SUMMARY'!$D$28</c:f>
              <c:strCache>
                <c:ptCount val="1"/>
                <c:pt idx="0">
                  <c:v>Connected calls</c:v>
                </c:pt>
              </c:strCache>
            </c:strRef>
          </c:tx>
          <c:spPr>
            <a:solidFill>
              <a:schemeClr val="accent3"/>
            </a:solidFill>
            <a:ln>
              <a:noFill/>
            </a:ln>
            <a:effectLst/>
          </c:spPr>
          <c:invertIfNegative val="0"/>
          <c:cat>
            <c:numRef>
              <c:f>'JUN''22 SUMMARY'!$A$29:$A$44</c:f>
              <c:numCache>
                <c:formatCode>General</c:formatCod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numCache>
            </c:numRef>
          </c:cat>
          <c:val>
            <c:numRef>
              <c:f>'JUN''22 SUMMARY'!$D$29:$D$44</c:f>
              <c:numCache>
                <c:formatCode>General</c:formatCode>
                <c:ptCount val="16"/>
                <c:pt idx="0">
                  <c:v>5724</c:v>
                </c:pt>
                <c:pt idx="1">
                  <c:v>5897</c:v>
                </c:pt>
                <c:pt idx="2">
                  <c:v>6554</c:v>
                </c:pt>
                <c:pt idx="3">
                  <c:v>7545</c:v>
                </c:pt>
                <c:pt idx="4">
                  <c:v>8727</c:v>
                </c:pt>
                <c:pt idx="5">
                  <c:v>8941</c:v>
                </c:pt>
                <c:pt idx="6">
                  <c:v>9462</c:v>
                </c:pt>
                <c:pt idx="7">
                  <c:v>9970</c:v>
                </c:pt>
                <c:pt idx="8">
                  <c:v>10523</c:v>
                </c:pt>
                <c:pt idx="9">
                  <c:v>8813</c:v>
                </c:pt>
                <c:pt idx="10">
                  <c:v>8474</c:v>
                </c:pt>
                <c:pt idx="11">
                  <c:v>7638</c:v>
                </c:pt>
                <c:pt idx="12">
                  <c:v>8571</c:v>
                </c:pt>
                <c:pt idx="13">
                  <c:v>8316</c:v>
                </c:pt>
                <c:pt idx="14">
                  <c:v>6373</c:v>
                </c:pt>
                <c:pt idx="15">
                  <c:v>3195</c:v>
                </c:pt>
              </c:numCache>
            </c:numRef>
          </c:val>
          <c:extLst>
            <c:ext xmlns:c16="http://schemas.microsoft.com/office/drawing/2014/chart" uri="{C3380CC4-5D6E-409C-BE32-E72D297353CC}">
              <c16:uniqueId val="{00000002-C3A0-4735-BB4F-4AE6C13EB1D7}"/>
            </c:ext>
          </c:extLst>
        </c:ser>
        <c:dLbls>
          <c:showLegendKey val="0"/>
          <c:showVal val="0"/>
          <c:showCatName val="0"/>
          <c:showSerName val="0"/>
          <c:showPercent val="0"/>
          <c:showBubbleSize val="0"/>
        </c:dLbls>
        <c:gapWidth val="219"/>
        <c:axId val="1212173488"/>
        <c:axId val="1212171848"/>
        <c:extLst>
          <c:ext xmlns:c15="http://schemas.microsoft.com/office/drawing/2012/chart" uri="{02D57815-91ED-43cb-92C2-25804820EDAC}">
            <c15:filteredBarSeries>
              <c15:ser>
                <c:idx val="3"/>
                <c:order val="2"/>
                <c:tx>
                  <c:strRef>
                    <c:extLst>
                      <c:ext uri="{02D57815-91ED-43cb-92C2-25804820EDAC}">
                        <c15:formulaRef>
                          <c15:sqref>'JUN''22 SUMMARY'!$G$28</c15:sqref>
                        </c15:formulaRef>
                      </c:ext>
                    </c:extLst>
                    <c:strCache>
                      <c:ptCount val="1"/>
                      <c:pt idx="0">
                        <c:v>Abd Post IVR</c:v>
                      </c:pt>
                    </c:strCache>
                  </c:strRef>
                </c:tx>
                <c:spPr>
                  <a:solidFill>
                    <a:schemeClr val="accent4"/>
                  </a:solidFill>
                  <a:ln>
                    <a:noFill/>
                  </a:ln>
                  <a:effectLst/>
                </c:spPr>
                <c:invertIfNegative val="0"/>
                <c:cat>
                  <c:numRef>
                    <c:extLst>
                      <c:ext uri="{02D57815-91ED-43cb-92C2-25804820EDAC}">
                        <c15:formulaRef>
                          <c15:sqref>'JUN''22 SUMMARY'!$A$29:$A$44</c15:sqref>
                        </c15:formulaRef>
                      </c:ext>
                    </c:extLst>
                    <c:numCache>
                      <c:formatCode>General</c:formatCod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numCache>
                  </c:numRef>
                </c:cat>
                <c:val>
                  <c:numRef>
                    <c:extLst>
                      <c:ext uri="{02D57815-91ED-43cb-92C2-25804820EDAC}">
                        <c15:formulaRef>
                          <c15:sqref>'JUN''22 SUMMARY'!$G$29:$G$44</c15:sqref>
                        </c15:formulaRef>
                      </c:ext>
                    </c:extLst>
                    <c:numCache>
                      <c:formatCode>General</c:formatCode>
                      <c:ptCount val="16"/>
                      <c:pt idx="0">
                        <c:v>8188</c:v>
                      </c:pt>
                      <c:pt idx="1">
                        <c:v>10413</c:v>
                      </c:pt>
                      <c:pt idx="2">
                        <c:v>10477</c:v>
                      </c:pt>
                      <c:pt idx="3">
                        <c:v>10271</c:v>
                      </c:pt>
                      <c:pt idx="4">
                        <c:v>8818</c:v>
                      </c:pt>
                      <c:pt idx="5">
                        <c:v>9222</c:v>
                      </c:pt>
                      <c:pt idx="6">
                        <c:v>9412</c:v>
                      </c:pt>
                      <c:pt idx="7">
                        <c:v>9261</c:v>
                      </c:pt>
                      <c:pt idx="8">
                        <c:v>8553</c:v>
                      </c:pt>
                      <c:pt idx="9">
                        <c:v>11308</c:v>
                      </c:pt>
                      <c:pt idx="10">
                        <c:v>14244</c:v>
                      </c:pt>
                      <c:pt idx="11">
                        <c:v>18952</c:v>
                      </c:pt>
                      <c:pt idx="12">
                        <c:v>19590</c:v>
                      </c:pt>
                      <c:pt idx="13">
                        <c:v>19284</c:v>
                      </c:pt>
                      <c:pt idx="14">
                        <c:v>19712</c:v>
                      </c:pt>
                      <c:pt idx="15">
                        <c:v>9496</c:v>
                      </c:pt>
                    </c:numCache>
                  </c:numRef>
                </c:val>
                <c:extLst>
                  <c:ext xmlns:c16="http://schemas.microsoft.com/office/drawing/2014/chart" uri="{C3380CC4-5D6E-409C-BE32-E72D297353CC}">
                    <c16:uniqueId val="{00000003-C3A0-4735-BB4F-4AE6C13EB1D7}"/>
                  </c:ext>
                </c:extLst>
              </c15:ser>
            </c15:filteredBarSeries>
            <c15:filteredBarSeries>
              <c15:ser>
                <c:idx val="4"/>
                <c:order val="3"/>
                <c:tx>
                  <c:strRef>
                    <c:extLst xmlns:c15="http://schemas.microsoft.com/office/drawing/2012/chart">
                      <c:ext xmlns:c15="http://schemas.microsoft.com/office/drawing/2012/chart" uri="{02D57815-91ED-43cb-92C2-25804820EDAC}">
                        <c15:formulaRef>
                          <c15:sqref>'JUN''22 SUMMARY'!$H$28</c15:sqref>
                        </c15:formulaRef>
                      </c:ext>
                    </c:extLst>
                    <c:strCache>
                      <c:ptCount val="1"/>
                      <c:pt idx="0">
                        <c:v>Abd Pre IVR</c:v>
                      </c:pt>
                    </c:strCache>
                  </c:strRef>
                </c:tx>
                <c:spPr>
                  <a:solidFill>
                    <a:schemeClr val="accent5"/>
                  </a:solidFill>
                  <a:ln>
                    <a:noFill/>
                  </a:ln>
                  <a:effectLst/>
                </c:spPr>
                <c:invertIfNegative val="0"/>
                <c:cat>
                  <c:numRef>
                    <c:extLst xmlns:c15="http://schemas.microsoft.com/office/drawing/2012/chart">
                      <c:ext xmlns:c15="http://schemas.microsoft.com/office/drawing/2012/chart" uri="{02D57815-91ED-43cb-92C2-25804820EDAC}">
                        <c15:formulaRef>
                          <c15:sqref>'JUN''22 SUMMARY'!$A$29:$A$44</c15:sqref>
                        </c15:formulaRef>
                      </c:ext>
                    </c:extLst>
                    <c:numCache>
                      <c:formatCode>General</c:formatCod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numCache>
                  </c:numRef>
                </c:cat>
                <c:val>
                  <c:numRef>
                    <c:extLst xmlns:c15="http://schemas.microsoft.com/office/drawing/2012/chart">
                      <c:ext xmlns:c15="http://schemas.microsoft.com/office/drawing/2012/chart" uri="{02D57815-91ED-43cb-92C2-25804820EDAC}">
                        <c15:formulaRef>
                          <c15:sqref>'JUN''22 SUMMARY'!$H$29:$H$44</c15:sqref>
                        </c15:formulaRef>
                      </c:ext>
                    </c:extLst>
                    <c:numCache>
                      <c:formatCode>General</c:formatCode>
                      <c:ptCount val="16"/>
                      <c:pt idx="0">
                        <c:v>12189</c:v>
                      </c:pt>
                      <c:pt idx="1">
                        <c:v>16853</c:v>
                      </c:pt>
                      <c:pt idx="2">
                        <c:v>19156</c:v>
                      </c:pt>
                      <c:pt idx="3">
                        <c:v>20676</c:v>
                      </c:pt>
                      <c:pt idx="4">
                        <c:v>21351</c:v>
                      </c:pt>
                      <c:pt idx="5">
                        <c:v>22683</c:v>
                      </c:pt>
                      <c:pt idx="6">
                        <c:v>23962</c:v>
                      </c:pt>
                      <c:pt idx="7">
                        <c:v>23895</c:v>
                      </c:pt>
                      <c:pt idx="8">
                        <c:v>24380</c:v>
                      </c:pt>
                      <c:pt idx="9">
                        <c:v>26492</c:v>
                      </c:pt>
                      <c:pt idx="10">
                        <c:v>28032</c:v>
                      </c:pt>
                      <c:pt idx="11">
                        <c:v>29039</c:v>
                      </c:pt>
                      <c:pt idx="12">
                        <c:v>24636</c:v>
                      </c:pt>
                      <c:pt idx="13">
                        <c:v>22654</c:v>
                      </c:pt>
                      <c:pt idx="14">
                        <c:v>24247</c:v>
                      </c:pt>
                      <c:pt idx="15">
                        <c:v>13902</c:v>
                      </c:pt>
                    </c:numCache>
                  </c:numRef>
                </c:val>
                <c:extLst xmlns:c15="http://schemas.microsoft.com/office/drawing/2012/chart">
                  <c:ext xmlns:c16="http://schemas.microsoft.com/office/drawing/2014/chart" uri="{C3380CC4-5D6E-409C-BE32-E72D297353CC}">
                    <c16:uniqueId val="{00000004-C3A0-4735-BB4F-4AE6C13EB1D7}"/>
                  </c:ext>
                </c:extLst>
              </c15:ser>
            </c15:filteredBarSeries>
          </c:ext>
        </c:extLst>
      </c:barChart>
      <c:lineChart>
        <c:grouping val="standard"/>
        <c:varyColors val="0"/>
        <c:ser>
          <c:idx val="5"/>
          <c:order val="4"/>
          <c:tx>
            <c:strRef>
              <c:f>'JUN''22 SUMMARY'!$I$28</c:f>
              <c:strCache>
                <c:ptCount val="1"/>
                <c:pt idx="0">
                  <c:v>Post Abd%</c:v>
                </c:pt>
              </c:strCache>
            </c:strRef>
          </c:tx>
          <c:spPr>
            <a:ln w="28575" cap="rnd">
              <a:solidFill>
                <a:schemeClr val="accent6"/>
              </a:solidFill>
              <a:round/>
            </a:ln>
            <a:effectLst/>
          </c:spPr>
          <c:marker>
            <c:symbol val="none"/>
          </c:marker>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numRef>
              <c:f>'JUN''22 SUMMARY'!$A$29:$A$44</c:f>
              <c:numCache>
                <c:formatCode>General</c:formatCod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numCache>
            </c:numRef>
          </c:cat>
          <c:val>
            <c:numRef>
              <c:f>'JUN''22 SUMMARY'!$I$29:$I$44</c:f>
              <c:numCache>
                <c:formatCode>0%</c:formatCode>
                <c:ptCount val="16"/>
                <c:pt idx="0">
                  <c:v>0.31370445576797823</c:v>
                </c:pt>
                <c:pt idx="1">
                  <c:v>0.31399451195609562</c:v>
                </c:pt>
                <c:pt idx="2">
                  <c:v>0.28952386216044435</c:v>
                </c:pt>
                <c:pt idx="3">
                  <c:v>0.26683466694378055</c:v>
                </c:pt>
                <c:pt idx="4">
                  <c:v>0.22670711641299876</c:v>
                </c:pt>
                <c:pt idx="5">
                  <c:v>0.22577486167556188</c:v>
                </c:pt>
                <c:pt idx="6">
                  <c:v>0.21971660013539698</c:v>
                </c:pt>
                <c:pt idx="7">
                  <c:v>0.21474284654268885</c:v>
                </c:pt>
                <c:pt idx="8">
                  <c:v>0.19681977172312223</c:v>
                </c:pt>
                <c:pt idx="9">
                  <c:v>0.24259326797245404</c:v>
                </c:pt>
                <c:pt idx="10">
                  <c:v>0.28066995073891626</c:v>
                </c:pt>
                <c:pt idx="11">
                  <c:v>0.34068561361879596</c:v>
                </c:pt>
                <c:pt idx="12">
                  <c:v>0.37104380930734698</c:v>
                </c:pt>
                <c:pt idx="13">
                  <c:v>0.38373064830660247</c:v>
                </c:pt>
                <c:pt idx="14">
                  <c:v>0.39163951362950011</c:v>
                </c:pt>
                <c:pt idx="15">
                  <c:v>0.35708645132177641</c:v>
                </c:pt>
              </c:numCache>
            </c:numRef>
          </c:val>
          <c:smooth val="0"/>
          <c:extLst>
            <c:ext xmlns:c16="http://schemas.microsoft.com/office/drawing/2014/chart" uri="{C3380CC4-5D6E-409C-BE32-E72D297353CC}">
              <c16:uniqueId val="{00000005-C3A0-4735-BB4F-4AE6C13EB1D7}"/>
            </c:ext>
          </c:extLst>
        </c:ser>
        <c:ser>
          <c:idx val="6"/>
          <c:order val="5"/>
          <c:tx>
            <c:strRef>
              <c:f>'JUN''22 SUMMARY'!$J$28</c:f>
              <c:strCache>
                <c:ptCount val="1"/>
                <c:pt idx="0">
                  <c:v>Pre Abd%</c:v>
                </c:pt>
              </c:strCache>
            </c:strRef>
          </c:tx>
          <c:spPr>
            <a:ln w="28575" cap="rnd">
              <a:solidFill>
                <a:schemeClr val="accent1">
                  <a:lumMod val="60000"/>
                </a:schemeClr>
              </a:solidFill>
              <a:round/>
            </a:ln>
            <a:effectLst/>
          </c:spPr>
          <c:marker>
            <c:symbol val="none"/>
          </c:marker>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numRef>
              <c:f>'JUN''22 SUMMARY'!$A$29:$A$44</c:f>
              <c:numCache>
                <c:formatCode>General</c:formatCod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numCache>
            </c:numRef>
          </c:cat>
          <c:val>
            <c:numRef>
              <c:f>'JUN''22 SUMMARY'!$J$29:$J$44</c:f>
              <c:numCache>
                <c:formatCode>0%</c:formatCode>
                <c:ptCount val="16"/>
                <c:pt idx="0">
                  <c:v>0.46699360177770965</c:v>
                </c:pt>
                <c:pt idx="1">
                  <c:v>0.50818683472544701</c:v>
                </c:pt>
                <c:pt idx="2">
                  <c:v>0.52936137286870977</c:v>
                </c:pt>
                <c:pt idx="3">
                  <c:v>0.53715057674321942</c:v>
                </c:pt>
                <c:pt idx="4">
                  <c:v>0.54892533936651589</c:v>
                </c:pt>
                <c:pt idx="5">
                  <c:v>0.55532977525339078</c:v>
                </c:pt>
                <c:pt idx="6">
                  <c:v>0.55937624016621146</c:v>
                </c:pt>
                <c:pt idx="7">
                  <c:v>0.55407410842647131</c:v>
                </c:pt>
                <c:pt idx="8">
                  <c:v>0.56102724594992637</c:v>
                </c:pt>
                <c:pt idx="9">
                  <c:v>0.568339304485873</c:v>
                </c:pt>
                <c:pt idx="10">
                  <c:v>0.55235467980295572</c:v>
                </c:pt>
                <c:pt idx="11">
                  <c:v>0.52201190026784594</c:v>
                </c:pt>
                <c:pt idx="12">
                  <c:v>0.46661742144440027</c:v>
                </c:pt>
                <c:pt idx="13">
                  <c:v>0.45078998686671706</c:v>
                </c:pt>
                <c:pt idx="14">
                  <c:v>0.48174123817849479</c:v>
                </c:pt>
                <c:pt idx="15">
                  <c:v>0.52276914977625688</c:v>
                </c:pt>
              </c:numCache>
            </c:numRef>
          </c:val>
          <c:smooth val="0"/>
          <c:extLst>
            <c:ext xmlns:c16="http://schemas.microsoft.com/office/drawing/2014/chart" uri="{C3380CC4-5D6E-409C-BE32-E72D297353CC}">
              <c16:uniqueId val="{00000006-C3A0-4735-BB4F-4AE6C13EB1D7}"/>
            </c:ext>
          </c:extLst>
        </c:ser>
        <c:dLbls>
          <c:showLegendKey val="0"/>
          <c:showVal val="0"/>
          <c:showCatName val="0"/>
          <c:showSerName val="0"/>
          <c:showPercent val="0"/>
          <c:showBubbleSize val="0"/>
        </c:dLbls>
        <c:marker val="1"/>
        <c:smooth val="0"/>
        <c:axId val="1209506328"/>
        <c:axId val="1209499440"/>
      </c:lineChart>
      <c:catAx>
        <c:axId val="121217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171848"/>
        <c:crosses val="autoZero"/>
        <c:auto val="1"/>
        <c:lblAlgn val="ctr"/>
        <c:lblOffset val="100"/>
        <c:noMultiLvlLbl val="0"/>
      </c:catAx>
      <c:valAx>
        <c:axId val="1212171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173488"/>
        <c:crosses val="autoZero"/>
        <c:crossBetween val="between"/>
      </c:valAx>
      <c:valAx>
        <c:axId val="120949944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506328"/>
        <c:crosses val="max"/>
        <c:crossBetween val="between"/>
      </c:valAx>
      <c:catAx>
        <c:axId val="1209506328"/>
        <c:scaling>
          <c:orientation val="minMax"/>
        </c:scaling>
        <c:delete val="1"/>
        <c:axPos val="b"/>
        <c:numFmt formatCode="General" sourceLinked="1"/>
        <c:majorTickMark val="out"/>
        <c:minorTickMark val="none"/>
        <c:tickLblPos val="nextTo"/>
        <c:crossAx val="12094994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36</xdr:row>
      <xdr:rowOff>111125</xdr:rowOff>
    </xdr:from>
    <xdr:to>
      <xdr:col>9</xdr:col>
      <xdr:colOff>0</xdr:colOff>
      <xdr:row>53</xdr:row>
      <xdr:rowOff>47625</xdr:rowOff>
    </xdr:to>
    <xdr:graphicFrame macro="">
      <xdr:nvGraphicFramePr>
        <xdr:cNvPr id="2" name="Chart 1">
          <a:extLst>
            <a:ext uri="{FF2B5EF4-FFF2-40B4-BE49-F238E27FC236}">
              <a16:creationId xmlns:a16="http://schemas.microsoft.com/office/drawing/2014/main" id="{4C89C6CE-4BEB-7E27-E335-75066BADF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6350</xdr:colOff>
      <xdr:row>25</xdr:row>
      <xdr:rowOff>104775</xdr:rowOff>
    </xdr:from>
    <xdr:to>
      <xdr:col>19</xdr:col>
      <xdr:colOff>698500</xdr:colOff>
      <xdr:row>42</xdr:row>
      <xdr:rowOff>41275</xdr:rowOff>
    </xdr:to>
    <xdr:graphicFrame macro="">
      <xdr:nvGraphicFramePr>
        <xdr:cNvPr id="3" name="Chart 2">
          <a:extLst>
            <a:ext uri="{FF2B5EF4-FFF2-40B4-BE49-F238E27FC236}">
              <a16:creationId xmlns:a16="http://schemas.microsoft.com/office/drawing/2014/main" id="{F9E40B31-6E43-A2DF-DB65-8C4CBD16F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309232</xdr:colOff>
      <xdr:row>0</xdr:row>
      <xdr:rowOff>4850</xdr:rowOff>
    </xdr:from>
    <xdr:to>
      <xdr:col>12</xdr:col>
      <xdr:colOff>487674</xdr:colOff>
      <xdr:row>12</xdr:row>
      <xdr:rowOff>62000</xdr:rowOff>
    </xdr:to>
    <xdr:graphicFrame macro="">
      <xdr:nvGraphicFramePr>
        <xdr:cNvPr id="2" name="Chart 1">
          <a:extLst>
            <a:ext uri="{FF2B5EF4-FFF2-40B4-BE49-F238E27FC236}">
              <a16:creationId xmlns:a16="http://schemas.microsoft.com/office/drawing/2014/main" id="{583C4D25-3A93-953B-ADBD-F1B8E96017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267246</xdr:colOff>
      <xdr:row>12</xdr:row>
      <xdr:rowOff>122969</xdr:rowOff>
    </xdr:from>
    <xdr:to>
      <xdr:col>12</xdr:col>
      <xdr:colOff>499438</xdr:colOff>
      <xdr:row>27</xdr:row>
      <xdr:rowOff>21405</xdr:rowOff>
    </xdr:to>
    <xdr:graphicFrame macro="">
      <xdr:nvGraphicFramePr>
        <xdr:cNvPr id="3" name="Chart 2">
          <a:extLst>
            <a:ext uri="{FF2B5EF4-FFF2-40B4-BE49-F238E27FC236}">
              <a16:creationId xmlns:a16="http://schemas.microsoft.com/office/drawing/2014/main" id="{F2DE40C7-3458-3FDC-6263-3548E1DC70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a Wasiu" refreshedDate="44759.558239699072" createdVersion="8" refreshedVersion="8" minRefreshableVersion="3" recordCount="64" xr:uid="{58018261-48EB-42EC-98F8-CB62D0BF61B4}">
  <cacheSource type="worksheet">
    <worksheetSource ref="AJ2:AL66" sheet="PROSPECTS DAILY DATA"/>
  </cacheSource>
  <cacheFields count="3">
    <cacheField name="Date" numFmtId="15">
      <sharedItems containsSemiMixedTypes="0" containsNonDate="0" containsDate="1" containsString="0" minDate="2022-05-29T00:00:00" maxDate="2022-08-01T00:00:00" count="64">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sharedItems>
    </cacheField>
    <cacheField name="Week Status" numFmtId="0">
      <sharedItems count="7">
        <s v="Sun"/>
        <s v="Mon"/>
        <s v="Tue"/>
        <s v="Wed"/>
        <s v="Thu"/>
        <s v="Fri"/>
        <s v="Sat"/>
      </sharedItems>
    </cacheField>
    <cacheField name="Total Attempt" numFmtId="0">
      <sharedItems containsSemiMixedTypes="0" containsString="0" containsNumber="1" minValue="4734" maxValue="912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x v="0"/>
    <x v="0"/>
    <n v="5255"/>
  </r>
  <r>
    <x v="1"/>
    <x v="1"/>
    <n v="6553"/>
  </r>
  <r>
    <x v="2"/>
    <x v="2"/>
    <n v="8194"/>
  </r>
  <r>
    <x v="3"/>
    <x v="3"/>
    <n v="8622"/>
  </r>
  <r>
    <x v="4"/>
    <x v="4"/>
    <n v="8654"/>
  </r>
  <r>
    <x v="5"/>
    <x v="5"/>
    <n v="8947"/>
  </r>
  <r>
    <x v="6"/>
    <x v="6"/>
    <n v="8494"/>
  </r>
  <r>
    <x v="7"/>
    <x v="0"/>
    <n v="6563"/>
  </r>
  <r>
    <x v="8"/>
    <x v="1"/>
    <n v="7692"/>
  </r>
  <r>
    <x v="9"/>
    <x v="2"/>
    <n v="8603"/>
  </r>
  <r>
    <x v="10"/>
    <x v="3"/>
    <n v="8456"/>
  </r>
  <r>
    <x v="11"/>
    <x v="4"/>
    <n v="8550"/>
  </r>
  <r>
    <x v="12"/>
    <x v="5"/>
    <n v="9122"/>
  </r>
  <r>
    <x v="13"/>
    <x v="6"/>
    <n v="8631"/>
  </r>
  <r>
    <x v="14"/>
    <x v="0"/>
    <n v="5773"/>
  </r>
  <r>
    <x v="15"/>
    <x v="1"/>
    <n v="7460"/>
  </r>
  <r>
    <x v="16"/>
    <x v="2"/>
    <n v="8267"/>
  </r>
  <r>
    <x v="17"/>
    <x v="3"/>
    <n v="7723"/>
  </r>
  <r>
    <x v="18"/>
    <x v="4"/>
    <n v="8449"/>
  </r>
  <r>
    <x v="19"/>
    <x v="5"/>
    <n v="8344"/>
  </r>
  <r>
    <x v="20"/>
    <x v="6"/>
    <n v="7474"/>
  </r>
  <r>
    <x v="21"/>
    <x v="0"/>
    <n v="5365"/>
  </r>
  <r>
    <x v="22"/>
    <x v="1"/>
    <n v="6912"/>
  </r>
  <r>
    <x v="23"/>
    <x v="2"/>
    <n v="7541"/>
  </r>
  <r>
    <x v="24"/>
    <x v="3"/>
    <n v="6971"/>
  </r>
  <r>
    <x v="25"/>
    <x v="4"/>
    <n v="6730"/>
  </r>
  <r>
    <x v="26"/>
    <x v="5"/>
    <n v="6681"/>
  </r>
  <r>
    <x v="27"/>
    <x v="6"/>
    <n v="6248"/>
  </r>
  <r>
    <x v="28"/>
    <x v="0"/>
    <n v="4734"/>
  </r>
  <r>
    <x v="29"/>
    <x v="1"/>
    <n v="4777.9923738926709"/>
  </r>
  <r>
    <x v="30"/>
    <x v="2"/>
    <n v="4822.3935625214444"/>
  </r>
  <r>
    <x v="31"/>
    <x v="3"/>
    <n v="4867.2073649422409"/>
  </r>
  <r>
    <x v="32"/>
    <x v="4"/>
    <n v="4912.4376155150549"/>
  </r>
  <r>
    <x v="33"/>
    <x v="5"/>
    <n v="4958.0881842320296"/>
  </r>
  <r>
    <x v="34"/>
    <x v="6"/>
    <n v="5004.1629770485843"/>
  </r>
  <r>
    <x v="35"/>
    <x v="0"/>
    <n v="5050.6659362176124"/>
  </r>
  <r>
    <x v="36"/>
    <x v="1"/>
    <n v="5097.6010406267933"/>
  </r>
  <r>
    <x v="37"/>
    <x v="2"/>
    <n v="5144.9723061390287"/>
  </r>
  <r>
    <x v="38"/>
    <x v="3"/>
    <n v="5192.7837859360507"/>
  </r>
  <r>
    <x v="39"/>
    <x v="4"/>
    <n v="5241.0395708652222"/>
  </r>
  <r>
    <x v="40"/>
    <x v="5"/>
    <n v="5289.7437897895534"/>
  </r>
  <r>
    <x v="41"/>
    <x v="6"/>
    <n v="5338.9006099409798"/>
  </r>
  <r>
    <x v="42"/>
    <x v="0"/>
    <n v="5388.5142372769178"/>
  </r>
  <r>
    <x v="43"/>
    <x v="1"/>
    <n v="5438.5889168401336"/>
  </r>
  <r>
    <x v="44"/>
    <x v="2"/>
    <n v="5489.1289331219596"/>
  </r>
  <r>
    <x v="45"/>
    <x v="3"/>
    <n v="5540.1386104288831"/>
  </r>
  <r>
    <x v="46"/>
    <x v="4"/>
    <n v="5591.6223132525438"/>
  </r>
  <r>
    <x v="47"/>
    <x v="5"/>
    <n v="5643.5844466431663"/>
  </r>
  <r>
    <x v="48"/>
    <x v="6"/>
    <n v="5696.0294565864669"/>
  </r>
  <r>
    <x v="49"/>
    <x v="0"/>
    <n v="5748.9618303840625"/>
  </r>
  <r>
    <x v="50"/>
    <x v="1"/>
    <n v="5802.3860970374099"/>
  </r>
  <r>
    <x v="51"/>
    <x v="2"/>
    <n v="5856.3068276353197"/>
  </r>
  <r>
    <x v="52"/>
    <x v="3"/>
    <n v="5910.7286357450648"/>
  </r>
  <r>
    <x v="53"/>
    <x v="4"/>
    <n v="5965.6561778071291"/>
  </r>
  <r>
    <x v="54"/>
    <x v="5"/>
    <n v="6021.0941535336206"/>
  </r>
  <r>
    <x v="55"/>
    <x v="6"/>
    <n v="6077.0473063103891"/>
  </r>
  <r>
    <x v="56"/>
    <x v="0"/>
    <n v="6133.5204236028803"/>
  </r>
  <r>
    <x v="57"/>
    <x v="1"/>
    <n v="6190.5183373657592"/>
  </r>
  <r>
    <x v="58"/>
    <x v="2"/>
    <n v="6248.0459244563435"/>
  </r>
  <r>
    <x v="59"/>
    <x v="3"/>
    <n v="6306.1081070518776"/>
  </r>
  <r>
    <x v="60"/>
    <x v="4"/>
    <n v="6364.7098530706835"/>
  </r>
  <r>
    <x v="61"/>
    <x v="5"/>
    <n v="6423.8561765972254"/>
  </r>
  <r>
    <x v="62"/>
    <x v="6"/>
    <n v="6483.5521383111263"/>
  </r>
  <r>
    <x v="63"/>
    <x v="0"/>
    <n v="6543.80284592016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B64845-A97D-4EB7-9A3E-E78DFC386068}"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y of Week">
  <location ref="AO4:AQ12" firstHeaderRow="0" firstDataRow="1" firstDataCol="1" rowPageCount="1" colPageCount="1"/>
  <pivotFields count="3">
    <pivotField axis="axisPage" numFmtId="15" multipleItemSelectionAllowed="1" showAll="0">
      <items count="65">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axis="axisRow" dataField="1" showAll="0">
      <items count="8">
        <item x="6"/>
        <item x="0"/>
        <item x="1"/>
        <item x="2"/>
        <item x="3"/>
        <item x="4"/>
        <item x="5"/>
        <item t="default"/>
      </items>
    </pivotField>
    <pivotField dataField="1" showAll="0"/>
  </pivotFields>
  <rowFields count="1">
    <field x="1"/>
  </rowFields>
  <rowItems count="8">
    <i>
      <x/>
    </i>
    <i>
      <x v="1"/>
    </i>
    <i>
      <x v="2"/>
    </i>
    <i>
      <x v="3"/>
    </i>
    <i>
      <x v="4"/>
    </i>
    <i>
      <x v="5"/>
    </i>
    <i>
      <x v="6"/>
    </i>
    <i t="grand">
      <x/>
    </i>
  </rowItems>
  <colFields count="1">
    <field x="-2"/>
  </colFields>
  <colItems count="2">
    <i>
      <x/>
    </i>
    <i i="1">
      <x v="1"/>
    </i>
  </colItems>
  <pageFields count="1">
    <pageField fld="0" hier="-1"/>
  </pageFields>
  <dataFields count="2">
    <dataField name="Count of day" fld="1" subtotal="count" baseField="0" baseItem="0"/>
    <dataField name="Total Calls Attempt" fld="2" baseField="0" baseItem="0"/>
  </dataFields>
  <formats count="7">
    <format dxfId="6">
      <pivotArea type="all" dataOnly="0" outline="0" fieldPosition="0"/>
    </format>
    <format dxfId="5">
      <pivotArea outline="0" collapsedLevelsAreSubtotals="1" fieldPosition="0"/>
    </format>
    <format dxfId="4">
      <pivotArea dataOnly="0" labelOnly="1" outline="0" fieldPosition="0">
        <references count="1">
          <reference field="4294967294" count="2">
            <x v="0"/>
            <x v="1"/>
          </reference>
        </references>
      </pivotArea>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collapsedLevelsAreSubtotals="1" fieldPosition="0">
        <references count="2">
          <reference field="4294967294" count="1" selected="0">
            <x v="1"/>
          </reference>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A1C0C-F801-4080-B13F-AA1E9B6366DD}">
  <dimension ref="A1:I39"/>
  <sheetViews>
    <sheetView showGridLines="0" tabSelected="1" zoomScale="83" zoomScaleNormal="83" workbookViewId="0">
      <selection sqref="A1:E1"/>
    </sheetView>
  </sheetViews>
  <sheetFormatPr defaultColWidth="31.26953125" defaultRowHeight="12.5" x14ac:dyDescent="0.25"/>
  <sheetData>
    <row r="1" spans="1:9" ht="14" x14ac:dyDescent="0.3">
      <c r="A1" s="117" t="s">
        <v>119</v>
      </c>
      <c r="B1" s="117"/>
      <c r="C1" s="117"/>
      <c r="D1" s="117"/>
      <c r="E1" s="117"/>
    </row>
    <row r="2" spans="1:9" ht="14" x14ac:dyDescent="0.3">
      <c r="A2" s="78" t="s">
        <v>120</v>
      </c>
      <c r="B2" s="79" t="s">
        <v>54</v>
      </c>
      <c r="C2" s="79" t="s">
        <v>121</v>
      </c>
      <c r="D2" s="79" t="s">
        <v>122</v>
      </c>
      <c r="E2" s="79" t="s">
        <v>123</v>
      </c>
    </row>
    <row r="3" spans="1:9" x14ac:dyDescent="0.25">
      <c r="A3" s="80" t="s">
        <v>124</v>
      </c>
      <c r="B3" s="81">
        <v>707700.25148492574</v>
      </c>
      <c r="C3" s="81">
        <v>159803.28259337033</v>
      </c>
      <c r="D3" s="81">
        <v>22829.040370481474</v>
      </c>
      <c r="E3" s="81">
        <v>1426.8150231550921</v>
      </c>
    </row>
    <row r="4" spans="1:9" x14ac:dyDescent="0.25">
      <c r="A4" s="80" t="s">
        <v>125</v>
      </c>
      <c r="B4" s="82">
        <v>8.8263888888888893</v>
      </c>
      <c r="C4" s="82">
        <v>1.9930555555555554</v>
      </c>
      <c r="D4" s="83">
        <v>0.28472222222222221</v>
      </c>
      <c r="E4" s="83">
        <v>4.1666666666666664E-2</v>
      </c>
    </row>
    <row r="5" spans="1:9" x14ac:dyDescent="0.25">
      <c r="A5" s="80" t="s">
        <v>126</v>
      </c>
      <c r="B5" s="84">
        <v>0.95</v>
      </c>
      <c r="C5" s="84">
        <v>0.95</v>
      </c>
      <c r="D5" s="84">
        <v>0.95</v>
      </c>
      <c r="E5" s="84">
        <v>0.95</v>
      </c>
    </row>
    <row r="6" spans="1:9" x14ac:dyDescent="0.25">
      <c r="A6" s="80" t="s">
        <v>127</v>
      </c>
      <c r="B6" s="83">
        <v>1.8518518518518517E-3</v>
      </c>
      <c r="C6" s="83">
        <v>1.8518518518518517E-3</v>
      </c>
      <c r="D6" s="83">
        <v>1.8518518518518517E-3</v>
      </c>
      <c r="E6" s="83">
        <v>1.8518518518518517E-3</v>
      </c>
    </row>
    <row r="7" spans="1:9" x14ac:dyDescent="0.25">
      <c r="A7" s="80" t="s">
        <v>128</v>
      </c>
      <c r="B7" s="81">
        <v>156.29638251078461</v>
      </c>
      <c r="C7" s="81">
        <v>156.29638251078464</v>
      </c>
      <c r="D7" s="81">
        <v>156.29638251078458</v>
      </c>
      <c r="E7" s="81">
        <v>66.751580030647588</v>
      </c>
      <c r="G7" s="13"/>
      <c r="H7" s="13"/>
      <c r="I7" s="13"/>
    </row>
    <row r="8" spans="1:9" x14ac:dyDescent="0.25">
      <c r="A8" s="80" t="s">
        <v>129</v>
      </c>
      <c r="B8" s="81">
        <v>203.18529726401999</v>
      </c>
      <c r="C8" s="81">
        <v>203.18529726402002</v>
      </c>
      <c r="D8" s="81">
        <v>203.18529726401997</v>
      </c>
      <c r="E8" s="81">
        <v>86.777054039841858</v>
      </c>
      <c r="G8" s="13"/>
      <c r="H8" s="13"/>
      <c r="I8" s="13"/>
    </row>
    <row r="9" spans="1:9" x14ac:dyDescent="0.25">
      <c r="A9" s="85"/>
      <c r="B9" s="85"/>
      <c r="C9" s="85"/>
      <c r="D9" s="85"/>
      <c r="E9" s="85"/>
      <c r="G9" s="13"/>
      <c r="H9" s="13"/>
      <c r="I9" s="13"/>
    </row>
    <row r="10" spans="1:9" x14ac:dyDescent="0.25">
      <c r="A10" s="85"/>
      <c r="B10" s="85"/>
      <c r="C10" s="85"/>
      <c r="D10" s="85"/>
      <c r="E10" s="85"/>
      <c r="H10" s="13"/>
      <c r="I10" s="13"/>
    </row>
    <row r="11" spans="1:9" ht="14" x14ac:dyDescent="0.3">
      <c r="A11" s="117" t="s">
        <v>130</v>
      </c>
      <c r="B11" s="117"/>
      <c r="C11" s="117"/>
      <c r="D11" s="117"/>
      <c r="E11" s="117"/>
      <c r="H11" s="13"/>
      <c r="I11" s="13"/>
    </row>
    <row r="12" spans="1:9" ht="14" x14ac:dyDescent="0.3">
      <c r="A12" s="78" t="s">
        <v>120</v>
      </c>
      <c r="B12" s="79" t="s">
        <v>54</v>
      </c>
      <c r="C12" s="79" t="s">
        <v>121</v>
      </c>
      <c r="D12" s="79" t="s">
        <v>122</v>
      </c>
      <c r="E12" s="79" t="s">
        <v>123</v>
      </c>
    </row>
    <row r="13" spans="1:9" x14ac:dyDescent="0.25">
      <c r="A13" s="80" t="s">
        <v>124</v>
      </c>
      <c r="B13" s="81">
        <v>521579.73562697868</v>
      </c>
      <c r="C13" s="81">
        <v>117776.06933512422</v>
      </c>
      <c r="D13" s="81">
        <v>16825.152762160604</v>
      </c>
      <c r="E13" s="81">
        <v>1051.5720476350377</v>
      </c>
    </row>
    <row r="14" spans="1:9" x14ac:dyDescent="0.25">
      <c r="A14" s="80" t="s">
        <v>125</v>
      </c>
      <c r="B14" s="82">
        <v>8.8263888888888893</v>
      </c>
      <c r="C14" s="82">
        <v>1.9930555555555554</v>
      </c>
      <c r="D14" s="83">
        <v>0.28472222222222221</v>
      </c>
      <c r="E14" s="83">
        <v>4.1666666666666664E-2</v>
      </c>
    </row>
    <row r="15" spans="1:9" x14ac:dyDescent="0.25">
      <c r="A15" s="80" t="s">
        <v>126</v>
      </c>
      <c r="B15" s="84">
        <v>0.95</v>
      </c>
      <c r="C15" s="84">
        <v>0.95</v>
      </c>
      <c r="D15" s="84">
        <v>0.95</v>
      </c>
      <c r="E15" s="84">
        <v>0.95</v>
      </c>
    </row>
    <row r="16" spans="1:9" x14ac:dyDescent="0.25">
      <c r="A16" s="80" t="s">
        <v>127</v>
      </c>
      <c r="B16" s="83">
        <v>1.8518518518518517E-3</v>
      </c>
      <c r="C16" s="83">
        <v>1.8518518518518517E-3</v>
      </c>
      <c r="D16" s="83">
        <v>1.8518518518518517E-3</v>
      </c>
      <c r="E16" s="83">
        <v>1.8518518518518517E-3</v>
      </c>
    </row>
    <row r="17" spans="1:6" x14ac:dyDescent="0.25">
      <c r="A17" s="80" t="s">
        <v>128</v>
      </c>
      <c r="B17" s="81">
        <v>115.19146093049621</v>
      </c>
      <c r="C17" s="81">
        <v>115.19146093049623</v>
      </c>
      <c r="D17" s="81">
        <v>115.19146093049622</v>
      </c>
      <c r="E17" s="81">
        <v>49.196353105732761</v>
      </c>
      <c r="F17" s="13"/>
    </row>
    <row r="18" spans="1:6" x14ac:dyDescent="0.25">
      <c r="A18" s="80" t="s">
        <v>129</v>
      </c>
      <c r="B18" s="81">
        <v>150</v>
      </c>
      <c r="C18" s="81">
        <v>149.74889920964512</v>
      </c>
      <c r="D18" s="81">
        <v>149.74889920964509</v>
      </c>
      <c r="E18" s="81">
        <v>63.955259037452592</v>
      </c>
    </row>
    <row r="19" spans="1:6" x14ac:dyDescent="0.25">
      <c r="A19" s="85"/>
      <c r="B19" s="85"/>
      <c r="C19" s="85"/>
      <c r="D19" s="85"/>
      <c r="E19" s="85"/>
    </row>
    <row r="20" spans="1:6" x14ac:dyDescent="0.25">
      <c r="A20" s="85"/>
      <c r="B20" s="85"/>
      <c r="C20" s="85"/>
      <c r="D20" s="85"/>
      <c r="E20" s="85"/>
    </row>
    <row r="21" spans="1:6" ht="14" x14ac:dyDescent="0.3">
      <c r="A21" s="117" t="s">
        <v>131</v>
      </c>
      <c r="B21" s="117"/>
      <c r="C21" s="117"/>
      <c r="D21" s="117"/>
      <c r="E21" s="117"/>
    </row>
    <row r="22" spans="1:6" ht="14" x14ac:dyDescent="0.3">
      <c r="A22" s="78" t="s">
        <v>120</v>
      </c>
      <c r="B22" s="79" t="s">
        <v>54</v>
      </c>
      <c r="C22" s="79" t="s">
        <v>121</v>
      </c>
      <c r="D22" s="79" t="s">
        <v>122</v>
      </c>
      <c r="E22" s="79" t="s">
        <v>123</v>
      </c>
    </row>
    <row r="23" spans="1:6" x14ac:dyDescent="0.25">
      <c r="A23" s="80" t="s">
        <v>124</v>
      </c>
      <c r="B23" s="81">
        <v>177181.85994977498</v>
      </c>
      <c r="C23" s="81">
        <v>40008.807085433058</v>
      </c>
      <c r="D23" s="81">
        <v>5715.5438693475799</v>
      </c>
      <c r="E23" s="81">
        <v>357.22149183422374</v>
      </c>
    </row>
    <row r="24" spans="1:6" x14ac:dyDescent="0.25">
      <c r="A24" s="80" t="s">
        <v>125</v>
      </c>
      <c r="B24" s="82">
        <v>8.8263888888888893</v>
      </c>
      <c r="C24" s="82">
        <v>1.9930555555555554</v>
      </c>
      <c r="D24" s="83">
        <v>0.28472222222222221</v>
      </c>
      <c r="E24" s="83">
        <v>4.1666666666666664E-2</v>
      </c>
    </row>
    <row r="25" spans="1:6" x14ac:dyDescent="0.25">
      <c r="A25" s="80" t="s">
        <v>126</v>
      </c>
      <c r="B25" s="84">
        <v>0.95</v>
      </c>
      <c r="C25" s="84">
        <v>0.95</v>
      </c>
      <c r="D25" s="84">
        <v>0.95</v>
      </c>
      <c r="E25" s="84">
        <v>0.95</v>
      </c>
    </row>
    <row r="26" spans="1:6" x14ac:dyDescent="0.25">
      <c r="A26" s="80" t="s">
        <v>127</v>
      </c>
      <c r="B26" s="83">
        <v>1.4467592592592594E-3</v>
      </c>
      <c r="C26" s="83">
        <v>1.4467592592592594E-3</v>
      </c>
      <c r="D26" s="83">
        <v>1.4467592592592594E-3</v>
      </c>
      <c r="E26" s="83">
        <v>1.4467592592592594E-3</v>
      </c>
    </row>
    <row r="27" spans="1:6" x14ac:dyDescent="0.25">
      <c r="A27" s="80" t="s">
        <v>128</v>
      </c>
      <c r="B27" s="81">
        <v>30.570944957999469</v>
      </c>
      <c r="C27" s="81">
        <v>30.570944957999473</v>
      </c>
      <c r="D27" s="81">
        <v>30.570944957999469</v>
      </c>
      <c r="E27" s="81">
        <v>13.056341075812274</v>
      </c>
    </row>
    <row r="28" spans="1:6" x14ac:dyDescent="0.25">
      <c r="A28" s="80" t="s">
        <v>129</v>
      </c>
      <c r="B28" s="81">
        <v>40</v>
      </c>
      <c r="C28" s="81">
        <v>39.742228445399313</v>
      </c>
      <c r="D28" s="81">
        <v>39.742228445399306</v>
      </c>
      <c r="E28" s="81">
        <v>16.973243398555955</v>
      </c>
    </row>
    <row r="30" spans="1:6" ht="13" thickBot="1" x14ac:dyDescent="0.3"/>
    <row r="31" spans="1:6" ht="15" thickBot="1" x14ac:dyDescent="0.4">
      <c r="A31" s="98"/>
      <c r="B31" s="99" t="s">
        <v>92</v>
      </c>
      <c r="C31" s="100" t="s">
        <v>73</v>
      </c>
      <c r="D31" s="100" t="s">
        <v>77</v>
      </c>
    </row>
    <row r="32" spans="1:6" ht="15" thickBot="1" x14ac:dyDescent="0.3">
      <c r="A32" s="101" t="s">
        <v>137</v>
      </c>
      <c r="B32" s="102">
        <v>150</v>
      </c>
      <c r="C32" s="102">
        <v>40</v>
      </c>
      <c r="D32" s="102">
        <v>190</v>
      </c>
    </row>
    <row r="33" spans="1:4" ht="15" thickBot="1" x14ac:dyDescent="0.3">
      <c r="A33" s="103" t="s">
        <v>138</v>
      </c>
      <c r="B33" s="106">
        <v>42.55</v>
      </c>
      <c r="C33" s="106">
        <v>11.47</v>
      </c>
      <c r="D33" s="106">
        <f>SUM(B33:C33)</f>
        <v>54.019999999999996</v>
      </c>
    </row>
    <row r="34" spans="1:4" ht="15" thickBot="1" x14ac:dyDescent="0.3">
      <c r="A34" s="103" t="s">
        <v>139</v>
      </c>
      <c r="B34" s="106">
        <v>37.950000000000003</v>
      </c>
      <c r="C34" s="106">
        <v>10.23</v>
      </c>
      <c r="D34" s="106">
        <f t="shared" ref="D34:D35" si="0">SUM(B34:C34)</f>
        <v>48.180000000000007</v>
      </c>
    </row>
    <row r="35" spans="1:4" ht="15" thickBot="1" x14ac:dyDescent="0.3">
      <c r="A35" s="103" t="s">
        <v>140</v>
      </c>
      <c r="B35" s="106">
        <v>34.5</v>
      </c>
      <c r="C35" s="106">
        <v>9.2999999999999989</v>
      </c>
      <c r="D35" s="106">
        <f t="shared" si="0"/>
        <v>43.8</v>
      </c>
    </row>
    <row r="36" spans="1:4" ht="15" thickBot="1" x14ac:dyDescent="0.3">
      <c r="A36" s="104" t="s">
        <v>141</v>
      </c>
      <c r="B36" s="108">
        <f>B32-SUM(B33:B35)</f>
        <v>35</v>
      </c>
      <c r="C36" s="108">
        <f>C32-SUM(C33:C35)</f>
        <v>9</v>
      </c>
      <c r="D36" s="108">
        <f>D32-SUM(D33:D35)</f>
        <v>44</v>
      </c>
    </row>
    <row r="37" spans="1:4" ht="15" thickBot="1" x14ac:dyDescent="0.3">
      <c r="A37" s="105" t="s">
        <v>142</v>
      </c>
      <c r="B37" s="107">
        <f>B36*90%</f>
        <v>31.5</v>
      </c>
      <c r="C37" s="107">
        <f>C36*90%</f>
        <v>8.1</v>
      </c>
      <c r="D37" s="107">
        <f>D36*90%</f>
        <v>39.6</v>
      </c>
    </row>
    <row r="38" spans="1:4" ht="15" thickBot="1" x14ac:dyDescent="0.3">
      <c r="A38" s="105" t="s">
        <v>143</v>
      </c>
      <c r="B38" s="107">
        <f>B36*5%</f>
        <v>1.75</v>
      </c>
      <c r="C38" s="107">
        <f>C36*5%</f>
        <v>0.45</v>
      </c>
      <c r="D38" s="107">
        <f>D36*5%</f>
        <v>2.2000000000000002</v>
      </c>
    </row>
    <row r="39" spans="1:4" ht="15" thickBot="1" x14ac:dyDescent="0.3">
      <c r="A39" s="105" t="s">
        <v>144</v>
      </c>
      <c r="B39" s="107">
        <f>B36*5%</f>
        <v>1.75</v>
      </c>
      <c r="C39" s="107">
        <f>C36*5%</f>
        <v>0.45</v>
      </c>
      <c r="D39" s="107">
        <f>D36*5%</f>
        <v>2.2000000000000002</v>
      </c>
    </row>
  </sheetData>
  <mergeCells count="3">
    <mergeCell ref="A1:E1"/>
    <mergeCell ref="A11:E11"/>
    <mergeCell ref="A21:E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FB25A-8625-44AE-AE1D-64545AD85166}">
  <dimension ref="A1:AA67"/>
  <sheetViews>
    <sheetView showGridLines="0" workbookViewId="0"/>
  </sheetViews>
  <sheetFormatPr defaultRowHeight="12.5" x14ac:dyDescent="0.25"/>
  <cols>
    <col min="1" max="1" width="37.54296875" bestFit="1" customWidth="1"/>
    <col min="11" max="11" width="12.453125" customWidth="1"/>
    <col min="13" max="13" width="8.6328125" bestFit="1" customWidth="1"/>
    <col min="14" max="14" width="5.08984375" bestFit="1" customWidth="1"/>
    <col min="15" max="15" width="11.6328125" style="13" customWidth="1"/>
    <col min="16" max="16" width="12.453125" bestFit="1" customWidth="1"/>
    <col min="18" max="18" width="11.6328125" bestFit="1" customWidth="1"/>
    <col min="19" max="19" width="24.26953125" bestFit="1" customWidth="1"/>
    <col min="20" max="20" width="21.453125" bestFit="1" customWidth="1"/>
    <col min="21" max="21" width="19.7265625" bestFit="1" customWidth="1"/>
    <col min="23" max="23" width="8.7265625" style="13"/>
    <col min="24" max="24" width="22.81640625" hidden="1" customWidth="1"/>
    <col min="25" max="25" width="11.6328125" hidden="1" customWidth="1"/>
    <col min="26" max="26" width="12.453125" hidden="1" customWidth="1"/>
    <col min="27" max="27" width="17.54296875" hidden="1" customWidth="1"/>
  </cols>
  <sheetData>
    <row r="1" spans="1:27" s="13" customFormat="1" ht="13" x14ac:dyDescent="0.3">
      <c r="A1" s="16" t="s">
        <v>108</v>
      </c>
      <c r="X1" s="16" t="s">
        <v>108</v>
      </c>
    </row>
    <row r="2" spans="1:27" s="13" customFormat="1" ht="13" x14ac:dyDescent="0.3">
      <c r="A2" s="118" t="s">
        <v>133</v>
      </c>
      <c r="B2" s="118"/>
      <c r="C2" s="118"/>
      <c r="D2" s="118"/>
      <c r="E2" s="118"/>
      <c r="F2" s="118"/>
      <c r="G2" s="118"/>
      <c r="H2" s="118"/>
      <c r="I2" s="118"/>
      <c r="J2" s="118"/>
      <c r="K2" s="118"/>
      <c r="M2" s="118" t="s">
        <v>117</v>
      </c>
      <c r="N2" s="118"/>
      <c r="O2" s="118"/>
      <c r="P2" s="118"/>
      <c r="Q2" s="94"/>
      <c r="R2" s="118" t="s">
        <v>117</v>
      </c>
      <c r="S2" s="118"/>
      <c r="T2" s="118"/>
      <c r="U2" s="118"/>
      <c r="X2" s="16" t="s">
        <v>111</v>
      </c>
    </row>
    <row r="3" spans="1:27" ht="26" x14ac:dyDescent="0.3">
      <c r="A3" s="59" t="s">
        <v>54</v>
      </c>
      <c r="B3" s="60" t="s">
        <v>62</v>
      </c>
      <c r="C3" s="60" t="s">
        <v>61</v>
      </c>
      <c r="D3" s="60" t="s">
        <v>60</v>
      </c>
      <c r="E3" s="60" t="s">
        <v>59</v>
      </c>
      <c r="F3" s="60" t="s">
        <v>58</v>
      </c>
      <c r="G3" s="60" t="s">
        <v>57</v>
      </c>
      <c r="H3" s="60" t="s">
        <v>56</v>
      </c>
      <c r="I3" s="60" t="s">
        <v>55</v>
      </c>
      <c r="J3" s="61" t="s">
        <v>100</v>
      </c>
      <c r="K3" s="60" t="s">
        <v>101</v>
      </c>
      <c r="M3" s="72" t="s">
        <v>109</v>
      </c>
      <c r="N3" s="72" t="s">
        <v>113</v>
      </c>
      <c r="O3" s="72" t="s">
        <v>72</v>
      </c>
      <c r="P3" s="72" t="s">
        <v>67</v>
      </c>
      <c r="R3" s="29" t="s">
        <v>72</v>
      </c>
      <c r="S3" s="32" t="s">
        <v>116</v>
      </c>
      <c r="T3" s="32" t="s">
        <v>115</v>
      </c>
      <c r="U3" s="32" t="s">
        <v>68</v>
      </c>
      <c r="X3" s="73" t="s">
        <v>109</v>
      </c>
      <c r="Y3" s="73" t="s">
        <v>72</v>
      </c>
      <c r="Z3" s="73" t="s">
        <v>67</v>
      </c>
      <c r="AA3" s="73" t="s">
        <v>110</v>
      </c>
    </row>
    <row r="4" spans="1:27" ht="14.5" x14ac:dyDescent="0.35">
      <c r="A4" s="54" t="s">
        <v>2</v>
      </c>
      <c r="B4" s="14">
        <v>652947</v>
      </c>
      <c r="C4" s="14">
        <v>468161</v>
      </c>
      <c r="D4" s="14">
        <v>589866</v>
      </c>
      <c r="E4" s="14">
        <v>590112</v>
      </c>
      <c r="F4" s="14">
        <v>761656</v>
      </c>
      <c r="G4" s="14">
        <v>640531</v>
      </c>
      <c r="H4" s="14">
        <v>1051928</v>
      </c>
      <c r="I4" s="14">
        <v>985762</v>
      </c>
      <c r="J4" s="19">
        <v>676072</v>
      </c>
      <c r="K4" s="62">
        <f>J4*K5+J4</f>
        <v>707700.25148492574</v>
      </c>
      <c r="M4" s="74">
        <v>44743</v>
      </c>
      <c r="N4" s="75" t="s">
        <v>51</v>
      </c>
      <c r="O4" s="75" t="str">
        <f>IF(OR(N4="Sun",N4="Sat"),"Weekend","Weekday")</f>
        <v>Weekday</v>
      </c>
      <c r="P4" s="76">
        <v>4958.0881842320296</v>
      </c>
      <c r="R4" s="27" t="s">
        <v>114</v>
      </c>
      <c r="S4" s="28">
        <v>21</v>
      </c>
      <c r="T4" s="20">
        <v>119716.70218817578</v>
      </c>
      <c r="U4" s="20">
        <f>T4/S4</f>
        <v>5700.7953422940845</v>
      </c>
      <c r="X4" s="66">
        <v>44710</v>
      </c>
      <c r="Y4" s="13" t="str">
        <f>TEXT(X4,"DDD")</f>
        <v>Sun</v>
      </c>
      <c r="Z4" s="19">
        <v>5255</v>
      </c>
      <c r="AA4" s="67" t="s">
        <v>63</v>
      </c>
    </row>
    <row r="5" spans="1:27" ht="14.5" x14ac:dyDescent="0.35">
      <c r="A5" s="55" t="s">
        <v>103</v>
      </c>
      <c r="B5" s="56" t="s">
        <v>63</v>
      </c>
      <c r="C5" s="57">
        <f>C4/B4-1</f>
        <v>-0.28300306150422627</v>
      </c>
      <c r="D5" s="57">
        <f t="shared" ref="D5:J5" si="0">D4/C4-1</f>
        <v>0.25996398674814869</v>
      </c>
      <c r="E5" s="57">
        <f t="shared" si="0"/>
        <v>4.1704387098095985E-4</v>
      </c>
      <c r="F5" s="57">
        <f t="shared" si="0"/>
        <v>0.29069735914538253</v>
      </c>
      <c r="G5" s="57">
        <f t="shared" si="0"/>
        <v>-0.15902848530045055</v>
      </c>
      <c r="H5" s="57">
        <f t="shared" si="0"/>
        <v>0.64227492502314476</v>
      </c>
      <c r="I5" s="57">
        <f t="shared" si="0"/>
        <v>-6.2899742187678243E-2</v>
      </c>
      <c r="J5" s="57">
        <f t="shared" si="0"/>
        <v>-0.31416305355653795</v>
      </c>
      <c r="K5" s="57">
        <f>AVERAGE(C5:J5)</f>
        <v>4.678237152984549E-2</v>
      </c>
      <c r="M5" s="74">
        <v>44744</v>
      </c>
      <c r="N5" s="75" t="s">
        <v>52</v>
      </c>
      <c r="O5" s="75" t="str">
        <f t="shared" ref="O5:O34" si="1">IF(OR(N5="Sun",N5="Sat"),"Weekend","Weekday")</f>
        <v>Weekend</v>
      </c>
      <c r="P5" s="76">
        <v>5004.1629770485843</v>
      </c>
      <c r="R5" s="27" t="s">
        <v>69</v>
      </c>
      <c r="S5" s="28">
        <v>10</v>
      </c>
      <c r="T5" s="20">
        <v>57465.157761599185</v>
      </c>
      <c r="U5" s="20">
        <f>T5/S5</f>
        <v>5746.5157761599185</v>
      </c>
      <c r="X5" s="66">
        <f>X4+1</f>
        <v>44711</v>
      </c>
      <c r="Y5" s="13" t="str">
        <f t="shared" ref="Y5:Y67" si="2">TEXT(X5,"DDD")</f>
        <v>Mon</v>
      </c>
      <c r="Z5" s="19">
        <v>6553</v>
      </c>
      <c r="AA5" s="18">
        <f>Z5/Z4-1</f>
        <v>0.24700285442435765</v>
      </c>
    </row>
    <row r="6" spans="1:27" ht="14.5" x14ac:dyDescent="0.35">
      <c r="A6" s="54" t="s">
        <v>3</v>
      </c>
      <c r="B6" s="14">
        <v>239444</v>
      </c>
      <c r="C6" s="14">
        <v>239628</v>
      </c>
      <c r="D6" s="14">
        <v>272210</v>
      </c>
      <c r="E6" s="14">
        <v>261799</v>
      </c>
      <c r="F6" s="14">
        <v>246776</v>
      </c>
      <c r="G6" s="14">
        <v>361747</v>
      </c>
      <c r="H6" s="14">
        <v>961715</v>
      </c>
      <c r="I6" s="14">
        <v>883299</v>
      </c>
      <c r="J6" s="19">
        <v>354147</v>
      </c>
      <c r="K6" s="21">
        <f>J6*K7+J6</f>
        <v>419882.35406755761</v>
      </c>
      <c r="M6" s="74">
        <v>44745</v>
      </c>
      <c r="N6" s="75" t="s">
        <v>46</v>
      </c>
      <c r="O6" s="75" t="str">
        <f t="shared" si="1"/>
        <v>Weekend</v>
      </c>
      <c r="P6" s="76">
        <v>5050.6659362176124</v>
      </c>
      <c r="R6" s="30" t="s">
        <v>53</v>
      </c>
      <c r="S6" s="31">
        <v>31</v>
      </c>
      <c r="T6" s="34">
        <v>177181.85994977498</v>
      </c>
      <c r="U6" s="34">
        <f>T6/S6</f>
        <v>5715.5438693475799</v>
      </c>
      <c r="X6" s="66">
        <f t="shared" ref="X6:X67" si="3">X5+1</f>
        <v>44712</v>
      </c>
      <c r="Y6" s="13" t="str">
        <f t="shared" si="2"/>
        <v>Tue</v>
      </c>
      <c r="Z6" s="19">
        <v>8194</v>
      </c>
      <c r="AA6" s="18">
        <f t="shared" ref="AA6:AA67" si="4">Z6/Z5-1</f>
        <v>0.25041965511979236</v>
      </c>
    </row>
    <row r="7" spans="1:27" ht="13" x14ac:dyDescent="0.3">
      <c r="A7" s="58" t="s">
        <v>102</v>
      </c>
      <c r="B7" s="56" t="s">
        <v>63</v>
      </c>
      <c r="C7" s="57">
        <f>C6/B6-1</f>
        <v>7.6844690198951682E-4</v>
      </c>
      <c r="D7" s="57">
        <f t="shared" ref="D7:J7" si="5">D6/C6-1</f>
        <v>0.13596908541572761</v>
      </c>
      <c r="E7" s="57">
        <f t="shared" si="5"/>
        <v>-3.8246206972557983E-2</v>
      </c>
      <c r="F7" s="57">
        <f t="shared" si="5"/>
        <v>-5.7383718043231613E-2</v>
      </c>
      <c r="G7" s="57">
        <f t="shared" si="5"/>
        <v>0.46589214510325161</v>
      </c>
      <c r="H7" s="57">
        <f t="shared" si="5"/>
        <v>1.658529303629332</v>
      </c>
      <c r="I7" s="57">
        <f t="shared" si="5"/>
        <v>-8.1537669683846015E-2</v>
      </c>
      <c r="J7" s="57">
        <f t="shared" si="5"/>
        <v>-0.59906328434652367</v>
      </c>
      <c r="K7" s="57">
        <f>AVERAGE(C7:J7)</f>
        <v>0.18561601275051764</v>
      </c>
      <c r="M7" s="74">
        <v>44746</v>
      </c>
      <c r="N7" s="75" t="s">
        <v>47</v>
      </c>
      <c r="O7" s="75" t="str">
        <f t="shared" si="1"/>
        <v>Weekday</v>
      </c>
      <c r="P7" s="76">
        <v>5097.6010406267933</v>
      </c>
      <c r="R7" s="13"/>
      <c r="S7" s="89"/>
      <c r="T7" s="90">
        <v>4.1666666666666664E-2</v>
      </c>
      <c r="U7" s="91">
        <v>0.95</v>
      </c>
      <c r="V7" s="90">
        <v>1.4467592592592594E-3</v>
      </c>
      <c r="X7" s="66">
        <f t="shared" si="3"/>
        <v>44713</v>
      </c>
      <c r="Y7" s="13" t="str">
        <f t="shared" si="2"/>
        <v>Wed</v>
      </c>
      <c r="Z7" s="19">
        <v>8622</v>
      </c>
      <c r="AA7" s="18">
        <f t="shared" si="4"/>
        <v>5.2233341469367867E-2</v>
      </c>
    </row>
    <row r="8" spans="1:27" ht="14.5" x14ac:dyDescent="0.35">
      <c r="A8" s="54" t="s">
        <v>4</v>
      </c>
      <c r="B8" s="14">
        <v>315160</v>
      </c>
      <c r="C8" s="14">
        <v>217523</v>
      </c>
      <c r="D8" s="14">
        <v>275584</v>
      </c>
      <c r="E8" s="14">
        <v>260917</v>
      </c>
      <c r="F8" s="14">
        <v>238244</v>
      </c>
      <c r="G8" s="14">
        <v>224848</v>
      </c>
      <c r="H8" s="14">
        <v>24956</v>
      </c>
      <c r="I8" s="14">
        <v>79303</v>
      </c>
      <c r="J8" s="21">
        <f>I8*AVERAGE(C9:I9)+I8</f>
        <v>91192.489623717003</v>
      </c>
      <c r="K8" s="21">
        <f>J8*K9+J8</f>
        <v>104864.50908252819</v>
      </c>
      <c r="M8" s="74">
        <v>44747</v>
      </c>
      <c r="N8" s="75" t="s">
        <v>48</v>
      </c>
      <c r="O8" s="75" t="str">
        <f t="shared" si="1"/>
        <v>Weekday</v>
      </c>
      <c r="P8" s="76">
        <v>5144.9723061390287</v>
      </c>
      <c r="R8" s="32" t="s">
        <v>16</v>
      </c>
      <c r="S8" s="32" t="s">
        <v>76</v>
      </c>
      <c r="T8" s="32" t="s">
        <v>75</v>
      </c>
      <c r="U8" s="32" t="s">
        <v>118</v>
      </c>
      <c r="V8" s="39" t="s">
        <v>94</v>
      </c>
      <c r="W8" s="39"/>
      <c r="X8" s="66">
        <f t="shared" si="3"/>
        <v>44714</v>
      </c>
      <c r="Y8" s="13" t="str">
        <f t="shared" si="2"/>
        <v>Thu</v>
      </c>
      <c r="Z8" s="19">
        <v>8654</v>
      </c>
      <c r="AA8" s="18">
        <f t="shared" si="4"/>
        <v>3.7114358617489351E-3</v>
      </c>
    </row>
    <row r="9" spans="1:27" ht="13" x14ac:dyDescent="0.3">
      <c r="A9" s="58" t="s">
        <v>104</v>
      </c>
      <c r="B9" s="56" t="s">
        <v>63</v>
      </c>
      <c r="C9" s="57">
        <f>C8/B8-1</f>
        <v>-0.30980137073232639</v>
      </c>
      <c r="D9" s="57">
        <f t="shared" ref="D9:J9" si="6">D8/C8-1</f>
        <v>0.26691890053005896</v>
      </c>
      <c r="E9" s="57">
        <f t="shared" si="6"/>
        <v>-5.3221522294472856E-2</v>
      </c>
      <c r="F9" s="57">
        <f t="shared" si="6"/>
        <v>-8.6897365828980111E-2</v>
      </c>
      <c r="G9" s="57">
        <f t="shared" si="6"/>
        <v>-5.6228068702674605E-2</v>
      </c>
      <c r="H9" s="57">
        <f t="shared" si="6"/>
        <v>-0.88900946417135129</v>
      </c>
      <c r="I9" s="57">
        <f t="shared" si="6"/>
        <v>2.1777127744830902</v>
      </c>
      <c r="J9" s="57">
        <f t="shared" si="6"/>
        <v>0.14992484046904919</v>
      </c>
      <c r="K9" s="57">
        <f>AVERAGE(C9:J9)</f>
        <v>0.14992484046904914</v>
      </c>
      <c r="M9" s="74">
        <v>44748</v>
      </c>
      <c r="N9" s="75" t="s">
        <v>49</v>
      </c>
      <c r="O9" s="75" t="str">
        <f t="shared" si="1"/>
        <v>Weekday</v>
      </c>
      <c r="P9" s="76">
        <v>5192.7837859360507</v>
      </c>
      <c r="R9" s="22">
        <v>7</v>
      </c>
      <c r="S9" s="20">
        <v>3562.2855146394063</v>
      </c>
      <c r="T9" s="20">
        <f>S9/31</f>
        <v>114.91243595610987</v>
      </c>
      <c r="U9" s="42">
        <f>(T9)/(((T$7*86400)*U$7)/(V$7*86400))</f>
        <v>4.2000159340683441</v>
      </c>
      <c r="V9" s="95">
        <f t="shared" ref="V9:V25" si="7">S9/$S$25</f>
        <v>2.0105249576052496E-2</v>
      </c>
      <c r="W9" s="18"/>
      <c r="X9" s="66">
        <f t="shared" si="3"/>
        <v>44715</v>
      </c>
      <c r="Y9" s="13" t="str">
        <f t="shared" si="2"/>
        <v>Fri</v>
      </c>
      <c r="Z9" s="19">
        <v>8947</v>
      </c>
      <c r="AA9" s="18">
        <f t="shared" si="4"/>
        <v>3.3857175872428869E-2</v>
      </c>
    </row>
    <row r="10" spans="1:27" ht="14.5" x14ac:dyDescent="0.35">
      <c r="A10" s="54" t="s">
        <v>5</v>
      </c>
      <c r="B10" s="14">
        <v>170236</v>
      </c>
      <c r="C10" s="14">
        <v>70292</v>
      </c>
      <c r="D10" s="14">
        <v>108551</v>
      </c>
      <c r="E10" s="14">
        <v>82375</v>
      </c>
      <c r="F10" s="14">
        <v>73295</v>
      </c>
      <c r="G10" s="14">
        <v>72888</v>
      </c>
      <c r="H10" s="14">
        <v>16805</v>
      </c>
      <c r="I10" s="14">
        <v>50043</v>
      </c>
      <c r="J10" s="19">
        <v>197201</v>
      </c>
      <c r="K10" s="21">
        <f>J10*K11+J10</f>
        <v>289622.43346235342</v>
      </c>
      <c r="M10" s="74">
        <v>44749</v>
      </c>
      <c r="N10" s="75" t="s">
        <v>112</v>
      </c>
      <c r="O10" s="75" t="str">
        <f t="shared" si="1"/>
        <v>Weekday</v>
      </c>
      <c r="P10" s="76">
        <v>5241.0395708652222</v>
      </c>
      <c r="R10" s="22">
        <v>8</v>
      </c>
      <c r="S10" s="20">
        <v>5752.0745933152921</v>
      </c>
      <c r="T10" s="20">
        <f t="shared" ref="T10:T24" si="8">S10/31</f>
        <v>185.55079333275137</v>
      </c>
      <c r="U10" s="42">
        <f t="shared" ref="U10:U24" si="9">(T10)/(((T$7*86400)*U$7)/(V$7*86400))</f>
        <v>6.7818272416941303</v>
      </c>
      <c r="V10" s="95">
        <f t="shared" si="7"/>
        <v>3.2464240949642412E-2</v>
      </c>
      <c r="W10" s="18"/>
      <c r="X10" s="66">
        <f t="shared" si="3"/>
        <v>44716</v>
      </c>
      <c r="Y10" s="13" t="str">
        <f t="shared" si="2"/>
        <v>Sat</v>
      </c>
      <c r="Z10" s="19">
        <v>8494</v>
      </c>
      <c r="AA10" s="18">
        <f t="shared" si="4"/>
        <v>-5.0631496591036051E-2</v>
      </c>
    </row>
    <row r="11" spans="1:27" ht="13" x14ac:dyDescent="0.3">
      <c r="A11" s="58" t="s">
        <v>105</v>
      </c>
      <c r="B11" s="56" t="s">
        <v>63</v>
      </c>
      <c r="C11" s="57">
        <f>C10/B10-1</f>
        <v>-0.58709086209732364</v>
      </c>
      <c r="D11" s="57">
        <f t="shared" ref="D11:J11" si="10">D10/C10-1</f>
        <v>0.54428668980822859</v>
      </c>
      <c r="E11" s="57">
        <f t="shared" si="10"/>
        <v>-0.2411401092573997</v>
      </c>
      <c r="F11" s="57">
        <f t="shared" si="10"/>
        <v>-0.11022761760242794</v>
      </c>
      <c r="G11" s="57">
        <f t="shared" si="10"/>
        <v>-5.5529026536598192E-3</v>
      </c>
      <c r="H11" s="57">
        <f t="shared" si="10"/>
        <v>-0.76944078586324227</v>
      </c>
      <c r="I11" s="57">
        <f t="shared" si="10"/>
        <v>1.9778637310324307</v>
      </c>
      <c r="J11" s="57">
        <f t="shared" si="10"/>
        <v>2.9406310572907302</v>
      </c>
      <c r="K11" s="57">
        <f>AVERAGE(C11:J11)</f>
        <v>0.468666150082167</v>
      </c>
      <c r="M11" s="74">
        <v>44750</v>
      </c>
      <c r="N11" s="75" t="s">
        <v>51</v>
      </c>
      <c r="O11" s="75" t="str">
        <f t="shared" si="1"/>
        <v>Weekday</v>
      </c>
      <c r="P11" s="76">
        <v>5289.7437897895534</v>
      </c>
      <c r="R11" s="22">
        <v>9</v>
      </c>
      <c r="S11" s="20">
        <v>7775.3025340158301</v>
      </c>
      <c r="T11" s="20">
        <f t="shared" si="8"/>
        <v>250.81621077470419</v>
      </c>
      <c r="U11" s="42">
        <f t="shared" si="9"/>
        <v>9.167259165742113</v>
      </c>
      <c r="V11" s="95">
        <f t="shared" si="7"/>
        <v>4.3883174813831749E-2</v>
      </c>
      <c r="W11" s="18"/>
      <c r="X11" s="66">
        <f t="shared" si="3"/>
        <v>44717</v>
      </c>
      <c r="Y11" s="13" t="str">
        <f t="shared" si="2"/>
        <v>Sun</v>
      </c>
      <c r="Z11" s="19">
        <v>6563</v>
      </c>
      <c r="AA11" s="18">
        <f t="shared" si="4"/>
        <v>-0.22733694372498237</v>
      </c>
    </row>
    <row r="12" spans="1:27" ht="14.5" x14ac:dyDescent="0.35">
      <c r="A12" s="54" t="s">
        <v>6</v>
      </c>
      <c r="B12" s="14">
        <v>56823</v>
      </c>
      <c r="C12" s="14">
        <v>134082</v>
      </c>
      <c r="D12" s="14">
        <v>151154</v>
      </c>
      <c r="E12" s="14">
        <v>171721</v>
      </c>
      <c r="F12" s="14">
        <v>158064</v>
      </c>
      <c r="G12" s="14">
        <v>147988</v>
      </c>
      <c r="H12" s="14">
        <v>7502</v>
      </c>
      <c r="I12" s="14">
        <v>24619</v>
      </c>
      <c r="J12" s="19">
        <v>124723</v>
      </c>
      <c r="K12" s="21">
        <f>J12*K13+J12</f>
        <v>231957.30216462529</v>
      </c>
      <c r="M12" s="74">
        <v>44751</v>
      </c>
      <c r="N12" s="75" t="s">
        <v>52</v>
      </c>
      <c r="O12" s="75" t="str">
        <f t="shared" si="1"/>
        <v>Weekend</v>
      </c>
      <c r="P12" s="76">
        <v>5338.9006099409798</v>
      </c>
      <c r="R12" s="22">
        <v>10</v>
      </c>
      <c r="S12" s="20">
        <v>9747.9089523905277</v>
      </c>
      <c r="T12" s="20">
        <f t="shared" si="8"/>
        <v>314.44867588356539</v>
      </c>
      <c r="U12" s="42">
        <f t="shared" si="9"/>
        <v>11.493007159487041</v>
      </c>
      <c r="V12" s="95">
        <f t="shared" si="7"/>
        <v>5.5016404925164054E-2</v>
      </c>
      <c r="W12" s="18"/>
      <c r="X12" s="66">
        <f t="shared" si="3"/>
        <v>44718</v>
      </c>
      <c r="Y12" s="13" t="str">
        <f t="shared" si="2"/>
        <v>Mon</v>
      </c>
      <c r="Z12" s="19">
        <v>7692</v>
      </c>
      <c r="AA12" s="18">
        <f t="shared" si="4"/>
        <v>0.17202498857229931</v>
      </c>
    </row>
    <row r="13" spans="1:27" ht="13" x14ac:dyDescent="0.3">
      <c r="A13" s="58" t="s">
        <v>106</v>
      </c>
      <c r="B13" s="56" t="s">
        <v>63</v>
      </c>
      <c r="C13" s="57">
        <f>C12/B12-1</f>
        <v>1.3596431022649278</v>
      </c>
      <c r="D13" s="57">
        <f t="shared" ref="D13:J13" si="11">D12/C12-1</f>
        <v>0.12732506973344671</v>
      </c>
      <c r="E13" s="57">
        <f t="shared" si="11"/>
        <v>0.13606652817656162</v>
      </c>
      <c r="F13" s="57">
        <f t="shared" si="11"/>
        <v>-7.9530168121546008E-2</v>
      </c>
      <c r="G13" s="57">
        <f t="shared" si="11"/>
        <v>-6.3746330600263135E-2</v>
      </c>
      <c r="H13" s="57">
        <f t="shared" si="11"/>
        <v>-0.94930670054328725</v>
      </c>
      <c r="I13" s="57">
        <f t="shared" si="11"/>
        <v>2.2816582244734738</v>
      </c>
      <c r="J13" s="57">
        <f t="shared" si="11"/>
        <v>4.0661277874812134</v>
      </c>
      <c r="K13" s="57">
        <f>AVERAGE(C13:J13)</f>
        <v>0.85977968910806579</v>
      </c>
      <c r="M13" s="74">
        <v>44752</v>
      </c>
      <c r="N13" s="75" t="s">
        <v>46</v>
      </c>
      <c r="O13" s="75" t="str">
        <f t="shared" si="1"/>
        <v>Weekend</v>
      </c>
      <c r="P13" s="76">
        <v>5388.5142372769178</v>
      </c>
      <c r="R13" s="22">
        <v>11</v>
      </c>
      <c r="S13" s="20">
        <v>11091.012246358398</v>
      </c>
      <c r="T13" s="20">
        <f t="shared" si="8"/>
        <v>357.77458859220638</v>
      </c>
      <c r="U13" s="42">
        <f t="shared" si="9"/>
        <v>13.07655660059234</v>
      </c>
      <c r="V13" s="96">
        <f t="shared" si="7"/>
        <v>6.2596770625967704E-2</v>
      </c>
      <c r="W13" s="18"/>
      <c r="X13" s="66">
        <f t="shared" si="3"/>
        <v>44719</v>
      </c>
      <c r="Y13" s="13" t="str">
        <f t="shared" si="2"/>
        <v>Tue</v>
      </c>
      <c r="Z13" s="19">
        <v>8603</v>
      </c>
      <c r="AA13" s="18">
        <f t="shared" si="4"/>
        <v>0.11843473738949561</v>
      </c>
    </row>
    <row r="14" spans="1:27" ht="14.5" x14ac:dyDescent="0.35">
      <c r="A14" s="54" t="s">
        <v>7</v>
      </c>
      <c r="B14" s="14">
        <v>175</v>
      </c>
      <c r="C14" s="14">
        <v>182</v>
      </c>
      <c r="D14" s="14">
        <v>185</v>
      </c>
      <c r="E14" s="14">
        <v>178</v>
      </c>
      <c r="F14" s="14">
        <v>172</v>
      </c>
      <c r="G14" s="14">
        <v>168</v>
      </c>
      <c r="H14" s="14">
        <v>154</v>
      </c>
      <c r="I14" s="14">
        <v>171</v>
      </c>
      <c r="J14" s="21">
        <f>I14*AVERAGE(C15:I15)+I14</f>
        <v>170.72489218502395</v>
      </c>
      <c r="K14" s="21">
        <f>J14*K15+J14</f>
        <v>170.45022696835119</v>
      </c>
      <c r="M14" s="74">
        <v>44753</v>
      </c>
      <c r="N14" s="75" t="s">
        <v>47</v>
      </c>
      <c r="O14" s="75" t="str">
        <f t="shared" si="1"/>
        <v>Weekday</v>
      </c>
      <c r="P14" s="76">
        <v>5438.5889168401336</v>
      </c>
      <c r="R14" s="22">
        <v>12</v>
      </c>
      <c r="S14" s="20">
        <v>12327.973638675314</v>
      </c>
      <c r="T14" s="20">
        <f t="shared" si="8"/>
        <v>397.67656898952623</v>
      </c>
      <c r="U14" s="42">
        <f t="shared" si="9"/>
        <v>14.534962316868651</v>
      </c>
      <c r="V14" s="96">
        <f t="shared" si="7"/>
        <v>6.9578080070780798E-2</v>
      </c>
      <c r="W14" s="18"/>
      <c r="X14" s="66">
        <f t="shared" si="3"/>
        <v>44720</v>
      </c>
      <c r="Y14" s="13" t="str">
        <f t="shared" si="2"/>
        <v>Wed</v>
      </c>
      <c r="Z14" s="19">
        <v>8456</v>
      </c>
      <c r="AA14" s="18">
        <f t="shared" si="4"/>
        <v>-1.7087062652563101E-2</v>
      </c>
    </row>
    <row r="15" spans="1:27" ht="13" x14ac:dyDescent="0.3">
      <c r="A15" s="58" t="s">
        <v>107</v>
      </c>
      <c r="B15" s="56" t="s">
        <v>63</v>
      </c>
      <c r="C15" s="57">
        <f>C14/B14-1</f>
        <v>4.0000000000000036E-2</v>
      </c>
      <c r="D15" s="57">
        <f t="shared" ref="D15:J15" si="12">D14/C14-1</f>
        <v>1.6483516483516425E-2</v>
      </c>
      <c r="E15" s="57">
        <f t="shared" si="12"/>
        <v>-3.7837837837837784E-2</v>
      </c>
      <c r="F15" s="57">
        <f t="shared" si="12"/>
        <v>-3.3707865168539297E-2</v>
      </c>
      <c r="G15" s="57">
        <f t="shared" si="12"/>
        <v>-2.3255813953488413E-2</v>
      </c>
      <c r="H15" s="57">
        <f t="shared" si="12"/>
        <v>-8.333333333333337E-2</v>
      </c>
      <c r="I15" s="57">
        <f t="shared" si="12"/>
        <v>0.11038961038961048</v>
      </c>
      <c r="J15" s="57">
        <f t="shared" si="12"/>
        <v>-1.6088176314389413E-3</v>
      </c>
      <c r="K15" s="57">
        <f>AVERAGE(C15:J15)</f>
        <v>-1.608817631438858E-3</v>
      </c>
      <c r="M15" s="74">
        <v>44754</v>
      </c>
      <c r="N15" s="75" t="s">
        <v>48</v>
      </c>
      <c r="O15" s="75" t="str">
        <f t="shared" si="1"/>
        <v>Weekday</v>
      </c>
      <c r="P15" s="76">
        <v>5489.1289331219596</v>
      </c>
      <c r="R15" s="22">
        <v>13</v>
      </c>
      <c r="S15" s="20">
        <v>13809.877880955974</v>
      </c>
      <c r="T15" s="20">
        <f t="shared" si="8"/>
        <v>445.47993164374105</v>
      </c>
      <c r="U15" s="42">
        <f t="shared" si="9"/>
        <v>16.282161244288783</v>
      </c>
      <c r="V15" s="96">
        <f t="shared" si="7"/>
        <v>7.7941827029418265E-2</v>
      </c>
      <c r="W15" s="18"/>
      <c r="X15" s="66">
        <f t="shared" si="3"/>
        <v>44721</v>
      </c>
      <c r="Y15" s="13" t="str">
        <f t="shared" si="2"/>
        <v>Thu</v>
      </c>
      <c r="Z15" s="19">
        <v>8550</v>
      </c>
      <c r="AA15" s="18">
        <f t="shared" si="4"/>
        <v>1.1116367076631883E-2</v>
      </c>
    </row>
    <row r="16" spans="1:27" ht="13" x14ac:dyDescent="0.3">
      <c r="A16" s="63" t="s">
        <v>80</v>
      </c>
      <c r="B16" s="64">
        <f>B12+B10</f>
        <v>227059</v>
      </c>
      <c r="C16" s="64">
        <f t="shared" ref="C16:K16" si="13">C12+C10</f>
        <v>204374</v>
      </c>
      <c r="D16" s="64">
        <f t="shared" si="13"/>
        <v>259705</v>
      </c>
      <c r="E16" s="64">
        <f t="shared" si="13"/>
        <v>254096</v>
      </c>
      <c r="F16" s="64">
        <f t="shared" si="13"/>
        <v>231359</v>
      </c>
      <c r="G16" s="64">
        <f t="shared" si="13"/>
        <v>220876</v>
      </c>
      <c r="H16" s="64">
        <f t="shared" si="13"/>
        <v>24307</v>
      </c>
      <c r="I16" s="64">
        <f t="shared" si="13"/>
        <v>74662</v>
      </c>
      <c r="J16" s="64">
        <f t="shared" si="13"/>
        <v>321924</v>
      </c>
      <c r="K16" s="65">
        <f t="shared" si="13"/>
        <v>521579.73562697868</v>
      </c>
      <c r="M16" s="74">
        <v>44755</v>
      </c>
      <c r="N16" s="75" t="s">
        <v>49</v>
      </c>
      <c r="O16" s="75" t="str">
        <f t="shared" si="1"/>
        <v>Weekday</v>
      </c>
      <c r="P16" s="76">
        <v>5540.1386104288831</v>
      </c>
      <c r="R16" s="22">
        <v>14</v>
      </c>
      <c r="S16" s="20">
        <v>14506.332051019557</v>
      </c>
      <c r="T16" s="20">
        <f t="shared" si="8"/>
        <v>467.94619519417927</v>
      </c>
      <c r="U16" s="42">
        <f t="shared" si="9"/>
        <v>17.103296607974389</v>
      </c>
      <c r="V16" s="96">
        <f t="shared" si="7"/>
        <v>8.1872557693725576E-2</v>
      </c>
      <c r="W16" s="18"/>
      <c r="X16" s="66">
        <f t="shared" si="3"/>
        <v>44722</v>
      </c>
      <c r="Y16" s="13" t="str">
        <f t="shared" si="2"/>
        <v>Fri</v>
      </c>
      <c r="Z16" s="19">
        <v>9122</v>
      </c>
      <c r="AA16" s="18">
        <f t="shared" si="4"/>
        <v>6.6900584795321683E-2</v>
      </c>
    </row>
    <row r="17" spans="1:27" ht="13" x14ac:dyDescent="0.3">
      <c r="H17" s="87">
        <v>4.1666666666666664E-2</v>
      </c>
      <c r="I17" s="88">
        <v>0.95</v>
      </c>
      <c r="J17" s="87">
        <v>1.8518518518518517E-3</v>
      </c>
      <c r="M17" s="74">
        <v>44756</v>
      </c>
      <c r="N17" s="75" t="s">
        <v>112</v>
      </c>
      <c r="O17" s="75" t="str">
        <f t="shared" si="1"/>
        <v>Weekday</v>
      </c>
      <c r="P17" s="76">
        <v>5591.6223132525438</v>
      </c>
      <c r="R17" s="22">
        <v>15</v>
      </c>
      <c r="S17" s="20">
        <v>14966.008132784853</v>
      </c>
      <c r="T17" s="20">
        <f t="shared" si="8"/>
        <v>482.77445589628559</v>
      </c>
      <c r="U17" s="42">
        <f t="shared" si="9"/>
        <v>17.645265200887632</v>
      </c>
      <c r="V17" s="96">
        <f t="shared" si="7"/>
        <v>8.4466932094669323E-2</v>
      </c>
      <c r="W17" s="18"/>
      <c r="X17" s="66">
        <f t="shared" si="3"/>
        <v>44723</v>
      </c>
      <c r="Y17" s="13" t="str">
        <f t="shared" si="2"/>
        <v>Sat</v>
      </c>
      <c r="Z17" s="19">
        <v>8631</v>
      </c>
      <c r="AA17" s="18">
        <f t="shared" si="4"/>
        <v>-5.3825915369436483E-2</v>
      </c>
    </row>
    <row r="18" spans="1:27" ht="13" x14ac:dyDescent="0.3">
      <c r="A18" s="86" t="s">
        <v>11</v>
      </c>
      <c r="B18" s="47" t="s">
        <v>15</v>
      </c>
      <c r="C18" s="47" t="s">
        <v>99</v>
      </c>
      <c r="D18" s="47" t="s">
        <v>80</v>
      </c>
      <c r="E18" s="47" t="s">
        <v>98</v>
      </c>
      <c r="F18" s="97" t="s">
        <v>135</v>
      </c>
      <c r="G18" s="97" t="s">
        <v>134</v>
      </c>
      <c r="H18" s="47" t="s">
        <v>136</v>
      </c>
      <c r="M18" s="74">
        <v>44757</v>
      </c>
      <c r="N18" s="75" t="s">
        <v>51</v>
      </c>
      <c r="O18" s="75" t="str">
        <f t="shared" si="1"/>
        <v>Weekday</v>
      </c>
      <c r="P18" s="76">
        <v>5643.5844466431663</v>
      </c>
      <c r="R18" s="22">
        <v>16</v>
      </c>
      <c r="S18" s="20">
        <v>16348.302282746923</v>
      </c>
      <c r="T18" s="20">
        <f t="shared" si="8"/>
        <v>527.36458976602978</v>
      </c>
      <c r="U18" s="42">
        <f t="shared" si="9"/>
        <v>19.275021555775947</v>
      </c>
      <c r="V18" s="96">
        <f t="shared" si="7"/>
        <v>9.2268487797684873E-2</v>
      </c>
      <c r="W18" s="18"/>
      <c r="X18" s="66">
        <f t="shared" si="3"/>
        <v>44724</v>
      </c>
      <c r="Y18" s="13" t="str">
        <f t="shared" si="2"/>
        <v>Sun</v>
      </c>
      <c r="Z18" s="19">
        <v>5773</v>
      </c>
      <c r="AA18" s="18">
        <f t="shared" si="4"/>
        <v>-0.33113196616846252</v>
      </c>
    </row>
    <row r="19" spans="1:27" ht="13" x14ac:dyDescent="0.3">
      <c r="A19" s="22">
        <v>7</v>
      </c>
      <c r="B19" s="40">
        <v>27322.0666793005</v>
      </c>
      <c r="C19" s="42">
        <f>B19/31</f>
        <v>881.35698965485483</v>
      </c>
      <c r="D19" s="40">
        <v>20136.542675336015</v>
      </c>
      <c r="E19" s="42">
        <f>D19/31</f>
        <v>649.56589275277463</v>
      </c>
      <c r="F19" s="42">
        <f>(C19)/(((H$17*86400)*I$17)/(J$17*86400))</f>
        <v>41.233075539408411</v>
      </c>
      <c r="G19" s="42">
        <f>(E19)/(((H$17*86400)*I$17)/(J$17*86400))</f>
        <v>30.389047614164895</v>
      </c>
      <c r="H19" s="92">
        <f>D19/$D$35</f>
        <v>3.8606834774994374E-2</v>
      </c>
      <c r="M19" s="74">
        <v>44758</v>
      </c>
      <c r="N19" s="75" t="s">
        <v>52</v>
      </c>
      <c r="O19" s="75" t="str">
        <f t="shared" si="1"/>
        <v>Weekend</v>
      </c>
      <c r="P19" s="76">
        <v>5696.0294565864669</v>
      </c>
      <c r="R19" s="22">
        <v>17</v>
      </c>
      <c r="S19" s="20">
        <v>17190.905686622209</v>
      </c>
      <c r="T19" s="20">
        <f t="shared" si="8"/>
        <v>554.54534472974865</v>
      </c>
      <c r="U19" s="42">
        <f t="shared" si="9"/>
        <v>20.268470202110699</v>
      </c>
      <c r="V19" s="96">
        <f t="shared" si="7"/>
        <v>9.7024072845240728E-2</v>
      </c>
      <c r="W19" s="18"/>
      <c r="X19" s="66">
        <f t="shared" si="3"/>
        <v>44725</v>
      </c>
      <c r="Y19" s="13" t="str">
        <f t="shared" si="2"/>
        <v>Mon</v>
      </c>
      <c r="Z19" s="19">
        <v>7460</v>
      </c>
      <c r="AA19" s="18">
        <f t="shared" si="4"/>
        <v>0.29222241468906973</v>
      </c>
    </row>
    <row r="20" spans="1:27" ht="13" x14ac:dyDescent="0.3">
      <c r="A20" s="22">
        <v>8</v>
      </c>
      <c r="B20" s="40">
        <v>34714.443787044263</v>
      </c>
      <c r="C20" s="42">
        <f t="shared" ref="C20:C34" si="14">B20/31</f>
        <v>1119.8207673240086</v>
      </c>
      <c r="D20" s="40">
        <v>25584.773178888481</v>
      </c>
      <c r="E20" s="42">
        <f t="shared" ref="E20:E34" si="15">D20/31</f>
        <v>825.31526383511232</v>
      </c>
      <c r="F20" s="42">
        <f t="shared" ref="F20:F34" si="16">(C20)/(((H$17*86400)*I$17)/(J$17*86400))</f>
        <v>52.389275664281101</v>
      </c>
      <c r="G20" s="42">
        <f t="shared" ref="G20:G34" si="17">(E20)/(((H$17*86400)*I$17)/(J$17*86400))</f>
        <v>38.611240413338585</v>
      </c>
      <c r="H20" s="92">
        <f t="shared" ref="H20:H34" si="18">D20/$D$35</f>
        <v>4.9052467784496318E-2</v>
      </c>
      <c r="M20" s="74">
        <v>44759</v>
      </c>
      <c r="N20" s="75" t="s">
        <v>46</v>
      </c>
      <c r="O20" s="75" t="str">
        <f t="shared" si="1"/>
        <v>Weekend</v>
      </c>
      <c r="P20" s="76">
        <v>5748.9618303840625</v>
      </c>
      <c r="R20" s="22">
        <v>18</v>
      </c>
      <c r="S20" s="20">
        <v>16227.463810098143</v>
      </c>
      <c r="T20" s="20">
        <f t="shared" si="8"/>
        <v>523.46657451929491</v>
      </c>
      <c r="U20" s="42">
        <f t="shared" si="9"/>
        <v>19.132550238278327</v>
      </c>
      <c r="V20" s="96">
        <f t="shared" si="7"/>
        <v>9.1586485290864855E-2</v>
      </c>
      <c r="W20" s="18"/>
      <c r="X20" s="66">
        <f t="shared" si="3"/>
        <v>44726</v>
      </c>
      <c r="Y20" s="13" t="str">
        <f t="shared" si="2"/>
        <v>Tue</v>
      </c>
      <c r="Z20" s="19">
        <v>8267</v>
      </c>
      <c r="AA20" s="18">
        <f t="shared" si="4"/>
        <v>0.10817694369973196</v>
      </c>
    </row>
    <row r="21" spans="1:27" ht="13" x14ac:dyDescent="0.3">
      <c r="A21" s="22">
        <v>9</v>
      </c>
      <c r="B21" s="40">
        <v>37879.913678550525</v>
      </c>
      <c r="C21" s="42">
        <f t="shared" si="14"/>
        <v>1221.9326993080815</v>
      </c>
      <c r="D21" s="40">
        <v>27917.745289160739</v>
      </c>
      <c r="E21" s="42">
        <f t="shared" si="15"/>
        <v>900.57242868260448</v>
      </c>
      <c r="F21" s="42">
        <f t="shared" si="16"/>
        <v>57.1664420728927</v>
      </c>
      <c r="G21" s="42">
        <f t="shared" si="17"/>
        <v>42.132043447139388</v>
      </c>
      <c r="H21" s="92">
        <f t="shared" si="18"/>
        <v>5.35253641623969E-2</v>
      </c>
      <c r="M21" s="74">
        <v>44760</v>
      </c>
      <c r="N21" s="75" t="s">
        <v>47</v>
      </c>
      <c r="O21" s="75" t="str">
        <f t="shared" si="1"/>
        <v>Weekday</v>
      </c>
      <c r="P21" s="76">
        <v>5802.3860970374099</v>
      </c>
      <c r="R21" s="22">
        <v>19</v>
      </c>
      <c r="S21" s="20">
        <v>13272.636563368826</v>
      </c>
      <c r="T21" s="20">
        <f t="shared" si="8"/>
        <v>428.14956656028471</v>
      </c>
      <c r="U21" s="42">
        <f t="shared" si="9"/>
        <v>15.648741467846666</v>
      </c>
      <c r="V21" s="96">
        <f t="shared" si="7"/>
        <v>7.4909680749096805E-2</v>
      </c>
      <c r="W21" s="18"/>
      <c r="X21" s="66">
        <f t="shared" si="3"/>
        <v>44727</v>
      </c>
      <c r="Y21" s="13" t="str">
        <f t="shared" si="2"/>
        <v>Wed</v>
      </c>
      <c r="Z21" s="19">
        <v>7723</v>
      </c>
      <c r="AA21" s="18">
        <f t="shared" si="4"/>
        <v>-6.5803798233942223E-2</v>
      </c>
    </row>
    <row r="22" spans="1:27" ht="13" x14ac:dyDescent="0.3">
      <c r="A22" s="22">
        <v>10</v>
      </c>
      <c r="B22" s="40">
        <v>40292.747044926815</v>
      </c>
      <c r="C22" s="42">
        <f t="shared" si="14"/>
        <v>1299.7660337073166</v>
      </c>
      <c r="D22" s="40">
        <v>29696.019334854369</v>
      </c>
      <c r="E22" s="42">
        <f t="shared" si="15"/>
        <v>957.9361075759474</v>
      </c>
      <c r="F22" s="42">
        <f t="shared" si="16"/>
        <v>60.807767658821831</v>
      </c>
      <c r="G22" s="42">
        <f t="shared" si="17"/>
        <v>44.815724331038474</v>
      </c>
      <c r="H22" s="92">
        <f t="shared" si="18"/>
        <v>5.6934764344626007E-2</v>
      </c>
      <c r="M22" s="74">
        <v>44761</v>
      </c>
      <c r="N22" s="75" t="s">
        <v>48</v>
      </c>
      <c r="O22" s="75" t="str">
        <f t="shared" si="1"/>
        <v>Weekday</v>
      </c>
      <c r="P22" s="76">
        <v>5856.3068276353197</v>
      </c>
      <c r="R22" s="22">
        <v>20</v>
      </c>
      <c r="S22" s="20">
        <v>11150.615006516244</v>
      </c>
      <c r="T22" s="20">
        <f t="shared" si="8"/>
        <v>359.69725827471751</v>
      </c>
      <c r="U22" s="42">
        <f t="shared" si="9"/>
        <v>13.146829615304005</v>
      </c>
      <c r="V22" s="96">
        <f t="shared" si="7"/>
        <v>6.2933163754331639E-2</v>
      </c>
      <c r="W22" s="18"/>
      <c r="X22" s="66">
        <f t="shared" si="3"/>
        <v>44728</v>
      </c>
      <c r="Y22" s="13" t="str">
        <f t="shared" si="2"/>
        <v>Thu</v>
      </c>
      <c r="Z22" s="19">
        <v>8449</v>
      </c>
      <c r="AA22" s="18">
        <f t="shared" si="4"/>
        <v>9.4004920367732669E-2</v>
      </c>
    </row>
    <row r="23" spans="1:27" ht="13" x14ac:dyDescent="0.3">
      <c r="A23" s="22">
        <v>11</v>
      </c>
      <c r="B23" s="40">
        <v>40715.647123024872</v>
      </c>
      <c r="C23" s="42">
        <f t="shared" si="14"/>
        <v>1313.4079717104798</v>
      </c>
      <c r="D23" s="40">
        <v>30007.699471279633</v>
      </c>
      <c r="E23" s="42">
        <f t="shared" si="15"/>
        <v>967.99030552514944</v>
      </c>
      <c r="F23" s="42">
        <f t="shared" si="16"/>
        <v>61.445986980607245</v>
      </c>
      <c r="G23" s="42">
        <f t="shared" si="17"/>
        <v>45.286096164919272</v>
      </c>
      <c r="H23" s="92">
        <f t="shared" si="18"/>
        <v>5.7532333834266168E-2</v>
      </c>
      <c r="M23" s="74">
        <v>44762</v>
      </c>
      <c r="N23" s="75" t="s">
        <v>49</v>
      </c>
      <c r="O23" s="75" t="str">
        <f t="shared" si="1"/>
        <v>Weekday</v>
      </c>
      <c r="P23" s="76">
        <v>5910.7286357450648</v>
      </c>
      <c r="R23" s="22">
        <v>21</v>
      </c>
      <c r="S23" s="20">
        <v>6944.1297964721862</v>
      </c>
      <c r="T23" s="20">
        <f t="shared" si="8"/>
        <v>224.00418698297375</v>
      </c>
      <c r="U23" s="42">
        <f t="shared" si="9"/>
        <v>8.1872875359274051</v>
      </c>
      <c r="V23" s="95">
        <f t="shared" si="7"/>
        <v>3.9192103516921033E-2</v>
      </c>
      <c r="W23" s="18"/>
      <c r="X23" s="66">
        <f t="shared" si="3"/>
        <v>44729</v>
      </c>
      <c r="Y23" s="13" t="str">
        <f t="shared" si="2"/>
        <v>Fri</v>
      </c>
      <c r="Z23" s="19">
        <v>8344</v>
      </c>
      <c r="AA23" s="18">
        <f t="shared" si="4"/>
        <v>-1.2427506213753103E-2</v>
      </c>
    </row>
    <row r="24" spans="1:27" ht="13" x14ac:dyDescent="0.3">
      <c r="A24" s="22">
        <v>12</v>
      </c>
      <c r="B24" s="40">
        <v>42756.872747508067</v>
      </c>
      <c r="C24" s="42">
        <f t="shared" si="14"/>
        <v>1379.2539595970345</v>
      </c>
      <c r="D24" s="40">
        <v>31512.096169371856</v>
      </c>
      <c r="E24" s="42">
        <f t="shared" si="15"/>
        <v>1016.5192312700599</v>
      </c>
      <c r="F24" s="42">
        <f t="shared" si="16"/>
        <v>64.526501033779397</v>
      </c>
      <c r="G24" s="42">
        <f t="shared" si="17"/>
        <v>47.556455264096371</v>
      </c>
      <c r="H24" s="93">
        <f t="shared" si="18"/>
        <v>6.0416642014459988E-2</v>
      </c>
      <c r="M24" s="74">
        <v>44763</v>
      </c>
      <c r="N24" s="75" t="s">
        <v>112</v>
      </c>
      <c r="O24" s="75" t="str">
        <f t="shared" si="1"/>
        <v>Weekday</v>
      </c>
      <c r="P24" s="76">
        <v>5965.6561778071291</v>
      </c>
      <c r="R24" s="22">
        <v>22</v>
      </c>
      <c r="S24" s="20">
        <v>2509.0312597953002</v>
      </c>
      <c r="T24" s="20">
        <f t="shared" si="8"/>
        <v>80.936492251461303</v>
      </c>
      <c r="U24" s="42">
        <f t="shared" si="9"/>
        <v>2.9582051261499021</v>
      </c>
      <c r="V24" s="95">
        <f t="shared" si="7"/>
        <v>1.4160768266607683E-2</v>
      </c>
      <c r="W24" s="18"/>
      <c r="X24" s="66">
        <f t="shared" si="3"/>
        <v>44730</v>
      </c>
      <c r="Y24" s="13" t="str">
        <f t="shared" si="2"/>
        <v>Sat</v>
      </c>
      <c r="Z24" s="19">
        <v>7474</v>
      </c>
      <c r="AA24" s="18">
        <f t="shared" si="4"/>
        <v>-0.10426653883029724</v>
      </c>
    </row>
    <row r="25" spans="1:27" ht="13" x14ac:dyDescent="0.3">
      <c r="A25" s="22">
        <v>13</v>
      </c>
      <c r="B25" s="40">
        <v>44841.016449224</v>
      </c>
      <c r="C25" s="42">
        <f t="shared" si="14"/>
        <v>1446.4844015878709</v>
      </c>
      <c r="D25" s="40">
        <v>33048.123772398336</v>
      </c>
      <c r="E25" s="42">
        <f t="shared" si="15"/>
        <v>1066.0685087870431</v>
      </c>
      <c r="F25" s="42">
        <f t="shared" si="16"/>
        <v>67.671784869608004</v>
      </c>
      <c r="G25" s="42">
        <f t="shared" si="17"/>
        <v>49.874550118692078</v>
      </c>
      <c r="H25" s="93">
        <f t="shared" si="18"/>
        <v>6.3361594623057904E-2</v>
      </c>
      <c r="M25" s="74">
        <v>44764</v>
      </c>
      <c r="N25" s="75" t="s">
        <v>51</v>
      </c>
      <c r="O25" s="75" t="str">
        <f t="shared" si="1"/>
        <v>Weekday</v>
      </c>
      <c r="P25" s="76">
        <v>6021.0941535336206</v>
      </c>
      <c r="R25" s="35" t="s">
        <v>77</v>
      </c>
      <c r="S25" s="37">
        <f>SUM(S9:S24)</f>
        <v>177181.85994977498</v>
      </c>
      <c r="T25" s="37">
        <f>SUM(T9:T24)</f>
        <v>5715.5438693475808</v>
      </c>
      <c r="U25" s="37">
        <f>SUM(U9:U24)</f>
        <v>208.90145721299635</v>
      </c>
      <c r="V25" s="38">
        <f t="shared" si="7"/>
        <v>1</v>
      </c>
      <c r="W25" s="38"/>
      <c r="X25" s="66">
        <f t="shared" si="3"/>
        <v>44731</v>
      </c>
      <c r="Y25" s="13" t="str">
        <f t="shared" si="2"/>
        <v>Sun</v>
      </c>
      <c r="Z25" s="19">
        <v>5365</v>
      </c>
      <c r="AA25" s="18">
        <f t="shared" si="4"/>
        <v>-0.28217821782178221</v>
      </c>
    </row>
    <row r="26" spans="1:27" ht="13" x14ac:dyDescent="0.3">
      <c r="A26" s="22">
        <v>14</v>
      </c>
      <c r="B26" s="40">
        <v>45143.536554596118</v>
      </c>
      <c r="C26" s="42">
        <f t="shared" si="14"/>
        <v>1456.243114664391</v>
      </c>
      <c r="D26" s="40">
        <v>33271.083077910458</v>
      </c>
      <c r="E26" s="42">
        <f t="shared" si="15"/>
        <v>1073.2607444487244</v>
      </c>
      <c r="F26" s="42">
        <f t="shared" si="16"/>
        <v>68.128332849796067</v>
      </c>
      <c r="G26" s="42">
        <f t="shared" si="17"/>
        <v>50.211028980057279</v>
      </c>
      <c r="H26" s="93">
        <f t="shared" si="18"/>
        <v>6.3789063886686606E-2</v>
      </c>
      <c r="M26" s="74">
        <v>44765</v>
      </c>
      <c r="N26" s="75" t="s">
        <v>52</v>
      </c>
      <c r="O26" s="75" t="str">
        <f t="shared" si="1"/>
        <v>Weekend</v>
      </c>
      <c r="P26" s="76">
        <v>6077.0473063103891</v>
      </c>
      <c r="X26" s="66">
        <f t="shared" si="3"/>
        <v>44732</v>
      </c>
      <c r="Y26" s="13" t="str">
        <f t="shared" si="2"/>
        <v>Mon</v>
      </c>
      <c r="Z26" s="19">
        <v>6912</v>
      </c>
      <c r="AA26" s="18">
        <f t="shared" si="4"/>
        <v>0.28835041938490225</v>
      </c>
    </row>
    <row r="27" spans="1:27" ht="13" x14ac:dyDescent="0.3">
      <c r="A27" s="22">
        <v>15</v>
      </c>
      <c r="B27" s="40">
        <v>45488.974737200966</v>
      </c>
      <c r="C27" s="42">
        <f t="shared" si="14"/>
        <v>1467.3862818451923</v>
      </c>
      <c r="D27" s="40">
        <v>33525.67328835684</v>
      </c>
      <c r="E27" s="42">
        <f t="shared" si="15"/>
        <v>1081.4733318824788</v>
      </c>
      <c r="F27" s="42">
        <f t="shared" si="16"/>
        <v>68.649650612640571</v>
      </c>
      <c r="G27" s="42">
        <f t="shared" si="17"/>
        <v>50.595243596841108</v>
      </c>
      <c r="H27" s="93">
        <f t="shared" si="18"/>
        <v>6.4277177578719424E-2</v>
      </c>
      <c r="M27" s="74">
        <v>44766</v>
      </c>
      <c r="N27" s="75" t="s">
        <v>46</v>
      </c>
      <c r="O27" s="75" t="str">
        <f t="shared" si="1"/>
        <v>Weekend</v>
      </c>
      <c r="P27" s="76">
        <v>6133.5204236028803</v>
      </c>
      <c r="X27" s="66">
        <f t="shared" si="3"/>
        <v>44733</v>
      </c>
      <c r="Y27" s="13" t="str">
        <f t="shared" si="2"/>
        <v>Tue</v>
      </c>
      <c r="Z27" s="19">
        <v>7541</v>
      </c>
      <c r="AA27" s="18">
        <f t="shared" si="4"/>
        <v>9.100115740740744E-2</v>
      </c>
    </row>
    <row r="28" spans="1:27" ht="13" x14ac:dyDescent="0.3">
      <c r="A28" s="22">
        <v>16</v>
      </c>
      <c r="B28" s="40">
        <v>48793.666684120697</v>
      </c>
      <c r="C28" s="42">
        <f t="shared" si="14"/>
        <v>1573.9892478748611</v>
      </c>
      <c r="D28" s="40">
        <v>35961.252968293848</v>
      </c>
      <c r="E28" s="42">
        <f t="shared" si="15"/>
        <v>1160.0404183320595</v>
      </c>
      <c r="F28" s="42">
        <f t="shared" si="16"/>
        <v>73.63692387718649</v>
      </c>
      <c r="G28" s="42">
        <f t="shared" si="17"/>
        <v>54.270896764072958</v>
      </c>
      <c r="H28" s="93">
        <f t="shared" si="18"/>
        <v>6.8946798565833217E-2</v>
      </c>
      <c r="M28" s="74">
        <v>44767</v>
      </c>
      <c r="N28" s="75" t="s">
        <v>47</v>
      </c>
      <c r="O28" s="75" t="str">
        <f t="shared" si="1"/>
        <v>Weekday</v>
      </c>
      <c r="P28" s="76">
        <v>6190.5183373657592</v>
      </c>
      <c r="X28" s="66">
        <f t="shared" si="3"/>
        <v>44734</v>
      </c>
      <c r="Y28" s="13" t="str">
        <f t="shared" si="2"/>
        <v>Wed</v>
      </c>
      <c r="Z28" s="19">
        <v>6971</v>
      </c>
      <c r="AA28" s="18">
        <f t="shared" si="4"/>
        <v>-7.5586792202625652E-2</v>
      </c>
    </row>
    <row r="29" spans="1:27" ht="13" x14ac:dyDescent="0.3">
      <c r="A29" s="22">
        <v>17</v>
      </c>
      <c r="B29" s="40">
        <v>53124.20535513966</v>
      </c>
      <c r="C29" s="42">
        <f t="shared" si="14"/>
        <v>1713.6840437141825</v>
      </c>
      <c r="D29" s="40">
        <v>39152.88842470797</v>
      </c>
      <c r="E29" s="42">
        <f t="shared" si="15"/>
        <v>1262.9964007970314</v>
      </c>
      <c r="F29" s="42">
        <f t="shared" si="16"/>
        <v>80.172352922300931</v>
      </c>
      <c r="G29" s="42">
        <f t="shared" si="17"/>
        <v>59.087550914481</v>
      </c>
      <c r="H29" s="93">
        <f t="shared" si="18"/>
        <v>7.5065969305044417E-2</v>
      </c>
      <c r="M29" s="74">
        <v>44768</v>
      </c>
      <c r="N29" s="75" t="s">
        <v>48</v>
      </c>
      <c r="O29" s="75" t="str">
        <f t="shared" si="1"/>
        <v>Weekday</v>
      </c>
      <c r="P29" s="76">
        <v>6248.0459244563435</v>
      </c>
      <c r="X29" s="66">
        <f t="shared" si="3"/>
        <v>44735</v>
      </c>
      <c r="Y29" s="13" t="str">
        <f t="shared" si="2"/>
        <v>Thu</v>
      </c>
      <c r="Z29" s="19">
        <v>6730</v>
      </c>
      <c r="AA29" s="18">
        <f t="shared" si="4"/>
        <v>-3.4571797446564356E-2</v>
      </c>
    </row>
    <row r="30" spans="1:27" ht="13" x14ac:dyDescent="0.3">
      <c r="A30" s="22">
        <v>18</v>
      </c>
      <c r="B30" s="40">
        <v>58231.456545833775</v>
      </c>
      <c r="C30" s="42">
        <f t="shared" si="14"/>
        <v>1878.4340821236701</v>
      </c>
      <c r="D30" s="40">
        <v>42916.966111883339</v>
      </c>
      <c r="E30" s="42">
        <f t="shared" si="15"/>
        <v>1384.4182616736562</v>
      </c>
      <c r="F30" s="42">
        <f t="shared" si="16"/>
        <v>87.879957058417318</v>
      </c>
      <c r="G30" s="42">
        <f t="shared" si="17"/>
        <v>64.768105809293857</v>
      </c>
      <c r="H30" s="93">
        <f t="shared" si="18"/>
        <v>8.2282656285129374E-2</v>
      </c>
      <c r="M30" s="74">
        <v>44769</v>
      </c>
      <c r="N30" s="75" t="s">
        <v>49</v>
      </c>
      <c r="O30" s="75" t="str">
        <f t="shared" si="1"/>
        <v>Weekday</v>
      </c>
      <c r="P30" s="76">
        <v>6306.1081070518776</v>
      </c>
      <c r="X30" s="66">
        <f t="shared" si="3"/>
        <v>44736</v>
      </c>
      <c r="Y30" s="13" t="str">
        <f t="shared" si="2"/>
        <v>Fri</v>
      </c>
      <c r="Z30" s="19">
        <v>6681</v>
      </c>
      <c r="AA30" s="18">
        <f t="shared" si="4"/>
        <v>-7.2808320950965566E-3</v>
      </c>
    </row>
    <row r="31" spans="1:27" ht="13" x14ac:dyDescent="0.3">
      <c r="A31" s="22">
        <v>19</v>
      </c>
      <c r="B31" s="40">
        <v>55266.96886966125</v>
      </c>
      <c r="C31" s="42">
        <f t="shared" si="14"/>
        <v>1782.8054474084274</v>
      </c>
      <c r="D31" s="40">
        <v>40732.119214961705</v>
      </c>
      <c r="E31" s="42">
        <f t="shared" si="15"/>
        <v>1313.9393295148936</v>
      </c>
      <c r="F31" s="42">
        <f t="shared" si="16"/>
        <v>83.406102802733443</v>
      </c>
      <c r="G31" s="42">
        <f t="shared" si="17"/>
        <v>61.470845825258181</v>
      </c>
      <c r="H31" s="93">
        <f t="shared" si="18"/>
        <v>7.8093753328047882E-2</v>
      </c>
      <c r="M31" s="74">
        <v>44770</v>
      </c>
      <c r="N31" s="75" t="s">
        <v>112</v>
      </c>
      <c r="O31" s="75" t="str">
        <f t="shared" si="1"/>
        <v>Weekday</v>
      </c>
      <c r="P31" s="76">
        <v>6364.7098530706835</v>
      </c>
      <c r="X31" s="66">
        <f t="shared" si="3"/>
        <v>44737</v>
      </c>
      <c r="Y31" s="13" t="str">
        <f t="shared" si="2"/>
        <v>Sat</v>
      </c>
      <c r="Z31" s="19">
        <v>6248</v>
      </c>
      <c r="AA31" s="18">
        <f t="shared" si="4"/>
        <v>-6.4810657087262413E-2</v>
      </c>
    </row>
    <row r="32" spans="1:27" ht="13" x14ac:dyDescent="0.3">
      <c r="A32" s="22">
        <v>20</v>
      </c>
      <c r="B32" s="40">
        <v>52605.001298860858</v>
      </c>
      <c r="C32" s="42">
        <f t="shared" si="14"/>
        <v>1696.935525769705</v>
      </c>
      <c r="D32" s="40">
        <v>38770.231623552208</v>
      </c>
      <c r="E32" s="42">
        <f t="shared" si="15"/>
        <v>1250.6526330178133</v>
      </c>
      <c r="F32" s="42">
        <f t="shared" si="16"/>
        <v>79.388796527237659</v>
      </c>
      <c r="G32" s="42">
        <f t="shared" si="17"/>
        <v>58.510064702587755</v>
      </c>
      <c r="H32" s="93">
        <f t="shared" si="18"/>
        <v>7.4332319634595134E-2</v>
      </c>
      <c r="M32" s="74">
        <v>44771</v>
      </c>
      <c r="N32" s="75" t="s">
        <v>51</v>
      </c>
      <c r="O32" s="75" t="str">
        <f t="shared" si="1"/>
        <v>Weekday</v>
      </c>
      <c r="P32" s="76">
        <v>6423.8561765972254</v>
      </c>
      <c r="X32" s="66">
        <f t="shared" si="3"/>
        <v>44738</v>
      </c>
      <c r="Y32" s="13" t="str">
        <f t="shared" si="2"/>
        <v>Sun</v>
      </c>
      <c r="Z32" s="19">
        <v>4734</v>
      </c>
      <c r="AA32" s="18">
        <f t="shared" si="4"/>
        <v>-0.24231754161331631</v>
      </c>
    </row>
    <row r="33" spans="1:27" ht="13" x14ac:dyDescent="0.3">
      <c r="A33" s="22">
        <v>21</v>
      </c>
      <c r="B33" s="40">
        <v>52686.650323840186</v>
      </c>
      <c r="C33" s="42">
        <f t="shared" si="14"/>
        <v>1699.5693652851674</v>
      </c>
      <c r="D33" s="40">
        <v>38830.407491475897</v>
      </c>
      <c r="E33" s="42">
        <f t="shared" si="15"/>
        <v>1252.5937900476097</v>
      </c>
      <c r="F33" s="42">
        <f t="shared" si="16"/>
        <v>79.512017089364548</v>
      </c>
      <c r="G33" s="42">
        <f t="shared" si="17"/>
        <v>58.600879066554839</v>
      </c>
      <c r="H33" s="93">
        <f t="shared" si="18"/>
        <v>7.4447691961802884E-2</v>
      </c>
      <c r="M33" s="74">
        <v>44772</v>
      </c>
      <c r="N33" s="75" t="s">
        <v>52</v>
      </c>
      <c r="O33" s="75" t="str">
        <f t="shared" si="1"/>
        <v>Weekend</v>
      </c>
      <c r="P33" s="76">
        <v>6483.5521383111263</v>
      </c>
      <c r="X33" s="74">
        <f t="shared" si="3"/>
        <v>44739</v>
      </c>
      <c r="Y33" s="75" t="str">
        <f t="shared" si="2"/>
        <v>Mon</v>
      </c>
      <c r="Z33" s="76">
        <f>Z32*AVERAGE(AA$4:AA32)+Z32</f>
        <v>4777.9923738926709</v>
      </c>
      <c r="AA33" s="77">
        <f t="shared" si="4"/>
        <v>9.2928546456845229E-3</v>
      </c>
    </row>
    <row r="34" spans="1:27" ht="13" x14ac:dyDescent="0.3">
      <c r="A34" s="22">
        <v>22</v>
      </c>
      <c r="B34" s="40">
        <v>27837.083606093183</v>
      </c>
      <c r="C34" s="42">
        <f t="shared" si="14"/>
        <v>897.97043890623172</v>
      </c>
      <c r="D34" s="40">
        <v>20516.113534546977</v>
      </c>
      <c r="E34" s="42">
        <f t="shared" si="15"/>
        <v>661.81011401764442</v>
      </c>
      <c r="F34" s="42">
        <f t="shared" si="16"/>
        <v>42.010312931285696</v>
      </c>
      <c r="G34" s="42">
        <f t="shared" si="17"/>
        <v>30.961876679188045</v>
      </c>
      <c r="H34" s="92">
        <f t="shared" si="18"/>
        <v>3.9334567915843277E-2</v>
      </c>
      <c r="M34" s="74">
        <v>44773</v>
      </c>
      <c r="N34" s="75" t="s">
        <v>46</v>
      </c>
      <c r="O34" s="75" t="str">
        <f t="shared" si="1"/>
        <v>Weekend</v>
      </c>
      <c r="P34" s="76">
        <v>6543.8028459201687</v>
      </c>
      <c r="X34" s="74">
        <f t="shared" si="3"/>
        <v>44740</v>
      </c>
      <c r="Y34" s="75" t="str">
        <f t="shared" si="2"/>
        <v>Tue</v>
      </c>
      <c r="Z34" s="76">
        <f>Z33*AVERAGE(AA$4:AA33)+Z33</f>
        <v>4822.3935625214444</v>
      </c>
      <c r="AA34" s="77">
        <f t="shared" si="4"/>
        <v>9.2928546456845229E-3</v>
      </c>
    </row>
    <row r="35" spans="1:27" ht="13" x14ac:dyDescent="0.3">
      <c r="A35" s="35" t="s">
        <v>77</v>
      </c>
      <c r="B35" s="37">
        <f>SUM(B19:B34)</f>
        <v>707700.25148492574</v>
      </c>
      <c r="C35" s="37">
        <f>SUM(C19:C34)</f>
        <v>22829.040370481474</v>
      </c>
      <c r="D35" s="37">
        <f>SUM(D19:D34)</f>
        <v>521579.73562697874</v>
      </c>
      <c r="E35" s="37">
        <f>SUM(E19:E34)</f>
        <v>16825.1527621606</v>
      </c>
      <c r="F35" s="37"/>
      <c r="G35" s="37"/>
      <c r="H35" s="37"/>
      <c r="P35" s="20"/>
      <c r="X35" s="74">
        <f t="shared" si="3"/>
        <v>44741</v>
      </c>
      <c r="Y35" s="75" t="str">
        <f t="shared" si="2"/>
        <v>Wed</v>
      </c>
      <c r="Z35" s="76">
        <f>Z34*AVERAGE(AA$4:AA34)+Z34</f>
        <v>4867.2073649422409</v>
      </c>
      <c r="AA35" s="77">
        <f t="shared" si="4"/>
        <v>9.2928546456845229E-3</v>
      </c>
    </row>
    <row r="36" spans="1:27" ht="13" x14ac:dyDescent="0.3">
      <c r="A36" s="44" t="s">
        <v>132</v>
      </c>
      <c r="B36" s="45">
        <f>B35/31</f>
        <v>22829.040370481474</v>
      </c>
      <c r="C36" s="45">
        <f>C35/16</f>
        <v>1426.8150231550921</v>
      </c>
      <c r="D36" s="45">
        <f>D35/31</f>
        <v>16825.152762160604</v>
      </c>
      <c r="E36" s="45">
        <f>E35/16</f>
        <v>1051.5720476350375</v>
      </c>
      <c r="F36" s="45"/>
      <c r="G36" s="45"/>
      <c r="H36" s="45"/>
      <c r="X36" s="74">
        <f t="shared" si="3"/>
        <v>44742</v>
      </c>
      <c r="Y36" s="75" t="str">
        <f t="shared" si="2"/>
        <v>Thu</v>
      </c>
      <c r="Z36" s="76">
        <f>Z35*AVERAGE(AA$4:AA35)+Z35</f>
        <v>4912.4376155150549</v>
      </c>
      <c r="AA36" s="77">
        <f t="shared" si="4"/>
        <v>9.2928546456845229E-3</v>
      </c>
    </row>
    <row r="37" spans="1:27" ht="13" x14ac:dyDescent="0.3">
      <c r="X37" s="74">
        <f t="shared" si="3"/>
        <v>44743</v>
      </c>
      <c r="Y37" s="75" t="str">
        <f t="shared" si="2"/>
        <v>Fri</v>
      </c>
      <c r="Z37" s="76">
        <f>Z36*AVERAGE(AA$4:AA36)+Z36</f>
        <v>4958.0881842320296</v>
      </c>
      <c r="AA37" s="77">
        <f t="shared" si="4"/>
        <v>9.2928546456845229E-3</v>
      </c>
    </row>
    <row r="38" spans="1:27" ht="13" x14ac:dyDescent="0.3">
      <c r="X38" s="74">
        <f t="shared" si="3"/>
        <v>44744</v>
      </c>
      <c r="Y38" s="75" t="str">
        <f t="shared" si="2"/>
        <v>Sat</v>
      </c>
      <c r="Z38" s="76">
        <f>Z37*AVERAGE(AA$4:AA37)+Z37</f>
        <v>5004.1629770485843</v>
      </c>
      <c r="AA38" s="77">
        <f t="shared" si="4"/>
        <v>9.2928546456845229E-3</v>
      </c>
    </row>
    <row r="39" spans="1:27" ht="13" x14ac:dyDescent="0.3">
      <c r="X39" s="74">
        <f t="shared" si="3"/>
        <v>44745</v>
      </c>
      <c r="Y39" s="75" t="str">
        <f t="shared" si="2"/>
        <v>Sun</v>
      </c>
      <c r="Z39" s="76">
        <f>Z38*AVERAGE(AA$4:AA38)+Z38</f>
        <v>5050.6659362176124</v>
      </c>
      <c r="AA39" s="77">
        <f t="shared" si="4"/>
        <v>9.2928546456845229E-3</v>
      </c>
    </row>
    <row r="40" spans="1:27" ht="13" x14ac:dyDescent="0.3">
      <c r="X40" s="74">
        <f t="shared" si="3"/>
        <v>44746</v>
      </c>
      <c r="Y40" s="75" t="str">
        <f t="shared" si="2"/>
        <v>Mon</v>
      </c>
      <c r="Z40" s="76">
        <f>Z39*AVERAGE(AA$4:AA39)+Z39</f>
        <v>5097.6010406267933</v>
      </c>
      <c r="AA40" s="77">
        <f t="shared" si="4"/>
        <v>9.2928546456845229E-3</v>
      </c>
    </row>
    <row r="41" spans="1:27" ht="13" x14ac:dyDescent="0.3">
      <c r="X41" s="74">
        <f t="shared" si="3"/>
        <v>44747</v>
      </c>
      <c r="Y41" s="75" t="str">
        <f t="shared" si="2"/>
        <v>Tue</v>
      </c>
      <c r="Z41" s="76">
        <f>Z40*AVERAGE(AA$4:AA40)+Z40</f>
        <v>5144.9723061390287</v>
      </c>
      <c r="AA41" s="77">
        <f t="shared" si="4"/>
        <v>9.2928546456845229E-3</v>
      </c>
    </row>
    <row r="42" spans="1:27" ht="13" x14ac:dyDescent="0.3">
      <c r="X42" s="74">
        <f t="shared" si="3"/>
        <v>44748</v>
      </c>
      <c r="Y42" s="75" t="str">
        <f t="shared" si="2"/>
        <v>Wed</v>
      </c>
      <c r="Z42" s="76">
        <f>Z41*AVERAGE(AA$4:AA41)+Z41</f>
        <v>5192.7837859360507</v>
      </c>
      <c r="AA42" s="77">
        <f t="shared" si="4"/>
        <v>9.2928546456845229E-3</v>
      </c>
    </row>
    <row r="43" spans="1:27" ht="13" x14ac:dyDescent="0.3">
      <c r="X43" s="74">
        <f t="shared" si="3"/>
        <v>44749</v>
      </c>
      <c r="Y43" s="75" t="str">
        <f t="shared" si="2"/>
        <v>Thu</v>
      </c>
      <c r="Z43" s="76">
        <f>Z42*AVERAGE(AA$4:AA42)+Z42</f>
        <v>5241.0395708652222</v>
      </c>
      <c r="AA43" s="77">
        <f t="shared" si="4"/>
        <v>9.2928546456845229E-3</v>
      </c>
    </row>
    <row r="44" spans="1:27" ht="13" x14ac:dyDescent="0.3">
      <c r="X44" s="74">
        <f t="shared" si="3"/>
        <v>44750</v>
      </c>
      <c r="Y44" s="75" t="str">
        <f t="shared" si="2"/>
        <v>Fri</v>
      </c>
      <c r="Z44" s="76">
        <f>Z43*AVERAGE(AA$4:AA43)+Z43</f>
        <v>5289.7437897895534</v>
      </c>
      <c r="AA44" s="77">
        <f t="shared" si="4"/>
        <v>9.2928546456845229E-3</v>
      </c>
    </row>
    <row r="45" spans="1:27" ht="13" x14ac:dyDescent="0.3">
      <c r="X45" s="74">
        <f t="shared" si="3"/>
        <v>44751</v>
      </c>
      <c r="Y45" s="75" t="str">
        <f t="shared" si="2"/>
        <v>Sat</v>
      </c>
      <c r="Z45" s="76">
        <f>Z44*AVERAGE(AA$4:AA44)+Z44</f>
        <v>5338.9006099409798</v>
      </c>
      <c r="AA45" s="77">
        <f t="shared" si="4"/>
        <v>9.2928546456845229E-3</v>
      </c>
    </row>
    <row r="46" spans="1:27" ht="13" x14ac:dyDescent="0.3">
      <c r="X46" s="74">
        <f t="shared" si="3"/>
        <v>44752</v>
      </c>
      <c r="Y46" s="75" t="str">
        <f t="shared" si="2"/>
        <v>Sun</v>
      </c>
      <c r="Z46" s="76">
        <f>Z45*AVERAGE(AA$4:AA45)+Z45</f>
        <v>5388.5142372769178</v>
      </c>
      <c r="AA46" s="77">
        <f t="shared" si="4"/>
        <v>9.2928546456845229E-3</v>
      </c>
    </row>
    <row r="47" spans="1:27" ht="13" x14ac:dyDescent="0.3">
      <c r="X47" s="74">
        <f t="shared" si="3"/>
        <v>44753</v>
      </c>
      <c r="Y47" s="75" t="str">
        <f t="shared" si="2"/>
        <v>Mon</v>
      </c>
      <c r="Z47" s="76">
        <f>Z46*AVERAGE(AA$4:AA46)+Z46</f>
        <v>5438.5889168401336</v>
      </c>
      <c r="AA47" s="77">
        <f t="shared" si="4"/>
        <v>9.2928546456845229E-3</v>
      </c>
    </row>
    <row r="48" spans="1:27" ht="13" x14ac:dyDescent="0.3">
      <c r="X48" s="74">
        <f t="shared" si="3"/>
        <v>44754</v>
      </c>
      <c r="Y48" s="75" t="str">
        <f t="shared" si="2"/>
        <v>Tue</v>
      </c>
      <c r="Z48" s="76">
        <f>Z47*AVERAGE(AA$4:AA47)+Z47</f>
        <v>5489.1289331219596</v>
      </c>
      <c r="AA48" s="77">
        <f t="shared" si="4"/>
        <v>9.2928546456845229E-3</v>
      </c>
    </row>
    <row r="49" spans="24:27" ht="13" x14ac:dyDescent="0.3">
      <c r="X49" s="74">
        <f t="shared" si="3"/>
        <v>44755</v>
      </c>
      <c r="Y49" s="75" t="str">
        <f t="shared" si="2"/>
        <v>Wed</v>
      </c>
      <c r="Z49" s="76">
        <f>Z48*AVERAGE(AA$4:AA48)+Z48</f>
        <v>5540.1386104288831</v>
      </c>
      <c r="AA49" s="77">
        <f t="shared" si="4"/>
        <v>9.2928546456845229E-3</v>
      </c>
    </row>
    <row r="50" spans="24:27" ht="13" x14ac:dyDescent="0.3">
      <c r="X50" s="74">
        <f t="shared" si="3"/>
        <v>44756</v>
      </c>
      <c r="Y50" s="75" t="str">
        <f t="shared" si="2"/>
        <v>Thu</v>
      </c>
      <c r="Z50" s="76">
        <f>Z49*AVERAGE(AA$4:AA49)+Z49</f>
        <v>5591.6223132525438</v>
      </c>
      <c r="AA50" s="77">
        <f t="shared" si="4"/>
        <v>9.2928546456845229E-3</v>
      </c>
    </row>
    <row r="51" spans="24:27" ht="13" x14ac:dyDescent="0.3">
      <c r="X51" s="74">
        <f t="shared" si="3"/>
        <v>44757</v>
      </c>
      <c r="Y51" s="75" t="str">
        <f t="shared" si="2"/>
        <v>Fri</v>
      </c>
      <c r="Z51" s="76">
        <f>Z50*AVERAGE(AA$4:AA50)+Z50</f>
        <v>5643.5844466431663</v>
      </c>
      <c r="AA51" s="77">
        <f t="shared" si="4"/>
        <v>9.2928546456845229E-3</v>
      </c>
    </row>
    <row r="52" spans="24:27" ht="13" x14ac:dyDescent="0.3">
      <c r="X52" s="74">
        <f t="shared" si="3"/>
        <v>44758</v>
      </c>
      <c r="Y52" s="75" t="str">
        <f t="shared" si="2"/>
        <v>Sat</v>
      </c>
      <c r="Z52" s="76">
        <f>Z51*AVERAGE(AA$4:AA51)+Z51</f>
        <v>5696.0294565864669</v>
      </c>
      <c r="AA52" s="77">
        <f t="shared" si="4"/>
        <v>9.2928546456845229E-3</v>
      </c>
    </row>
    <row r="53" spans="24:27" ht="13" x14ac:dyDescent="0.3">
      <c r="X53" s="74">
        <f t="shared" si="3"/>
        <v>44759</v>
      </c>
      <c r="Y53" s="75" t="str">
        <f t="shared" si="2"/>
        <v>Sun</v>
      </c>
      <c r="Z53" s="76">
        <f>Z52*AVERAGE(AA$4:AA52)+Z52</f>
        <v>5748.9618303840625</v>
      </c>
      <c r="AA53" s="77">
        <f t="shared" si="4"/>
        <v>9.2928546456845229E-3</v>
      </c>
    </row>
    <row r="54" spans="24:27" ht="13" x14ac:dyDescent="0.3">
      <c r="X54" s="74">
        <f t="shared" si="3"/>
        <v>44760</v>
      </c>
      <c r="Y54" s="75" t="str">
        <f t="shared" si="2"/>
        <v>Mon</v>
      </c>
      <c r="Z54" s="76">
        <f>Z53*AVERAGE(AA$4:AA53)+Z53</f>
        <v>5802.3860970374099</v>
      </c>
      <c r="AA54" s="77">
        <f t="shared" si="4"/>
        <v>9.2928546456845229E-3</v>
      </c>
    </row>
    <row r="55" spans="24:27" ht="13" x14ac:dyDescent="0.3">
      <c r="X55" s="74">
        <f t="shared" si="3"/>
        <v>44761</v>
      </c>
      <c r="Y55" s="75" t="str">
        <f t="shared" si="2"/>
        <v>Tue</v>
      </c>
      <c r="Z55" s="76">
        <f>Z54*AVERAGE(AA$4:AA54)+Z54</f>
        <v>5856.3068276353197</v>
      </c>
      <c r="AA55" s="77">
        <f t="shared" si="4"/>
        <v>9.2928546456845229E-3</v>
      </c>
    </row>
    <row r="56" spans="24:27" ht="13" x14ac:dyDescent="0.3">
      <c r="X56" s="74">
        <f t="shared" si="3"/>
        <v>44762</v>
      </c>
      <c r="Y56" s="75" t="str">
        <f t="shared" si="2"/>
        <v>Wed</v>
      </c>
      <c r="Z56" s="76">
        <f>Z55*AVERAGE(AA$4:AA55)+Z55</f>
        <v>5910.7286357450648</v>
      </c>
      <c r="AA56" s="77">
        <f t="shared" si="4"/>
        <v>9.2928546456845229E-3</v>
      </c>
    </row>
    <row r="57" spans="24:27" ht="13" x14ac:dyDescent="0.3">
      <c r="X57" s="74">
        <f t="shared" si="3"/>
        <v>44763</v>
      </c>
      <c r="Y57" s="75" t="str">
        <f t="shared" si="2"/>
        <v>Thu</v>
      </c>
      <c r="Z57" s="76">
        <f>Z56*AVERAGE(AA$4:AA56)+Z56</f>
        <v>5965.6561778071291</v>
      </c>
      <c r="AA57" s="77">
        <f t="shared" si="4"/>
        <v>9.2928546456845229E-3</v>
      </c>
    </row>
    <row r="58" spans="24:27" ht="13" x14ac:dyDescent="0.3">
      <c r="X58" s="74">
        <f t="shared" si="3"/>
        <v>44764</v>
      </c>
      <c r="Y58" s="75" t="str">
        <f t="shared" si="2"/>
        <v>Fri</v>
      </c>
      <c r="Z58" s="76">
        <f>Z57*AVERAGE(AA$4:AA57)+Z57</f>
        <v>6021.0941535336206</v>
      </c>
      <c r="AA58" s="77">
        <f t="shared" si="4"/>
        <v>9.2928546456845229E-3</v>
      </c>
    </row>
    <row r="59" spans="24:27" ht="13" x14ac:dyDescent="0.3">
      <c r="X59" s="74">
        <f t="shared" si="3"/>
        <v>44765</v>
      </c>
      <c r="Y59" s="75" t="str">
        <f t="shared" si="2"/>
        <v>Sat</v>
      </c>
      <c r="Z59" s="76">
        <f>Z58*AVERAGE(AA$4:AA58)+Z58</f>
        <v>6077.0473063103891</v>
      </c>
      <c r="AA59" s="77">
        <f t="shared" si="4"/>
        <v>9.2928546456845229E-3</v>
      </c>
    </row>
    <row r="60" spans="24:27" ht="13" x14ac:dyDescent="0.3">
      <c r="X60" s="74">
        <f t="shared" si="3"/>
        <v>44766</v>
      </c>
      <c r="Y60" s="75" t="str">
        <f t="shared" si="2"/>
        <v>Sun</v>
      </c>
      <c r="Z60" s="76">
        <f>Z59*AVERAGE(AA$4:AA59)+Z59</f>
        <v>6133.5204236028803</v>
      </c>
      <c r="AA60" s="77">
        <f t="shared" si="4"/>
        <v>9.2928546456845229E-3</v>
      </c>
    </row>
    <row r="61" spans="24:27" ht="13" x14ac:dyDescent="0.3">
      <c r="X61" s="74">
        <f t="shared" si="3"/>
        <v>44767</v>
      </c>
      <c r="Y61" s="75" t="str">
        <f t="shared" si="2"/>
        <v>Mon</v>
      </c>
      <c r="Z61" s="76">
        <f>Z60*AVERAGE(AA$4:AA60)+Z60</f>
        <v>6190.5183373657592</v>
      </c>
      <c r="AA61" s="77">
        <f t="shared" si="4"/>
        <v>9.2928546456845229E-3</v>
      </c>
    </row>
    <row r="62" spans="24:27" ht="13" x14ac:dyDescent="0.3">
      <c r="X62" s="74">
        <f t="shared" si="3"/>
        <v>44768</v>
      </c>
      <c r="Y62" s="75" t="str">
        <f t="shared" si="2"/>
        <v>Tue</v>
      </c>
      <c r="Z62" s="76">
        <f>Z61*AVERAGE(AA$4:AA61)+Z61</f>
        <v>6248.0459244563435</v>
      </c>
      <c r="AA62" s="77">
        <f t="shared" si="4"/>
        <v>9.2928546456845229E-3</v>
      </c>
    </row>
    <row r="63" spans="24:27" ht="13" x14ac:dyDescent="0.3">
      <c r="X63" s="74">
        <f t="shared" si="3"/>
        <v>44769</v>
      </c>
      <c r="Y63" s="75" t="str">
        <f t="shared" si="2"/>
        <v>Wed</v>
      </c>
      <c r="Z63" s="76">
        <f>Z62*AVERAGE(AA$4:AA62)+Z62</f>
        <v>6306.1081070518776</v>
      </c>
      <c r="AA63" s="77">
        <f t="shared" si="4"/>
        <v>9.2928546456845229E-3</v>
      </c>
    </row>
    <row r="64" spans="24:27" ht="13" x14ac:dyDescent="0.3">
      <c r="X64" s="74">
        <f t="shared" si="3"/>
        <v>44770</v>
      </c>
      <c r="Y64" s="75" t="str">
        <f t="shared" si="2"/>
        <v>Thu</v>
      </c>
      <c r="Z64" s="76">
        <f>Z63*AVERAGE(AA$4:AA63)+Z63</f>
        <v>6364.7098530706835</v>
      </c>
      <c r="AA64" s="77">
        <f t="shared" si="4"/>
        <v>9.2928546456845229E-3</v>
      </c>
    </row>
    <row r="65" spans="24:27" ht="13" x14ac:dyDescent="0.3">
      <c r="X65" s="74">
        <f t="shared" si="3"/>
        <v>44771</v>
      </c>
      <c r="Y65" s="75" t="str">
        <f t="shared" si="2"/>
        <v>Fri</v>
      </c>
      <c r="Z65" s="76">
        <f>Z64*AVERAGE(AA$4:AA64)+Z64</f>
        <v>6423.8561765972254</v>
      </c>
      <c r="AA65" s="77">
        <f t="shared" si="4"/>
        <v>9.2928546456845229E-3</v>
      </c>
    </row>
    <row r="66" spans="24:27" ht="13" x14ac:dyDescent="0.3">
      <c r="X66" s="74">
        <f t="shared" si="3"/>
        <v>44772</v>
      </c>
      <c r="Y66" s="75" t="str">
        <f t="shared" si="2"/>
        <v>Sat</v>
      </c>
      <c r="Z66" s="76">
        <f>Z65*AVERAGE(AA$4:AA65)+Z65</f>
        <v>6483.5521383111263</v>
      </c>
      <c r="AA66" s="77">
        <f t="shared" si="4"/>
        <v>9.2928546456845229E-3</v>
      </c>
    </row>
    <row r="67" spans="24:27" ht="13" x14ac:dyDescent="0.3">
      <c r="X67" s="74">
        <f t="shared" si="3"/>
        <v>44773</v>
      </c>
      <c r="Y67" s="75" t="str">
        <f t="shared" si="2"/>
        <v>Sun</v>
      </c>
      <c r="Z67" s="76">
        <f>Z66*AVERAGE(AA$4:AA66)+Z66</f>
        <v>6543.8028459201687</v>
      </c>
      <c r="AA67" s="77">
        <f t="shared" si="4"/>
        <v>9.2928546456845229E-3</v>
      </c>
    </row>
  </sheetData>
  <mergeCells count="3">
    <mergeCell ref="A2:K2"/>
    <mergeCell ref="R2:U2"/>
    <mergeCell ref="M2:P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E88E8-025B-474A-AC9D-BFA4F6F35D3F}">
  <dimension ref="A1:O78"/>
  <sheetViews>
    <sheetView showGridLines="0" zoomScale="89" zoomScaleNormal="89" workbookViewId="0">
      <selection activeCell="O11" sqref="O11"/>
    </sheetView>
  </sheetViews>
  <sheetFormatPr defaultRowHeight="12.5" x14ac:dyDescent="0.25"/>
  <cols>
    <col min="1" max="1" width="11.81640625" bestFit="1" customWidth="1"/>
    <col min="2" max="2" width="19.81640625" bestFit="1" customWidth="1"/>
    <col min="3" max="3" width="21.7265625" style="13" bestFit="1" customWidth="1"/>
    <col min="4" max="4" width="13.453125" bestFit="1" customWidth="1"/>
    <col min="5" max="5" width="13.453125" style="13" customWidth="1"/>
    <col min="6" max="6" width="20.81640625" style="13" bestFit="1" customWidth="1"/>
    <col min="7" max="7" width="12.1796875" bestFit="1" customWidth="1"/>
    <col min="8" max="8" width="11.36328125" bestFit="1" customWidth="1"/>
    <col min="9" max="9" width="9.36328125" bestFit="1" customWidth="1"/>
    <col min="11" max="11" width="7.1796875" bestFit="1" customWidth="1"/>
  </cols>
  <sheetData>
    <row r="1" spans="1:6" ht="13" x14ac:dyDescent="0.3">
      <c r="A1" s="16" t="s">
        <v>73</v>
      </c>
    </row>
    <row r="3" spans="1:6" ht="13" x14ac:dyDescent="0.3">
      <c r="A3" s="29" t="s">
        <v>72</v>
      </c>
      <c r="B3" s="32" t="s">
        <v>71</v>
      </c>
      <c r="C3" s="32" t="s">
        <v>67</v>
      </c>
      <c r="D3" s="32" t="s">
        <v>68</v>
      </c>
      <c r="E3" s="39"/>
    </row>
    <row r="4" spans="1:6" x14ac:dyDescent="0.25">
      <c r="A4" s="33" t="s">
        <v>70</v>
      </c>
      <c r="B4" s="28">
        <v>20</v>
      </c>
      <c r="C4" s="28">
        <v>158471</v>
      </c>
      <c r="D4" s="20">
        <f>C4/B4</f>
        <v>7923.55</v>
      </c>
      <c r="E4" s="20"/>
      <c r="F4" s="17">
        <f>D4/D5-1</f>
        <v>0.21823718331995146</v>
      </c>
    </row>
    <row r="5" spans="1:6" x14ac:dyDescent="0.25">
      <c r="A5" s="27" t="s">
        <v>69</v>
      </c>
      <c r="B5" s="28">
        <v>9</v>
      </c>
      <c r="C5" s="28">
        <v>58537</v>
      </c>
      <c r="D5" s="20">
        <f>C5/B5</f>
        <v>6504.1111111111113</v>
      </c>
      <c r="E5" s="20"/>
    </row>
    <row r="6" spans="1:6" ht="13" x14ac:dyDescent="0.3">
      <c r="A6" s="30" t="s">
        <v>53</v>
      </c>
      <c r="B6" s="31">
        <v>29</v>
      </c>
      <c r="C6" s="31">
        <v>217008</v>
      </c>
      <c r="D6" s="34">
        <f>C6/B6</f>
        <v>7483.0344827586205</v>
      </c>
      <c r="E6" s="53"/>
    </row>
    <row r="7" spans="1:6" x14ac:dyDescent="0.25">
      <c r="C7"/>
      <c r="D7" s="13"/>
    </row>
    <row r="8" spans="1:6" ht="13" x14ac:dyDescent="0.3">
      <c r="A8" s="32" t="s">
        <v>16</v>
      </c>
      <c r="B8" s="32" t="s">
        <v>76</v>
      </c>
      <c r="C8" s="32" t="s">
        <v>75</v>
      </c>
      <c r="D8" s="39" t="s">
        <v>94</v>
      </c>
    </row>
    <row r="9" spans="1:6" ht="13" x14ac:dyDescent="0.3">
      <c r="A9" s="22">
        <v>7</v>
      </c>
      <c r="B9" s="19">
        <v>4363</v>
      </c>
      <c r="C9" s="20">
        <v>150.44827586206895</v>
      </c>
      <c r="D9" s="18">
        <f>B9/$B$25</f>
        <v>2.0105249576052496E-2</v>
      </c>
    </row>
    <row r="10" spans="1:6" ht="13" x14ac:dyDescent="0.3">
      <c r="A10" s="22">
        <v>8</v>
      </c>
      <c r="B10" s="19">
        <v>7045</v>
      </c>
      <c r="C10" s="20">
        <v>242.93103448275863</v>
      </c>
      <c r="D10" s="18">
        <f t="shared" ref="D10:D25" si="0">B10/$B$25</f>
        <v>3.2464240949642412E-2</v>
      </c>
    </row>
    <row r="11" spans="1:6" ht="13" x14ac:dyDescent="0.3">
      <c r="A11" s="22">
        <v>9</v>
      </c>
      <c r="B11" s="19">
        <v>9523</v>
      </c>
      <c r="C11" s="20">
        <v>328.37931034482756</v>
      </c>
      <c r="D11" s="18">
        <f t="shared" si="0"/>
        <v>4.3883174813831749E-2</v>
      </c>
    </row>
    <row r="12" spans="1:6" ht="13" x14ac:dyDescent="0.3">
      <c r="A12" s="22">
        <v>10</v>
      </c>
      <c r="B12" s="19">
        <v>11939</v>
      </c>
      <c r="C12" s="20">
        <v>411.68965517241378</v>
      </c>
      <c r="D12" s="46">
        <f t="shared" si="0"/>
        <v>5.5016404925164047E-2</v>
      </c>
    </row>
    <row r="13" spans="1:6" ht="13" x14ac:dyDescent="0.3">
      <c r="A13" s="22">
        <v>11</v>
      </c>
      <c r="B13" s="19">
        <v>13584</v>
      </c>
      <c r="C13" s="20">
        <v>468.41379310344826</v>
      </c>
      <c r="D13" s="46">
        <f t="shared" si="0"/>
        <v>6.2596770625967704E-2</v>
      </c>
    </row>
    <row r="14" spans="1:6" ht="13" x14ac:dyDescent="0.3">
      <c r="A14" s="22">
        <v>12</v>
      </c>
      <c r="B14" s="19">
        <v>15099</v>
      </c>
      <c r="C14" s="20">
        <v>520.65517241379314</v>
      </c>
      <c r="D14" s="46">
        <f t="shared" si="0"/>
        <v>6.9578080070780798E-2</v>
      </c>
    </row>
    <row r="15" spans="1:6" ht="13" x14ac:dyDescent="0.3">
      <c r="A15" s="22">
        <v>13</v>
      </c>
      <c r="B15" s="19">
        <v>16914</v>
      </c>
      <c r="C15" s="20">
        <v>583.24137931034488</v>
      </c>
      <c r="D15" s="46">
        <f t="shared" si="0"/>
        <v>7.7941827029418265E-2</v>
      </c>
    </row>
    <row r="16" spans="1:6" ht="13" x14ac:dyDescent="0.3">
      <c r="A16" s="22">
        <v>14</v>
      </c>
      <c r="B16" s="19">
        <v>17767</v>
      </c>
      <c r="C16" s="20">
        <v>612.65517241379314</v>
      </c>
      <c r="D16" s="46">
        <f t="shared" si="0"/>
        <v>8.1872557693725576E-2</v>
      </c>
    </row>
    <row r="17" spans="1:14" ht="13" x14ac:dyDescent="0.3">
      <c r="A17" s="22">
        <v>15</v>
      </c>
      <c r="B17" s="19">
        <v>18330</v>
      </c>
      <c r="C17" s="20">
        <v>632.06896551724139</v>
      </c>
      <c r="D17" s="46">
        <f t="shared" si="0"/>
        <v>8.4466932094669323E-2</v>
      </c>
    </row>
    <row r="18" spans="1:14" ht="13" x14ac:dyDescent="0.3">
      <c r="A18" s="22">
        <v>16</v>
      </c>
      <c r="B18" s="19">
        <v>20023</v>
      </c>
      <c r="C18" s="20">
        <v>690.44827586206895</v>
      </c>
      <c r="D18" s="46">
        <f t="shared" si="0"/>
        <v>9.2268487797684873E-2</v>
      </c>
    </row>
    <row r="19" spans="1:14" ht="13" x14ac:dyDescent="0.3">
      <c r="A19" s="22">
        <v>17</v>
      </c>
      <c r="B19" s="19">
        <v>21055</v>
      </c>
      <c r="C19" s="20">
        <v>726.0344827586207</v>
      </c>
      <c r="D19" s="46">
        <f t="shared" si="0"/>
        <v>9.7024072845240728E-2</v>
      </c>
    </row>
    <row r="20" spans="1:14" ht="13" x14ac:dyDescent="0.3">
      <c r="A20" s="22">
        <v>18</v>
      </c>
      <c r="B20" s="19">
        <v>19875</v>
      </c>
      <c r="C20" s="20">
        <v>685.34482758620686</v>
      </c>
      <c r="D20" s="46">
        <f t="shared" si="0"/>
        <v>9.1586485290864855E-2</v>
      </c>
    </row>
    <row r="21" spans="1:14" ht="13" x14ac:dyDescent="0.3">
      <c r="A21" s="22">
        <v>19</v>
      </c>
      <c r="B21" s="19">
        <v>16256</v>
      </c>
      <c r="C21" s="20">
        <v>560.55172413793105</v>
      </c>
      <c r="D21" s="46">
        <f t="shared" si="0"/>
        <v>7.4909680749096805E-2</v>
      </c>
    </row>
    <row r="22" spans="1:14" ht="13" x14ac:dyDescent="0.3">
      <c r="A22" s="22">
        <v>20</v>
      </c>
      <c r="B22" s="19">
        <v>13657</v>
      </c>
      <c r="C22" s="20">
        <v>470.93103448275861</v>
      </c>
      <c r="D22" s="46">
        <f t="shared" si="0"/>
        <v>6.2933163754331639E-2</v>
      </c>
    </row>
    <row r="23" spans="1:14" ht="13" x14ac:dyDescent="0.3">
      <c r="A23" s="22">
        <v>21</v>
      </c>
      <c r="B23" s="19">
        <v>8505</v>
      </c>
      <c r="C23" s="20">
        <v>293.27586206896552</v>
      </c>
      <c r="D23" s="18">
        <f t="shared" si="0"/>
        <v>3.9192103516921033E-2</v>
      </c>
    </row>
    <row r="24" spans="1:14" ht="13" x14ac:dyDescent="0.3">
      <c r="A24" s="22">
        <v>22</v>
      </c>
      <c r="B24" s="19">
        <v>3073</v>
      </c>
      <c r="C24" s="20">
        <v>105.96551724137932</v>
      </c>
      <c r="D24" s="18">
        <f t="shared" si="0"/>
        <v>1.4160768266607683E-2</v>
      </c>
    </row>
    <row r="25" spans="1:14" ht="13" x14ac:dyDescent="0.3">
      <c r="A25" s="35" t="s">
        <v>77</v>
      </c>
      <c r="B25" s="36">
        <f>SUM(B9:B24)</f>
        <v>217008</v>
      </c>
      <c r="C25" s="37">
        <f>SUM(C9:C24)</f>
        <v>7483.0344827586205</v>
      </c>
      <c r="D25" s="38">
        <f t="shared" si="0"/>
        <v>1</v>
      </c>
    </row>
    <row r="27" spans="1:14" ht="13" x14ac:dyDescent="0.3">
      <c r="A27" s="16" t="s">
        <v>92</v>
      </c>
    </row>
    <row r="28" spans="1:14" ht="52" x14ac:dyDescent="0.25">
      <c r="A28" s="48" t="s">
        <v>11</v>
      </c>
      <c r="B28" s="49" t="s">
        <v>15</v>
      </c>
      <c r="C28" s="49" t="s">
        <v>80</v>
      </c>
      <c r="D28" s="49" t="s">
        <v>12</v>
      </c>
      <c r="E28" s="49" t="s">
        <v>98</v>
      </c>
      <c r="F28" s="49" t="s">
        <v>88</v>
      </c>
      <c r="G28" s="49" t="s">
        <v>97</v>
      </c>
      <c r="H28" s="49" t="s">
        <v>96</v>
      </c>
      <c r="I28" s="49" t="s">
        <v>78</v>
      </c>
      <c r="J28" s="49" t="s">
        <v>79</v>
      </c>
      <c r="K28" s="49" t="s">
        <v>95</v>
      </c>
      <c r="M28" s="13"/>
      <c r="N28" s="13"/>
    </row>
    <row r="29" spans="1:14" ht="13" x14ac:dyDescent="0.3">
      <c r="A29" s="22">
        <v>7</v>
      </c>
      <c r="B29" s="25">
        <v>26101</v>
      </c>
      <c r="C29" s="41">
        <f t="shared" ref="C29:C44" si="1">D29+G29</f>
        <v>13912</v>
      </c>
      <c r="D29" s="25">
        <v>5724</v>
      </c>
      <c r="E29" s="40">
        <f>C29/30</f>
        <v>463.73333333333335</v>
      </c>
      <c r="F29" s="42">
        <f>D29/30</f>
        <v>190.8</v>
      </c>
      <c r="G29" s="25">
        <v>8188</v>
      </c>
      <c r="H29" s="25">
        <v>12189</v>
      </c>
      <c r="I29" s="43">
        <f t="shared" ref="I29:I45" si="2">G29/B29</f>
        <v>0.31370445576797823</v>
      </c>
      <c r="J29" s="43">
        <f t="shared" ref="J29:J45" si="3">H29/B29</f>
        <v>0.46699360177770965</v>
      </c>
      <c r="K29" s="51">
        <f>B29/$B$45</f>
        <v>3.8606834774994381E-2</v>
      </c>
      <c r="M29" s="13"/>
      <c r="N29" s="13"/>
    </row>
    <row r="30" spans="1:14" ht="13" x14ac:dyDescent="0.3">
      <c r="A30" s="22">
        <v>8</v>
      </c>
      <c r="B30" s="25">
        <v>33163</v>
      </c>
      <c r="C30" s="41">
        <f t="shared" si="1"/>
        <v>16310</v>
      </c>
      <c r="D30" s="25">
        <v>5897</v>
      </c>
      <c r="E30" s="40">
        <f t="shared" ref="E30:E44" si="4">C30/30</f>
        <v>543.66666666666663</v>
      </c>
      <c r="F30" s="42">
        <f t="shared" ref="F30:F44" si="5">D30/30</f>
        <v>196.56666666666666</v>
      </c>
      <c r="G30" s="25">
        <v>10413</v>
      </c>
      <c r="H30" s="25">
        <v>16853</v>
      </c>
      <c r="I30" s="43">
        <f t="shared" si="2"/>
        <v>0.31399451195609562</v>
      </c>
      <c r="J30" s="43">
        <f t="shared" si="3"/>
        <v>0.50818683472544701</v>
      </c>
      <c r="K30" s="51">
        <f t="shared" ref="K30:K45" si="6">B30/$B$45</f>
        <v>4.9052467784496324E-2</v>
      </c>
      <c r="M30" s="13"/>
      <c r="N30" s="13"/>
    </row>
    <row r="31" spans="1:14" ht="13" x14ac:dyDescent="0.3">
      <c r="A31" s="22">
        <v>9</v>
      </c>
      <c r="B31" s="25">
        <v>36187</v>
      </c>
      <c r="C31" s="41">
        <f t="shared" si="1"/>
        <v>17031</v>
      </c>
      <c r="D31" s="25">
        <v>6554</v>
      </c>
      <c r="E31" s="40">
        <f t="shared" si="4"/>
        <v>567.70000000000005</v>
      </c>
      <c r="F31" s="42">
        <f t="shared" si="5"/>
        <v>218.46666666666667</v>
      </c>
      <c r="G31" s="25">
        <v>10477</v>
      </c>
      <c r="H31" s="25">
        <v>19156</v>
      </c>
      <c r="I31" s="43">
        <f t="shared" si="2"/>
        <v>0.28952386216044435</v>
      </c>
      <c r="J31" s="43">
        <f t="shared" si="3"/>
        <v>0.52936137286870977</v>
      </c>
      <c r="K31" s="51">
        <f t="shared" si="6"/>
        <v>5.3525364162396907E-2</v>
      </c>
      <c r="M31" s="13"/>
      <c r="N31" s="13"/>
    </row>
    <row r="32" spans="1:14" ht="13" x14ac:dyDescent="0.3">
      <c r="A32" s="22">
        <v>10</v>
      </c>
      <c r="B32" s="25">
        <v>38492</v>
      </c>
      <c r="C32" s="41">
        <f t="shared" si="1"/>
        <v>17816</v>
      </c>
      <c r="D32" s="25">
        <v>7545</v>
      </c>
      <c r="E32" s="40">
        <f t="shared" si="4"/>
        <v>593.86666666666667</v>
      </c>
      <c r="F32" s="42">
        <f t="shared" si="5"/>
        <v>251.5</v>
      </c>
      <c r="G32" s="25">
        <v>10271</v>
      </c>
      <c r="H32" s="25">
        <v>20676</v>
      </c>
      <c r="I32" s="43">
        <f t="shared" si="2"/>
        <v>0.26683466694378055</v>
      </c>
      <c r="J32" s="43">
        <f t="shared" si="3"/>
        <v>0.53715057674321942</v>
      </c>
      <c r="K32" s="51">
        <f t="shared" si="6"/>
        <v>5.6934764344626014E-2</v>
      </c>
      <c r="M32" s="13"/>
      <c r="N32" s="13"/>
    </row>
    <row r="33" spans="1:15" ht="13" x14ac:dyDescent="0.3">
      <c r="A33" s="22">
        <v>11</v>
      </c>
      <c r="B33" s="25">
        <v>38896</v>
      </c>
      <c r="C33" s="41">
        <f t="shared" si="1"/>
        <v>17545</v>
      </c>
      <c r="D33" s="25">
        <v>8727</v>
      </c>
      <c r="E33" s="40">
        <f t="shared" si="4"/>
        <v>584.83333333333337</v>
      </c>
      <c r="F33" s="42">
        <f t="shared" si="5"/>
        <v>290.89999999999998</v>
      </c>
      <c r="G33" s="25">
        <v>8818</v>
      </c>
      <c r="H33" s="25">
        <v>21351</v>
      </c>
      <c r="I33" s="43">
        <f t="shared" si="2"/>
        <v>0.22670711641299876</v>
      </c>
      <c r="J33" s="43">
        <f t="shared" si="3"/>
        <v>0.54892533936651589</v>
      </c>
      <c r="K33" s="51">
        <f t="shared" si="6"/>
        <v>5.7532333834266175E-2</v>
      </c>
      <c r="M33" s="13"/>
      <c r="N33" s="13"/>
      <c r="O33" s="13"/>
    </row>
    <row r="34" spans="1:15" ht="13" x14ac:dyDescent="0.3">
      <c r="A34" s="22">
        <v>12</v>
      </c>
      <c r="B34" s="25">
        <v>40846</v>
      </c>
      <c r="C34" s="41">
        <f t="shared" si="1"/>
        <v>18163</v>
      </c>
      <c r="D34" s="25">
        <v>8941</v>
      </c>
      <c r="E34" s="40">
        <f t="shared" si="4"/>
        <v>605.43333333333328</v>
      </c>
      <c r="F34" s="42">
        <f t="shared" si="5"/>
        <v>298.03333333333336</v>
      </c>
      <c r="G34" s="25">
        <v>9222</v>
      </c>
      <c r="H34" s="25">
        <v>22683</v>
      </c>
      <c r="I34" s="43">
        <f t="shared" si="2"/>
        <v>0.22577486167556188</v>
      </c>
      <c r="J34" s="43">
        <f t="shared" si="3"/>
        <v>0.55532977525339078</v>
      </c>
      <c r="K34" s="52">
        <f t="shared" si="6"/>
        <v>6.0416642014459995E-2</v>
      </c>
      <c r="M34" s="13"/>
      <c r="N34" s="13"/>
      <c r="O34" s="13"/>
    </row>
    <row r="35" spans="1:15" ht="13" x14ac:dyDescent="0.3">
      <c r="A35" s="22">
        <v>13</v>
      </c>
      <c r="B35" s="25">
        <v>42837</v>
      </c>
      <c r="C35" s="41">
        <f t="shared" si="1"/>
        <v>18874</v>
      </c>
      <c r="D35" s="25">
        <v>9462</v>
      </c>
      <c r="E35" s="40">
        <f t="shared" si="4"/>
        <v>629.13333333333333</v>
      </c>
      <c r="F35" s="42">
        <f t="shared" si="5"/>
        <v>315.39999999999998</v>
      </c>
      <c r="G35" s="25">
        <v>9412</v>
      </c>
      <c r="H35" s="25">
        <v>23962</v>
      </c>
      <c r="I35" s="43">
        <f t="shared" si="2"/>
        <v>0.21971660013539698</v>
      </c>
      <c r="J35" s="43">
        <f t="shared" si="3"/>
        <v>0.55937624016621146</v>
      </c>
      <c r="K35" s="52">
        <f t="shared" si="6"/>
        <v>6.3361594623057904E-2</v>
      </c>
      <c r="M35" s="13"/>
      <c r="N35" s="13"/>
      <c r="O35" s="13"/>
    </row>
    <row r="36" spans="1:15" ht="13" x14ac:dyDescent="0.3">
      <c r="A36" s="22">
        <v>14</v>
      </c>
      <c r="B36" s="25">
        <v>43126</v>
      </c>
      <c r="C36" s="41">
        <f t="shared" si="1"/>
        <v>19231</v>
      </c>
      <c r="D36" s="25">
        <v>9970</v>
      </c>
      <c r="E36" s="40">
        <f t="shared" si="4"/>
        <v>641.0333333333333</v>
      </c>
      <c r="F36" s="42">
        <f t="shared" si="5"/>
        <v>332.33333333333331</v>
      </c>
      <c r="G36" s="25">
        <v>9261</v>
      </c>
      <c r="H36" s="25">
        <v>23895</v>
      </c>
      <c r="I36" s="43">
        <f t="shared" si="2"/>
        <v>0.21474284654268885</v>
      </c>
      <c r="J36" s="43">
        <f t="shared" si="3"/>
        <v>0.55407410842647131</v>
      </c>
      <c r="K36" s="52">
        <f t="shared" si="6"/>
        <v>6.378906388668662E-2</v>
      </c>
      <c r="M36" s="13"/>
      <c r="N36" s="13"/>
      <c r="O36" s="13"/>
    </row>
    <row r="37" spans="1:15" ht="13" x14ac:dyDescent="0.3">
      <c r="A37" s="22">
        <v>15</v>
      </c>
      <c r="B37" s="25">
        <v>43456</v>
      </c>
      <c r="C37" s="41">
        <f t="shared" si="1"/>
        <v>19076</v>
      </c>
      <c r="D37" s="25">
        <v>10523</v>
      </c>
      <c r="E37" s="40">
        <f t="shared" si="4"/>
        <v>635.86666666666667</v>
      </c>
      <c r="F37" s="42">
        <f t="shared" si="5"/>
        <v>350.76666666666665</v>
      </c>
      <c r="G37" s="25">
        <v>8553</v>
      </c>
      <c r="H37" s="25">
        <v>24380</v>
      </c>
      <c r="I37" s="43">
        <f t="shared" si="2"/>
        <v>0.19681977172312223</v>
      </c>
      <c r="J37" s="43">
        <f t="shared" si="3"/>
        <v>0.56102724594992637</v>
      </c>
      <c r="K37" s="52">
        <f t="shared" si="6"/>
        <v>6.4277177578719424E-2</v>
      </c>
      <c r="M37" s="13"/>
      <c r="N37" s="13"/>
      <c r="O37" s="13"/>
    </row>
    <row r="38" spans="1:15" ht="13" x14ac:dyDescent="0.3">
      <c r="A38" s="22">
        <v>16</v>
      </c>
      <c r="B38" s="25">
        <v>46613</v>
      </c>
      <c r="C38" s="41">
        <f t="shared" si="1"/>
        <v>20121</v>
      </c>
      <c r="D38" s="25">
        <v>8813</v>
      </c>
      <c r="E38" s="40">
        <f t="shared" si="4"/>
        <v>670.7</v>
      </c>
      <c r="F38" s="42">
        <f t="shared" si="5"/>
        <v>293.76666666666665</v>
      </c>
      <c r="G38" s="25">
        <v>11308</v>
      </c>
      <c r="H38" s="25">
        <v>26492</v>
      </c>
      <c r="I38" s="43">
        <f t="shared" si="2"/>
        <v>0.24259326797245404</v>
      </c>
      <c r="J38" s="43">
        <f t="shared" si="3"/>
        <v>0.568339304485873</v>
      </c>
      <c r="K38" s="52">
        <f t="shared" si="6"/>
        <v>6.8946798565833231E-2</v>
      </c>
      <c r="M38" s="13"/>
      <c r="N38" s="13"/>
      <c r="O38" s="13"/>
    </row>
    <row r="39" spans="1:15" ht="13" x14ac:dyDescent="0.3">
      <c r="A39" s="22">
        <v>17</v>
      </c>
      <c r="B39" s="25">
        <v>50750</v>
      </c>
      <c r="C39" s="41">
        <f t="shared" si="1"/>
        <v>22718</v>
      </c>
      <c r="D39" s="25">
        <v>8474</v>
      </c>
      <c r="E39" s="40">
        <f t="shared" si="4"/>
        <v>757.26666666666665</v>
      </c>
      <c r="F39" s="42">
        <f t="shared" si="5"/>
        <v>282.46666666666664</v>
      </c>
      <c r="G39" s="25">
        <v>14244</v>
      </c>
      <c r="H39" s="25">
        <v>28032</v>
      </c>
      <c r="I39" s="43">
        <f t="shared" si="2"/>
        <v>0.28066995073891626</v>
      </c>
      <c r="J39" s="43">
        <f t="shared" si="3"/>
        <v>0.55235467980295572</v>
      </c>
      <c r="K39" s="52">
        <f t="shared" si="6"/>
        <v>7.506596930504443E-2</v>
      </c>
      <c r="M39" s="13"/>
      <c r="N39" s="13"/>
      <c r="O39" s="13"/>
    </row>
    <row r="40" spans="1:15" ht="13" x14ac:dyDescent="0.3">
      <c r="A40" s="22">
        <v>18</v>
      </c>
      <c r="B40" s="25">
        <v>55629</v>
      </c>
      <c r="C40" s="41">
        <f t="shared" si="1"/>
        <v>26590</v>
      </c>
      <c r="D40" s="25">
        <v>7638</v>
      </c>
      <c r="E40" s="40">
        <f t="shared" si="4"/>
        <v>886.33333333333337</v>
      </c>
      <c r="F40" s="42">
        <f t="shared" si="5"/>
        <v>254.6</v>
      </c>
      <c r="G40" s="25">
        <v>18952</v>
      </c>
      <c r="H40" s="25">
        <v>29039</v>
      </c>
      <c r="I40" s="43">
        <f t="shared" si="2"/>
        <v>0.34068561361879596</v>
      </c>
      <c r="J40" s="43">
        <f t="shared" si="3"/>
        <v>0.52201190026784594</v>
      </c>
      <c r="K40" s="52">
        <f t="shared" si="6"/>
        <v>8.2282656285129388E-2</v>
      </c>
      <c r="M40" s="13"/>
      <c r="N40" s="13"/>
      <c r="O40" s="13"/>
    </row>
    <row r="41" spans="1:15" ht="13" x14ac:dyDescent="0.3">
      <c r="A41" s="22">
        <v>19</v>
      </c>
      <c r="B41" s="25">
        <v>52797</v>
      </c>
      <c r="C41" s="41">
        <f t="shared" si="1"/>
        <v>28161</v>
      </c>
      <c r="D41" s="25">
        <v>8571</v>
      </c>
      <c r="E41" s="40">
        <f t="shared" si="4"/>
        <v>938.7</v>
      </c>
      <c r="F41" s="42">
        <f t="shared" si="5"/>
        <v>285.7</v>
      </c>
      <c r="G41" s="25">
        <v>19590</v>
      </c>
      <c r="H41" s="25">
        <v>24636</v>
      </c>
      <c r="I41" s="43">
        <f t="shared" si="2"/>
        <v>0.37104380930734698</v>
      </c>
      <c r="J41" s="43">
        <f t="shared" si="3"/>
        <v>0.46661742144440027</v>
      </c>
      <c r="K41" s="52">
        <f t="shared" si="6"/>
        <v>7.8093753328047896E-2</v>
      </c>
      <c r="M41" s="13"/>
      <c r="N41" s="13"/>
      <c r="O41" s="13"/>
    </row>
    <row r="42" spans="1:15" ht="13" x14ac:dyDescent="0.3">
      <c r="A42" s="22">
        <v>20</v>
      </c>
      <c r="B42" s="25">
        <v>50254</v>
      </c>
      <c r="C42" s="41">
        <f t="shared" si="1"/>
        <v>27600</v>
      </c>
      <c r="D42" s="25">
        <v>8316</v>
      </c>
      <c r="E42" s="40">
        <f t="shared" si="4"/>
        <v>920</v>
      </c>
      <c r="F42" s="42">
        <f t="shared" si="5"/>
        <v>277.2</v>
      </c>
      <c r="G42" s="25">
        <v>19284</v>
      </c>
      <c r="H42" s="25">
        <v>22654</v>
      </c>
      <c r="I42" s="43">
        <f t="shared" si="2"/>
        <v>0.38373064830660247</v>
      </c>
      <c r="J42" s="43">
        <f t="shared" si="3"/>
        <v>0.45078998686671706</v>
      </c>
      <c r="K42" s="52">
        <f t="shared" si="6"/>
        <v>7.4332319634595134E-2</v>
      </c>
      <c r="M42" s="13"/>
      <c r="N42" s="13"/>
      <c r="O42" s="13"/>
    </row>
    <row r="43" spans="1:15" ht="13" x14ac:dyDescent="0.3">
      <c r="A43" s="22">
        <v>21</v>
      </c>
      <c r="B43" s="25">
        <v>50332</v>
      </c>
      <c r="C43" s="41">
        <f t="shared" si="1"/>
        <v>26085</v>
      </c>
      <c r="D43" s="25">
        <v>6373</v>
      </c>
      <c r="E43" s="40">
        <f t="shared" si="4"/>
        <v>869.5</v>
      </c>
      <c r="F43" s="42">
        <f t="shared" si="5"/>
        <v>212.43333333333334</v>
      </c>
      <c r="G43" s="25">
        <v>19712</v>
      </c>
      <c r="H43" s="25">
        <v>24247</v>
      </c>
      <c r="I43" s="43">
        <f t="shared" si="2"/>
        <v>0.39163951362950011</v>
      </c>
      <c r="J43" s="43">
        <f t="shared" si="3"/>
        <v>0.48174123817849479</v>
      </c>
      <c r="K43" s="52">
        <f t="shared" si="6"/>
        <v>7.4447691961802884E-2</v>
      </c>
      <c r="M43" s="13"/>
      <c r="N43" s="13"/>
    </row>
    <row r="44" spans="1:15" ht="13" x14ac:dyDescent="0.3">
      <c r="A44" s="22">
        <v>22</v>
      </c>
      <c r="B44" s="25">
        <v>26593</v>
      </c>
      <c r="C44" s="41">
        <f t="shared" si="1"/>
        <v>12691</v>
      </c>
      <c r="D44" s="25">
        <v>3195</v>
      </c>
      <c r="E44" s="40">
        <f t="shared" si="4"/>
        <v>423.03333333333336</v>
      </c>
      <c r="F44" s="42">
        <f t="shared" si="5"/>
        <v>106.5</v>
      </c>
      <c r="G44" s="25">
        <v>9496</v>
      </c>
      <c r="H44" s="25">
        <v>13902</v>
      </c>
      <c r="I44" s="43">
        <f t="shared" si="2"/>
        <v>0.35708645132177641</v>
      </c>
      <c r="J44" s="43">
        <f t="shared" si="3"/>
        <v>0.52276914977625688</v>
      </c>
      <c r="K44" s="51">
        <f t="shared" si="6"/>
        <v>3.9334567915843284E-2</v>
      </c>
      <c r="M44" s="13"/>
      <c r="N44" s="13"/>
    </row>
    <row r="45" spans="1:15" ht="13" x14ac:dyDescent="0.3">
      <c r="A45" s="35" t="s">
        <v>77</v>
      </c>
      <c r="B45" s="36">
        <f>SUM(B29:B44)</f>
        <v>676072</v>
      </c>
      <c r="C45" s="37">
        <f>SUM(C29:C44)</f>
        <v>321924</v>
      </c>
      <c r="D45" s="37">
        <f>SUM(D29:D44)</f>
        <v>124723</v>
      </c>
      <c r="E45" s="37">
        <f>SUM(E29:E44)</f>
        <v>10730.8</v>
      </c>
      <c r="F45" s="37">
        <f>SUM(F29:F44)</f>
        <v>4157.4333333333325</v>
      </c>
      <c r="G45" s="37">
        <f t="shared" ref="G45:H45" si="7">SUM(G29:G44)</f>
        <v>197201</v>
      </c>
      <c r="H45" s="37">
        <f t="shared" si="7"/>
        <v>354147</v>
      </c>
      <c r="I45" s="38">
        <f t="shared" si="2"/>
        <v>0.29168638843200134</v>
      </c>
      <c r="J45" s="38">
        <f t="shared" si="3"/>
        <v>0.52383030209800141</v>
      </c>
      <c r="K45" s="50">
        <f t="shared" si="6"/>
        <v>1</v>
      </c>
      <c r="M45" s="13"/>
      <c r="N45" s="13"/>
    </row>
    <row r="46" spans="1:15" x14ac:dyDescent="0.25">
      <c r="A46" s="44" t="s">
        <v>81</v>
      </c>
      <c r="B46" s="45">
        <f>B45/30</f>
        <v>22535.733333333334</v>
      </c>
      <c r="C46" s="45">
        <f>C45/30</f>
        <v>10730.8</v>
      </c>
      <c r="D46" s="45">
        <f>D45/30</f>
        <v>4157.4333333333334</v>
      </c>
      <c r="E46" s="45">
        <f>AVERAGE(E29:E44)</f>
        <v>670.67499999999995</v>
      </c>
      <c r="F46" s="45">
        <f>F45/16</f>
        <v>259.83958333333328</v>
      </c>
      <c r="G46" s="45">
        <f>G45/30</f>
        <v>6573.3666666666668</v>
      </c>
      <c r="H46" s="45">
        <f>H45/30</f>
        <v>11804.9</v>
      </c>
      <c r="I46" s="45"/>
      <c r="J46" s="45"/>
      <c r="K46" s="45"/>
    </row>
    <row r="47" spans="1:15" x14ac:dyDescent="0.25">
      <c r="A47" s="13"/>
      <c r="B47" s="13"/>
      <c r="D47" s="13"/>
      <c r="G47" s="13"/>
      <c r="H47" s="13"/>
      <c r="I47" s="13"/>
      <c r="J47" s="13"/>
    </row>
    <row r="48" spans="1:15" ht="13" x14ac:dyDescent="0.3">
      <c r="A48" s="16" t="s">
        <v>85</v>
      </c>
    </row>
    <row r="49" spans="1:12" ht="13" x14ac:dyDescent="0.3">
      <c r="A49" s="16" t="s">
        <v>15</v>
      </c>
      <c r="B49" s="15" t="s">
        <v>86</v>
      </c>
    </row>
    <row r="50" spans="1:12" ht="13" x14ac:dyDescent="0.3">
      <c r="A50" s="16" t="s">
        <v>80</v>
      </c>
      <c r="B50" s="15" t="s">
        <v>84</v>
      </c>
    </row>
    <row r="51" spans="1:12" ht="13" x14ac:dyDescent="0.3">
      <c r="A51" s="16" t="s">
        <v>12</v>
      </c>
      <c r="B51" s="15" t="s">
        <v>87</v>
      </c>
    </row>
    <row r="52" spans="1:12" s="13" customFormat="1" ht="13" x14ac:dyDescent="0.3">
      <c r="A52" s="16" t="s">
        <v>88</v>
      </c>
      <c r="B52" s="15" t="s">
        <v>91</v>
      </c>
    </row>
    <row r="53" spans="1:12" ht="13" x14ac:dyDescent="0.3">
      <c r="A53" s="16" t="s">
        <v>82</v>
      </c>
      <c r="B53" s="15" t="s">
        <v>90</v>
      </c>
    </row>
    <row r="54" spans="1:12" ht="13" x14ac:dyDescent="0.3">
      <c r="A54" s="16" t="s">
        <v>83</v>
      </c>
      <c r="B54" s="15" t="s">
        <v>89</v>
      </c>
    </row>
    <row r="56" spans="1:12" ht="13" x14ac:dyDescent="0.3">
      <c r="A56" s="16" t="s">
        <v>93</v>
      </c>
    </row>
    <row r="59" spans="1:12" ht="13" x14ac:dyDescent="0.3">
      <c r="A59" s="16" t="s">
        <v>92</v>
      </c>
      <c r="B59" s="13"/>
      <c r="D59" s="13"/>
      <c r="G59" s="13"/>
      <c r="H59" s="13"/>
      <c r="I59" s="13"/>
      <c r="J59" s="13"/>
      <c r="K59" s="13"/>
    </row>
    <row r="60" spans="1:12" ht="39" x14ac:dyDescent="0.25">
      <c r="A60" s="48" t="s">
        <v>11</v>
      </c>
      <c r="B60" s="49" t="s">
        <v>15</v>
      </c>
      <c r="C60" s="49" t="s">
        <v>99</v>
      </c>
      <c r="D60" s="49" t="s">
        <v>80</v>
      </c>
      <c r="E60" s="49" t="s">
        <v>12</v>
      </c>
      <c r="F60" s="49" t="s">
        <v>98</v>
      </c>
      <c r="G60" s="49" t="s">
        <v>88</v>
      </c>
      <c r="H60" s="49" t="s">
        <v>97</v>
      </c>
      <c r="I60" s="49" t="s">
        <v>96</v>
      </c>
      <c r="J60" s="49" t="s">
        <v>78</v>
      </c>
      <c r="K60" s="49" t="s">
        <v>79</v>
      </c>
      <c r="L60" s="49" t="s">
        <v>95</v>
      </c>
    </row>
    <row r="61" spans="1:12" ht="13" x14ac:dyDescent="0.3">
      <c r="A61" s="22">
        <v>7</v>
      </c>
      <c r="B61" s="25">
        <v>26101</v>
      </c>
      <c r="C61" s="42">
        <f>B61/30</f>
        <v>870.0333333333333</v>
      </c>
      <c r="D61" s="41">
        <v>13912</v>
      </c>
      <c r="E61" s="25">
        <v>5724</v>
      </c>
      <c r="F61" s="42">
        <f>D61/30</f>
        <v>463.73333333333335</v>
      </c>
      <c r="G61" s="42">
        <f>E61/30</f>
        <v>190.8</v>
      </c>
      <c r="H61" s="25">
        <v>8188</v>
      </c>
      <c r="I61" s="25">
        <v>12189</v>
      </c>
      <c r="J61" s="43">
        <f t="shared" ref="J61:J77" si="8">H61/B61</f>
        <v>0.31370445576797823</v>
      </c>
      <c r="K61" s="43">
        <f t="shared" ref="K61:K77" si="9">I61/B61</f>
        <v>0.46699360177770965</v>
      </c>
      <c r="L61" s="51">
        <f t="shared" ref="L61:L77" si="10">B61/$B$45</f>
        <v>3.8606834774994381E-2</v>
      </c>
    </row>
    <row r="62" spans="1:12" ht="13" x14ac:dyDescent="0.3">
      <c r="A62" s="22">
        <v>8</v>
      </c>
      <c r="B62" s="25">
        <v>33163</v>
      </c>
      <c r="C62" s="42">
        <f t="shared" ref="C62:C76" si="11">B62/30</f>
        <v>1105.4333333333334</v>
      </c>
      <c r="D62" s="41">
        <v>16310</v>
      </c>
      <c r="E62" s="25">
        <v>5897</v>
      </c>
      <c r="F62" s="42">
        <f t="shared" ref="F62:G76" si="12">D62/30</f>
        <v>543.66666666666663</v>
      </c>
      <c r="G62" s="42">
        <f t="shared" si="12"/>
        <v>196.56666666666666</v>
      </c>
      <c r="H62" s="25">
        <v>10413</v>
      </c>
      <c r="I62" s="25">
        <v>16853</v>
      </c>
      <c r="J62" s="43">
        <f t="shared" si="8"/>
        <v>0.31399451195609562</v>
      </c>
      <c r="K62" s="43">
        <f t="shared" si="9"/>
        <v>0.50818683472544701</v>
      </c>
      <c r="L62" s="51">
        <f t="shared" si="10"/>
        <v>4.9052467784496324E-2</v>
      </c>
    </row>
    <row r="63" spans="1:12" ht="13" x14ac:dyDescent="0.3">
      <c r="A63" s="22">
        <v>9</v>
      </c>
      <c r="B63" s="25">
        <v>36187</v>
      </c>
      <c r="C63" s="42">
        <f t="shared" si="11"/>
        <v>1206.2333333333333</v>
      </c>
      <c r="D63" s="41">
        <v>17031</v>
      </c>
      <c r="E63" s="25">
        <v>6554</v>
      </c>
      <c r="F63" s="42">
        <f t="shared" si="12"/>
        <v>567.70000000000005</v>
      </c>
      <c r="G63" s="42">
        <f t="shared" si="12"/>
        <v>218.46666666666667</v>
      </c>
      <c r="H63" s="25">
        <v>10477</v>
      </c>
      <c r="I63" s="25">
        <v>19156</v>
      </c>
      <c r="J63" s="43">
        <f t="shared" si="8"/>
        <v>0.28952386216044435</v>
      </c>
      <c r="K63" s="43">
        <f t="shared" si="9"/>
        <v>0.52936137286870977</v>
      </c>
      <c r="L63" s="51">
        <f t="shared" si="10"/>
        <v>5.3525364162396907E-2</v>
      </c>
    </row>
    <row r="64" spans="1:12" ht="13" x14ac:dyDescent="0.3">
      <c r="A64" s="22">
        <v>10</v>
      </c>
      <c r="B64" s="25">
        <v>38492</v>
      </c>
      <c r="C64" s="42">
        <f t="shared" si="11"/>
        <v>1283.0666666666666</v>
      </c>
      <c r="D64" s="41">
        <v>17816</v>
      </c>
      <c r="E64" s="25">
        <v>7545</v>
      </c>
      <c r="F64" s="42">
        <f t="shared" si="12"/>
        <v>593.86666666666667</v>
      </c>
      <c r="G64" s="42">
        <f t="shared" si="12"/>
        <v>251.5</v>
      </c>
      <c r="H64" s="25">
        <v>10271</v>
      </c>
      <c r="I64" s="25">
        <v>20676</v>
      </c>
      <c r="J64" s="43">
        <f t="shared" si="8"/>
        <v>0.26683466694378055</v>
      </c>
      <c r="K64" s="43">
        <f t="shared" si="9"/>
        <v>0.53715057674321942</v>
      </c>
      <c r="L64" s="51">
        <f t="shared" si="10"/>
        <v>5.6934764344626014E-2</v>
      </c>
    </row>
    <row r="65" spans="1:12" ht="13" x14ac:dyDescent="0.3">
      <c r="A65" s="22">
        <v>11</v>
      </c>
      <c r="B65" s="25">
        <v>38896</v>
      </c>
      <c r="C65" s="42">
        <f t="shared" si="11"/>
        <v>1296.5333333333333</v>
      </c>
      <c r="D65" s="41">
        <v>17545</v>
      </c>
      <c r="E65" s="25">
        <v>8727</v>
      </c>
      <c r="F65" s="42">
        <f t="shared" si="12"/>
        <v>584.83333333333337</v>
      </c>
      <c r="G65" s="42">
        <f t="shared" si="12"/>
        <v>290.89999999999998</v>
      </c>
      <c r="H65" s="25">
        <v>8818</v>
      </c>
      <c r="I65" s="25">
        <v>21351</v>
      </c>
      <c r="J65" s="43">
        <f t="shared" si="8"/>
        <v>0.22670711641299876</v>
      </c>
      <c r="K65" s="43">
        <f t="shared" si="9"/>
        <v>0.54892533936651589</v>
      </c>
      <c r="L65" s="51">
        <f t="shared" si="10"/>
        <v>5.7532333834266175E-2</v>
      </c>
    </row>
    <row r="66" spans="1:12" ht="13" x14ac:dyDescent="0.3">
      <c r="A66" s="22">
        <v>12</v>
      </c>
      <c r="B66" s="25">
        <v>40846</v>
      </c>
      <c r="C66" s="42">
        <f t="shared" si="11"/>
        <v>1361.5333333333333</v>
      </c>
      <c r="D66" s="41">
        <v>18163</v>
      </c>
      <c r="E66" s="25">
        <v>8941</v>
      </c>
      <c r="F66" s="42">
        <f t="shared" si="12"/>
        <v>605.43333333333328</v>
      </c>
      <c r="G66" s="42">
        <f t="shared" si="12"/>
        <v>298.03333333333336</v>
      </c>
      <c r="H66" s="25">
        <v>9222</v>
      </c>
      <c r="I66" s="25">
        <v>22683</v>
      </c>
      <c r="J66" s="43">
        <f t="shared" si="8"/>
        <v>0.22577486167556188</v>
      </c>
      <c r="K66" s="43">
        <f t="shared" si="9"/>
        <v>0.55532977525339078</v>
      </c>
      <c r="L66" s="52">
        <f t="shared" si="10"/>
        <v>6.0416642014459995E-2</v>
      </c>
    </row>
    <row r="67" spans="1:12" ht="13" x14ac:dyDescent="0.3">
      <c r="A67" s="22">
        <v>13</v>
      </c>
      <c r="B67" s="25">
        <v>42837</v>
      </c>
      <c r="C67" s="42">
        <f t="shared" si="11"/>
        <v>1427.9</v>
      </c>
      <c r="D67" s="41">
        <v>18874</v>
      </c>
      <c r="E67" s="25">
        <v>9462</v>
      </c>
      <c r="F67" s="42">
        <f t="shared" si="12"/>
        <v>629.13333333333333</v>
      </c>
      <c r="G67" s="42">
        <f t="shared" si="12"/>
        <v>315.39999999999998</v>
      </c>
      <c r="H67" s="25">
        <v>9412</v>
      </c>
      <c r="I67" s="25">
        <v>23962</v>
      </c>
      <c r="J67" s="43">
        <f t="shared" si="8"/>
        <v>0.21971660013539698</v>
      </c>
      <c r="K67" s="43">
        <f t="shared" si="9"/>
        <v>0.55937624016621146</v>
      </c>
      <c r="L67" s="52">
        <f t="shared" si="10"/>
        <v>6.3361594623057904E-2</v>
      </c>
    </row>
    <row r="68" spans="1:12" ht="13" x14ac:dyDescent="0.3">
      <c r="A68" s="22">
        <v>14</v>
      </c>
      <c r="B68" s="25">
        <v>43126</v>
      </c>
      <c r="C68" s="42">
        <f t="shared" si="11"/>
        <v>1437.5333333333333</v>
      </c>
      <c r="D68" s="41">
        <v>19231</v>
      </c>
      <c r="E68" s="25">
        <v>9970</v>
      </c>
      <c r="F68" s="42">
        <f t="shared" si="12"/>
        <v>641.0333333333333</v>
      </c>
      <c r="G68" s="42">
        <f t="shared" si="12"/>
        <v>332.33333333333331</v>
      </c>
      <c r="H68" s="25">
        <v>9261</v>
      </c>
      <c r="I68" s="25">
        <v>23895</v>
      </c>
      <c r="J68" s="43">
        <f t="shared" si="8"/>
        <v>0.21474284654268885</v>
      </c>
      <c r="K68" s="43">
        <f t="shared" si="9"/>
        <v>0.55407410842647131</v>
      </c>
      <c r="L68" s="52">
        <f t="shared" si="10"/>
        <v>6.378906388668662E-2</v>
      </c>
    </row>
    <row r="69" spans="1:12" ht="13" x14ac:dyDescent="0.3">
      <c r="A69" s="22">
        <v>15</v>
      </c>
      <c r="B69" s="25">
        <v>43456</v>
      </c>
      <c r="C69" s="42">
        <f t="shared" si="11"/>
        <v>1448.5333333333333</v>
      </c>
      <c r="D69" s="41">
        <v>19076</v>
      </c>
      <c r="E69" s="25">
        <v>10523</v>
      </c>
      <c r="F69" s="42">
        <f t="shared" si="12"/>
        <v>635.86666666666667</v>
      </c>
      <c r="G69" s="42">
        <f t="shared" si="12"/>
        <v>350.76666666666665</v>
      </c>
      <c r="H69" s="25">
        <v>8553</v>
      </c>
      <c r="I69" s="25">
        <v>24380</v>
      </c>
      <c r="J69" s="43">
        <f t="shared" si="8"/>
        <v>0.19681977172312223</v>
      </c>
      <c r="K69" s="43">
        <f t="shared" si="9"/>
        <v>0.56102724594992637</v>
      </c>
      <c r="L69" s="52">
        <f t="shared" si="10"/>
        <v>6.4277177578719424E-2</v>
      </c>
    </row>
    <row r="70" spans="1:12" ht="13" x14ac:dyDescent="0.3">
      <c r="A70" s="22">
        <v>16</v>
      </c>
      <c r="B70" s="25">
        <v>46613</v>
      </c>
      <c r="C70" s="42">
        <f t="shared" si="11"/>
        <v>1553.7666666666667</v>
      </c>
      <c r="D70" s="41">
        <v>20121</v>
      </c>
      <c r="E70" s="25">
        <v>8813</v>
      </c>
      <c r="F70" s="42">
        <f t="shared" si="12"/>
        <v>670.7</v>
      </c>
      <c r="G70" s="42">
        <f t="shared" si="12"/>
        <v>293.76666666666665</v>
      </c>
      <c r="H70" s="25">
        <v>11308</v>
      </c>
      <c r="I70" s="25">
        <v>26492</v>
      </c>
      <c r="J70" s="43">
        <f t="shared" si="8"/>
        <v>0.24259326797245404</v>
      </c>
      <c r="K70" s="43">
        <f t="shared" si="9"/>
        <v>0.568339304485873</v>
      </c>
      <c r="L70" s="52">
        <f t="shared" si="10"/>
        <v>6.8946798565833231E-2</v>
      </c>
    </row>
    <row r="71" spans="1:12" ht="13" x14ac:dyDescent="0.3">
      <c r="A71" s="22">
        <v>17</v>
      </c>
      <c r="B71" s="25">
        <v>50750</v>
      </c>
      <c r="C71" s="42">
        <f t="shared" si="11"/>
        <v>1691.6666666666667</v>
      </c>
      <c r="D71" s="41">
        <v>22718</v>
      </c>
      <c r="E71" s="25">
        <v>8474</v>
      </c>
      <c r="F71" s="42">
        <f t="shared" si="12"/>
        <v>757.26666666666665</v>
      </c>
      <c r="G71" s="42">
        <f t="shared" si="12"/>
        <v>282.46666666666664</v>
      </c>
      <c r="H71" s="25">
        <v>14244</v>
      </c>
      <c r="I71" s="25">
        <v>28032</v>
      </c>
      <c r="J71" s="43">
        <f t="shared" si="8"/>
        <v>0.28066995073891626</v>
      </c>
      <c r="K71" s="43">
        <f t="shared" si="9"/>
        <v>0.55235467980295572</v>
      </c>
      <c r="L71" s="52">
        <f t="shared" si="10"/>
        <v>7.506596930504443E-2</v>
      </c>
    </row>
    <row r="72" spans="1:12" ht="13" x14ac:dyDescent="0.3">
      <c r="A72" s="22">
        <v>18</v>
      </c>
      <c r="B72" s="25">
        <v>55629</v>
      </c>
      <c r="C72" s="42">
        <f t="shared" si="11"/>
        <v>1854.3</v>
      </c>
      <c r="D72" s="41">
        <v>26590</v>
      </c>
      <c r="E72" s="25">
        <v>7638</v>
      </c>
      <c r="F72" s="42">
        <f t="shared" si="12"/>
        <v>886.33333333333337</v>
      </c>
      <c r="G72" s="42">
        <f t="shared" si="12"/>
        <v>254.6</v>
      </c>
      <c r="H72" s="25">
        <v>18952</v>
      </c>
      <c r="I72" s="25">
        <v>29039</v>
      </c>
      <c r="J72" s="43">
        <f t="shared" si="8"/>
        <v>0.34068561361879596</v>
      </c>
      <c r="K72" s="43">
        <f t="shared" si="9"/>
        <v>0.52201190026784594</v>
      </c>
      <c r="L72" s="52">
        <f t="shared" si="10"/>
        <v>8.2282656285129388E-2</v>
      </c>
    </row>
    <row r="73" spans="1:12" ht="13" x14ac:dyDescent="0.3">
      <c r="A73" s="22">
        <v>19</v>
      </c>
      <c r="B73" s="25">
        <v>52797</v>
      </c>
      <c r="C73" s="42">
        <f t="shared" si="11"/>
        <v>1759.9</v>
      </c>
      <c r="D73" s="41">
        <v>28161</v>
      </c>
      <c r="E73" s="25">
        <v>8571</v>
      </c>
      <c r="F73" s="42">
        <f t="shared" si="12"/>
        <v>938.7</v>
      </c>
      <c r="G73" s="42">
        <f t="shared" si="12"/>
        <v>285.7</v>
      </c>
      <c r="H73" s="25">
        <v>19590</v>
      </c>
      <c r="I73" s="25">
        <v>24636</v>
      </c>
      <c r="J73" s="43">
        <f t="shared" si="8"/>
        <v>0.37104380930734698</v>
      </c>
      <c r="K73" s="43">
        <f t="shared" si="9"/>
        <v>0.46661742144440027</v>
      </c>
      <c r="L73" s="52">
        <f t="shared" si="10"/>
        <v>7.8093753328047896E-2</v>
      </c>
    </row>
    <row r="74" spans="1:12" ht="13" x14ac:dyDescent="0.3">
      <c r="A74" s="22">
        <v>20</v>
      </c>
      <c r="B74" s="25">
        <v>50254</v>
      </c>
      <c r="C74" s="42">
        <f t="shared" si="11"/>
        <v>1675.1333333333334</v>
      </c>
      <c r="D74" s="41">
        <v>27600</v>
      </c>
      <c r="E74" s="25">
        <v>8316</v>
      </c>
      <c r="F74" s="42">
        <f t="shared" si="12"/>
        <v>920</v>
      </c>
      <c r="G74" s="42">
        <f t="shared" si="12"/>
        <v>277.2</v>
      </c>
      <c r="H74" s="25">
        <v>19284</v>
      </c>
      <c r="I74" s="25">
        <v>22654</v>
      </c>
      <c r="J74" s="43">
        <f t="shared" si="8"/>
        <v>0.38373064830660247</v>
      </c>
      <c r="K74" s="43">
        <f t="shared" si="9"/>
        <v>0.45078998686671706</v>
      </c>
      <c r="L74" s="52">
        <f t="shared" si="10"/>
        <v>7.4332319634595134E-2</v>
      </c>
    </row>
    <row r="75" spans="1:12" ht="13" x14ac:dyDescent="0.3">
      <c r="A75" s="22">
        <v>21</v>
      </c>
      <c r="B75" s="25">
        <v>50332</v>
      </c>
      <c r="C75" s="42">
        <f t="shared" si="11"/>
        <v>1677.7333333333333</v>
      </c>
      <c r="D75" s="41">
        <v>26085</v>
      </c>
      <c r="E75" s="25">
        <v>6373</v>
      </c>
      <c r="F75" s="42">
        <f t="shared" si="12"/>
        <v>869.5</v>
      </c>
      <c r="G75" s="42">
        <f t="shared" si="12"/>
        <v>212.43333333333334</v>
      </c>
      <c r="H75" s="25">
        <v>19712</v>
      </c>
      <c r="I75" s="25">
        <v>24247</v>
      </c>
      <c r="J75" s="43">
        <f t="shared" si="8"/>
        <v>0.39163951362950011</v>
      </c>
      <c r="K75" s="43">
        <f t="shared" si="9"/>
        <v>0.48174123817849479</v>
      </c>
      <c r="L75" s="52">
        <f t="shared" si="10"/>
        <v>7.4447691961802884E-2</v>
      </c>
    </row>
    <row r="76" spans="1:12" ht="13" x14ac:dyDescent="0.3">
      <c r="A76" s="22">
        <v>22</v>
      </c>
      <c r="B76" s="25">
        <v>26593</v>
      </c>
      <c r="C76" s="42">
        <f t="shared" si="11"/>
        <v>886.43333333333328</v>
      </c>
      <c r="D76" s="41">
        <v>12691</v>
      </c>
      <c r="E76" s="25">
        <v>3195</v>
      </c>
      <c r="F76" s="42">
        <f t="shared" si="12"/>
        <v>423.03333333333336</v>
      </c>
      <c r="G76" s="42">
        <f t="shared" si="12"/>
        <v>106.5</v>
      </c>
      <c r="H76" s="25">
        <v>9496</v>
      </c>
      <c r="I76" s="25">
        <v>13902</v>
      </c>
      <c r="J76" s="43">
        <f t="shared" si="8"/>
        <v>0.35708645132177641</v>
      </c>
      <c r="K76" s="43">
        <f t="shared" si="9"/>
        <v>0.52276914977625688</v>
      </c>
      <c r="L76" s="51">
        <f t="shared" si="10"/>
        <v>3.9334567915843284E-2</v>
      </c>
    </row>
    <row r="77" spans="1:12" ht="13" x14ac:dyDescent="0.3">
      <c r="A77" s="35" t="s">
        <v>77</v>
      </c>
      <c r="B77" s="36">
        <f t="shared" ref="B77:G77" si="13">SUM(B61:B76)</f>
        <v>676072</v>
      </c>
      <c r="C77" s="37">
        <f t="shared" si="13"/>
        <v>22535.733333333334</v>
      </c>
      <c r="D77" s="37">
        <f t="shared" si="13"/>
        <v>321924</v>
      </c>
      <c r="E77" s="37">
        <f t="shared" si="13"/>
        <v>124723</v>
      </c>
      <c r="F77" s="37">
        <f t="shared" si="13"/>
        <v>10730.8</v>
      </c>
      <c r="G77" s="37">
        <f t="shared" si="13"/>
        <v>4157.4333333333325</v>
      </c>
      <c r="H77" s="37">
        <f t="shared" ref="H77" si="14">SUM(H61:H76)</f>
        <v>197201</v>
      </c>
      <c r="I77" s="37">
        <f t="shared" ref="I77" si="15">SUM(I61:I76)</f>
        <v>354147</v>
      </c>
      <c r="J77" s="38">
        <f t="shared" si="8"/>
        <v>0.29168638843200134</v>
      </c>
      <c r="K77" s="38">
        <f t="shared" si="9"/>
        <v>0.52383030209800141</v>
      </c>
      <c r="L77" s="50">
        <f t="shared" si="10"/>
        <v>1</v>
      </c>
    </row>
    <row r="78" spans="1:12" x14ac:dyDescent="0.25">
      <c r="A78" s="44" t="s">
        <v>81</v>
      </c>
      <c r="B78" s="45">
        <f>B77/30</f>
        <v>22535.733333333334</v>
      </c>
      <c r="C78" s="45">
        <f>C77/30</f>
        <v>751.19111111111113</v>
      </c>
      <c r="D78" s="45">
        <f>D77/30</f>
        <v>10730.8</v>
      </c>
      <c r="E78" s="45">
        <f>E77/30</f>
        <v>4157.4333333333334</v>
      </c>
      <c r="F78" s="45">
        <f>F77/30</f>
        <v>357.69333333333333</v>
      </c>
      <c r="G78" s="45">
        <f>G77/16</f>
        <v>259.83958333333328</v>
      </c>
      <c r="H78" s="45">
        <f>H77/30</f>
        <v>6573.3666666666668</v>
      </c>
      <c r="I78" s="45">
        <f>I77/30</f>
        <v>11804.9</v>
      </c>
      <c r="J78" s="45"/>
      <c r="K78" s="45"/>
      <c r="L78" s="45"/>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3:AD34"/>
  <sheetViews>
    <sheetView topLeftCell="A3" workbookViewId="0">
      <selection activeCell="A7" sqref="A7"/>
    </sheetView>
  </sheetViews>
  <sheetFormatPr defaultColWidth="12.6328125" defaultRowHeight="15.75" customHeight="1" x14ac:dyDescent="0.25"/>
  <cols>
    <col min="1" max="1" width="12.26953125" customWidth="1"/>
    <col min="2" max="2" width="19.36328125" customWidth="1"/>
    <col min="3" max="3" width="16.453125" customWidth="1"/>
    <col min="4" max="4" width="18" customWidth="1"/>
    <col min="5" max="5" width="12" customWidth="1"/>
    <col min="6" max="6" width="11.453125" customWidth="1"/>
    <col min="7" max="7" width="9.08984375" customWidth="1"/>
    <col min="8" max="8" width="14.08984375" customWidth="1"/>
    <col min="9" max="10" width="23.6328125" customWidth="1"/>
    <col min="11" max="11" width="37.54296875" bestFit="1" customWidth="1"/>
    <col min="12" max="17" width="7.36328125" bestFit="1" customWidth="1"/>
    <col min="18" max="18" width="8.08984375" bestFit="1" customWidth="1"/>
    <col min="19" max="19" width="6.7265625" bestFit="1" customWidth="1"/>
    <col min="20" max="20" width="7.36328125" bestFit="1" customWidth="1"/>
    <col min="21" max="21" width="15.453125" bestFit="1" customWidth="1"/>
    <col min="22" max="30" width="23.6328125" customWidth="1"/>
  </cols>
  <sheetData>
    <row r="3" spans="1:30" ht="39" x14ac:dyDescent="0.3">
      <c r="E3" s="1" t="s">
        <v>0</v>
      </c>
    </row>
    <row r="4" spans="1:30" ht="15.75" customHeight="1" x14ac:dyDescent="0.25">
      <c r="D4">
        <f>B6-C6</f>
        <v>102463</v>
      </c>
    </row>
    <row r="5" spans="1:30" ht="39" x14ac:dyDescent="0.3">
      <c r="A5" s="2" t="s">
        <v>1</v>
      </c>
      <c r="B5" s="2" t="s">
        <v>2</v>
      </c>
      <c r="C5" s="3" t="s">
        <v>3</v>
      </c>
      <c r="D5" s="3" t="s">
        <v>4</v>
      </c>
      <c r="E5" s="3" t="s">
        <v>5</v>
      </c>
      <c r="F5" s="3" t="s">
        <v>6</v>
      </c>
      <c r="G5" s="3" t="s">
        <v>7</v>
      </c>
      <c r="H5" s="3" t="s">
        <v>8</v>
      </c>
      <c r="I5" s="3" t="s">
        <v>9</v>
      </c>
      <c r="J5" s="3"/>
      <c r="K5" s="59" t="s">
        <v>54</v>
      </c>
      <c r="L5" s="60" t="s">
        <v>62</v>
      </c>
      <c r="M5" s="60" t="s">
        <v>61</v>
      </c>
      <c r="N5" s="60" t="s">
        <v>60</v>
      </c>
      <c r="O5" s="60" t="s">
        <v>59</v>
      </c>
      <c r="P5" s="60" t="s">
        <v>58</v>
      </c>
      <c r="Q5" s="60" t="s">
        <v>57</v>
      </c>
      <c r="R5" s="60" t="s">
        <v>56</v>
      </c>
      <c r="S5" s="60" t="s">
        <v>55</v>
      </c>
      <c r="T5" s="61" t="s">
        <v>100</v>
      </c>
      <c r="U5" s="60" t="s">
        <v>101</v>
      </c>
      <c r="X5" s="3"/>
      <c r="Y5" s="3"/>
      <c r="Z5" s="3"/>
      <c r="AA5" s="3"/>
      <c r="AB5" s="3"/>
      <c r="AC5" s="3"/>
      <c r="AD5" s="3"/>
    </row>
    <row r="6" spans="1:30" ht="15.75" customHeight="1" x14ac:dyDescent="0.35">
      <c r="A6" s="4">
        <v>44682</v>
      </c>
      <c r="B6" s="2">
        <v>985762</v>
      </c>
      <c r="C6" s="2">
        <v>883299</v>
      </c>
      <c r="D6" s="2">
        <v>79303</v>
      </c>
      <c r="E6" s="2">
        <v>50043</v>
      </c>
      <c r="F6" s="2">
        <v>24619</v>
      </c>
      <c r="G6" s="2">
        <v>171</v>
      </c>
      <c r="H6" s="5">
        <v>0.31040000000000001</v>
      </c>
      <c r="I6" s="5">
        <v>0.63100000000000001</v>
      </c>
      <c r="J6" s="5"/>
      <c r="K6" s="54" t="s">
        <v>2</v>
      </c>
      <c r="L6" s="14">
        <v>652947</v>
      </c>
      <c r="M6" s="14">
        <v>468161</v>
      </c>
      <c r="N6" s="14">
        <v>589866</v>
      </c>
      <c r="O6" s="14">
        <v>590112</v>
      </c>
      <c r="P6" s="14">
        <v>761656</v>
      </c>
      <c r="Q6" s="14">
        <v>640531</v>
      </c>
      <c r="R6" s="14">
        <v>1051928</v>
      </c>
      <c r="S6" s="14">
        <v>985762</v>
      </c>
      <c r="T6" s="19">
        <v>676072</v>
      </c>
      <c r="U6" s="62">
        <f>T6*U7+T6</f>
        <v>707700.25148492574</v>
      </c>
      <c r="X6" s="5"/>
      <c r="Y6" s="5"/>
      <c r="Z6" s="5"/>
      <c r="AA6" s="5"/>
      <c r="AB6" s="5"/>
      <c r="AC6" s="5"/>
      <c r="AD6" s="5"/>
    </row>
    <row r="7" spans="1:30" ht="15.75" customHeight="1" x14ac:dyDescent="0.35">
      <c r="A7" s="4">
        <v>44652</v>
      </c>
      <c r="B7" s="2">
        <v>1051928</v>
      </c>
      <c r="C7" s="2">
        <v>961715</v>
      </c>
      <c r="D7" s="2">
        <v>24956</v>
      </c>
      <c r="E7" s="2">
        <v>16805</v>
      </c>
      <c r="F7" s="2">
        <v>7502</v>
      </c>
      <c r="G7" s="2">
        <v>154</v>
      </c>
      <c r="H7" s="5">
        <v>0.30059999999999998</v>
      </c>
      <c r="I7" s="5">
        <v>0.6734</v>
      </c>
      <c r="J7" s="5"/>
      <c r="K7" s="55" t="s">
        <v>103</v>
      </c>
      <c r="L7" s="56" t="s">
        <v>63</v>
      </c>
      <c r="M7" s="57">
        <f>M6/L6-1</f>
        <v>-0.28300306150422627</v>
      </c>
      <c r="N7" s="57">
        <f t="shared" ref="N7:T7" si="0">N6/M6-1</f>
        <v>0.25996398674814869</v>
      </c>
      <c r="O7" s="57">
        <f t="shared" si="0"/>
        <v>4.1704387098095985E-4</v>
      </c>
      <c r="P7" s="57">
        <f t="shared" si="0"/>
        <v>0.29069735914538253</v>
      </c>
      <c r="Q7" s="57">
        <f t="shared" si="0"/>
        <v>-0.15902848530045055</v>
      </c>
      <c r="R7" s="57">
        <f t="shared" si="0"/>
        <v>0.64227492502314476</v>
      </c>
      <c r="S7" s="57">
        <f t="shared" si="0"/>
        <v>-6.2899742187678243E-2</v>
      </c>
      <c r="T7" s="57">
        <f t="shared" si="0"/>
        <v>-0.31416305355653795</v>
      </c>
      <c r="U7" s="57">
        <f>AVERAGE(M7:T7)</f>
        <v>4.678237152984549E-2</v>
      </c>
      <c r="X7" s="5"/>
      <c r="Y7" s="5"/>
      <c r="Z7" s="5"/>
      <c r="AA7" s="5"/>
      <c r="AB7" s="5"/>
      <c r="AC7" s="5"/>
      <c r="AD7" s="5"/>
    </row>
    <row r="8" spans="1:30" ht="15.75" customHeight="1" x14ac:dyDescent="0.35">
      <c r="A8" s="4">
        <v>44621</v>
      </c>
      <c r="B8" s="2">
        <v>640531</v>
      </c>
      <c r="C8" s="2">
        <v>361747</v>
      </c>
      <c r="D8" s="2">
        <v>224848</v>
      </c>
      <c r="E8" s="2">
        <v>72888</v>
      </c>
      <c r="F8" s="2">
        <v>147988</v>
      </c>
      <c r="G8" s="2">
        <v>168</v>
      </c>
      <c r="H8" s="5">
        <v>0.65820000000000001</v>
      </c>
      <c r="I8" s="5">
        <v>0.32419999999999999</v>
      </c>
      <c r="J8" s="5"/>
      <c r="K8" s="54" t="s">
        <v>3</v>
      </c>
      <c r="L8" s="14">
        <v>239444</v>
      </c>
      <c r="M8" s="14">
        <v>239628</v>
      </c>
      <c r="N8" s="14">
        <v>272210</v>
      </c>
      <c r="O8" s="14">
        <v>261799</v>
      </c>
      <c r="P8" s="14">
        <v>246776</v>
      </c>
      <c r="Q8" s="14">
        <v>361747</v>
      </c>
      <c r="R8" s="14">
        <v>961715</v>
      </c>
      <c r="S8" s="14">
        <v>883299</v>
      </c>
      <c r="T8" s="19">
        <v>354147</v>
      </c>
      <c r="U8" s="21">
        <f>T8*U9+T8</f>
        <v>419882.35406755761</v>
      </c>
      <c r="X8" s="5"/>
      <c r="Y8" s="5"/>
      <c r="Z8" s="5"/>
      <c r="AA8" s="5"/>
      <c r="AB8" s="5"/>
      <c r="AC8" s="5"/>
      <c r="AD8" s="5"/>
    </row>
    <row r="9" spans="1:30" ht="15.75" customHeight="1" x14ac:dyDescent="0.3">
      <c r="A9" s="4">
        <v>44593</v>
      </c>
      <c r="B9" s="2">
        <v>761656</v>
      </c>
      <c r="C9" s="2">
        <v>246776</v>
      </c>
      <c r="D9" s="2">
        <v>238244</v>
      </c>
      <c r="E9" s="2">
        <v>73295</v>
      </c>
      <c r="F9" s="2">
        <v>158064</v>
      </c>
      <c r="G9" s="2">
        <v>172</v>
      </c>
      <c r="H9" s="5">
        <v>0.66349999999999998</v>
      </c>
      <c r="I9" s="5">
        <v>0.30759999999999998</v>
      </c>
      <c r="J9" s="5"/>
      <c r="K9" s="58" t="s">
        <v>102</v>
      </c>
      <c r="L9" s="56" t="s">
        <v>63</v>
      </c>
      <c r="M9" s="57">
        <f>M8/L8-1</f>
        <v>7.6844690198951682E-4</v>
      </c>
      <c r="N9" s="57">
        <f t="shared" ref="N9" si="1">N8/M8-1</f>
        <v>0.13596908541572761</v>
      </c>
      <c r="O9" s="57">
        <f t="shared" ref="O9" si="2">O8/N8-1</f>
        <v>-3.8246206972557983E-2</v>
      </c>
      <c r="P9" s="57">
        <f t="shared" ref="P9" si="3">P8/O8-1</f>
        <v>-5.7383718043231613E-2</v>
      </c>
      <c r="Q9" s="57">
        <f t="shared" ref="Q9" si="4">Q8/P8-1</f>
        <v>0.46589214510325161</v>
      </c>
      <c r="R9" s="57">
        <f t="shared" ref="R9" si="5">R8/Q8-1</f>
        <v>1.658529303629332</v>
      </c>
      <c r="S9" s="57">
        <f t="shared" ref="S9" si="6">S8/R8-1</f>
        <v>-8.1537669683846015E-2</v>
      </c>
      <c r="T9" s="57">
        <f t="shared" ref="T9" si="7">T8/S8-1</f>
        <v>-0.59906328434652367</v>
      </c>
      <c r="U9" s="57">
        <f>AVERAGE(M9:T9)</f>
        <v>0.18561601275051764</v>
      </c>
      <c r="X9" s="5"/>
      <c r="Y9" s="5"/>
      <c r="Z9" s="5"/>
      <c r="AA9" s="5"/>
      <c r="AB9" s="5"/>
      <c r="AC9" s="5"/>
      <c r="AD9" s="5"/>
    </row>
    <row r="10" spans="1:30" ht="15.75" customHeight="1" x14ac:dyDescent="0.35">
      <c r="A10" s="4">
        <v>44562</v>
      </c>
      <c r="B10" s="2">
        <v>590112</v>
      </c>
      <c r="C10" s="2">
        <v>261799</v>
      </c>
      <c r="D10" s="2">
        <v>260917</v>
      </c>
      <c r="E10" s="2">
        <v>82375</v>
      </c>
      <c r="F10" s="2">
        <v>171721</v>
      </c>
      <c r="G10" s="2">
        <v>178</v>
      </c>
      <c r="H10" s="5">
        <v>0.35809999999999997</v>
      </c>
      <c r="I10" s="5">
        <v>0.31569999999999998</v>
      </c>
      <c r="J10" s="5"/>
      <c r="K10" s="54" t="s">
        <v>4</v>
      </c>
      <c r="L10" s="14">
        <v>315160</v>
      </c>
      <c r="M10" s="14">
        <v>217523</v>
      </c>
      <c r="N10" s="14">
        <v>275584</v>
      </c>
      <c r="O10" s="14">
        <v>260917</v>
      </c>
      <c r="P10" s="14">
        <v>238244</v>
      </c>
      <c r="Q10" s="14">
        <v>224848</v>
      </c>
      <c r="R10" s="14">
        <v>24956</v>
      </c>
      <c r="S10" s="14">
        <v>79303</v>
      </c>
      <c r="T10" s="21">
        <f>S10*AVERAGE(M11:S11)+S10</f>
        <v>91192.489623717003</v>
      </c>
      <c r="U10" s="21">
        <f>T10*U11+T10</f>
        <v>104864.50908252819</v>
      </c>
      <c r="X10" s="5"/>
      <c r="Y10" s="5"/>
      <c r="Z10" s="5"/>
      <c r="AA10" s="5"/>
      <c r="AB10" s="5"/>
      <c r="AC10" s="5"/>
      <c r="AD10" s="5"/>
    </row>
    <row r="11" spans="1:30" ht="15.75" customHeight="1" x14ac:dyDescent="0.3">
      <c r="A11" s="4">
        <v>44531</v>
      </c>
      <c r="B11" s="2">
        <v>589866</v>
      </c>
      <c r="C11" s="2">
        <v>272210</v>
      </c>
      <c r="D11" s="2">
        <v>275584</v>
      </c>
      <c r="E11" s="2">
        <v>108551</v>
      </c>
      <c r="F11" s="2">
        <v>151154</v>
      </c>
      <c r="G11" s="2">
        <v>185</v>
      </c>
      <c r="H11" s="5">
        <v>0.54849999999999999</v>
      </c>
      <c r="I11" s="5">
        <v>0.39389999999999997</v>
      </c>
      <c r="J11" s="5"/>
      <c r="K11" s="58" t="s">
        <v>104</v>
      </c>
      <c r="L11" s="56" t="s">
        <v>63</v>
      </c>
      <c r="M11" s="57">
        <f>M10/L10-1</f>
        <v>-0.30980137073232639</v>
      </c>
      <c r="N11" s="57">
        <f t="shared" ref="N11" si="8">N10/M10-1</f>
        <v>0.26691890053005896</v>
      </c>
      <c r="O11" s="57">
        <f t="shared" ref="O11" si="9">O10/N10-1</f>
        <v>-5.3221522294472856E-2</v>
      </c>
      <c r="P11" s="57">
        <f t="shared" ref="P11" si="10">P10/O10-1</f>
        <v>-8.6897365828980111E-2</v>
      </c>
      <c r="Q11" s="57">
        <f t="shared" ref="Q11" si="11">Q10/P10-1</f>
        <v>-5.6228068702674605E-2</v>
      </c>
      <c r="R11" s="57">
        <f t="shared" ref="R11" si="12">R10/Q10-1</f>
        <v>-0.88900946417135129</v>
      </c>
      <c r="S11" s="57">
        <f t="shared" ref="S11" si="13">S10/R10-1</f>
        <v>2.1777127744830902</v>
      </c>
      <c r="T11" s="57">
        <f t="shared" ref="T11" si="14">T10/S10-1</f>
        <v>0.14992484046904919</v>
      </c>
      <c r="U11" s="57">
        <f>AVERAGE(M11:T11)</f>
        <v>0.14992484046904914</v>
      </c>
      <c r="X11" s="5"/>
      <c r="Y11" s="5"/>
      <c r="Z11" s="5"/>
      <c r="AA11" s="5"/>
      <c r="AB11" s="5"/>
      <c r="AC11" s="5"/>
      <c r="AD11" s="5"/>
    </row>
    <row r="12" spans="1:30" ht="15.75" customHeight="1" x14ac:dyDescent="0.35">
      <c r="A12" s="4">
        <v>44501</v>
      </c>
      <c r="B12" s="2">
        <v>468161</v>
      </c>
      <c r="C12" s="2">
        <v>239628</v>
      </c>
      <c r="D12" s="2">
        <v>217523</v>
      </c>
      <c r="E12" s="2">
        <v>70292</v>
      </c>
      <c r="F12" s="2">
        <v>134082</v>
      </c>
      <c r="G12" s="2">
        <v>182</v>
      </c>
      <c r="H12" s="5">
        <v>0.61639999999999995</v>
      </c>
      <c r="I12" s="5">
        <v>0.3231</v>
      </c>
      <c r="J12" s="5"/>
      <c r="K12" s="54" t="s">
        <v>5</v>
      </c>
      <c r="L12" s="14">
        <v>170236</v>
      </c>
      <c r="M12" s="14">
        <v>70292</v>
      </c>
      <c r="N12" s="14">
        <v>108551</v>
      </c>
      <c r="O12" s="14">
        <v>82375</v>
      </c>
      <c r="P12" s="14">
        <v>73295</v>
      </c>
      <c r="Q12" s="14">
        <v>72888</v>
      </c>
      <c r="R12" s="14">
        <v>16805</v>
      </c>
      <c r="S12" s="14">
        <v>50043</v>
      </c>
      <c r="T12" s="19">
        <v>197201</v>
      </c>
      <c r="U12" s="21">
        <f>T12*U13+T12</f>
        <v>289622.43346235342</v>
      </c>
      <c r="X12" s="5"/>
      <c r="Y12" s="5"/>
      <c r="Z12" s="5"/>
      <c r="AA12" s="5"/>
      <c r="AB12" s="5"/>
      <c r="AC12" s="5"/>
      <c r="AD12" s="5"/>
    </row>
    <row r="13" spans="1:30" ht="15.75" customHeight="1" x14ac:dyDescent="0.3">
      <c r="A13" s="4">
        <v>44470</v>
      </c>
      <c r="B13" s="2">
        <v>652947</v>
      </c>
      <c r="C13" s="2">
        <v>239444</v>
      </c>
      <c r="D13" s="2">
        <v>315160</v>
      </c>
      <c r="E13" s="2">
        <v>170236</v>
      </c>
      <c r="F13" s="2">
        <v>56823</v>
      </c>
      <c r="G13" s="2">
        <v>175</v>
      </c>
      <c r="H13" s="5">
        <v>0.18029999999999999</v>
      </c>
      <c r="I13" s="5">
        <v>0.54020000000000001</v>
      </c>
      <c r="J13" s="5"/>
      <c r="K13" s="58" t="s">
        <v>105</v>
      </c>
      <c r="L13" s="56" t="s">
        <v>63</v>
      </c>
      <c r="M13" s="57">
        <f>M12/L12-1</f>
        <v>-0.58709086209732364</v>
      </c>
      <c r="N13" s="57">
        <f t="shared" ref="N13" si="15">N12/M12-1</f>
        <v>0.54428668980822859</v>
      </c>
      <c r="O13" s="57">
        <f t="shared" ref="O13" si="16">O12/N12-1</f>
        <v>-0.2411401092573997</v>
      </c>
      <c r="P13" s="57">
        <f t="shared" ref="P13" si="17">P12/O12-1</f>
        <v>-0.11022761760242794</v>
      </c>
      <c r="Q13" s="57">
        <f t="shared" ref="Q13" si="18">Q12/P12-1</f>
        <v>-5.5529026536598192E-3</v>
      </c>
      <c r="R13" s="57">
        <f t="shared" ref="R13" si="19">R12/Q12-1</f>
        <v>-0.76944078586324227</v>
      </c>
      <c r="S13" s="57">
        <f t="shared" ref="S13" si="20">S12/R12-1</f>
        <v>1.9778637310324307</v>
      </c>
      <c r="T13" s="57">
        <f t="shared" ref="T13" si="21">T12/S12-1</f>
        <v>2.9406310572907302</v>
      </c>
      <c r="U13" s="57">
        <f>AVERAGE(M13:T13)</f>
        <v>0.468666150082167</v>
      </c>
      <c r="V13" s="5"/>
      <c r="W13" s="5"/>
      <c r="X13" s="5"/>
      <c r="Y13" s="5"/>
      <c r="Z13" s="5"/>
      <c r="AA13" s="5"/>
      <c r="AB13" s="5"/>
      <c r="AC13" s="5"/>
      <c r="AD13" s="5"/>
    </row>
    <row r="14" spans="1:30" ht="14.5" x14ac:dyDescent="0.35">
      <c r="A14" s="2" t="s">
        <v>10</v>
      </c>
      <c r="B14" s="2">
        <v>5740963</v>
      </c>
      <c r="C14" s="2">
        <v>3466618</v>
      </c>
      <c r="D14" s="2">
        <v>1636535</v>
      </c>
      <c r="E14" s="2">
        <v>644485</v>
      </c>
      <c r="F14" s="2">
        <v>851953</v>
      </c>
      <c r="G14" s="2">
        <v>177</v>
      </c>
      <c r="H14" s="5">
        <v>0.52059999999999995</v>
      </c>
      <c r="I14" s="5">
        <v>0.39379999999999998</v>
      </c>
      <c r="J14" s="5"/>
      <c r="K14" s="54" t="s">
        <v>6</v>
      </c>
      <c r="L14" s="14">
        <v>56823</v>
      </c>
      <c r="M14" s="14">
        <v>134082</v>
      </c>
      <c r="N14" s="14">
        <v>151154</v>
      </c>
      <c r="O14" s="14">
        <v>171721</v>
      </c>
      <c r="P14" s="14">
        <v>158064</v>
      </c>
      <c r="Q14" s="14">
        <v>147988</v>
      </c>
      <c r="R14" s="14">
        <v>7502</v>
      </c>
      <c r="S14" s="14">
        <v>24619</v>
      </c>
      <c r="T14" s="19">
        <v>124723</v>
      </c>
      <c r="U14" s="21">
        <f>T14*U15+T14</f>
        <v>231957.30216462529</v>
      </c>
      <c r="V14" s="5"/>
      <c r="W14" s="5"/>
      <c r="X14" s="5"/>
      <c r="Y14" s="5"/>
      <c r="Z14" s="5"/>
      <c r="AA14" s="5"/>
      <c r="AB14" s="5"/>
      <c r="AC14" s="5"/>
      <c r="AD14" s="5"/>
    </row>
    <row r="15" spans="1:30" ht="15.75" customHeight="1" x14ac:dyDescent="0.3">
      <c r="K15" s="58" t="s">
        <v>106</v>
      </c>
      <c r="L15" s="56" t="s">
        <v>63</v>
      </c>
      <c r="M15" s="57">
        <f>M14/L14-1</f>
        <v>1.3596431022649278</v>
      </c>
      <c r="N15" s="57">
        <f t="shared" ref="N15" si="22">N14/M14-1</f>
        <v>0.12732506973344671</v>
      </c>
      <c r="O15" s="57">
        <f t="shared" ref="O15" si="23">O14/N14-1</f>
        <v>0.13606652817656162</v>
      </c>
      <c r="P15" s="57">
        <f t="shared" ref="P15" si="24">P14/O14-1</f>
        <v>-7.9530168121546008E-2</v>
      </c>
      <c r="Q15" s="57">
        <f t="shared" ref="Q15" si="25">Q14/P14-1</f>
        <v>-6.3746330600263135E-2</v>
      </c>
      <c r="R15" s="57">
        <f t="shared" ref="R15" si="26">R14/Q14-1</f>
        <v>-0.94930670054328725</v>
      </c>
      <c r="S15" s="57">
        <f t="shared" ref="S15" si="27">S14/R14-1</f>
        <v>2.2816582244734738</v>
      </c>
      <c r="T15" s="57">
        <f t="shared" ref="T15" si="28">T14/S14-1</f>
        <v>4.0661277874812134</v>
      </c>
      <c r="U15" s="57">
        <f>AVERAGE(M15:T15)</f>
        <v>0.85977968910806579</v>
      </c>
    </row>
    <row r="16" spans="1:30" ht="15.75" customHeight="1" x14ac:dyDescent="0.35">
      <c r="K16" s="54" t="s">
        <v>7</v>
      </c>
      <c r="L16" s="14">
        <v>175</v>
      </c>
      <c r="M16" s="14">
        <v>182</v>
      </c>
      <c r="N16" s="14">
        <v>185</v>
      </c>
      <c r="O16" s="14">
        <v>178</v>
      </c>
      <c r="P16" s="14">
        <v>172</v>
      </c>
      <c r="Q16" s="14">
        <v>168</v>
      </c>
      <c r="R16" s="14">
        <v>154</v>
      </c>
      <c r="S16" s="14">
        <v>171</v>
      </c>
      <c r="T16" s="21">
        <f>S16*AVERAGE(M17:S17)+S16</f>
        <v>170.72489218502395</v>
      </c>
      <c r="U16" s="21">
        <f>T16*U17+T16</f>
        <v>170.45022696835119</v>
      </c>
    </row>
    <row r="17" spans="1:30" ht="13" x14ac:dyDescent="0.3">
      <c r="A17" s="1" t="s">
        <v>11</v>
      </c>
      <c r="B17" s="23" t="s">
        <v>15</v>
      </c>
      <c r="C17" s="24" t="s">
        <v>12</v>
      </c>
      <c r="D17" s="24" t="s">
        <v>13</v>
      </c>
      <c r="E17" s="24" t="s">
        <v>14</v>
      </c>
      <c r="I17" s="6"/>
      <c r="J17" s="6"/>
      <c r="K17" s="58" t="s">
        <v>107</v>
      </c>
      <c r="L17" s="56" t="s">
        <v>63</v>
      </c>
      <c r="M17" s="57">
        <f>M16/L16-1</f>
        <v>4.0000000000000036E-2</v>
      </c>
      <c r="N17" s="57">
        <f t="shared" ref="N17" si="29">N16/M16-1</f>
        <v>1.6483516483516425E-2</v>
      </c>
      <c r="O17" s="57">
        <f t="shared" ref="O17" si="30">O16/N16-1</f>
        <v>-3.7837837837837784E-2</v>
      </c>
      <c r="P17" s="57">
        <f t="shared" ref="P17" si="31">P16/O16-1</f>
        <v>-3.3707865168539297E-2</v>
      </c>
      <c r="Q17" s="57">
        <f t="shared" ref="Q17" si="32">Q16/P16-1</f>
        <v>-2.3255813953488413E-2</v>
      </c>
      <c r="R17" s="57">
        <f t="shared" ref="R17" si="33">R16/Q16-1</f>
        <v>-8.333333333333337E-2</v>
      </c>
      <c r="S17" s="57">
        <f t="shared" ref="S17" si="34">S16/R16-1</f>
        <v>0.11038961038961048</v>
      </c>
      <c r="T17" s="57">
        <f t="shared" ref="T17" si="35">T16/S16-1</f>
        <v>-1.6088176314389413E-3</v>
      </c>
      <c r="U17" s="57">
        <f>AVERAGE(M17:T17)</f>
        <v>-1.608817631438858E-3</v>
      </c>
      <c r="V17" s="6"/>
      <c r="W17" s="6"/>
      <c r="X17" s="6"/>
      <c r="Y17" s="6"/>
      <c r="Z17" s="6"/>
      <c r="AA17" s="6"/>
      <c r="AB17" s="6"/>
      <c r="AC17" s="6"/>
      <c r="AD17" s="6"/>
    </row>
    <row r="18" spans="1:30" ht="13" x14ac:dyDescent="0.3">
      <c r="A18" s="22">
        <v>7</v>
      </c>
      <c r="B18" s="25">
        <v>26101</v>
      </c>
      <c r="C18" s="25">
        <v>5724</v>
      </c>
      <c r="D18" s="25">
        <v>8188</v>
      </c>
      <c r="E18" s="25">
        <v>12189</v>
      </c>
      <c r="K18" s="63" t="s">
        <v>80</v>
      </c>
      <c r="L18" s="64">
        <f>L14+L12</f>
        <v>227059</v>
      </c>
      <c r="M18" s="64">
        <f t="shared" ref="M18:U18" si="36">M14+M12</f>
        <v>204374</v>
      </c>
      <c r="N18" s="64">
        <f t="shared" si="36"/>
        <v>259705</v>
      </c>
      <c r="O18" s="64">
        <f t="shared" si="36"/>
        <v>254096</v>
      </c>
      <c r="P18" s="64">
        <f t="shared" si="36"/>
        <v>231359</v>
      </c>
      <c r="Q18" s="64">
        <f t="shared" si="36"/>
        <v>220876</v>
      </c>
      <c r="R18" s="64">
        <f t="shared" si="36"/>
        <v>24307</v>
      </c>
      <c r="S18" s="64">
        <f t="shared" si="36"/>
        <v>74662</v>
      </c>
      <c r="T18" s="64">
        <f t="shared" si="36"/>
        <v>321924</v>
      </c>
      <c r="U18" s="65">
        <f t="shared" si="36"/>
        <v>521579.73562697868</v>
      </c>
    </row>
    <row r="19" spans="1:30" ht="13" x14ac:dyDescent="0.3">
      <c r="A19" s="22">
        <v>8</v>
      </c>
      <c r="B19" s="25">
        <v>33163</v>
      </c>
      <c r="C19" s="25">
        <v>5897</v>
      </c>
      <c r="D19" s="25">
        <v>10413</v>
      </c>
      <c r="E19" s="25">
        <v>16853</v>
      </c>
    </row>
    <row r="20" spans="1:30" ht="13" x14ac:dyDescent="0.3">
      <c r="A20" s="22">
        <v>9</v>
      </c>
      <c r="B20" s="25">
        <v>36187</v>
      </c>
      <c r="C20" s="25">
        <v>6554</v>
      </c>
      <c r="D20" s="25">
        <v>10477</v>
      </c>
      <c r="E20" s="25">
        <v>19156</v>
      </c>
    </row>
    <row r="21" spans="1:30" ht="13" x14ac:dyDescent="0.3">
      <c r="A21" s="22">
        <v>10</v>
      </c>
      <c r="B21" s="25">
        <v>38492</v>
      </c>
      <c r="C21" s="25">
        <v>7545</v>
      </c>
      <c r="D21" s="25">
        <v>10271</v>
      </c>
      <c r="E21" s="25">
        <v>20676</v>
      </c>
    </row>
    <row r="22" spans="1:30" ht="13" x14ac:dyDescent="0.3">
      <c r="A22" s="22">
        <v>11</v>
      </c>
      <c r="B22" s="25">
        <v>38896</v>
      </c>
      <c r="C22" s="25">
        <v>8727</v>
      </c>
      <c r="D22" s="25">
        <v>8818</v>
      </c>
      <c r="E22" s="25">
        <v>21351</v>
      </c>
    </row>
    <row r="23" spans="1:30" ht="13" x14ac:dyDescent="0.3">
      <c r="A23" s="22">
        <v>12</v>
      </c>
      <c r="B23" s="25">
        <v>40846</v>
      </c>
      <c r="C23" s="25">
        <v>8941</v>
      </c>
      <c r="D23" s="25">
        <v>9222</v>
      </c>
      <c r="E23" s="25">
        <v>22683</v>
      </c>
    </row>
    <row r="24" spans="1:30" ht="13" x14ac:dyDescent="0.3">
      <c r="A24" s="22">
        <v>13</v>
      </c>
      <c r="B24" s="25">
        <v>42837</v>
      </c>
      <c r="C24" s="25">
        <v>9462</v>
      </c>
      <c r="D24" s="25">
        <v>9412</v>
      </c>
      <c r="E24" s="25">
        <v>23962</v>
      </c>
    </row>
    <row r="25" spans="1:30" ht="13" x14ac:dyDescent="0.3">
      <c r="A25" s="22">
        <v>14</v>
      </c>
      <c r="B25" s="25">
        <v>43126</v>
      </c>
      <c r="C25" s="25">
        <v>9970</v>
      </c>
      <c r="D25" s="25">
        <v>9261</v>
      </c>
      <c r="E25" s="25">
        <v>23895</v>
      </c>
    </row>
    <row r="26" spans="1:30" ht="13" x14ac:dyDescent="0.3">
      <c r="A26" s="22">
        <v>15</v>
      </c>
      <c r="B26" s="25">
        <v>43456</v>
      </c>
      <c r="C26" s="25">
        <v>10523</v>
      </c>
      <c r="D26" s="25">
        <v>8553</v>
      </c>
      <c r="E26" s="25">
        <v>24380</v>
      </c>
    </row>
    <row r="27" spans="1:30" ht="13" x14ac:dyDescent="0.3">
      <c r="A27" s="22">
        <v>16</v>
      </c>
      <c r="B27" s="25">
        <v>46613</v>
      </c>
      <c r="C27" s="25">
        <v>8813</v>
      </c>
      <c r="D27" s="25">
        <v>11308</v>
      </c>
      <c r="E27" s="25">
        <v>26492</v>
      </c>
    </row>
    <row r="28" spans="1:30" ht="13" x14ac:dyDescent="0.3">
      <c r="A28" s="22">
        <v>17</v>
      </c>
      <c r="B28" s="25">
        <v>50750</v>
      </c>
      <c r="C28" s="25">
        <v>8474</v>
      </c>
      <c r="D28" s="25">
        <v>14244</v>
      </c>
      <c r="E28" s="25">
        <v>28032</v>
      </c>
    </row>
    <row r="29" spans="1:30" ht="13" x14ac:dyDescent="0.3">
      <c r="A29" s="22">
        <v>18</v>
      </c>
      <c r="B29" s="25">
        <v>55629</v>
      </c>
      <c r="C29" s="25">
        <v>7638</v>
      </c>
      <c r="D29" s="25">
        <v>18952</v>
      </c>
      <c r="E29" s="25">
        <v>29039</v>
      </c>
    </row>
    <row r="30" spans="1:30" ht="13" x14ac:dyDescent="0.3">
      <c r="A30" s="22">
        <v>19</v>
      </c>
      <c r="B30" s="25">
        <v>52797</v>
      </c>
      <c r="C30" s="25">
        <v>8571</v>
      </c>
      <c r="D30" s="25">
        <v>19590</v>
      </c>
      <c r="E30" s="25">
        <v>24636</v>
      </c>
    </row>
    <row r="31" spans="1:30" ht="13" x14ac:dyDescent="0.3">
      <c r="A31" s="22">
        <v>20</v>
      </c>
      <c r="B31" s="25">
        <v>50254</v>
      </c>
      <c r="C31" s="25">
        <v>8316</v>
      </c>
      <c r="D31" s="25">
        <v>19284</v>
      </c>
      <c r="E31" s="25">
        <v>22654</v>
      </c>
    </row>
    <row r="32" spans="1:30" ht="13" x14ac:dyDescent="0.3">
      <c r="A32" s="22">
        <v>21</v>
      </c>
      <c r="B32" s="25">
        <v>50332</v>
      </c>
      <c r="C32" s="25">
        <v>6373</v>
      </c>
      <c r="D32" s="25">
        <v>19712</v>
      </c>
      <c r="E32" s="25">
        <v>24247</v>
      </c>
    </row>
    <row r="33" spans="1:5" ht="13" x14ac:dyDescent="0.3">
      <c r="A33" s="22">
        <v>22</v>
      </c>
      <c r="B33" s="25">
        <v>26593</v>
      </c>
      <c r="C33" s="25">
        <v>3195</v>
      </c>
      <c r="D33" s="25">
        <v>9496</v>
      </c>
      <c r="E33" s="25">
        <v>13902</v>
      </c>
    </row>
    <row r="34" spans="1:5" ht="15.75" customHeight="1" x14ac:dyDescent="0.25">
      <c r="B34">
        <f>SUM(B18:B33)</f>
        <v>676072</v>
      </c>
      <c r="C34" s="13">
        <f>SUM(C18:C33)</f>
        <v>124723</v>
      </c>
      <c r="D34" s="13">
        <f>SUM(D18:D33)</f>
        <v>197201</v>
      </c>
      <c r="E34" s="13">
        <f>SUM(E18:E33)</f>
        <v>354147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71"/>
  <sheetViews>
    <sheetView workbookViewId="0">
      <pane xSplit="1" ySplit="2" topLeftCell="B3" activePane="bottomRight" state="frozen"/>
      <selection pane="topRight" activeCell="B1" sqref="B1"/>
      <selection pane="bottomLeft" activeCell="A3" sqref="A3"/>
      <selection pane="bottomRight" sqref="A1:A2"/>
    </sheetView>
  </sheetViews>
  <sheetFormatPr defaultColWidth="12.6328125" defaultRowHeight="15.75" customHeight="1" x14ac:dyDescent="0.25"/>
  <cols>
    <col min="27" max="27" width="11.6328125" bestFit="1" customWidth="1"/>
    <col min="28" max="28" width="13.1796875" bestFit="1" customWidth="1"/>
    <col min="29" max="29" width="12.453125" bestFit="1" customWidth="1"/>
    <col min="30" max="30" width="19.7265625" bestFit="1" customWidth="1"/>
    <col min="39" max="39" width="16.7265625" bestFit="1" customWidth="1"/>
    <col min="41" max="41" width="13.90625" bestFit="1" customWidth="1"/>
    <col min="42" max="42" width="22.26953125" customWidth="1"/>
    <col min="43" max="43" width="21.08984375" customWidth="1"/>
    <col min="44" max="44" width="23" bestFit="1" customWidth="1"/>
  </cols>
  <sheetData>
    <row r="1" spans="1:44" ht="13" x14ac:dyDescent="0.3">
      <c r="A1" s="119" t="s">
        <v>16</v>
      </c>
      <c r="B1" s="8" t="s">
        <v>17</v>
      </c>
      <c r="C1" s="8" t="s">
        <v>18</v>
      </c>
      <c r="D1" s="9" t="s">
        <v>19</v>
      </c>
      <c r="E1" s="8" t="s">
        <v>20</v>
      </c>
      <c r="F1" s="8" t="s">
        <v>21</v>
      </c>
      <c r="G1" s="8" t="s">
        <v>22</v>
      </c>
      <c r="H1" s="8" t="s">
        <v>23</v>
      </c>
      <c r="I1" s="9" t="s">
        <v>24</v>
      </c>
      <c r="J1" s="9" t="s">
        <v>25</v>
      </c>
      <c r="K1" s="9" t="s">
        <v>26</v>
      </c>
      <c r="L1" s="9" t="s">
        <v>27</v>
      </c>
      <c r="M1" s="9" t="s">
        <v>28</v>
      </c>
      <c r="N1" s="9" t="s">
        <v>29</v>
      </c>
      <c r="O1" s="9" t="s">
        <v>30</v>
      </c>
      <c r="P1" s="9" t="s">
        <v>31</v>
      </c>
      <c r="Q1" s="9" t="s">
        <v>32</v>
      </c>
      <c r="R1" s="9" t="s">
        <v>33</v>
      </c>
      <c r="S1" s="9" t="s">
        <v>34</v>
      </c>
      <c r="T1" s="9" t="s">
        <v>35</v>
      </c>
      <c r="U1" s="9" t="s">
        <v>36</v>
      </c>
      <c r="V1" s="9" t="s">
        <v>37</v>
      </c>
      <c r="W1" s="9" t="s">
        <v>38</v>
      </c>
      <c r="X1" s="9" t="s">
        <v>39</v>
      </c>
      <c r="Y1" s="9" t="s">
        <v>40</v>
      </c>
      <c r="Z1" s="9" t="s">
        <v>41</v>
      </c>
      <c r="AA1" s="9" t="s">
        <v>42</v>
      </c>
      <c r="AB1" s="9" t="s">
        <v>43</v>
      </c>
      <c r="AC1" s="9" t="s">
        <v>44</v>
      </c>
      <c r="AD1" s="9" t="s">
        <v>45</v>
      </c>
    </row>
    <row r="2" spans="1:44" ht="13" x14ac:dyDescent="0.3">
      <c r="A2" s="120"/>
      <c r="B2" s="10" t="s">
        <v>46</v>
      </c>
      <c r="C2" s="10" t="s">
        <v>47</v>
      </c>
      <c r="D2" s="10" t="s">
        <v>48</v>
      </c>
      <c r="E2" s="10" t="s">
        <v>49</v>
      </c>
      <c r="F2" s="10" t="s">
        <v>50</v>
      </c>
      <c r="G2" s="10" t="s">
        <v>51</v>
      </c>
      <c r="H2" s="10" t="s">
        <v>52</v>
      </c>
      <c r="I2" s="10" t="s">
        <v>46</v>
      </c>
      <c r="J2" s="10" t="s">
        <v>47</v>
      </c>
      <c r="K2" s="10" t="s">
        <v>48</v>
      </c>
      <c r="L2" s="10" t="s">
        <v>49</v>
      </c>
      <c r="M2" s="10" t="s">
        <v>50</v>
      </c>
      <c r="N2" s="10" t="s">
        <v>51</v>
      </c>
      <c r="O2" s="10" t="s">
        <v>52</v>
      </c>
      <c r="P2" s="10" t="s">
        <v>46</v>
      </c>
      <c r="Q2" s="10" t="s">
        <v>47</v>
      </c>
      <c r="R2" s="10" t="s">
        <v>48</v>
      </c>
      <c r="S2" s="10" t="s">
        <v>49</v>
      </c>
      <c r="T2" s="10" t="s">
        <v>50</v>
      </c>
      <c r="U2" s="10" t="s">
        <v>51</v>
      </c>
      <c r="V2" s="10" t="s">
        <v>52</v>
      </c>
      <c r="W2" s="10" t="s">
        <v>46</v>
      </c>
      <c r="X2" s="10" t="s">
        <v>47</v>
      </c>
      <c r="Y2" s="10" t="s">
        <v>48</v>
      </c>
      <c r="Z2" s="10" t="s">
        <v>49</v>
      </c>
      <c r="AA2" s="10" t="s">
        <v>50</v>
      </c>
      <c r="AB2" s="10" t="s">
        <v>51</v>
      </c>
      <c r="AC2" s="10" t="s">
        <v>52</v>
      </c>
      <c r="AD2" s="10" t="s">
        <v>46</v>
      </c>
      <c r="AE2" s="10" t="s">
        <v>64</v>
      </c>
      <c r="AF2" s="10" t="s">
        <v>65</v>
      </c>
      <c r="AJ2" s="15" t="s">
        <v>109</v>
      </c>
      <c r="AK2" s="15" t="s">
        <v>72</v>
      </c>
      <c r="AL2" t="s">
        <v>67</v>
      </c>
      <c r="AM2" s="15" t="s">
        <v>110</v>
      </c>
      <c r="AO2" s="109" t="s">
        <v>109</v>
      </c>
      <c r="AP2" s="19" t="s">
        <v>148</v>
      </c>
    </row>
    <row r="3" spans="1:44" ht="13" x14ac:dyDescent="0.3">
      <c r="A3" s="7">
        <v>7</v>
      </c>
      <c r="B3" s="11">
        <v>212</v>
      </c>
      <c r="C3" s="11">
        <v>67</v>
      </c>
      <c r="D3" s="11">
        <v>196</v>
      </c>
      <c r="E3" s="11">
        <v>123</v>
      </c>
      <c r="F3" s="11">
        <v>156</v>
      </c>
      <c r="G3" s="11">
        <v>195</v>
      </c>
      <c r="H3" s="11">
        <v>189</v>
      </c>
      <c r="I3" s="11">
        <v>215</v>
      </c>
      <c r="J3" s="11">
        <v>81</v>
      </c>
      <c r="K3" s="11">
        <v>182</v>
      </c>
      <c r="L3" s="11">
        <v>171</v>
      </c>
      <c r="M3" s="11">
        <v>182</v>
      </c>
      <c r="N3" s="11">
        <v>166</v>
      </c>
      <c r="O3" s="11">
        <v>213</v>
      </c>
      <c r="P3" s="11">
        <v>199</v>
      </c>
      <c r="Q3" s="11">
        <v>82</v>
      </c>
      <c r="R3" s="11">
        <v>212</v>
      </c>
      <c r="S3" s="11">
        <v>193</v>
      </c>
      <c r="T3" s="11">
        <v>124</v>
      </c>
      <c r="U3" s="11">
        <v>164</v>
      </c>
      <c r="V3" s="11">
        <v>155</v>
      </c>
      <c r="W3" s="11">
        <v>135</v>
      </c>
      <c r="X3" s="11">
        <v>82</v>
      </c>
      <c r="Y3" s="11">
        <v>146</v>
      </c>
      <c r="Z3" s="11">
        <v>138</v>
      </c>
      <c r="AA3" s="11">
        <v>100</v>
      </c>
      <c r="AB3" s="11">
        <v>95</v>
      </c>
      <c r="AC3" s="11">
        <v>90</v>
      </c>
      <c r="AD3" s="11">
        <v>100</v>
      </c>
      <c r="AE3">
        <f>SUM(B3:AD3)</f>
        <v>4363</v>
      </c>
      <c r="AF3" s="26">
        <f>AVERAGE(B3:AD3)</f>
        <v>150.44827586206895</v>
      </c>
      <c r="AJ3" s="66">
        <v>44710</v>
      </c>
      <c r="AK3" s="13" t="str">
        <f>TEXT(AJ3,"DDD")</f>
        <v>Sun</v>
      </c>
      <c r="AL3" s="19">
        <v>5255</v>
      </c>
      <c r="AM3" s="67" t="s">
        <v>63</v>
      </c>
    </row>
    <row r="4" spans="1:44" ht="13" x14ac:dyDescent="0.3">
      <c r="A4" s="7">
        <v>8</v>
      </c>
      <c r="B4" s="11">
        <v>245</v>
      </c>
      <c r="C4" s="11">
        <v>135</v>
      </c>
      <c r="D4" s="11">
        <v>279</v>
      </c>
      <c r="E4" s="11">
        <v>290</v>
      </c>
      <c r="F4" s="11">
        <v>249</v>
      </c>
      <c r="G4" s="11">
        <v>295</v>
      </c>
      <c r="H4" s="11">
        <v>336</v>
      </c>
      <c r="I4" s="11">
        <v>274</v>
      </c>
      <c r="J4" s="11">
        <v>173</v>
      </c>
      <c r="K4" s="11">
        <v>260</v>
      </c>
      <c r="L4" s="11">
        <v>259</v>
      </c>
      <c r="M4" s="11">
        <v>302</v>
      </c>
      <c r="N4" s="11">
        <v>301</v>
      </c>
      <c r="O4" s="11">
        <v>333</v>
      </c>
      <c r="P4" s="11">
        <v>265</v>
      </c>
      <c r="Q4" s="11">
        <v>167</v>
      </c>
      <c r="R4" s="11">
        <v>294</v>
      </c>
      <c r="S4" s="11">
        <v>256</v>
      </c>
      <c r="T4" s="11">
        <v>241</v>
      </c>
      <c r="U4" s="11">
        <v>275</v>
      </c>
      <c r="V4" s="11">
        <v>258</v>
      </c>
      <c r="W4" s="11">
        <v>246</v>
      </c>
      <c r="X4" s="11">
        <v>150</v>
      </c>
      <c r="Y4" s="11">
        <v>194</v>
      </c>
      <c r="Z4" s="11">
        <v>219</v>
      </c>
      <c r="AA4" s="11">
        <v>195</v>
      </c>
      <c r="AB4" s="11">
        <v>196</v>
      </c>
      <c r="AC4" s="11">
        <v>159</v>
      </c>
      <c r="AD4" s="11">
        <v>199</v>
      </c>
      <c r="AE4" s="13">
        <f t="shared" ref="AE4:AE18" si="0">SUM(B4:AD4)</f>
        <v>7045</v>
      </c>
      <c r="AF4" s="26">
        <f t="shared" ref="AF4:AF18" si="1">AVERAGE(B4:AD4)</f>
        <v>242.93103448275863</v>
      </c>
      <c r="AJ4" s="66">
        <f>AJ3+1</f>
        <v>44711</v>
      </c>
      <c r="AK4" s="13" t="str">
        <f t="shared" ref="AK4:AK66" si="2">TEXT(AJ4,"DDD")</f>
        <v>Mon</v>
      </c>
      <c r="AL4" s="19">
        <v>6553</v>
      </c>
      <c r="AM4" s="18">
        <f>AL4/AL3-1</f>
        <v>0.24700285442435765</v>
      </c>
      <c r="AO4" s="110" t="s">
        <v>146</v>
      </c>
      <c r="AP4" s="19" t="s">
        <v>116</v>
      </c>
      <c r="AQ4" s="19" t="s">
        <v>147</v>
      </c>
      <c r="AR4" s="32" t="s">
        <v>145</v>
      </c>
    </row>
    <row r="5" spans="1:44" ht="13" x14ac:dyDescent="0.3">
      <c r="A5" s="7">
        <v>9</v>
      </c>
      <c r="B5" s="11">
        <v>267</v>
      </c>
      <c r="C5" s="11">
        <v>245</v>
      </c>
      <c r="D5" s="11">
        <v>315</v>
      </c>
      <c r="E5" s="11">
        <v>398</v>
      </c>
      <c r="F5" s="11">
        <v>350</v>
      </c>
      <c r="G5" s="11">
        <v>367</v>
      </c>
      <c r="H5" s="11">
        <v>385</v>
      </c>
      <c r="I5" s="11">
        <v>340</v>
      </c>
      <c r="J5" s="11">
        <v>249</v>
      </c>
      <c r="K5" s="11">
        <v>375</v>
      </c>
      <c r="L5" s="11">
        <v>367</v>
      </c>
      <c r="M5" s="11">
        <v>408</v>
      </c>
      <c r="N5" s="11">
        <v>436</v>
      </c>
      <c r="O5" s="11">
        <v>400</v>
      </c>
      <c r="P5" s="11">
        <v>294</v>
      </c>
      <c r="Q5" s="11">
        <v>269</v>
      </c>
      <c r="R5" s="11">
        <v>387</v>
      </c>
      <c r="S5" s="11">
        <v>340</v>
      </c>
      <c r="T5" s="11">
        <v>352</v>
      </c>
      <c r="U5" s="11">
        <v>402</v>
      </c>
      <c r="V5" s="11">
        <v>346</v>
      </c>
      <c r="W5" s="11">
        <v>309</v>
      </c>
      <c r="X5" s="11">
        <v>238</v>
      </c>
      <c r="Y5" s="11">
        <v>297</v>
      </c>
      <c r="Z5" s="11">
        <v>314</v>
      </c>
      <c r="AA5" s="11">
        <v>257</v>
      </c>
      <c r="AB5" s="11">
        <v>281</v>
      </c>
      <c r="AC5" s="11">
        <v>270</v>
      </c>
      <c r="AD5" s="11">
        <v>265</v>
      </c>
      <c r="AE5" s="13">
        <f t="shared" si="0"/>
        <v>9523</v>
      </c>
      <c r="AF5" s="26">
        <f t="shared" si="1"/>
        <v>328.37931034482756</v>
      </c>
      <c r="AJ5" s="66">
        <f t="shared" ref="AJ5:AJ31" si="3">AJ4+1</f>
        <v>44712</v>
      </c>
      <c r="AK5" s="13" t="str">
        <f t="shared" si="2"/>
        <v>Tue</v>
      </c>
      <c r="AL5" s="19">
        <v>8194</v>
      </c>
      <c r="AM5" s="18">
        <f t="shared" ref="AM5:AM66" si="4">AL5/AL4-1</f>
        <v>0.25041965511979236</v>
      </c>
      <c r="AO5" s="27" t="s">
        <v>52</v>
      </c>
      <c r="AP5" s="28">
        <v>5</v>
      </c>
      <c r="AQ5" s="20">
        <v>28599.692488197546</v>
      </c>
      <c r="AR5" s="20">
        <f>AQ5/AP5</f>
        <v>5719.9384976395095</v>
      </c>
    </row>
    <row r="6" spans="1:44" ht="13" x14ac:dyDescent="0.3">
      <c r="A6" s="7">
        <v>10</v>
      </c>
      <c r="B6" s="11">
        <v>277</v>
      </c>
      <c r="C6" s="11">
        <v>346</v>
      </c>
      <c r="D6" s="11">
        <v>458</v>
      </c>
      <c r="E6" s="11">
        <v>539</v>
      </c>
      <c r="F6" s="11">
        <v>497</v>
      </c>
      <c r="G6" s="11">
        <v>527</v>
      </c>
      <c r="H6" s="11">
        <v>480</v>
      </c>
      <c r="I6" s="11">
        <v>349</v>
      </c>
      <c r="J6" s="11">
        <v>417</v>
      </c>
      <c r="K6" s="11">
        <v>433</v>
      </c>
      <c r="L6" s="11">
        <v>457</v>
      </c>
      <c r="M6" s="11">
        <v>442</v>
      </c>
      <c r="N6" s="11">
        <v>523</v>
      </c>
      <c r="O6" s="11">
        <v>509</v>
      </c>
      <c r="P6" s="11">
        <v>338</v>
      </c>
      <c r="Q6" s="11">
        <v>377</v>
      </c>
      <c r="R6" s="11">
        <v>446</v>
      </c>
      <c r="S6" s="11">
        <v>445</v>
      </c>
      <c r="T6" s="11">
        <v>446</v>
      </c>
      <c r="U6" s="11">
        <v>488</v>
      </c>
      <c r="V6" s="11">
        <v>438</v>
      </c>
      <c r="W6" s="11">
        <v>278</v>
      </c>
      <c r="X6" s="11">
        <v>329</v>
      </c>
      <c r="Y6" s="11">
        <v>336</v>
      </c>
      <c r="Z6" s="11">
        <v>446</v>
      </c>
      <c r="AA6" s="11">
        <v>379</v>
      </c>
      <c r="AB6" s="11">
        <v>327</v>
      </c>
      <c r="AC6" s="11">
        <v>373</v>
      </c>
      <c r="AD6" s="11">
        <v>239</v>
      </c>
      <c r="AE6" s="13">
        <f t="shared" si="0"/>
        <v>11939</v>
      </c>
      <c r="AF6" s="26">
        <f t="shared" si="1"/>
        <v>411.68965517241378</v>
      </c>
      <c r="AJ6" s="66">
        <f t="shared" si="3"/>
        <v>44713</v>
      </c>
      <c r="AK6" s="13" t="str">
        <f t="shared" si="2"/>
        <v>Wed</v>
      </c>
      <c r="AL6" s="19">
        <v>8622</v>
      </c>
      <c r="AM6" s="18">
        <f t="shared" si="4"/>
        <v>5.2233341469367867E-2</v>
      </c>
      <c r="AO6" s="27" t="s">
        <v>46</v>
      </c>
      <c r="AP6" s="28">
        <v>5</v>
      </c>
      <c r="AQ6" s="20">
        <v>28865.465273401642</v>
      </c>
      <c r="AR6" s="20">
        <f t="shared" ref="AR6:AR11" si="5">AQ6/AP6</f>
        <v>5773.0930546803284</v>
      </c>
    </row>
    <row r="7" spans="1:44" ht="13" x14ac:dyDescent="0.3">
      <c r="A7" s="7">
        <v>11</v>
      </c>
      <c r="B7" s="11">
        <v>298</v>
      </c>
      <c r="C7" s="11">
        <v>443</v>
      </c>
      <c r="D7" s="11">
        <v>502</v>
      </c>
      <c r="E7" s="11">
        <v>567</v>
      </c>
      <c r="F7" s="11">
        <v>532</v>
      </c>
      <c r="G7" s="11">
        <v>544</v>
      </c>
      <c r="H7" s="11">
        <v>562</v>
      </c>
      <c r="I7" s="11">
        <v>337</v>
      </c>
      <c r="J7" s="11">
        <v>517</v>
      </c>
      <c r="K7" s="11">
        <v>542</v>
      </c>
      <c r="L7" s="11">
        <v>536</v>
      </c>
      <c r="M7" s="11">
        <v>504</v>
      </c>
      <c r="N7" s="11">
        <v>581</v>
      </c>
      <c r="O7" s="11">
        <v>576</v>
      </c>
      <c r="P7" s="11">
        <v>270</v>
      </c>
      <c r="Q7" s="11">
        <v>491</v>
      </c>
      <c r="R7" s="11">
        <v>524</v>
      </c>
      <c r="S7" s="11">
        <v>491</v>
      </c>
      <c r="T7" s="11">
        <v>524</v>
      </c>
      <c r="U7" s="11">
        <v>603</v>
      </c>
      <c r="V7" s="11">
        <v>445</v>
      </c>
      <c r="W7" s="11">
        <v>282</v>
      </c>
      <c r="X7" s="11">
        <v>432</v>
      </c>
      <c r="Y7" s="11">
        <v>478</v>
      </c>
      <c r="Z7" s="11">
        <v>502</v>
      </c>
      <c r="AA7" s="11">
        <v>393</v>
      </c>
      <c r="AB7" s="11">
        <v>431</v>
      </c>
      <c r="AC7" s="11">
        <v>422</v>
      </c>
      <c r="AD7" s="11">
        <v>255</v>
      </c>
      <c r="AE7" s="13">
        <f t="shared" si="0"/>
        <v>13584</v>
      </c>
      <c r="AF7" s="26">
        <f t="shared" si="1"/>
        <v>468.41379310344826</v>
      </c>
      <c r="AJ7" s="66">
        <f t="shared" si="3"/>
        <v>44714</v>
      </c>
      <c r="AK7" s="13" t="str">
        <f t="shared" si="2"/>
        <v>Thu</v>
      </c>
      <c r="AL7" s="19">
        <v>8654</v>
      </c>
      <c r="AM7" s="18">
        <f t="shared" si="4"/>
        <v>3.7114358617489351E-3</v>
      </c>
      <c r="AO7" s="27" t="s">
        <v>47</v>
      </c>
      <c r="AP7" s="28">
        <v>4</v>
      </c>
      <c r="AQ7" s="20">
        <v>22529.094391870094</v>
      </c>
      <c r="AR7" s="20">
        <f t="shared" si="5"/>
        <v>5632.2735979675235</v>
      </c>
    </row>
    <row r="8" spans="1:44" ht="13" x14ac:dyDescent="0.3">
      <c r="A8" s="7">
        <v>12</v>
      </c>
      <c r="B8" s="11">
        <v>277</v>
      </c>
      <c r="C8" s="11">
        <v>459</v>
      </c>
      <c r="D8" s="11">
        <v>571</v>
      </c>
      <c r="E8" s="11">
        <v>633</v>
      </c>
      <c r="F8" s="11">
        <v>584</v>
      </c>
      <c r="G8" s="11">
        <v>636</v>
      </c>
      <c r="H8" s="11">
        <v>592</v>
      </c>
      <c r="I8" s="11">
        <v>354</v>
      </c>
      <c r="J8" s="11">
        <v>555</v>
      </c>
      <c r="K8" s="11">
        <v>633</v>
      </c>
      <c r="L8" s="11">
        <v>592</v>
      </c>
      <c r="M8" s="11">
        <v>549</v>
      </c>
      <c r="N8" s="11">
        <v>662</v>
      </c>
      <c r="O8" s="11">
        <v>631</v>
      </c>
      <c r="P8" s="11">
        <v>309</v>
      </c>
      <c r="Q8" s="11">
        <v>547</v>
      </c>
      <c r="R8" s="11">
        <v>579</v>
      </c>
      <c r="S8" s="11">
        <v>558</v>
      </c>
      <c r="T8" s="11">
        <v>595</v>
      </c>
      <c r="U8" s="11">
        <v>611</v>
      </c>
      <c r="V8" s="11">
        <v>564</v>
      </c>
      <c r="W8" s="11">
        <v>307</v>
      </c>
      <c r="X8" s="11">
        <v>486</v>
      </c>
      <c r="Y8" s="11">
        <v>558</v>
      </c>
      <c r="Z8" s="11">
        <v>575</v>
      </c>
      <c r="AA8" s="11">
        <v>459</v>
      </c>
      <c r="AB8" s="11">
        <v>482</v>
      </c>
      <c r="AC8" s="11">
        <v>439</v>
      </c>
      <c r="AD8" s="11">
        <v>302</v>
      </c>
      <c r="AE8" s="13">
        <f t="shared" si="0"/>
        <v>15099</v>
      </c>
      <c r="AF8" s="26">
        <f t="shared" si="1"/>
        <v>520.65517241379314</v>
      </c>
      <c r="AJ8" s="66">
        <f t="shared" si="3"/>
        <v>44715</v>
      </c>
      <c r="AK8" s="13" t="str">
        <f t="shared" si="2"/>
        <v>Fri</v>
      </c>
      <c r="AL8" s="19">
        <v>8947</v>
      </c>
      <c r="AM8" s="18">
        <f t="shared" si="4"/>
        <v>3.3857175872428869E-2</v>
      </c>
      <c r="AO8" s="27" t="s">
        <v>48</v>
      </c>
      <c r="AP8" s="28">
        <v>4</v>
      </c>
      <c r="AQ8" s="20">
        <v>22738.45399135265</v>
      </c>
      <c r="AR8" s="20">
        <f t="shared" si="5"/>
        <v>5684.6134978381624</v>
      </c>
    </row>
    <row r="9" spans="1:44" ht="13" x14ac:dyDescent="0.3">
      <c r="A9" s="7">
        <v>13</v>
      </c>
      <c r="B9" s="11">
        <v>376</v>
      </c>
      <c r="C9" s="11">
        <v>512</v>
      </c>
      <c r="D9" s="11">
        <v>689</v>
      </c>
      <c r="E9" s="11">
        <v>733</v>
      </c>
      <c r="F9" s="11">
        <v>657</v>
      </c>
      <c r="G9" s="11">
        <v>721</v>
      </c>
      <c r="H9" s="11">
        <v>652</v>
      </c>
      <c r="I9" s="11">
        <v>448</v>
      </c>
      <c r="J9" s="11">
        <v>615</v>
      </c>
      <c r="K9" s="11">
        <v>675</v>
      </c>
      <c r="L9" s="11">
        <v>648</v>
      </c>
      <c r="M9" s="11">
        <v>680</v>
      </c>
      <c r="N9" s="11">
        <v>725</v>
      </c>
      <c r="O9" s="11">
        <v>669</v>
      </c>
      <c r="P9" s="11">
        <v>313</v>
      </c>
      <c r="Q9" s="11">
        <v>640</v>
      </c>
      <c r="R9" s="11">
        <v>663</v>
      </c>
      <c r="S9" s="11">
        <v>600</v>
      </c>
      <c r="T9" s="11">
        <v>674</v>
      </c>
      <c r="U9" s="11">
        <v>645</v>
      </c>
      <c r="V9" s="11">
        <v>614</v>
      </c>
      <c r="W9" s="11">
        <v>325</v>
      </c>
      <c r="X9" s="11">
        <v>549</v>
      </c>
      <c r="Y9" s="11">
        <v>633</v>
      </c>
      <c r="Z9" s="11">
        <v>561</v>
      </c>
      <c r="AA9" s="11">
        <v>609</v>
      </c>
      <c r="AB9" s="11">
        <v>523</v>
      </c>
      <c r="AC9" s="11">
        <v>487</v>
      </c>
      <c r="AD9" s="11">
        <v>278</v>
      </c>
      <c r="AE9" s="13">
        <f t="shared" si="0"/>
        <v>16914</v>
      </c>
      <c r="AF9" s="26">
        <f t="shared" si="1"/>
        <v>583.24137931034488</v>
      </c>
      <c r="AJ9" s="66">
        <f t="shared" si="3"/>
        <v>44716</v>
      </c>
      <c r="AK9" s="13" t="str">
        <f t="shared" si="2"/>
        <v>Sat</v>
      </c>
      <c r="AL9" s="19">
        <v>8494</v>
      </c>
      <c r="AM9" s="18">
        <f t="shared" si="4"/>
        <v>-5.0631496591036051E-2</v>
      </c>
      <c r="AO9" s="27" t="s">
        <v>49</v>
      </c>
      <c r="AP9" s="28">
        <v>4</v>
      </c>
      <c r="AQ9" s="20">
        <v>22949.759139161877</v>
      </c>
      <c r="AR9" s="20">
        <f t="shared" si="5"/>
        <v>5737.4397847904693</v>
      </c>
    </row>
    <row r="10" spans="1:44" ht="13" x14ac:dyDescent="0.3">
      <c r="A10" s="7">
        <v>14</v>
      </c>
      <c r="B10" s="11">
        <v>403</v>
      </c>
      <c r="C10" s="11">
        <v>540</v>
      </c>
      <c r="D10" s="11">
        <v>702</v>
      </c>
      <c r="E10" s="11">
        <v>792</v>
      </c>
      <c r="F10" s="11">
        <v>689</v>
      </c>
      <c r="G10" s="11">
        <v>763</v>
      </c>
      <c r="H10" s="11">
        <v>685</v>
      </c>
      <c r="I10" s="11">
        <v>496</v>
      </c>
      <c r="J10" s="11">
        <v>597</v>
      </c>
      <c r="K10" s="11">
        <v>697</v>
      </c>
      <c r="L10" s="11">
        <v>790</v>
      </c>
      <c r="M10" s="11">
        <v>696</v>
      </c>
      <c r="N10" s="11">
        <v>717</v>
      </c>
      <c r="O10" s="11">
        <v>665</v>
      </c>
      <c r="P10" s="11">
        <v>405</v>
      </c>
      <c r="Q10" s="11">
        <v>673</v>
      </c>
      <c r="R10" s="11">
        <v>663</v>
      </c>
      <c r="S10" s="11">
        <v>622</v>
      </c>
      <c r="T10" s="11">
        <v>712</v>
      </c>
      <c r="U10" s="11">
        <v>710</v>
      </c>
      <c r="V10" s="11">
        <v>636</v>
      </c>
      <c r="W10" s="11">
        <v>328</v>
      </c>
      <c r="X10" s="11">
        <v>558</v>
      </c>
      <c r="Y10" s="11">
        <v>644</v>
      </c>
      <c r="Z10" s="11">
        <v>596</v>
      </c>
      <c r="AA10" s="11">
        <v>572</v>
      </c>
      <c r="AB10" s="11">
        <v>581</v>
      </c>
      <c r="AC10" s="11">
        <v>502</v>
      </c>
      <c r="AD10" s="11">
        <v>333</v>
      </c>
      <c r="AE10" s="13">
        <f t="shared" si="0"/>
        <v>17767</v>
      </c>
      <c r="AF10" s="26">
        <f t="shared" si="1"/>
        <v>612.65517241379314</v>
      </c>
      <c r="AJ10" s="66">
        <f t="shared" si="3"/>
        <v>44717</v>
      </c>
      <c r="AK10" s="13" t="str">
        <f t="shared" si="2"/>
        <v>Sun</v>
      </c>
      <c r="AL10" s="19">
        <v>6563</v>
      </c>
      <c r="AM10" s="18">
        <f t="shared" si="4"/>
        <v>-0.22733694372498237</v>
      </c>
      <c r="AO10" s="27" t="s">
        <v>112</v>
      </c>
      <c r="AP10" s="28">
        <v>4</v>
      </c>
      <c r="AQ10" s="20">
        <v>23163.027914995579</v>
      </c>
      <c r="AR10" s="20">
        <f t="shared" si="5"/>
        <v>5790.7569787488947</v>
      </c>
    </row>
    <row r="11" spans="1:44" ht="13" x14ac:dyDescent="0.3">
      <c r="A11" s="7">
        <v>15</v>
      </c>
      <c r="B11" s="11">
        <v>446</v>
      </c>
      <c r="C11" s="11">
        <v>568</v>
      </c>
      <c r="D11" s="11">
        <v>721</v>
      </c>
      <c r="E11" s="11">
        <v>817</v>
      </c>
      <c r="F11" s="11">
        <v>778</v>
      </c>
      <c r="G11" s="11">
        <v>763</v>
      </c>
      <c r="H11" s="11">
        <v>722</v>
      </c>
      <c r="I11" s="11">
        <v>539</v>
      </c>
      <c r="J11" s="11">
        <v>700</v>
      </c>
      <c r="K11" s="11">
        <v>739</v>
      </c>
      <c r="L11" s="11">
        <v>698</v>
      </c>
      <c r="M11" s="11">
        <v>684</v>
      </c>
      <c r="N11" s="11">
        <v>730</v>
      </c>
      <c r="O11" s="11">
        <v>743</v>
      </c>
      <c r="P11" s="11">
        <v>483</v>
      </c>
      <c r="Q11" s="11">
        <v>643</v>
      </c>
      <c r="R11" s="11">
        <v>685</v>
      </c>
      <c r="S11" s="11">
        <v>631</v>
      </c>
      <c r="T11" s="11">
        <v>641</v>
      </c>
      <c r="U11" s="11">
        <v>645</v>
      </c>
      <c r="V11" s="11">
        <v>631</v>
      </c>
      <c r="W11" s="11">
        <v>425</v>
      </c>
      <c r="X11" s="11">
        <v>630</v>
      </c>
      <c r="Y11" s="11">
        <v>654</v>
      </c>
      <c r="Z11" s="11">
        <v>560</v>
      </c>
      <c r="AA11" s="11">
        <v>610</v>
      </c>
      <c r="AB11" s="11">
        <v>578</v>
      </c>
      <c r="AC11" s="11">
        <v>498</v>
      </c>
      <c r="AD11" s="11">
        <v>368</v>
      </c>
      <c r="AE11" s="13">
        <f t="shared" si="0"/>
        <v>18330</v>
      </c>
      <c r="AF11" s="26">
        <f t="shared" si="1"/>
        <v>632.06896551724139</v>
      </c>
      <c r="AJ11" s="66">
        <f t="shared" si="3"/>
        <v>44718</v>
      </c>
      <c r="AK11" s="13" t="str">
        <f t="shared" si="2"/>
        <v>Mon</v>
      </c>
      <c r="AL11" s="19">
        <v>7692</v>
      </c>
      <c r="AM11" s="18">
        <f t="shared" si="4"/>
        <v>0.17202498857229931</v>
      </c>
      <c r="AO11" s="27" t="s">
        <v>51</v>
      </c>
      <c r="AP11" s="28">
        <v>5</v>
      </c>
      <c r="AQ11" s="20">
        <v>28336.366750795598</v>
      </c>
      <c r="AR11" s="20">
        <f t="shared" si="5"/>
        <v>5667.2733501591192</v>
      </c>
    </row>
    <row r="12" spans="1:44" ht="13" x14ac:dyDescent="0.3">
      <c r="A12" s="7">
        <v>16</v>
      </c>
      <c r="B12" s="11">
        <v>508</v>
      </c>
      <c r="C12" s="11">
        <v>638</v>
      </c>
      <c r="D12" s="11">
        <v>785</v>
      </c>
      <c r="E12" s="11">
        <v>828</v>
      </c>
      <c r="F12" s="11">
        <v>835</v>
      </c>
      <c r="G12" s="11">
        <v>854</v>
      </c>
      <c r="H12" s="11">
        <v>804</v>
      </c>
      <c r="I12" s="11">
        <v>595</v>
      </c>
      <c r="J12" s="11">
        <v>756</v>
      </c>
      <c r="K12" s="11">
        <v>779</v>
      </c>
      <c r="L12" s="11">
        <v>799</v>
      </c>
      <c r="M12" s="11">
        <v>807</v>
      </c>
      <c r="N12" s="11">
        <v>784</v>
      </c>
      <c r="O12" s="11">
        <v>777</v>
      </c>
      <c r="P12" s="11">
        <v>546</v>
      </c>
      <c r="Q12" s="11">
        <v>671</v>
      </c>
      <c r="R12" s="11">
        <v>740</v>
      </c>
      <c r="S12" s="11">
        <v>674</v>
      </c>
      <c r="T12" s="11">
        <v>728</v>
      </c>
      <c r="U12" s="11">
        <v>731</v>
      </c>
      <c r="V12" s="11">
        <v>658</v>
      </c>
      <c r="W12" s="11">
        <v>512</v>
      </c>
      <c r="X12" s="11">
        <v>645</v>
      </c>
      <c r="Y12" s="11">
        <v>699</v>
      </c>
      <c r="Z12" s="11">
        <v>596</v>
      </c>
      <c r="AA12" s="11">
        <v>667</v>
      </c>
      <c r="AB12" s="11">
        <v>650</v>
      </c>
      <c r="AC12" s="11">
        <v>548</v>
      </c>
      <c r="AD12" s="11">
        <v>409</v>
      </c>
      <c r="AE12" s="13">
        <f t="shared" si="0"/>
        <v>20023</v>
      </c>
      <c r="AF12" s="26">
        <f t="shared" si="1"/>
        <v>690.44827586206895</v>
      </c>
      <c r="AJ12" s="66">
        <f t="shared" si="3"/>
        <v>44719</v>
      </c>
      <c r="AK12" s="13" t="str">
        <f t="shared" si="2"/>
        <v>Tue</v>
      </c>
      <c r="AL12" s="19">
        <v>8603</v>
      </c>
      <c r="AM12" s="18">
        <f t="shared" si="4"/>
        <v>0.11843473738949561</v>
      </c>
      <c r="AO12" s="27" t="s">
        <v>53</v>
      </c>
      <c r="AP12" s="28">
        <v>31</v>
      </c>
      <c r="AQ12" s="28">
        <v>177181.85994977495</v>
      </c>
      <c r="AR12" s="34">
        <f>SUM(AR5:AR11)</f>
        <v>40005.388761824011</v>
      </c>
    </row>
    <row r="13" spans="1:44" ht="13" x14ac:dyDescent="0.3">
      <c r="A13" s="7">
        <v>17</v>
      </c>
      <c r="B13" s="11">
        <v>495</v>
      </c>
      <c r="C13" s="11">
        <v>645</v>
      </c>
      <c r="D13" s="11">
        <v>735</v>
      </c>
      <c r="E13" s="11">
        <v>769</v>
      </c>
      <c r="F13" s="11">
        <v>909</v>
      </c>
      <c r="G13" s="11">
        <v>830</v>
      </c>
      <c r="H13" s="11">
        <v>765</v>
      </c>
      <c r="I13" s="11">
        <v>621</v>
      </c>
      <c r="J13" s="11">
        <v>766</v>
      </c>
      <c r="K13" s="11">
        <v>855</v>
      </c>
      <c r="L13" s="11">
        <v>859</v>
      </c>
      <c r="M13" s="11">
        <v>820</v>
      </c>
      <c r="N13" s="11">
        <v>879</v>
      </c>
      <c r="O13" s="11">
        <v>763</v>
      </c>
      <c r="P13" s="11">
        <v>576</v>
      </c>
      <c r="Q13" s="11">
        <v>756</v>
      </c>
      <c r="R13" s="11">
        <v>788</v>
      </c>
      <c r="S13" s="11">
        <v>734</v>
      </c>
      <c r="T13" s="11">
        <v>817</v>
      </c>
      <c r="U13" s="11">
        <v>798</v>
      </c>
      <c r="V13" s="11">
        <v>684</v>
      </c>
      <c r="W13" s="11">
        <v>562</v>
      </c>
      <c r="X13" s="11">
        <v>740</v>
      </c>
      <c r="Y13" s="11">
        <v>744</v>
      </c>
      <c r="Z13" s="11">
        <v>654</v>
      </c>
      <c r="AA13" s="11">
        <v>737</v>
      </c>
      <c r="AB13" s="11">
        <v>691</v>
      </c>
      <c r="AC13" s="11">
        <v>612</v>
      </c>
      <c r="AD13" s="11">
        <v>451</v>
      </c>
      <c r="AE13" s="13">
        <f t="shared" si="0"/>
        <v>21055</v>
      </c>
      <c r="AF13" s="26">
        <f t="shared" si="1"/>
        <v>726.0344827586207</v>
      </c>
      <c r="AJ13" s="66">
        <f t="shared" si="3"/>
        <v>44720</v>
      </c>
      <c r="AK13" s="13" t="str">
        <f t="shared" si="2"/>
        <v>Wed</v>
      </c>
      <c r="AL13" s="19">
        <v>8456</v>
      </c>
      <c r="AM13" s="18">
        <f t="shared" si="4"/>
        <v>-1.7087062652563101E-2</v>
      </c>
    </row>
    <row r="14" spans="1:44" ht="13" x14ac:dyDescent="0.3">
      <c r="A14" s="7">
        <v>18</v>
      </c>
      <c r="B14" s="11">
        <v>472</v>
      </c>
      <c r="C14" s="11">
        <v>584</v>
      </c>
      <c r="D14" s="11">
        <v>674</v>
      </c>
      <c r="E14" s="11">
        <v>717</v>
      </c>
      <c r="F14" s="11">
        <v>783</v>
      </c>
      <c r="G14" s="11">
        <v>774</v>
      </c>
      <c r="H14" s="11">
        <v>747</v>
      </c>
      <c r="I14" s="11">
        <v>600</v>
      </c>
      <c r="J14" s="11">
        <v>745</v>
      </c>
      <c r="K14" s="11">
        <v>765</v>
      </c>
      <c r="L14" s="11">
        <v>762</v>
      </c>
      <c r="M14" s="11">
        <v>832</v>
      </c>
      <c r="N14" s="11">
        <v>851</v>
      </c>
      <c r="O14" s="11">
        <v>724</v>
      </c>
      <c r="P14" s="11">
        <v>514</v>
      </c>
      <c r="Q14" s="11">
        <v>692</v>
      </c>
      <c r="R14" s="11">
        <v>748</v>
      </c>
      <c r="S14" s="11">
        <v>711</v>
      </c>
      <c r="T14" s="11">
        <v>803</v>
      </c>
      <c r="U14" s="11">
        <v>768</v>
      </c>
      <c r="V14" s="11">
        <v>639</v>
      </c>
      <c r="W14" s="11">
        <v>578</v>
      </c>
      <c r="X14" s="11">
        <v>675</v>
      </c>
      <c r="Y14" s="11">
        <v>724</v>
      </c>
      <c r="Z14" s="11">
        <v>709</v>
      </c>
      <c r="AA14" s="11">
        <v>571</v>
      </c>
      <c r="AB14" s="11">
        <v>654</v>
      </c>
      <c r="AC14" s="11">
        <v>594</v>
      </c>
      <c r="AD14" s="11">
        <v>465</v>
      </c>
      <c r="AE14" s="13">
        <f t="shared" si="0"/>
        <v>19875</v>
      </c>
      <c r="AF14" s="26">
        <f t="shared" si="1"/>
        <v>685.34482758620686</v>
      </c>
      <c r="AJ14" s="66">
        <f t="shared" si="3"/>
        <v>44721</v>
      </c>
      <c r="AK14" s="13" t="str">
        <f t="shared" si="2"/>
        <v>Thu</v>
      </c>
      <c r="AL14" s="19">
        <v>8550</v>
      </c>
      <c r="AM14" s="18">
        <f t="shared" si="4"/>
        <v>1.1116367076631883E-2</v>
      </c>
    </row>
    <row r="15" spans="1:44" ht="13" x14ac:dyDescent="0.3">
      <c r="A15" s="7">
        <v>19</v>
      </c>
      <c r="B15" s="11">
        <v>430</v>
      </c>
      <c r="C15" s="11">
        <v>534</v>
      </c>
      <c r="D15" s="11">
        <v>590</v>
      </c>
      <c r="E15" s="11">
        <v>564</v>
      </c>
      <c r="F15" s="11">
        <v>626</v>
      </c>
      <c r="G15" s="11">
        <v>675</v>
      </c>
      <c r="H15" s="11">
        <v>647</v>
      </c>
      <c r="I15" s="11">
        <v>511</v>
      </c>
      <c r="J15" s="11">
        <v>577</v>
      </c>
      <c r="K15" s="11">
        <v>661</v>
      </c>
      <c r="L15" s="11">
        <v>580</v>
      </c>
      <c r="M15" s="11">
        <v>618</v>
      </c>
      <c r="N15" s="11">
        <v>676</v>
      </c>
      <c r="O15" s="11">
        <v>630</v>
      </c>
      <c r="P15" s="11">
        <v>505</v>
      </c>
      <c r="Q15" s="11">
        <v>554</v>
      </c>
      <c r="R15" s="11">
        <v>589</v>
      </c>
      <c r="S15" s="11">
        <v>570</v>
      </c>
      <c r="T15" s="11">
        <v>681</v>
      </c>
      <c r="U15" s="11">
        <v>578</v>
      </c>
      <c r="V15" s="11">
        <v>575</v>
      </c>
      <c r="W15" s="11">
        <v>426</v>
      </c>
      <c r="X15" s="11">
        <v>536</v>
      </c>
      <c r="Y15" s="11">
        <v>563</v>
      </c>
      <c r="Z15" s="11">
        <v>459</v>
      </c>
      <c r="AA15" s="11">
        <v>477</v>
      </c>
      <c r="AB15" s="11">
        <v>513</v>
      </c>
      <c r="AC15" s="11">
        <v>509</v>
      </c>
      <c r="AD15" s="11">
        <v>402</v>
      </c>
      <c r="AE15" s="13">
        <f t="shared" si="0"/>
        <v>16256</v>
      </c>
      <c r="AF15" s="26">
        <f t="shared" si="1"/>
        <v>560.55172413793105</v>
      </c>
      <c r="AJ15" s="66">
        <f t="shared" si="3"/>
        <v>44722</v>
      </c>
      <c r="AK15" s="13" t="str">
        <f t="shared" si="2"/>
        <v>Fri</v>
      </c>
      <c r="AL15" s="19">
        <v>9122</v>
      </c>
      <c r="AM15" s="18">
        <f t="shared" si="4"/>
        <v>6.6900584795321683E-2</v>
      </c>
    </row>
    <row r="16" spans="1:44" ht="13" x14ac:dyDescent="0.3">
      <c r="A16" s="7">
        <v>20</v>
      </c>
      <c r="B16" s="11">
        <v>304</v>
      </c>
      <c r="C16" s="11">
        <v>441</v>
      </c>
      <c r="D16" s="11">
        <v>516</v>
      </c>
      <c r="E16" s="11">
        <v>457</v>
      </c>
      <c r="F16" s="11">
        <v>538</v>
      </c>
      <c r="G16" s="11">
        <v>518</v>
      </c>
      <c r="H16" s="11">
        <v>495</v>
      </c>
      <c r="I16" s="11">
        <v>488</v>
      </c>
      <c r="J16" s="11">
        <v>513</v>
      </c>
      <c r="K16" s="11">
        <v>529</v>
      </c>
      <c r="L16" s="11">
        <v>500</v>
      </c>
      <c r="M16" s="11">
        <v>517</v>
      </c>
      <c r="N16" s="11">
        <v>597</v>
      </c>
      <c r="O16" s="11">
        <v>529</v>
      </c>
      <c r="P16" s="11">
        <v>439</v>
      </c>
      <c r="Q16" s="11">
        <v>465</v>
      </c>
      <c r="R16" s="11">
        <v>480</v>
      </c>
      <c r="S16" s="11">
        <v>471</v>
      </c>
      <c r="T16" s="11">
        <v>604</v>
      </c>
      <c r="U16" s="11">
        <v>490</v>
      </c>
      <c r="V16" s="11">
        <v>484</v>
      </c>
      <c r="W16" s="11">
        <v>353</v>
      </c>
      <c r="X16" s="11">
        <v>475</v>
      </c>
      <c r="Y16" s="11">
        <v>482</v>
      </c>
      <c r="Z16" s="11">
        <v>394</v>
      </c>
      <c r="AA16" s="11">
        <v>384</v>
      </c>
      <c r="AB16" s="11">
        <v>406</v>
      </c>
      <c r="AC16" s="11">
        <v>424</v>
      </c>
      <c r="AD16" s="11">
        <v>364</v>
      </c>
      <c r="AE16" s="13">
        <f t="shared" si="0"/>
        <v>13657</v>
      </c>
      <c r="AF16" s="26">
        <f t="shared" si="1"/>
        <v>470.93103448275861</v>
      </c>
      <c r="AJ16" s="66">
        <f t="shared" si="3"/>
        <v>44723</v>
      </c>
      <c r="AK16" s="13" t="str">
        <f t="shared" si="2"/>
        <v>Sat</v>
      </c>
      <c r="AL16" s="19">
        <v>8631</v>
      </c>
      <c r="AM16" s="18">
        <f t="shared" si="4"/>
        <v>-5.3825915369436483E-2</v>
      </c>
    </row>
    <row r="17" spans="1:44" ht="13" x14ac:dyDescent="0.3">
      <c r="A17" s="7">
        <v>21</v>
      </c>
      <c r="B17" s="11">
        <v>183</v>
      </c>
      <c r="C17" s="11">
        <v>302</v>
      </c>
      <c r="D17" s="11">
        <v>331</v>
      </c>
      <c r="E17" s="11">
        <v>313</v>
      </c>
      <c r="F17" s="11">
        <v>349</v>
      </c>
      <c r="G17" s="11">
        <v>326</v>
      </c>
      <c r="H17" s="11">
        <v>310</v>
      </c>
      <c r="I17" s="11">
        <v>288</v>
      </c>
      <c r="J17" s="11">
        <v>295</v>
      </c>
      <c r="K17" s="11">
        <v>327</v>
      </c>
      <c r="L17" s="11">
        <v>325</v>
      </c>
      <c r="M17" s="11">
        <v>353</v>
      </c>
      <c r="N17" s="11">
        <v>361</v>
      </c>
      <c r="O17" s="11">
        <v>356</v>
      </c>
      <c r="P17" s="11">
        <v>246</v>
      </c>
      <c r="Q17" s="11">
        <v>311</v>
      </c>
      <c r="R17" s="11">
        <v>337</v>
      </c>
      <c r="S17" s="11">
        <v>329</v>
      </c>
      <c r="T17" s="11">
        <v>389</v>
      </c>
      <c r="U17" s="11">
        <v>295</v>
      </c>
      <c r="V17" s="11">
        <v>257</v>
      </c>
      <c r="W17" s="11">
        <v>214</v>
      </c>
      <c r="X17" s="11">
        <v>294</v>
      </c>
      <c r="Y17" s="11">
        <v>298</v>
      </c>
      <c r="Z17" s="11">
        <v>195</v>
      </c>
      <c r="AA17" s="11">
        <v>240</v>
      </c>
      <c r="AB17" s="11">
        <v>211</v>
      </c>
      <c r="AC17" s="11">
        <v>250</v>
      </c>
      <c r="AD17" s="11">
        <v>220</v>
      </c>
      <c r="AE17" s="13">
        <f t="shared" si="0"/>
        <v>8505</v>
      </c>
      <c r="AF17" s="26">
        <f t="shared" si="1"/>
        <v>293.27586206896552</v>
      </c>
      <c r="AJ17" s="66">
        <f t="shared" si="3"/>
        <v>44724</v>
      </c>
      <c r="AK17" s="13" t="str">
        <f t="shared" si="2"/>
        <v>Sun</v>
      </c>
      <c r="AL17" s="19">
        <v>5773</v>
      </c>
      <c r="AM17" s="18">
        <f t="shared" si="4"/>
        <v>-0.33113196616846252</v>
      </c>
    </row>
    <row r="18" spans="1:44" ht="13" x14ac:dyDescent="0.3">
      <c r="A18" s="7">
        <v>22</v>
      </c>
      <c r="B18" s="11">
        <v>62</v>
      </c>
      <c r="C18" s="11">
        <v>94</v>
      </c>
      <c r="D18" s="11">
        <v>130</v>
      </c>
      <c r="E18" s="11">
        <v>82</v>
      </c>
      <c r="F18" s="11">
        <v>122</v>
      </c>
      <c r="G18" s="11">
        <v>159</v>
      </c>
      <c r="H18" s="11">
        <v>123</v>
      </c>
      <c r="I18" s="11">
        <v>108</v>
      </c>
      <c r="J18" s="11">
        <v>136</v>
      </c>
      <c r="K18" s="11">
        <v>151</v>
      </c>
      <c r="L18" s="11">
        <v>113</v>
      </c>
      <c r="M18" s="11">
        <v>156</v>
      </c>
      <c r="N18" s="11">
        <v>133</v>
      </c>
      <c r="O18" s="11">
        <v>113</v>
      </c>
      <c r="P18" s="11">
        <v>71</v>
      </c>
      <c r="Q18" s="11">
        <v>122</v>
      </c>
      <c r="R18" s="11">
        <v>132</v>
      </c>
      <c r="S18" s="11">
        <v>98</v>
      </c>
      <c r="T18" s="11">
        <v>118</v>
      </c>
      <c r="U18" s="11">
        <v>141</v>
      </c>
      <c r="V18" s="11">
        <v>90</v>
      </c>
      <c r="W18" s="11">
        <v>85</v>
      </c>
      <c r="X18" s="11">
        <v>93</v>
      </c>
      <c r="Y18" s="11">
        <v>91</v>
      </c>
      <c r="Z18" s="11">
        <v>53</v>
      </c>
      <c r="AA18" s="11">
        <v>80</v>
      </c>
      <c r="AB18" s="11">
        <v>62</v>
      </c>
      <c r="AC18" s="11">
        <v>71</v>
      </c>
      <c r="AD18" s="11">
        <v>84</v>
      </c>
      <c r="AE18" s="13">
        <f t="shared" si="0"/>
        <v>3073</v>
      </c>
      <c r="AF18" s="26">
        <f t="shared" si="1"/>
        <v>105.96551724137932</v>
      </c>
      <c r="AJ18" s="66">
        <f t="shared" si="3"/>
        <v>44725</v>
      </c>
      <c r="AK18" s="13" t="str">
        <f t="shared" si="2"/>
        <v>Mon</v>
      </c>
      <c r="AL18" s="19">
        <v>7460</v>
      </c>
      <c r="AM18" s="18">
        <f t="shared" si="4"/>
        <v>0.29222241468906973</v>
      </c>
      <c r="AO18" s="121" t="s">
        <v>117</v>
      </c>
      <c r="AP18" s="121"/>
      <c r="AQ18" s="121"/>
      <c r="AR18" s="13"/>
    </row>
    <row r="19" spans="1:44" ht="15.75" customHeight="1" thickBot="1" x14ac:dyDescent="0.3">
      <c r="AJ19" s="66">
        <f t="shared" si="3"/>
        <v>44726</v>
      </c>
      <c r="AK19" s="13" t="str">
        <f t="shared" si="2"/>
        <v>Tue</v>
      </c>
      <c r="AL19" s="19">
        <v>8267</v>
      </c>
      <c r="AM19" s="18">
        <f t="shared" si="4"/>
        <v>0.10817694369973196</v>
      </c>
      <c r="AO19" s="111" t="s">
        <v>72</v>
      </c>
      <c r="AP19" s="112" t="s">
        <v>116</v>
      </c>
      <c r="AQ19" s="112" t="s">
        <v>115</v>
      </c>
      <c r="AR19" s="13"/>
    </row>
    <row r="20" spans="1:44" ht="15.75" customHeight="1" x14ac:dyDescent="0.25">
      <c r="AJ20" s="66">
        <f t="shared" si="3"/>
        <v>44727</v>
      </c>
      <c r="AK20" s="13" t="str">
        <f t="shared" si="2"/>
        <v>Wed</v>
      </c>
      <c r="AL20" s="19">
        <v>7723</v>
      </c>
      <c r="AM20" s="18">
        <f t="shared" si="4"/>
        <v>-6.5803798233942223E-2</v>
      </c>
      <c r="AO20" s="113" t="s">
        <v>114</v>
      </c>
      <c r="AP20" s="114">
        <v>21</v>
      </c>
      <c r="AQ20" s="114">
        <v>119717</v>
      </c>
      <c r="AR20" s="13"/>
    </row>
    <row r="21" spans="1:44" ht="15.75" customHeight="1" thickBot="1" x14ac:dyDescent="0.3">
      <c r="W21" s="15" t="s">
        <v>66</v>
      </c>
      <c r="X21" s="15" t="s">
        <v>67</v>
      </c>
      <c r="Y21" s="15" t="s">
        <v>68</v>
      </c>
      <c r="AJ21" s="66">
        <f t="shared" si="3"/>
        <v>44728</v>
      </c>
      <c r="AK21" s="13" t="str">
        <f t="shared" si="2"/>
        <v>Thu</v>
      </c>
      <c r="AL21" s="19">
        <v>8449</v>
      </c>
      <c r="AM21" s="18">
        <f t="shared" si="4"/>
        <v>9.4004920367732669E-2</v>
      </c>
      <c r="AO21" s="113" t="s">
        <v>69</v>
      </c>
      <c r="AP21" s="114">
        <v>10</v>
      </c>
      <c r="AQ21" s="114">
        <v>57465</v>
      </c>
      <c r="AR21" s="13"/>
    </row>
    <row r="22" spans="1:44" ht="15.75" customHeight="1" x14ac:dyDescent="0.3">
      <c r="A22" s="12" t="s">
        <v>16</v>
      </c>
      <c r="B22" t="s">
        <v>64</v>
      </c>
      <c r="C22" s="15" t="s">
        <v>74</v>
      </c>
      <c r="E22" t="s">
        <v>17</v>
      </c>
      <c r="F22" t="s">
        <v>46</v>
      </c>
      <c r="G22">
        <v>212</v>
      </c>
      <c r="H22">
        <v>245</v>
      </c>
      <c r="I22">
        <v>267</v>
      </c>
      <c r="J22">
        <v>277</v>
      </c>
      <c r="K22">
        <v>298</v>
      </c>
      <c r="L22">
        <v>277</v>
      </c>
      <c r="M22">
        <v>376</v>
      </c>
      <c r="N22">
        <v>403</v>
      </c>
      <c r="O22">
        <v>446</v>
      </c>
      <c r="P22">
        <v>508</v>
      </c>
      <c r="Q22">
        <v>495</v>
      </c>
      <c r="R22">
        <v>472</v>
      </c>
      <c r="S22">
        <v>430</v>
      </c>
      <c r="T22">
        <v>304</v>
      </c>
      <c r="U22">
        <v>183</v>
      </c>
      <c r="V22">
        <v>62</v>
      </c>
      <c r="W22" t="str">
        <f>IF(OR(F22="Sun",F22="Sat"),"Weekend","Weekdays")</f>
        <v>Weekend</v>
      </c>
      <c r="X22">
        <f>SUM(G22:V22)</f>
        <v>5255</v>
      </c>
      <c r="Y22" s="26">
        <f>AVERAGE(G22:V22)</f>
        <v>328.4375</v>
      </c>
      <c r="AA22" s="13"/>
      <c r="AB22" s="13"/>
      <c r="AC22" s="13"/>
      <c r="AD22" s="13"/>
      <c r="AE22" s="13"/>
      <c r="AF22" s="13"/>
      <c r="AJ22" s="66">
        <f t="shared" si="3"/>
        <v>44729</v>
      </c>
      <c r="AK22" s="13" t="str">
        <f t="shared" si="2"/>
        <v>Fri</v>
      </c>
      <c r="AL22" s="19">
        <v>8344</v>
      </c>
      <c r="AM22" s="18">
        <f t="shared" si="4"/>
        <v>-1.2427506213753103E-2</v>
      </c>
      <c r="AO22" s="115" t="s">
        <v>53</v>
      </c>
      <c r="AP22" s="116">
        <v>31</v>
      </c>
      <c r="AQ22" s="116">
        <v>177182</v>
      </c>
      <c r="AR22" s="13"/>
    </row>
    <row r="23" spans="1:44" ht="15.75" customHeight="1" x14ac:dyDescent="0.3">
      <c r="A23" s="22">
        <v>7</v>
      </c>
      <c r="B23" s="19">
        <v>4363</v>
      </c>
      <c r="C23" s="20">
        <v>150.44827586206895</v>
      </c>
      <c r="E23" t="s">
        <v>18</v>
      </c>
      <c r="F23" t="s">
        <v>47</v>
      </c>
      <c r="G23">
        <v>67</v>
      </c>
      <c r="H23">
        <v>135</v>
      </c>
      <c r="I23">
        <v>245</v>
      </c>
      <c r="J23">
        <v>346</v>
      </c>
      <c r="K23">
        <v>443</v>
      </c>
      <c r="L23">
        <v>459</v>
      </c>
      <c r="M23">
        <v>512</v>
      </c>
      <c r="N23">
        <v>540</v>
      </c>
      <c r="O23">
        <v>568</v>
      </c>
      <c r="P23">
        <v>638</v>
      </c>
      <c r="Q23">
        <v>645</v>
      </c>
      <c r="R23">
        <v>584</v>
      </c>
      <c r="S23">
        <v>534</v>
      </c>
      <c r="T23">
        <v>441</v>
      </c>
      <c r="U23">
        <v>302</v>
      </c>
      <c r="V23">
        <v>94</v>
      </c>
      <c r="W23" s="13" t="str">
        <f t="shared" ref="W23:W50" si="6">IF(OR(F23="Sun",F23="Sat"),"Weekend","Weekdays")</f>
        <v>Weekdays</v>
      </c>
      <c r="X23" s="13">
        <f t="shared" ref="X23:X50" si="7">SUM(G23:V23)</f>
        <v>6553</v>
      </c>
      <c r="Y23" s="26">
        <f t="shared" ref="Y23:Y50" si="8">AVERAGE(G23:V23)</f>
        <v>409.5625</v>
      </c>
      <c r="AA23" s="13"/>
      <c r="AB23" s="13"/>
      <c r="AC23" s="13"/>
      <c r="AD23" s="13"/>
      <c r="AE23" s="13"/>
      <c r="AF23" s="13"/>
      <c r="AJ23" s="66">
        <f t="shared" si="3"/>
        <v>44730</v>
      </c>
      <c r="AK23" s="13" t="str">
        <f t="shared" si="2"/>
        <v>Sat</v>
      </c>
      <c r="AL23" s="19">
        <v>7474</v>
      </c>
      <c r="AM23" s="18">
        <f t="shared" si="4"/>
        <v>-0.10426653883029724</v>
      </c>
      <c r="AR23" s="13"/>
    </row>
    <row r="24" spans="1:44" ht="15.75" customHeight="1" x14ac:dyDescent="0.3">
      <c r="A24" s="22">
        <v>8</v>
      </c>
      <c r="B24" s="19">
        <v>7045</v>
      </c>
      <c r="C24" s="20">
        <v>242.93103448275863</v>
      </c>
      <c r="E24" t="s">
        <v>19</v>
      </c>
      <c r="F24" t="s">
        <v>48</v>
      </c>
      <c r="G24">
        <v>196</v>
      </c>
      <c r="H24">
        <v>279</v>
      </c>
      <c r="I24">
        <v>315</v>
      </c>
      <c r="J24">
        <v>458</v>
      </c>
      <c r="K24">
        <v>502</v>
      </c>
      <c r="L24">
        <v>571</v>
      </c>
      <c r="M24">
        <v>689</v>
      </c>
      <c r="N24">
        <v>702</v>
      </c>
      <c r="O24">
        <v>721</v>
      </c>
      <c r="P24">
        <v>785</v>
      </c>
      <c r="Q24">
        <v>735</v>
      </c>
      <c r="R24">
        <v>674</v>
      </c>
      <c r="S24">
        <v>590</v>
      </c>
      <c r="T24">
        <v>516</v>
      </c>
      <c r="U24">
        <v>331</v>
      </c>
      <c r="V24">
        <v>130</v>
      </c>
      <c r="W24" s="13" t="str">
        <f t="shared" si="6"/>
        <v>Weekdays</v>
      </c>
      <c r="X24" s="13">
        <f t="shared" si="7"/>
        <v>8194</v>
      </c>
      <c r="Y24" s="26">
        <f t="shared" si="8"/>
        <v>512.125</v>
      </c>
      <c r="AA24" s="13"/>
      <c r="AB24" s="13"/>
      <c r="AC24" s="13"/>
      <c r="AD24" s="13"/>
      <c r="AE24" s="13"/>
      <c r="AF24" s="13"/>
      <c r="AJ24" s="66">
        <f t="shared" si="3"/>
        <v>44731</v>
      </c>
      <c r="AK24" s="13" t="str">
        <f t="shared" si="2"/>
        <v>Sun</v>
      </c>
      <c r="AL24" s="19">
        <v>5365</v>
      </c>
      <c r="AM24" s="18">
        <f t="shared" si="4"/>
        <v>-0.28217821782178221</v>
      </c>
      <c r="AR24" s="13"/>
    </row>
    <row r="25" spans="1:44" ht="15.75" customHeight="1" x14ac:dyDescent="0.3">
      <c r="A25" s="22">
        <v>9</v>
      </c>
      <c r="B25" s="19">
        <v>9523</v>
      </c>
      <c r="C25" s="20">
        <v>328.37931034482756</v>
      </c>
      <c r="E25" t="s">
        <v>20</v>
      </c>
      <c r="F25" t="s">
        <v>49</v>
      </c>
      <c r="G25">
        <v>123</v>
      </c>
      <c r="H25">
        <v>290</v>
      </c>
      <c r="I25">
        <v>398</v>
      </c>
      <c r="J25">
        <v>539</v>
      </c>
      <c r="K25">
        <v>567</v>
      </c>
      <c r="L25">
        <v>633</v>
      </c>
      <c r="M25">
        <v>733</v>
      </c>
      <c r="N25">
        <v>792</v>
      </c>
      <c r="O25">
        <v>817</v>
      </c>
      <c r="P25">
        <v>828</v>
      </c>
      <c r="Q25">
        <v>769</v>
      </c>
      <c r="R25">
        <v>717</v>
      </c>
      <c r="S25">
        <v>564</v>
      </c>
      <c r="T25">
        <v>457</v>
      </c>
      <c r="U25">
        <v>313</v>
      </c>
      <c r="V25">
        <v>82</v>
      </c>
      <c r="W25" s="13" t="str">
        <f t="shared" si="6"/>
        <v>Weekdays</v>
      </c>
      <c r="X25" s="13">
        <f t="shared" si="7"/>
        <v>8622</v>
      </c>
      <c r="Y25" s="26">
        <f t="shared" si="8"/>
        <v>538.875</v>
      </c>
      <c r="AA25" s="13"/>
      <c r="AB25" s="13"/>
      <c r="AC25" s="13"/>
      <c r="AD25" s="13"/>
      <c r="AE25" s="13"/>
      <c r="AF25" s="13"/>
      <c r="AJ25" s="66">
        <f t="shared" si="3"/>
        <v>44732</v>
      </c>
      <c r="AK25" s="13" t="str">
        <f t="shared" si="2"/>
        <v>Mon</v>
      </c>
      <c r="AL25" s="19">
        <v>6912</v>
      </c>
      <c r="AM25" s="18">
        <f t="shared" si="4"/>
        <v>0.28835041938490225</v>
      </c>
    </row>
    <row r="26" spans="1:44" ht="15.75" customHeight="1" x14ac:dyDescent="0.3">
      <c r="A26" s="22">
        <v>10</v>
      </c>
      <c r="B26" s="19">
        <v>11939</v>
      </c>
      <c r="C26" s="20">
        <v>411.68965517241378</v>
      </c>
      <c r="E26" t="s">
        <v>21</v>
      </c>
      <c r="F26" t="s">
        <v>50</v>
      </c>
      <c r="G26">
        <v>156</v>
      </c>
      <c r="H26">
        <v>249</v>
      </c>
      <c r="I26">
        <v>350</v>
      </c>
      <c r="J26">
        <v>497</v>
      </c>
      <c r="K26">
        <v>532</v>
      </c>
      <c r="L26">
        <v>584</v>
      </c>
      <c r="M26">
        <v>657</v>
      </c>
      <c r="N26">
        <v>689</v>
      </c>
      <c r="O26">
        <v>778</v>
      </c>
      <c r="P26">
        <v>835</v>
      </c>
      <c r="Q26">
        <v>909</v>
      </c>
      <c r="R26">
        <v>783</v>
      </c>
      <c r="S26">
        <v>626</v>
      </c>
      <c r="T26">
        <v>538</v>
      </c>
      <c r="U26">
        <v>349</v>
      </c>
      <c r="V26">
        <v>122</v>
      </c>
      <c r="W26" s="13" t="str">
        <f t="shared" si="6"/>
        <v>Weekdays</v>
      </c>
      <c r="X26" s="13">
        <f t="shared" si="7"/>
        <v>8654</v>
      </c>
      <c r="Y26" s="26">
        <f t="shared" si="8"/>
        <v>540.875</v>
      </c>
      <c r="AA26" s="13"/>
      <c r="AB26" s="13"/>
      <c r="AC26" s="13"/>
      <c r="AD26" s="13"/>
      <c r="AE26" s="13"/>
      <c r="AF26" s="13"/>
      <c r="AJ26" s="66">
        <f t="shared" si="3"/>
        <v>44733</v>
      </c>
      <c r="AK26" s="13" t="str">
        <f t="shared" si="2"/>
        <v>Tue</v>
      </c>
      <c r="AL26" s="19">
        <v>7541</v>
      </c>
      <c r="AM26" s="18">
        <f t="shared" si="4"/>
        <v>9.100115740740744E-2</v>
      </c>
    </row>
    <row r="27" spans="1:44" ht="15.75" customHeight="1" x14ac:dyDescent="0.3">
      <c r="A27" s="22">
        <v>11</v>
      </c>
      <c r="B27" s="19">
        <v>13584</v>
      </c>
      <c r="C27" s="20">
        <v>468.41379310344826</v>
      </c>
      <c r="E27" t="s">
        <v>22</v>
      </c>
      <c r="F27" t="s">
        <v>51</v>
      </c>
      <c r="G27">
        <v>195</v>
      </c>
      <c r="H27">
        <v>295</v>
      </c>
      <c r="I27">
        <v>367</v>
      </c>
      <c r="J27">
        <v>527</v>
      </c>
      <c r="K27">
        <v>544</v>
      </c>
      <c r="L27">
        <v>636</v>
      </c>
      <c r="M27">
        <v>721</v>
      </c>
      <c r="N27">
        <v>763</v>
      </c>
      <c r="O27">
        <v>763</v>
      </c>
      <c r="P27">
        <v>854</v>
      </c>
      <c r="Q27">
        <v>830</v>
      </c>
      <c r="R27">
        <v>774</v>
      </c>
      <c r="S27">
        <v>675</v>
      </c>
      <c r="T27">
        <v>518</v>
      </c>
      <c r="U27">
        <v>326</v>
      </c>
      <c r="V27">
        <v>159</v>
      </c>
      <c r="W27" s="13" t="str">
        <f t="shared" si="6"/>
        <v>Weekdays</v>
      </c>
      <c r="X27" s="13">
        <f t="shared" si="7"/>
        <v>8947</v>
      </c>
      <c r="Y27" s="26">
        <f t="shared" si="8"/>
        <v>559.1875</v>
      </c>
      <c r="AJ27" s="66">
        <f t="shared" si="3"/>
        <v>44734</v>
      </c>
      <c r="AK27" s="13" t="str">
        <f t="shared" si="2"/>
        <v>Wed</v>
      </c>
      <c r="AL27" s="19">
        <v>6971</v>
      </c>
      <c r="AM27" s="18">
        <f t="shared" si="4"/>
        <v>-7.5586792202625652E-2</v>
      </c>
    </row>
    <row r="28" spans="1:44" ht="15.75" customHeight="1" x14ac:dyDescent="0.3">
      <c r="A28" s="22">
        <v>12</v>
      </c>
      <c r="B28" s="19">
        <v>15099</v>
      </c>
      <c r="C28" s="20">
        <v>520.65517241379314</v>
      </c>
      <c r="E28" t="s">
        <v>23</v>
      </c>
      <c r="F28" t="s">
        <v>52</v>
      </c>
      <c r="G28">
        <v>189</v>
      </c>
      <c r="H28">
        <v>336</v>
      </c>
      <c r="I28">
        <v>385</v>
      </c>
      <c r="J28">
        <v>480</v>
      </c>
      <c r="K28">
        <v>562</v>
      </c>
      <c r="L28">
        <v>592</v>
      </c>
      <c r="M28">
        <v>652</v>
      </c>
      <c r="N28">
        <v>685</v>
      </c>
      <c r="O28">
        <v>722</v>
      </c>
      <c r="P28">
        <v>804</v>
      </c>
      <c r="Q28">
        <v>765</v>
      </c>
      <c r="R28">
        <v>747</v>
      </c>
      <c r="S28">
        <v>647</v>
      </c>
      <c r="T28">
        <v>495</v>
      </c>
      <c r="U28">
        <v>310</v>
      </c>
      <c r="V28">
        <v>123</v>
      </c>
      <c r="W28" s="13" t="str">
        <f t="shared" si="6"/>
        <v>Weekend</v>
      </c>
      <c r="X28" s="13">
        <f t="shared" si="7"/>
        <v>8494</v>
      </c>
      <c r="Y28" s="26">
        <f t="shared" si="8"/>
        <v>530.875</v>
      </c>
      <c r="AA28" s="29" t="s">
        <v>72</v>
      </c>
      <c r="AB28" s="32" t="s">
        <v>71</v>
      </c>
      <c r="AC28" s="32" t="s">
        <v>67</v>
      </c>
      <c r="AD28" s="32" t="s">
        <v>68</v>
      </c>
      <c r="AJ28" s="66">
        <f t="shared" si="3"/>
        <v>44735</v>
      </c>
      <c r="AK28" s="13" t="str">
        <f t="shared" si="2"/>
        <v>Thu</v>
      </c>
      <c r="AL28" s="19">
        <v>6730</v>
      </c>
      <c r="AM28" s="18">
        <f t="shared" si="4"/>
        <v>-3.4571797446564356E-2</v>
      </c>
    </row>
    <row r="29" spans="1:44" ht="15.75" customHeight="1" x14ac:dyDescent="0.3">
      <c r="A29" s="22">
        <v>13</v>
      </c>
      <c r="B29" s="19">
        <v>16914</v>
      </c>
      <c r="C29" s="20">
        <v>583.24137931034488</v>
      </c>
      <c r="E29" t="s">
        <v>24</v>
      </c>
      <c r="F29" t="s">
        <v>46</v>
      </c>
      <c r="G29">
        <v>215</v>
      </c>
      <c r="H29">
        <v>274</v>
      </c>
      <c r="I29">
        <v>340</v>
      </c>
      <c r="J29">
        <v>349</v>
      </c>
      <c r="K29">
        <v>337</v>
      </c>
      <c r="L29">
        <v>354</v>
      </c>
      <c r="M29">
        <v>448</v>
      </c>
      <c r="N29">
        <v>496</v>
      </c>
      <c r="O29">
        <v>539</v>
      </c>
      <c r="P29">
        <v>595</v>
      </c>
      <c r="Q29">
        <v>621</v>
      </c>
      <c r="R29">
        <v>600</v>
      </c>
      <c r="S29">
        <v>511</v>
      </c>
      <c r="T29">
        <v>488</v>
      </c>
      <c r="U29">
        <v>288</v>
      </c>
      <c r="V29">
        <v>108</v>
      </c>
      <c r="W29" s="13" t="str">
        <f t="shared" si="6"/>
        <v>Weekend</v>
      </c>
      <c r="X29" s="13">
        <f t="shared" si="7"/>
        <v>6563</v>
      </c>
      <c r="Y29" s="26">
        <f t="shared" si="8"/>
        <v>410.1875</v>
      </c>
      <c r="AA29" s="27" t="s">
        <v>70</v>
      </c>
      <c r="AB29" s="28">
        <v>20</v>
      </c>
      <c r="AC29" s="28">
        <v>158471</v>
      </c>
      <c r="AD29" s="20">
        <f>AC29/AB29</f>
        <v>7923.55</v>
      </c>
      <c r="AJ29" s="66">
        <f t="shared" si="3"/>
        <v>44736</v>
      </c>
      <c r="AK29" s="13" t="str">
        <f t="shared" si="2"/>
        <v>Fri</v>
      </c>
      <c r="AL29" s="19">
        <v>6681</v>
      </c>
      <c r="AM29" s="18">
        <f t="shared" si="4"/>
        <v>-7.2808320950965566E-3</v>
      </c>
    </row>
    <row r="30" spans="1:44" ht="15.75" customHeight="1" x14ac:dyDescent="0.3">
      <c r="A30" s="22">
        <v>14</v>
      </c>
      <c r="B30" s="19">
        <v>17767</v>
      </c>
      <c r="C30" s="20">
        <v>612.65517241379314</v>
      </c>
      <c r="E30" t="s">
        <v>25</v>
      </c>
      <c r="F30" t="s">
        <v>47</v>
      </c>
      <c r="G30">
        <v>81</v>
      </c>
      <c r="H30">
        <v>173</v>
      </c>
      <c r="I30">
        <v>249</v>
      </c>
      <c r="J30">
        <v>417</v>
      </c>
      <c r="K30">
        <v>517</v>
      </c>
      <c r="L30">
        <v>555</v>
      </c>
      <c r="M30">
        <v>615</v>
      </c>
      <c r="N30">
        <v>597</v>
      </c>
      <c r="O30">
        <v>700</v>
      </c>
      <c r="P30">
        <v>756</v>
      </c>
      <c r="Q30">
        <v>766</v>
      </c>
      <c r="R30">
        <v>745</v>
      </c>
      <c r="S30">
        <v>577</v>
      </c>
      <c r="T30">
        <v>513</v>
      </c>
      <c r="U30">
        <v>295</v>
      </c>
      <c r="V30">
        <v>136</v>
      </c>
      <c r="W30" s="13" t="str">
        <f t="shared" si="6"/>
        <v>Weekdays</v>
      </c>
      <c r="X30" s="13">
        <f t="shared" si="7"/>
        <v>7692</v>
      </c>
      <c r="Y30" s="26">
        <f t="shared" si="8"/>
        <v>480.75</v>
      </c>
      <c r="AA30" s="27" t="s">
        <v>69</v>
      </c>
      <c r="AB30" s="28">
        <v>9</v>
      </c>
      <c r="AC30" s="28">
        <v>58537</v>
      </c>
      <c r="AD30" s="20">
        <f>AC30/AB30</f>
        <v>6504.1111111111113</v>
      </c>
      <c r="AJ30" s="66">
        <f t="shared" si="3"/>
        <v>44737</v>
      </c>
      <c r="AK30" s="13" t="str">
        <f t="shared" si="2"/>
        <v>Sat</v>
      </c>
      <c r="AL30" s="19">
        <v>6248</v>
      </c>
      <c r="AM30" s="18">
        <f t="shared" si="4"/>
        <v>-6.4810657087262413E-2</v>
      </c>
    </row>
    <row r="31" spans="1:44" ht="15.75" customHeight="1" x14ac:dyDescent="0.3">
      <c r="A31" s="22">
        <v>15</v>
      </c>
      <c r="B31" s="19">
        <v>18330</v>
      </c>
      <c r="C31" s="20">
        <v>632.06896551724139</v>
      </c>
      <c r="E31" t="s">
        <v>26</v>
      </c>
      <c r="F31" t="s">
        <v>48</v>
      </c>
      <c r="G31">
        <v>182</v>
      </c>
      <c r="H31">
        <v>260</v>
      </c>
      <c r="I31">
        <v>375</v>
      </c>
      <c r="J31">
        <v>433</v>
      </c>
      <c r="K31">
        <v>542</v>
      </c>
      <c r="L31">
        <v>633</v>
      </c>
      <c r="M31">
        <v>675</v>
      </c>
      <c r="N31">
        <v>697</v>
      </c>
      <c r="O31">
        <v>739</v>
      </c>
      <c r="P31">
        <v>779</v>
      </c>
      <c r="Q31">
        <v>855</v>
      </c>
      <c r="R31">
        <v>765</v>
      </c>
      <c r="S31">
        <v>661</v>
      </c>
      <c r="T31">
        <v>529</v>
      </c>
      <c r="U31">
        <v>327</v>
      </c>
      <c r="V31">
        <v>151</v>
      </c>
      <c r="W31" s="13" t="str">
        <f t="shared" si="6"/>
        <v>Weekdays</v>
      </c>
      <c r="X31" s="13">
        <f t="shared" si="7"/>
        <v>8603</v>
      </c>
      <c r="Y31" s="26">
        <f t="shared" si="8"/>
        <v>537.6875</v>
      </c>
      <c r="AA31" s="30" t="s">
        <v>53</v>
      </c>
      <c r="AB31" s="31">
        <v>29</v>
      </c>
      <c r="AC31" s="31">
        <v>217008</v>
      </c>
      <c r="AD31" s="31">
        <v>13563</v>
      </c>
      <c r="AJ31" s="66">
        <f t="shared" si="3"/>
        <v>44738</v>
      </c>
      <c r="AK31" s="13" t="str">
        <f t="shared" si="2"/>
        <v>Sun</v>
      </c>
      <c r="AL31" s="19">
        <v>4734</v>
      </c>
      <c r="AM31" s="18">
        <f t="shared" si="4"/>
        <v>-0.24231754161331631</v>
      </c>
    </row>
    <row r="32" spans="1:44" ht="15.75" customHeight="1" x14ac:dyDescent="0.3">
      <c r="A32" s="22">
        <v>16</v>
      </c>
      <c r="B32" s="19">
        <v>20023</v>
      </c>
      <c r="C32" s="20">
        <v>690.44827586206895</v>
      </c>
      <c r="E32" t="s">
        <v>27</v>
      </c>
      <c r="F32" t="s">
        <v>49</v>
      </c>
      <c r="G32">
        <v>171</v>
      </c>
      <c r="H32">
        <v>259</v>
      </c>
      <c r="I32">
        <v>367</v>
      </c>
      <c r="J32">
        <v>457</v>
      </c>
      <c r="K32">
        <v>536</v>
      </c>
      <c r="L32">
        <v>592</v>
      </c>
      <c r="M32">
        <v>648</v>
      </c>
      <c r="N32">
        <v>790</v>
      </c>
      <c r="O32">
        <v>698</v>
      </c>
      <c r="P32">
        <v>799</v>
      </c>
      <c r="Q32">
        <v>859</v>
      </c>
      <c r="R32">
        <v>762</v>
      </c>
      <c r="S32">
        <v>580</v>
      </c>
      <c r="T32">
        <v>500</v>
      </c>
      <c r="U32">
        <v>325</v>
      </c>
      <c r="V32">
        <v>113</v>
      </c>
      <c r="W32" s="13" t="str">
        <f t="shared" si="6"/>
        <v>Weekdays</v>
      </c>
      <c r="X32" s="13">
        <f t="shared" si="7"/>
        <v>8456</v>
      </c>
      <c r="Y32" s="26">
        <f t="shared" si="8"/>
        <v>528.5</v>
      </c>
      <c r="AJ32" s="68">
        <f t="shared" ref="AJ32:AJ52" si="9">AJ31+1</f>
        <v>44739</v>
      </c>
      <c r="AK32" s="69" t="str">
        <f t="shared" si="2"/>
        <v>Mon</v>
      </c>
      <c r="AL32" s="70">
        <f>AL31*AVERAGE($AM$3:AM31)+AL31</f>
        <v>4777.9923738926709</v>
      </c>
      <c r="AM32" s="71">
        <f t="shared" si="4"/>
        <v>9.2928546456845229E-3</v>
      </c>
    </row>
    <row r="33" spans="1:39" ht="15.75" customHeight="1" x14ac:dyDescent="0.3">
      <c r="A33" s="22">
        <v>17</v>
      </c>
      <c r="B33" s="19">
        <v>21055</v>
      </c>
      <c r="C33" s="20">
        <v>726.0344827586207</v>
      </c>
      <c r="E33" t="s">
        <v>28</v>
      </c>
      <c r="F33" t="s">
        <v>50</v>
      </c>
      <c r="G33">
        <v>182</v>
      </c>
      <c r="H33">
        <v>302</v>
      </c>
      <c r="I33">
        <v>408</v>
      </c>
      <c r="J33">
        <v>442</v>
      </c>
      <c r="K33">
        <v>504</v>
      </c>
      <c r="L33">
        <v>549</v>
      </c>
      <c r="M33">
        <v>680</v>
      </c>
      <c r="N33">
        <v>696</v>
      </c>
      <c r="O33">
        <v>684</v>
      </c>
      <c r="P33">
        <v>807</v>
      </c>
      <c r="Q33">
        <v>820</v>
      </c>
      <c r="R33">
        <v>832</v>
      </c>
      <c r="S33">
        <v>618</v>
      </c>
      <c r="T33">
        <v>517</v>
      </c>
      <c r="U33">
        <v>353</v>
      </c>
      <c r="V33">
        <v>156</v>
      </c>
      <c r="W33" s="13" t="str">
        <f t="shared" si="6"/>
        <v>Weekdays</v>
      </c>
      <c r="X33" s="13">
        <f t="shared" si="7"/>
        <v>8550</v>
      </c>
      <c r="Y33" s="26">
        <f t="shared" si="8"/>
        <v>534.375</v>
      </c>
      <c r="AJ33" s="68">
        <f t="shared" si="9"/>
        <v>44740</v>
      </c>
      <c r="AK33" s="69" t="str">
        <f t="shared" si="2"/>
        <v>Tue</v>
      </c>
      <c r="AL33" s="70">
        <f>AL32*AVERAGE($AM$3:AM32)+AL32</f>
        <v>4822.3935625214444</v>
      </c>
      <c r="AM33" s="71">
        <f t="shared" si="4"/>
        <v>9.2928546456845229E-3</v>
      </c>
    </row>
    <row r="34" spans="1:39" ht="15.75" customHeight="1" x14ac:dyDescent="0.3">
      <c r="A34" s="22">
        <v>18</v>
      </c>
      <c r="B34" s="19">
        <v>19875</v>
      </c>
      <c r="C34" s="20">
        <v>685.34482758620686</v>
      </c>
      <c r="E34" t="s">
        <v>29</v>
      </c>
      <c r="F34" t="s">
        <v>51</v>
      </c>
      <c r="G34">
        <v>166</v>
      </c>
      <c r="H34">
        <v>301</v>
      </c>
      <c r="I34">
        <v>436</v>
      </c>
      <c r="J34">
        <v>523</v>
      </c>
      <c r="K34">
        <v>581</v>
      </c>
      <c r="L34">
        <v>662</v>
      </c>
      <c r="M34">
        <v>725</v>
      </c>
      <c r="N34">
        <v>717</v>
      </c>
      <c r="O34">
        <v>730</v>
      </c>
      <c r="P34">
        <v>784</v>
      </c>
      <c r="Q34">
        <v>879</v>
      </c>
      <c r="R34">
        <v>851</v>
      </c>
      <c r="S34">
        <v>676</v>
      </c>
      <c r="T34">
        <v>597</v>
      </c>
      <c r="U34">
        <v>361</v>
      </c>
      <c r="V34">
        <v>133</v>
      </c>
      <c r="W34" s="13" t="str">
        <f t="shared" si="6"/>
        <v>Weekdays</v>
      </c>
      <c r="X34" s="13">
        <f t="shared" si="7"/>
        <v>9122</v>
      </c>
      <c r="Y34" s="26">
        <f t="shared" si="8"/>
        <v>570.125</v>
      </c>
      <c r="AJ34" s="68">
        <f t="shared" si="9"/>
        <v>44741</v>
      </c>
      <c r="AK34" s="69" t="str">
        <f t="shared" si="2"/>
        <v>Wed</v>
      </c>
      <c r="AL34" s="70">
        <f>AL33*AVERAGE($AM$3:AM33)+AL33</f>
        <v>4867.2073649422409</v>
      </c>
      <c r="AM34" s="71">
        <f t="shared" si="4"/>
        <v>9.2928546456845229E-3</v>
      </c>
    </row>
    <row r="35" spans="1:39" ht="15.75" customHeight="1" x14ac:dyDescent="0.3">
      <c r="A35" s="22">
        <v>19</v>
      </c>
      <c r="B35" s="19">
        <v>16256</v>
      </c>
      <c r="C35" s="20">
        <v>560.55172413793105</v>
      </c>
      <c r="E35" t="s">
        <v>30</v>
      </c>
      <c r="F35" t="s">
        <v>52</v>
      </c>
      <c r="G35">
        <v>213</v>
      </c>
      <c r="H35">
        <v>333</v>
      </c>
      <c r="I35">
        <v>400</v>
      </c>
      <c r="J35">
        <v>509</v>
      </c>
      <c r="K35">
        <v>576</v>
      </c>
      <c r="L35">
        <v>631</v>
      </c>
      <c r="M35">
        <v>669</v>
      </c>
      <c r="N35">
        <v>665</v>
      </c>
      <c r="O35">
        <v>743</v>
      </c>
      <c r="P35">
        <v>777</v>
      </c>
      <c r="Q35">
        <v>763</v>
      </c>
      <c r="R35">
        <v>724</v>
      </c>
      <c r="S35">
        <v>630</v>
      </c>
      <c r="T35">
        <v>529</v>
      </c>
      <c r="U35">
        <v>356</v>
      </c>
      <c r="V35">
        <v>113</v>
      </c>
      <c r="W35" s="13" t="str">
        <f t="shared" si="6"/>
        <v>Weekend</v>
      </c>
      <c r="X35" s="13">
        <f t="shared" si="7"/>
        <v>8631</v>
      </c>
      <c r="Y35" s="26">
        <f t="shared" si="8"/>
        <v>539.4375</v>
      </c>
      <c r="AJ35" s="68">
        <f t="shared" si="9"/>
        <v>44742</v>
      </c>
      <c r="AK35" s="69" t="str">
        <f t="shared" si="2"/>
        <v>Thu</v>
      </c>
      <c r="AL35" s="70">
        <f>AL34*AVERAGE($AM$3:AM34)+AL34</f>
        <v>4912.4376155150549</v>
      </c>
      <c r="AM35" s="71">
        <f t="shared" si="4"/>
        <v>9.2928546456845229E-3</v>
      </c>
    </row>
    <row r="36" spans="1:39" ht="15.75" customHeight="1" x14ac:dyDescent="0.3">
      <c r="A36" s="22">
        <v>20</v>
      </c>
      <c r="B36" s="19">
        <v>13657</v>
      </c>
      <c r="C36" s="20">
        <v>470.93103448275861</v>
      </c>
      <c r="E36" t="s">
        <v>31</v>
      </c>
      <c r="F36" t="s">
        <v>46</v>
      </c>
      <c r="G36">
        <v>199</v>
      </c>
      <c r="H36">
        <v>265</v>
      </c>
      <c r="I36">
        <v>294</v>
      </c>
      <c r="J36">
        <v>338</v>
      </c>
      <c r="K36">
        <v>270</v>
      </c>
      <c r="L36">
        <v>309</v>
      </c>
      <c r="M36">
        <v>313</v>
      </c>
      <c r="N36">
        <v>405</v>
      </c>
      <c r="O36">
        <v>483</v>
      </c>
      <c r="P36">
        <v>546</v>
      </c>
      <c r="Q36">
        <v>576</v>
      </c>
      <c r="R36">
        <v>514</v>
      </c>
      <c r="S36">
        <v>505</v>
      </c>
      <c r="T36">
        <v>439</v>
      </c>
      <c r="U36">
        <v>246</v>
      </c>
      <c r="V36">
        <v>71</v>
      </c>
      <c r="W36" s="13" t="str">
        <f t="shared" si="6"/>
        <v>Weekend</v>
      </c>
      <c r="X36" s="13">
        <f t="shared" si="7"/>
        <v>5773</v>
      </c>
      <c r="Y36" s="26">
        <f t="shared" si="8"/>
        <v>360.8125</v>
      </c>
      <c r="AJ36" s="68">
        <f t="shared" si="9"/>
        <v>44743</v>
      </c>
      <c r="AK36" s="69" t="str">
        <f t="shared" si="2"/>
        <v>Fri</v>
      </c>
      <c r="AL36" s="70">
        <f>AL35*AVERAGE($AM$3:AM35)+AL35</f>
        <v>4958.0881842320296</v>
      </c>
      <c r="AM36" s="71">
        <f t="shared" si="4"/>
        <v>9.2928546456845229E-3</v>
      </c>
    </row>
    <row r="37" spans="1:39" ht="15.75" customHeight="1" x14ac:dyDescent="0.3">
      <c r="A37" s="22">
        <v>21</v>
      </c>
      <c r="B37" s="19">
        <v>8505</v>
      </c>
      <c r="C37" s="20">
        <v>293.27586206896552</v>
      </c>
      <c r="E37" t="s">
        <v>32</v>
      </c>
      <c r="F37" t="s">
        <v>47</v>
      </c>
      <c r="G37">
        <v>82</v>
      </c>
      <c r="H37">
        <v>167</v>
      </c>
      <c r="I37">
        <v>269</v>
      </c>
      <c r="J37">
        <v>377</v>
      </c>
      <c r="K37">
        <v>491</v>
      </c>
      <c r="L37">
        <v>547</v>
      </c>
      <c r="M37">
        <v>640</v>
      </c>
      <c r="N37">
        <v>673</v>
      </c>
      <c r="O37">
        <v>643</v>
      </c>
      <c r="P37">
        <v>671</v>
      </c>
      <c r="Q37">
        <v>756</v>
      </c>
      <c r="R37">
        <v>692</v>
      </c>
      <c r="S37">
        <v>554</v>
      </c>
      <c r="T37">
        <v>465</v>
      </c>
      <c r="U37">
        <v>311</v>
      </c>
      <c r="V37">
        <v>122</v>
      </c>
      <c r="W37" s="13" t="str">
        <f t="shared" si="6"/>
        <v>Weekdays</v>
      </c>
      <c r="X37" s="13">
        <f t="shared" si="7"/>
        <v>7460</v>
      </c>
      <c r="Y37" s="26">
        <f t="shared" si="8"/>
        <v>466.25</v>
      </c>
      <c r="AJ37" s="68">
        <f t="shared" si="9"/>
        <v>44744</v>
      </c>
      <c r="AK37" s="69" t="str">
        <f t="shared" si="2"/>
        <v>Sat</v>
      </c>
      <c r="AL37" s="70">
        <f>AL36*AVERAGE($AM$3:AM36)+AL36</f>
        <v>5004.1629770485843</v>
      </c>
      <c r="AM37" s="71">
        <f t="shared" si="4"/>
        <v>9.2928546456845229E-3</v>
      </c>
    </row>
    <row r="38" spans="1:39" ht="15.75" customHeight="1" x14ac:dyDescent="0.3">
      <c r="A38" s="22">
        <v>22</v>
      </c>
      <c r="B38" s="19">
        <v>3073</v>
      </c>
      <c r="C38" s="20">
        <v>105.96551724137932</v>
      </c>
      <c r="E38" t="s">
        <v>33</v>
      </c>
      <c r="F38" t="s">
        <v>48</v>
      </c>
      <c r="G38">
        <v>212</v>
      </c>
      <c r="H38">
        <v>294</v>
      </c>
      <c r="I38">
        <v>387</v>
      </c>
      <c r="J38">
        <v>446</v>
      </c>
      <c r="K38">
        <v>524</v>
      </c>
      <c r="L38">
        <v>579</v>
      </c>
      <c r="M38">
        <v>663</v>
      </c>
      <c r="N38">
        <v>663</v>
      </c>
      <c r="O38">
        <v>685</v>
      </c>
      <c r="P38">
        <v>740</v>
      </c>
      <c r="Q38">
        <v>788</v>
      </c>
      <c r="R38">
        <v>748</v>
      </c>
      <c r="S38">
        <v>589</v>
      </c>
      <c r="T38">
        <v>480</v>
      </c>
      <c r="U38">
        <v>337</v>
      </c>
      <c r="V38">
        <v>132</v>
      </c>
      <c r="W38" s="13" t="str">
        <f t="shared" si="6"/>
        <v>Weekdays</v>
      </c>
      <c r="X38" s="13">
        <f t="shared" si="7"/>
        <v>8267</v>
      </c>
      <c r="Y38" s="26">
        <f t="shared" si="8"/>
        <v>516.6875</v>
      </c>
      <c r="AJ38" s="68">
        <f t="shared" si="9"/>
        <v>44745</v>
      </c>
      <c r="AK38" s="69" t="str">
        <f t="shared" si="2"/>
        <v>Sun</v>
      </c>
      <c r="AL38" s="70">
        <f>AL37*AVERAGE($AM$3:AM37)+AL37</f>
        <v>5050.6659362176124</v>
      </c>
      <c r="AM38" s="71">
        <f t="shared" si="4"/>
        <v>9.2928546456845229E-3</v>
      </c>
    </row>
    <row r="39" spans="1:39" ht="15.75" customHeight="1" x14ac:dyDescent="0.25">
      <c r="E39" t="s">
        <v>34</v>
      </c>
      <c r="F39" t="s">
        <v>49</v>
      </c>
      <c r="G39">
        <v>193</v>
      </c>
      <c r="H39">
        <v>256</v>
      </c>
      <c r="I39">
        <v>340</v>
      </c>
      <c r="J39">
        <v>445</v>
      </c>
      <c r="K39">
        <v>491</v>
      </c>
      <c r="L39">
        <v>558</v>
      </c>
      <c r="M39">
        <v>600</v>
      </c>
      <c r="N39">
        <v>622</v>
      </c>
      <c r="O39">
        <v>631</v>
      </c>
      <c r="P39">
        <v>674</v>
      </c>
      <c r="Q39">
        <v>734</v>
      </c>
      <c r="R39">
        <v>711</v>
      </c>
      <c r="S39">
        <v>570</v>
      </c>
      <c r="T39">
        <v>471</v>
      </c>
      <c r="U39">
        <v>329</v>
      </c>
      <c r="V39">
        <v>98</v>
      </c>
      <c r="W39" s="13" t="str">
        <f t="shared" si="6"/>
        <v>Weekdays</v>
      </c>
      <c r="X39" s="13">
        <f t="shared" si="7"/>
        <v>7723</v>
      </c>
      <c r="Y39" s="26">
        <f t="shared" si="8"/>
        <v>482.6875</v>
      </c>
      <c r="AJ39" s="68">
        <f t="shared" si="9"/>
        <v>44746</v>
      </c>
      <c r="AK39" s="69" t="str">
        <f t="shared" si="2"/>
        <v>Mon</v>
      </c>
      <c r="AL39" s="70">
        <f>AL38*AVERAGE($AM$3:AM38)+AL38</f>
        <v>5097.6010406267933</v>
      </c>
      <c r="AM39" s="71">
        <f t="shared" si="4"/>
        <v>9.2928546456845229E-3</v>
      </c>
    </row>
    <row r="40" spans="1:39" ht="15.75" customHeight="1" x14ac:dyDescent="0.25">
      <c r="E40" t="s">
        <v>35</v>
      </c>
      <c r="F40" t="s">
        <v>50</v>
      </c>
      <c r="G40">
        <v>124</v>
      </c>
      <c r="H40">
        <v>241</v>
      </c>
      <c r="I40">
        <v>352</v>
      </c>
      <c r="J40">
        <v>446</v>
      </c>
      <c r="K40">
        <v>524</v>
      </c>
      <c r="L40">
        <v>595</v>
      </c>
      <c r="M40">
        <v>674</v>
      </c>
      <c r="N40">
        <v>712</v>
      </c>
      <c r="O40">
        <v>641</v>
      </c>
      <c r="P40">
        <v>728</v>
      </c>
      <c r="Q40">
        <v>817</v>
      </c>
      <c r="R40">
        <v>803</v>
      </c>
      <c r="S40">
        <v>681</v>
      </c>
      <c r="T40">
        <v>604</v>
      </c>
      <c r="U40">
        <v>389</v>
      </c>
      <c r="V40">
        <v>118</v>
      </c>
      <c r="W40" s="13" t="str">
        <f t="shared" si="6"/>
        <v>Weekdays</v>
      </c>
      <c r="X40" s="13">
        <f t="shared" si="7"/>
        <v>8449</v>
      </c>
      <c r="Y40" s="26">
        <f t="shared" si="8"/>
        <v>528.0625</v>
      </c>
      <c r="AJ40" s="68">
        <f t="shared" si="9"/>
        <v>44747</v>
      </c>
      <c r="AK40" s="69" t="str">
        <f t="shared" si="2"/>
        <v>Tue</v>
      </c>
      <c r="AL40" s="70">
        <f>AL39*AVERAGE($AM$3:AM39)+AL39</f>
        <v>5144.9723061390287</v>
      </c>
      <c r="AM40" s="71">
        <f t="shared" si="4"/>
        <v>9.2928546456845229E-3</v>
      </c>
    </row>
    <row r="41" spans="1:39" ht="15.75" customHeight="1" x14ac:dyDescent="0.25">
      <c r="E41" t="s">
        <v>36</v>
      </c>
      <c r="F41" t="s">
        <v>51</v>
      </c>
      <c r="G41">
        <v>164</v>
      </c>
      <c r="H41">
        <v>275</v>
      </c>
      <c r="I41">
        <v>402</v>
      </c>
      <c r="J41">
        <v>488</v>
      </c>
      <c r="K41">
        <v>603</v>
      </c>
      <c r="L41">
        <v>611</v>
      </c>
      <c r="M41">
        <v>645</v>
      </c>
      <c r="N41">
        <v>710</v>
      </c>
      <c r="O41">
        <v>645</v>
      </c>
      <c r="P41">
        <v>731</v>
      </c>
      <c r="Q41">
        <v>798</v>
      </c>
      <c r="R41">
        <v>768</v>
      </c>
      <c r="S41">
        <v>578</v>
      </c>
      <c r="T41">
        <v>490</v>
      </c>
      <c r="U41">
        <v>295</v>
      </c>
      <c r="V41">
        <v>141</v>
      </c>
      <c r="W41" s="13" t="str">
        <f t="shared" si="6"/>
        <v>Weekdays</v>
      </c>
      <c r="X41" s="13">
        <f t="shared" si="7"/>
        <v>8344</v>
      </c>
      <c r="Y41" s="26">
        <f t="shared" si="8"/>
        <v>521.5</v>
      </c>
      <c r="AJ41" s="68">
        <f t="shared" si="9"/>
        <v>44748</v>
      </c>
      <c r="AK41" s="69" t="str">
        <f t="shared" si="2"/>
        <v>Wed</v>
      </c>
      <c r="AL41" s="70">
        <f>AL40*AVERAGE($AM$3:AM40)+AL40</f>
        <v>5192.7837859360507</v>
      </c>
      <c r="AM41" s="71">
        <f t="shared" si="4"/>
        <v>9.2928546456845229E-3</v>
      </c>
    </row>
    <row r="42" spans="1:39" ht="15.75" customHeight="1" x14ac:dyDescent="0.25">
      <c r="E42" t="s">
        <v>37</v>
      </c>
      <c r="F42" t="s">
        <v>52</v>
      </c>
      <c r="G42">
        <v>155</v>
      </c>
      <c r="H42">
        <v>258</v>
      </c>
      <c r="I42">
        <v>346</v>
      </c>
      <c r="J42">
        <v>438</v>
      </c>
      <c r="K42">
        <v>445</v>
      </c>
      <c r="L42">
        <v>564</v>
      </c>
      <c r="M42">
        <v>614</v>
      </c>
      <c r="N42">
        <v>636</v>
      </c>
      <c r="O42">
        <v>631</v>
      </c>
      <c r="P42">
        <v>658</v>
      </c>
      <c r="Q42">
        <v>684</v>
      </c>
      <c r="R42">
        <v>639</v>
      </c>
      <c r="S42">
        <v>575</v>
      </c>
      <c r="T42">
        <v>484</v>
      </c>
      <c r="U42">
        <v>257</v>
      </c>
      <c r="V42">
        <v>90</v>
      </c>
      <c r="W42" s="13" t="str">
        <f t="shared" si="6"/>
        <v>Weekend</v>
      </c>
      <c r="X42" s="13">
        <f t="shared" si="7"/>
        <v>7474</v>
      </c>
      <c r="Y42" s="26">
        <f t="shared" si="8"/>
        <v>467.125</v>
      </c>
      <c r="AJ42" s="68">
        <f t="shared" si="9"/>
        <v>44749</v>
      </c>
      <c r="AK42" s="69" t="str">
        <f t="shared" si="2"/>
        <v>Thu</v>
      </c>
      <c r="AL42" s="70">
        <f>AL41*AVERAGE($AM$3:AM41)+AL41</f>
        <v>5241.0395708652222</v>
      </c>
      <c r="AM42" s="71">
        <f t="shared" si="4"/>
        <v>9.2928546456845229E-3</v>
      </c>
    </row>
    <row r="43" spans="1:39" ht="15.75" customHeight="1" x14ac:dyDescent="0.25">
      <c r="E43" t="s">
        <v>38</v>
      </c>
      <c r="F43" t="s">
        <v>46</v>
      </c>
      <c r="G43">
        <v>135</v>
      </c>
      <c r="H43">
        <v>246</v>
      </c>
      <c r="I43">
        <v>309</v>
      </c>
      <c r="J43">
        <v>278</v>
      </c>
      <c r="K43">
        <v>282</v>
      </c>
      <c r="L43">
        <v>307</v>
      </c>
      <c r="M43">
        <v>325</v>
      </c>
      <c r="N43">
        <v>328</v>
      </c>
      <c r="O43">
        <v>425</v>
      </c>
      <c r="P43">
        <v>512</v>
      </c>
      <c r="Q43">
        <v>562</v>
      </c>
      <c r="R43">
        <v>578</v>
      </c>
      <c r="S43">
        <v>426</v>
      </c>
      <c r="T43">
        <v>353</v>
      </c>
      <c r="U43">
        <v>214</v>
      </c>
      <c r="V43">
        <v>85</v>
      </c>
      <c r="W43" s="13" t="str">
        <f t="shared" si="6"/>
        <v>Weekend</v>
      </c>
      <c r="X43" s="13">
        <f t="shared" si="7"/>
        <v>5365</v>
      </c>
      <c r="Y43" s="26">
        <f t="shared" si="8"/>
        <v>335.3125</v>
      </c>
      <c r="AJ43" s="68">
        <f t="shared" si="9"/>
        <v>44750</v>
      </c>
      <c r="AK43" s="69" t="str">
        <f t="shared" si="2"/>
        <v>Fri</v>
      </c>
      <c r="AL43" s="70">
        <f>AL42*AVERAGE($AM$3:AM42)+AL42</f>
        <v>5289.7437897895534</v>
      </c>
      <c r="AM43" s="71">
        <f t="shared" si="4"/>
        <v>9.2928546456845229E-3</v>
      </c>
    </row>
    <row r="44" spans="1:39" ht="15.75" customHeight="1" x14ac:dyDescent="0.25">
      <c r="E44" t="s">
        <v>39</v>
      </c>
      <c r="F44" t="s">
        <v>47</v>
      </c>
      <c r="G44">
        <v>82</v>
      </c>
      <c r="H44">
        <v>150</v>
      </c>
      <c r="I44">
        <v>238</v>
      </c>
      <c r="J44">
        <v>329</v>
      </c>
      <c r="K44">
        <v>432</v>
      </c>
      <c r="L44">
        <v>486</v>
      </c>
      <c r="M44">
        <v>549</v>
      </c>
      <c r="N44">
        <v>558</v>
      </c>
      <c r="O44">
        <v>630</v>
      </c>
      <c r="P44">
        <v>645</v>
      </c>
      <c r="Q44">
        <v>740</v>
      </c>
      <c r="R44">
        <v>675</v>
      </c>
      <c r="S44">
        <v>536</v>
      </c>
      <c r="T44">
        <v>475</v>
      </c>
      <c r="U44">
        <v>294</v>
      </c>
      <c r="V44">
        <v>93</v>
      </c>
      <c r="W44" s="13" t="str">
        <f t="shared" si="6"/>
        <v>Weekdays</v>
      </c>
      <c r="X44" s="13">
        <f t="shared" si="7"/>
        <v>6912</v>
      </c>
      <c r="Y44" s="26">
        <f t="shared" si="8"/>
        <v>432</v>
      </c>
      <c r="AJ44" s="68">
        <f t="shared" si="9"/>
        <v>44751</v>
      </c>
      <c r="AK44" s="69" t="str">
        <f t="shared" si="2"/>
        <v>Sat</v>
      </c>
      <c r="AL44" s="70">
        <f>AL43*AVERAGE($AM$3:AM43)+AL43</f>
        <v>5338.9006099409798</v>
      </c>
      <c r="AM44" s="71">
        <f t="shared" si="4"/>
        <v>9.2928546456845229E-3</v>
      </c>
    </row>
    <row r="45" spans="1:39" ht="15.75" customHeight="1" x14ac:dyDescent="0.25">
      <c r="E45" t="s">
        <v>40</v>
      </c>
      <c r="F45" t="s">
        <v>48</v>
      </c>
      <c r="G45">
        <v>146</v>
      </c>
      <c r="H45">
        <v>194</v>
      </c>
      <c r="I45">
        <v>297</v>
      </c>
      <c r="J45">
        <v>336</v>
      </c>
      <c r="K45">
        <v>478</v>
      </c>
      <c r="L45">
        <v>558</v>
      </c>
      <c r="M45">
        <v>633</v>
      </c>
      <c r="N45">
        <v>644</v>
      </c>
      <c r="O45">
        <v>654</v>
      </c>
      <c r="P45">
        <v>699</v>
      </c>
      <c r="Q45">
        <v>744</v>
      </c>
      <c r="R45">
        <v>724</v>
      </c>
      <c r="S45">
        <v>563</v>
      </c>
      <c r="T45">
        <v>482</v>
      </c>
      <c r="U45">
        <v>298</v>
      </c>
      <c r="V45">
        <v>91</v>
      </c>
      <c r="W45" s="13" t="str">
        <f t="shared" si="6"/>
        <v>Weekdays</v>
      </c>
      <c r="X45" s="13">
        <f t="shared" si="7"/>
        <v>7541</v>
      </c>
      <c r="Y45" s="26">
        <f t="shared" si="8"/>
        <v>471.3125</v>
      </c>
      <c r="AJ45" s="68">
        <f t="shared" si="9"/>
        <v>44752</v>
      </c>
      <c r="AK45" s="69" t="str">
        <f t="shared" si="2"/>
        <v>Sun</v>
      </c>
      <c r="AL45" s="70">
        <f>AL44*AVERAGE($AM$3:AM44)+AL44</f>
        <v>5388.5142372769178</v>
      </c>
      <c r="AM45" s="71">
        <f t="shared" si="4"/>
        <v>9.2928546456845229E-3</v>
      </c>
    </row>
    <row r="46" spans="1:39" ht="15.75" customHeight="1" x14ac:dyDescent="0.25">
      <c r="E46" t="s">
        <v>41</v>
      </c>
      <c r="F46" t="s">
        <v>49</v>
      </c>
      <c r="G46">
        <v>138</v>
      </c>
      <c r="H46">
        <v>219</v>
      </c>
      <c r="I46">
        <v>314</v>
      </c>
      <c r="J46">
        <v>446</v>
      </c>
      <c r="K46">
        <v>502</v>
      </c>
      <c r="L46">
        <v>575</v>
      </c>
      <c r="M46">
        <v>561</v>
      </c>
      <c r="N46">
        <v>596</v>
      </c>
      <c r="O46">
        <v>560</v>
      </c>
      <c r="P46">
        <v>596</v>
      </c>
      <c r="Q46">
        <v>654</v>
      </c>
      <c r="R46">
        <v>709</v>
      </c>
      <c r="S46">
        <v>459</v>
      </c>
      <c r="T46">
        <v>394</v>
      </c>
      <c r="U46">
        <v>195</v>
      </c>
      <c r="V46">
        <v>53</v>
      </c>
      <c r="W46" s="13" t="str">
        <f t="shared" si="6"/>
        <v>Weekdays</v>
      </c>
      <c r="X46" s="13">
        <f t="shared" si="7"/>
        <v>6971</v>
      </c>
      <c r="Y46" s="26">
        <f t="shared" si="8"/>
        <v>435.6875</v>
      </c>
      <c r="AJ46" s="68">
        <f t="shared" si="9"/>
        <v>44753</v>
      </c>
      <c r="AK46" s="69" t="str">
        <f t="shared" si="2"/>
        <v>Mon</v>
      </c>
      <c r="AL46" s="70">
        <f>AL45*AVERAGE($AM$3:AM45)+AL45</f>
        <v>5438.5889168401336</v>
      </c>
      <c r="AM46" s="71">
        <f t="shared" si="4"/>
        <v>9.2928546456845229E-3</v>
      </c>
    </row>
    <row r="47" spans="1:39" ht="15.75" customHeight="1" x14ac:dyDescent="0.25">
      <c r="E47" t="s">
        <v>42</v>
      </c>
      <c r="F47" t="s">
        <v>50</v>
      </c>
      <c r="G47">
        <v>100</v>
      </c>
      <c r="H47">
        <v>195</v>
      </c>
      <c r="I47">
        <v>257</v>
      </c>
      <c r="J47">
        <v>379</v>
      </c>
      <c r="K47">
        <v>393</v>
      </c>
      <c r="L47">
        <v>459</v>
      </c>
      <c r="M47">
        <v>609</v>
      </c>
      <c r="N47">
        <v>572</v>
      </c>
      <c r="O47">
        <v>610</v>
      </c>
      <c r="P47">
        <v>667</v>
      </c>
      <c r="Q47">
        <v>737</v>
      </c>
      <c r="R47">
        <v>571</v>
      </c>
      <c r="S47">
        <v>477</v>
      </c>
      <c r="T47">
        <v>384</v>
      </c>
      <c r="U47">
        <v>240</v>
      </c>
      <c r="V47">
        <v>80</v>
      </c>
      <c r="W47" s="13" t="str">
        <f t="shared" si="6"/>
        <v>Weekdays</v>
      </c>
      <c r="X47" s="13">
        <f t="shared" si="7"/>
        <v>6730</v>
      </c>
      <c r="Y47" s="26">
        <f t="shared" si="8"/>
        <v>420.625</v>
      </c>
      <c r="AJ47" s="68">
        <f t="shared" si="9"/>
        <v>44754</v>
      </c>
      <c r="AK47" s="69" t="str">
        <f t="shared" si="2"/>
        <v>Tue</v>
      </c>
      <c r="AL47" s="70">
        <f>AL46*AVERAGE($AM$3:AM46)+AL46</f>
        <v>5489.1289331219596</v>
      </c>
      <c r="AM47" s="71">
        <f t="shared" si="4"/>
        <v>9.2928546456845229E-3</v>
      </c>
    </row>
    <row r="48" spans="1:39" ht="15.75" customHeight="1" x14ac:dyDescent="0.25">
      <c r="E48" t="s">
        <v>43</v>
      </c>
      <c r="F48" t="s">
        <v>51</v>
      </c>
      <c r="G48">
        <v>95</v>
      </c>
      <c r="H48">
        <v>196</v>
      </c>
      <c r="I48">
        <v>281</v>
      </c>
      <c r="J48">
        <v>327</v>
      </c>
      <c r="K48">
        <v>431</v>
      </c>
      <c r="L48">
        <v>482</v>
      </c>
      <c r="M48">
        <v>523</v>
      </c>
      <c r="N48">
        <v>581</v>
      </c>
      <c r="O48">
        <v>578</v>
      </c>
      <c r="P48">
        <v>650</v>
      </c>
      <c r="Q48">
        <v>691</v>
      </c>
      <c r="R48">
        <v>654</v>
      </c>
      <c r="S48">
        <v>513</v>
      </c>
      <c r="T48">
        <v>406</v>
      </c>
      <c r="U48">
        <v>211</v>
      </c>
      <c r="V48">
        <v>62</v>
      </c>
      <c r="W48" s="13" t="str">
        <f t="shared" si="6"/>
        <v>Weekdays</v>
      </c>
      <c r="X48" s="13">
        <f t="shared" si="7"/>
        <v>6681</v>
      </c>
      <c r="Y48" s="26">
        <f t="shared" si="8"/>
        <v>417.5625</v>
      </c>
      <c r="AJ48" s="68">
        <f t="shared" si="9"/>
        <v>44755</v>
      </c>
      <c r="AK48" s="69" t="str">
        <f t="shared" si="2"/>
        <v>Wed</v>
      </c>
      <c r="AL48" s="70">
        <f>AL47*AVERAGE($AM$3:AM47)+AL47</f>
        <v>5540.1386104288831</v>
      </c>
      <c r="AM48" s="71">
        <f t="shared" si="4"/>
        <v>9.2928546456845229E-3</v>
      </c>
    </row>
    <row r="49" spans="5:39" ht="15.75" customHeight="1" x14ac:dyDescent="0.25">
      <c r="E49" t="s">
        <v>44</v>
      </c>
      <c r="F49" t="s">
        <v>52</v>
      </c>
      <c r="G49">
        <v>90</v>
      </c>
      <c r="H49">
        <v>159</v>
      </c>
      <c r="I49">
        <v>270</v>
      </c>
      <c r="J49">
        <v>373</v>
      </c>
      <c r="K49">
        <v>422</v>
      </c>
      <c r="L49">
        <v>439</v>
      </c>
      <c r="M49">
        <v>487</v>
      </c>
      <c r="N49">
        <v>502</v>
      </c>
      <c r="O49">
        <v>498</v>
      </c>
      <c r="P49">
        <v>548</v>
      </c>
      <c r="Q49">
        <v>612</v>
      </c>
      <c r="R49">
        <v>594</v>
      </c>
      <c r="S49">
        <v>509</v>
      </c>
      <c r="T49">
        <v>424</v>
      </c>
      <c r="U49">
        <v>250</v>
      </c>
      <c r="V49">
        <v>71</v>
      </c>
      <c r="W49" s="13" t="str">
        <f t="shared" si="6"/>
        <v>Weekend</v>
      </c>
      <c r="X49" s="13">
        <f t="shared" si="7"/>
        <v>6248</v>
      </c>
      <c r="Y49" s="26">
        <f t="shared" si="8"/>
        <v>390.5</v>
      </c>
      <c r="AJ49" s="68">
        <f t="shared" si="9"/>
        <v>44756</v>
      </c>
      <c r="AK49" s="69" t="str">
        <f t="shared" si="2"/>
        <v>Thu</v>
      </c>
      <c r="AL49" s="70">
        <f>AL48*AVERAGE($AM$3:AM48)+AL48</f>
        <v>5591.6223132525438</v>
      </c>
      <c r="AM49" s="71">
        <f t="shared" si="4"/>
        <v>9.2928546456845229E-3</v>
      </c>
    </row>
    <row r="50" spans="5:39" ht="15.75" customHeight="1" x14ac:dyDescent="0.25">
      <c r="E50" t="s">
        <v>45</v>
      </c>
      <c r="F50" t="s">
        <v>46</v>
      </c>
      <c r="G50">
        <v>100</v>
      </c>
      <c r="H50">
        <v>199</v>
      </c>
      <c r="I50">
        <v>265</v>
      </c>
      <c r="J50">
        <v>239</v>
      </c>
      <c r="K50">
        <v>255</v>
      </c>
      <c r="L50">
        <v>302</v>
      </c>
      <c r="M50">
        <v>278</v>
      </c>
      <c r="N50">
        <v>333</v>
      </c>
      <c r="O50">
        <v>368</v>
      </c>
      <c r="P50">
        <v>409</v>
      </c>
      <c r="Q50">
        <v>451</v>
      </c>
      <c r="R50">
        <v>465</v>
      </c>
      <c r="S50">
        <v>402</v>
      </c>
      <c r="T50">
        <v>364</v>
      </c>
      <c r="U50">
        <v>220</v>
      </c>
      <c r="V50">
        <v>84</v>
      </c>
      <c r="W50" s="13" t="str">
        <f t="shared" si="6"/>
        <v>Weekend</v>
      </c>
      <c r="X50" s="13">
        <f t="shared" si="7"/>
        <v>4734</v>
      </c>
      <c r="Y50" s="26">
        <f t="shared" si="8"/>
        <v>295.875</v>
      </c>
      <c r="AJ50" s="68">
        <f t="shared" si="9"/>
        <v>44757</v>
      </c>
      <c r="AK50" s="69" t="str">
        <f t="shared" si="2"/>
        <v>Fri</v>
      </c>
      <c r="AL50" s="70">
        <f>AL49*AVERAGE($AM$3:AM49)+AL49</f>
        <v>5643.5844466431663</v>
      </c>
      <c r="AM50" s="71">
        <f t="shared" si="4"/>
        <v>9.2928546456845229E-3</v>
      </c>
    </row>
    <row r="51" spans="5:39" ht="15.75" customHeight="1" x14ac:dyDescent="0.25">
      <c r="AJ51" s="68">
        <f t="shared" si="9"/>
        <v>44758</v>
      </c>
      <c r="AK51" s="69" t="str">
        <f t="shared" si="2"/>
        <v>Sat</v>
      </c>
      <c r="AL51" s="70">
        <f>AL50*AVERAGE($AM$3:AM50)+AL50</f>
        <v>5696.0294565864669</v>
      </c>
      <c r="AM51" s="71">
        <f t="shared" si="4"/>
        <v>9.2928546456845229E-3</v>
      </c>
    </row>
    <row r="52" spans="5:39" ht="15.75" customHeight="1" x14ac:dyDescent="0.25">
      <c r="AJ52" s="68">
        <f t="shared" si="9"/>
        <v>44759</v>
      </c>
      <c r="AK52" s="69" t="str">
        <f t="shared" si="2"/>
        <v>Sun</v>
      </c>
      <c r="AL52" s="70">
        <f>AL51*AVERAGE($AM$3:AM51)+AL51</f>
        <v>5748.9618303840625</v>
      </c>
      <c r="AM52" s="71">
        <f t="shared" si="4"/>
        <v>9.2928546456845229E-3</v>
      </c>
    </row>
    <row r="53" spans="5:39" ht="15.75" customHeight="1" x14ac:dyDescent="0.25">
      <c r="AJ53" s="68">
        <f t="shared" ref="AJ53:AJ66" si="10">AJ52+1</f>
        <v>44760</v>
      </c>
      <c r="AK53" s="69" t="str">
        <f t="shared" si="2"/>
        <v>Mon</v>
      </c>
      <c r="AL53" s="70">
        <f>AL52*AVERAGE($AM$3:AM52)+AL52</f>
        <v>5802.3860970374099</v>
      </c>
      <c r="AM53" s="71">
        <f t="shared" si="4"/>
        <v>9.2928546456845229E-3</v>
      </c>
    </row>
    <row r="54" spans="5:39" ht="15.75" customHeight="1" x14ac:dyDescent="0.25">
      <c r="AJ54" s="68">
        <f t="shared" si="10"/>
        <v>44761</v>
      </c>
      <c r="AK54" s="69" t="str">
        <f t="shared" si="2"/>
        <v>Tue</v>
      </c>
      <c r="AL54" s="70">
        <f>AL53*AVERAGE($AM$3:AM53)+AL53</f>
        <v>5856.3068276353197</v>
      </c>
      <c r="AM54" s="71">
        <f t="shared" si="4"/>
        <v>9.2928546456845229E-3</v>
      </c>
    </row>
    <row r="55" spans="5:39" ht="15.75" customHeight="1" x14ac:dyDescent="0.25">
      <c r="AJ55" s="68">
        <f t="shared" si="10"/>
        <v>44762</v>
      </c>
      <c r="AK55" s="69" t="str">
        <f t="shared" si="2"/>
        <v>Wed</v>
      </c>
      <c r="AL55" s="70">
        <f>AL54*AVERAGE($AM$3:AM54)+AL54</f>
        <v>5910.7286357450648</v>
      </c>
      <c r="AM55" s="71">
        <f t="shared" si="4"/>
        <v>9.2928546456845229E-3</v>
      </c>
    </row>
    <row r="56" spans="5:39" ht="15.75" customHeight="1" x14ac:dyDescent="0.25">
      <c r="AJ56" s="68">
        <f t="shared" si="10"/>
        <v>44763</v>
      </c>
      <c r="AK56" s="69" t="str">
        <f t="shared" si="2"/>
        <v>Thu</v>
      </c>
      <c r="AL56" s="70">
        <f>AL55*AVERAGE($AM$3:AM55)+AL55</f>
        <v>5965.6561778071291</v>
      </c>
      <c r="AM56" s="71">
        <f t="shared" si="4"/>
        <v>9.2928546456845229E-3</v>
      </c>
    </row>
    <row r="57" spans="5:39" ht="15.75" customHeight="1" x14ac:dyDescent="0.25">
      <c r="AJ57" s="68">
        <f t="shared" si="10"/>
        <v>44764</v>
      </c>
      <c r="AK57" s="69" t="str">
        <f t="shared" si="2"/>
        <v>Fri</v>
      </c>
      <c r="AL57" s="70">
        <f>AL56*AVERAGE($AM$3:AM56)+AL56</f>
        <v>6021.0941535336206</v>
      </c>
      <c r="AM57" s="71">
        <f t="shared" si="4"/>
        <v>9.2928546456845229E-3</v>
      </c>
    </row>
    <row r="58" spans="5:39" ht="15.75" customHeight="1" x14ac:dyDescent="0.25">
      <c r="AJ58" s="68">
        <f t="shared" si="10"/>
        <v>44765</v>
      </c>
      <c r="AK58" s="69" t="str">
        <f t="shared" si="2"/>
        <v>Sat</v>
      </c>
      <c r="AL58" s="70">
        <f>AL57*AVERAGE($AM$3:AM57)+AL57</f>
        <v>6077.0473063103891</v>
      </c>
      <c r="AM58" s="71">
        <f t="shared" si="4"/>
        <v>9.2928546456845229E-3</v>
      </c>
    </row>
    <row r="59" spans="5:39" ht="15.75" customHeight="1" x14ac:dyDescent="0.25">
      <c r="AJ59" s="68">
        <f t="shared" si="10"/>
        <v>44766</v>
      </c>
      <c r="AK59" s="69" t="str">
        <f t="shared" si="2"/>
        <v>Sun</v>
      </c>
      <c r="AL59" s="70">
        <f>AL58*AVERAGE($AM$3:AM58)+AL58</f>
        <v>6133.5204236028803</v>
      </c>
      <c r="AM59" s="71">
        <f t="shared" si="4"/>
        <v>9.2928546456845229E-3</v>
      </c>
    </row>
    <row r="60" spans="5:39" ht="15.75" customHeight="1" x14ac:dyDescent="0.25">
      <c r="AJ60" s="68">
        <f t="shared" si="10"/>
        <v>44767</v>
      </c>
      <c r="AK60" s="69" t="str">
        <f t="shared" si="2"/>
        <v>Mon</v>
      </c>
      <c r="AL60" s="70">
        <f>AL59*AVERAGE($AM$3:AM59)+AL59</f>
        <v>6190.5183373657592</v>
      </c>
      <c r="AM60" s="71">
        <f t="shared" si="4"/>
        <v>9.2928546456845229E-3</v>
      </c>
    </row>
    <row r="61" spans="5:39" ht="15.75" customHeight="1" x14ac:dyDescent="0.25">
      <c r="AJ61" s="68">
        <f t="shared" si="10"/>
        <v>44768</v>
      </c>
      <c r="AK61" s="69" t="str">
        <f t="shared" si="2"/>
        <v>Tue</v>
      </c>
      <c r="AL61" s="70">
        <f>AL60*AVERAGE($AM$3:AM60)+AL60</f>
        <v>6248.0459244563435</v>
      </c>
      <c r="AM61" s="71">
        <f t="shared" si="4"/>
        <v>9.2928546456845229E-3</v>
      </c>
    </row>
    <row r="62" spans="5:39" ht="15.75" customHeight="1" x14ac:dyDescent="0.25">
      <c r="AJ62" s="68">
        <f t="shared" si="10"/>
        <v>44769</v>
      </c>
      <c r="AK62" s="69" t="str">
        <f t="shared" si="2"/>
        <v>Wed</v>
      </c>
      <c r="AL62" s="70">
        <f>AL61*AVERAGE($AM$3:AM61)+AL61</f>
        <v>6306.1081070518776</v>
      </c>
      <c r="AM62" s="71">
        <f t="shared" si="4"/>
        <v>9.2928546456845229E-3</v>
      </c>
    </row>
    <row r="63" spans="5:39" ht="15.75" customHeight="1" x14ac:dyDescent="0.25">
      <c r="AJ63" s="68">
        <f t="shared" si="10"/>
        <v>44770</v>
      </c>
      <c r="AK63" s="69" t="str">
        <f t="shared" si="2"/>
        <v>Thu</v>
      </c>
      <c r="AL63" s="70">
        <f>AL62*AVERAGE($AM$3:AM62)+AL62</f>
        <v>6364.7098530706835</v>
      </c>
      <c r="AM63" s="71">
        <f t="shared" si="4"/>
        <v>9.2928546456845229E-3</v>
      </c>
    </row>
    <row r="64" spans="5:39" ht="15.75" customHeight="1" x14ac:dyDescent="0.25">
      <c r="AJ64" s="68">
        <f t="shared" si="10"/>
        <v>44771</v>
      </c>
      <c r="AK64" s="69" t="str">
        <f t="shared" si="2"/>
        <v>Fri</v>
      </c>
      <c r="AL64" s="70">
        <f>AL63*AVERAGE($AM$3:AM63)+AL63</f>
        <v>6423.8561765972254</v>
      </c>
      <c r="AM64" s="71">
        <f t="shared" si="4"/>
        <v>9.2928546456845229E-3</v>
      </c>
    </row>
    <row r="65" spans="36:39" ht="15.75" customHeight="1" x14ac:dyDescent="0.25">
      <c r="AJ65" s="68">
        <f t="shared" si="10"/>
        <v>44772</v>
      </c>
      <c r="AK65" s="69" t="str">
        <f t="shared" si="2"/>
        <v>Sat</v>
      </c>
      <c r="AL65" s="70">
        <f>AL64*AVERAGE($AM$3:AM64)+AL64</f>
        <v>6483.5521383111263</v>
      </c>
      <c r="AM65" s="71">
        <f t="shared" si="4"/>
        <v>9.2928546456845229E-3</v>
      </c>
    </row>
    <row r="66" spans="36:39" ht="15.75" customHeight="1" x14ac:dyDescent="0.25">
      <c r="AJ66" s="68">
        <f t="shared" si="10"/>
        <v>44773</v>
      </c>
      <c r="AK66" s="69" t="str">
        <f t="shared" si="2"/>
        <v>Sun</v>
      </c>
      <c r="AL66" s="70">
        <f>AL65*AVERAGE($AM$3:AM65)+AL65</f>
        <v>6543.8028459201687</v>
      </c>
      <c r="AM66" s="71">
        <f t="shared" si="4"/>
        <v>9.2928546456845229E-3</v>
      </c>
    </row>
    <row r="67" spans="36:39" ht="15.75" customHeight="1" x14ac:dyDescent="0.25">
      <c r="AJ67" s="13"/>
      <c r="AK67" s="13"/>
    </row>
    <row r="68" spans="36:39" ht="15.75" customHeight="1" x14ac:dyDescent="0.25">
      <c r="AJ68" s="13"/>
      <c r="AK68" s="13"/>
    </row>
    <row r="69" spans="36:39" ht="15.75" customHeight="1" x14ac:dyDescent="0.25">
      <c r="AJ69" s="13"/>
      <c r="AK69" s="13"/>
    </row>
    <row r="70" spans="36:39" ht="15.75" customHeight="1" x14ac:dyDescent="0.25">
      <c r="AJ70" s="13"/>
      <c r="AK70" s="13"/>
    </row>
    <row r="71" spans="36:39" ht="15.75" customHeight="1" x14ac:dyDescent="0.25">
      <c r="AJ71" s="13"/>
      <c r="AK71" s="13"/>
    </row>
  </sheetData>
  <mergeCells count="2">
    <mergeCell ref="A1:A2"/>
    <mergeCell ref="AO18:AQ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Sheduling and Planning</vt:lpstr>
      <vt:lpstr>Call Forecast Jul'222</vt:lpstr>
      <vt:lpstr>JUN'22 SUMMARY</vt:lpstr>
      <vt:lpstr>INBOUND DATA</vt:lpstr>
      <vt:lpstr>PROSPECTS DAILY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OBONDI</dc:creator>
  <cp:lastModifiedBy>Musa Wasiu</cp:lastModifiedBy>
  <dcterms:created xsi:type="dcterms:W3CDTF">2022-07-13T07:00:53Z</dcterms:created>
  <dcterms:modified xsi:type="dcterms:W3CDTF">2022-07-18T08:37:57Z</dcterms:modified>
</cp:coreProperties>
</file>