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4.xml" ContentType="application/vnd.openxmlformats-officedocument.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66925"/>
  <mc:AlternateContent xmlns:mc="http://schemas.openxmlformats.org/markup-compatibility/2006">
    <mc:Choice Requires="x15">
      <x15ac:absPath xmlns:x15ac="http://schemas.microsoft.com/office/spreadsheetml/2010/11/ac" url="C:\Users\musa.wasiu\Desktop\Fille from Old PC\Documents\"/>
    </mc:Choice>
  </mc:AlternateContent>
  <xr:revisionPtr revIDLastSave="0" documentId="13_ncr:1_{E73B405F-88EE-4BAB-9BF8-407C9951EC66}" xr6:coauthVersionLast="47" xr6:coauthVersionMax="47" xr10:uidLastSave="{00000000-0000-0000-0000-000000000000}"/>
  <bookViews>
    <workbookView xWindow="-110" yWindow="-110" windowWidth="19420" windowHeight="10420" firstSheet="3" activeTab="5" xr2:uid="{94E1EFA9-894E-43BA-BBF7-26E249A80523}"/>
  </bookViews>
  <sheets>
    <sheet name="Retention Metrics May'23" sheetId="7" r:id="rId1"/>
    <sheet name="Win-backs by plan May'23" sheetId="8" r:id="rId2"/>
    <sheet name="Status Movement Apr vs May" sheetId="43" r:id="rId3"/>
    <sheet name="MTN Cohort Analysis May'23" sheetId="16" r:id="rId4"/>
    <sheet name="AG Ageing and rates new " sheetId="46" r:id="rId5"/>
    <sheet name="LCP Cohort Analysis May'23" sheetId="37" r:id="rId6"/>
    <sheet name="Ageing Report" sheetId="44" r:id="rId7"/>
    <sheet name="Retrieval,Transfered, &amp; Lost Sy" sheetId="47" r:id="rId8"/>
    <sheet name="AG Ageing new for extraction" sheetId="45" state="hidden" r:id="rId9"/>
    <sheet name="Net churn  FY 2020" sheetId="10" state="hidden" r:id="rId10"/>
    <sheet name="Service Metrics Jan'22 Vs Dec" sheetId="11" state="hidden" r:id="rId11"/>
    <sheet name="IT Downtime  Nov ‘21-Til Feb'22" sheetId="12" state="hidden" r:id="rId12"/>
    <sheet name="Churn customers value 4mnths b4" sheetId="15" state="hidden" r:id="rId13"/>
    <sheet name="Customer validation (1st -31st " sheetId="34" state="hidden" r:id="rId14"/>
    <sheet name="Dec ’21 Welcome_Follow up Calls" sheetId="18" state="hidden" r:id="rId15"/>
    <sheet name="Installation Report  Nov ‘21" sheetId="19" state="hidden" r:id="rId16"/>
  </sheets>
  <definedNames>
    <definedName name="_xlnm._FilterDatabase" localSheetId="7" hidden="1">'Retrieval,Transfered, &amp; Lost Sy'!$A$3:$U$23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0" i="16" l="1"/>
  <c r="P29" i="16"/>
  <c r="Q28" i="16"/>
  <c r="R27" i="16"/>
  <c r="S26" i="16"/>
  <c r="T25" i="16"/>
  <c r="U24" i="16"/>
  <c r="V23" i="16"/>
  <c r="W22" i="16"/>
  <c r="X21" i="16"/>
  <c r="Y31" i="16"/>
  <c r="Y20" i="16"/>
  <c r="Y16" i="16"/>
  <c r="O10" i="43" l="1"/>
  <c r="U9" i="43"/>
  <c r="U11" i="43" s="1"/>
  <c r="T9" i="43"/>
  <c r="T11" i="43" s="1"/>
  <c r="S9" i="43"/>
  <c r="S11" i="43" s="1"/>
  <c r="R9" i="43"/>
  <c r="R11" i="43" s="1"/>
  <c r="Q9" i="43"/>
  <c r="Q11" i="43" s="1"/>
  <c r="P9" i="43"/>
  <c r="P11" i="43" s="1"/>
  <c r="P4" i="7"/>
  <c r="P5" i="7"/>
  <c r="P6" i="7"/>
  <c r="P7" i="7"/>
  <c r="P3" i="7"/>
  <c r="O9" i="43" l="1"/>
  <c r="O11" i="43" s="1"/>
  <c r="C3" i="8" l="1"/>
  <c r="D5" i="8" s="1"/>
  <c r="AF5" i="8" s="1"/>
  <c r="C4" i="7"/>
  <c r="G4" i="46"/>
  <c r="G5" i="46"/>
  <c r="G6" i="46"/>
  <c r="G7" i="46"/>
  <c r="G8" i="46"/>
  <c r="G9" i="46"/>
  <c r="G10" i="46"/>
  <c r="G11" i="46"/>
  <c r="G12" i="46"/>
  <c r="G13" i="46"/>
  <c r="G14" i="46"/>
  <c r="G15" i="46"/>
  <c r="G16" i="46"/>
  <c r="G17" i="46"/>
  <c r="G18" i="46"/>
  <c r="G19" i="46"/>
  <c r="G20" i="46"/>
  <c r="D4" i="8" l="1"/>
  <c r="AF4" i="8" s="1"/>
  <c r="D8" i="8"/>
  <c r="AF8" i="8" s="1"/>
  <c r="D7" i="8"/>
  <c r="AF7" i="8" s="1"/>
  <c r="D6" i="8"/>
  <c r="AF6" i="8" s="1"/>
  <c r="G63" i="46"/>
  <c r="G41" i="46"/>
  <c r="G25" i="46"/>
  <c r="G26" i="46"/>
  <c r="G27" i="46"/>
  <c r="G28" i="46"/>
  <c r="G29" i="46"/>
  <c r="G30" i="46"/>
  <c r="G31" i="46"/>
  <c r="G32" i="46"/>
  <c r="G33" i="46"/>
  <c r="G34" i="46"/>
  <c r="G35" i="46"/>
  <c r="G36" i="46"/>
  <c r="G37" i="46"/>
  <c r="G38" i="46"/>
  <c r="G39" i="46"/>
  <c r="G40" i="46"/>
  <c r="G24" i="46"/>
  <c r="G3" i="46"/>
  <c r="U52" i="47" l="1"/>
  <c r="U53" i="47"/>
  <c r="U54" i="47"/>
  <c r="U55" i="47"/>
  <c r="U56" i="47"/>
  <c r="U57" i="47"/>
  <c r="U58" i="47"/>
  <c r="U59" i="47"/>
  <c r="U60" i="47"/>
  <c r="U61" i="47"/>
  <c r="U62" i="47"/>
  <c r="U63" i="47"/>
  <c r="U64" i="47"/>
  <c r="U65" i="47"/>
  <c r="U66" i="47"/>
  <c r="U67" i="47"/>
  <c r="U68" i="47"/>
  <c r="U51" i="47"/>
  <c r="T69" i="47"/>
  <c r="T46" i="47"/>
  <c r="U45" i="47"/>
  <c r="U44" i="47"/>
  <c r="U43" i="47"/>
  <c r="U42" i="47"/>
  <c r="U41" i="47"/>
  <c r="U40" i="47"/>
  <c r="U39" i="47"/>
  <c r="U38" i="47"/>
  <c r="U37" i="47"/>
  <c r="U36" i="47"/>
  <c r="U35" i="47"/>
  <c r="U34" i="47"/>
  <c r="U33" i="47"/>
  <c r="U32" i="47"/>
  <c r="U31" i="47"/>
  <c r="U30" i="47"/>
  <c r="U29" i="47"/>
  <c r="U28" i="47"/>
  <c r="U22" i="47"/>
  <c r="U6" i="47"/>
  <c r="U7" i="47"/>
  <c r="U8" i="47"/>
  <c r="U9" i="47"/>
  <c r="U10" i="47"/>
  <c r="U11" i="47"/>
  <c r="U12" i="47"/>
  <c r="U13" i="47"/>
  <c r="U14" i="47"/>
  <c r="U15" i="47"/>
  <c r="U16" i="47"/>
  <c r="U17" i="47"/>
  <c r="U18" i="47"/>
  <c r="U19" i="47"/>
  <c r="U20" i="47"/>
  <c r="U21" i="47"/>
  <c r="U5" i="47"/>
  <c r="T23" i="47"/>
  <c r="U69" i="47" l="1"/>
  <c r="S69" i="47"/>
  <c r="R69" i="47"/>
  <c r="Q69" i="47"/>
  <c r="P69" i="47"/>
  <c r="O69" i="47"/>
  <c r="N69" i="47"/>
  <c r="M69" i="47"/>
  <c r="L69" i="47"/>
  <c r="K69" i="47"/>
  <c r="J69" i="47"/>
  <c r="I69" i="47"/>
  <c r="H69" i="47"/>
  <c r="G69" i="47"/>
  <c r="F69" i="47"/>
  <c r="E69" i="47"/>
  <c r="D69" i="47"/>
  <c r="C69" i="47"/>
  <c r="B69" i="47"/>
  <c r="D50" i="47"/>
  <c r="E50" i="47" s="1"/>
  <c r="F50" i="47" s="1"/>
  <c r="G50" i="47" s="1"/>
  <c r="H50" i="47" s="1"/>
  <c r="I50" i="47" s="1"/>
  <c r="J50" i="47" s="1"/>
  <c r="K50" i="47" s="1"/>
  <c r="L50" i="47" s="1"/>
  <c r="M50" i="47" s="1"/>
  <c r="N50" i="47" s="1"/>
  <c r="O50" i="47" s="1"/>
  <c r="P50" i="47" s="1"/>
  <c r="Q50" i="47" s="1"/>
  <c r="R50" i="47" s="1"/>
  <c r="S50" i="47" s="1"/>
  <c r="U46" i="47"/>
  <c r="S46" i="47"/>
  <c r="R46" i="47"/>
  <c r="Q46" i="47"/>
  <c r="P46" i="47"/>
  <c r="O46" i="47"/>
  <c r="N46" i="47"/>
  <c r="M46" i="47"/>
  <c r="L46" i="47"/>
  <c r="K46" i="47"/>
  <c r="J46" i="47"/>
  <c r="I46" i="47"/>
  <c r="H46" i="47"/>
  <c r="G46" i="47"/>
  <c r="F46" i="47"/>
  <c r="E46" i="47"/>
  <c r="D46" i="47"/>
  <c r="C46" i="47"/>
  <c r="B46" i="47"/>
  <c r="D27" i="47"/>
  <c r="E27" i="47" s="1"/>
  <c r="F27" i="47" s="1"/>
  <c r="G27" i="47" s="1"/>
  <c r="H27" i="47" s="1"/>
  <c r="I27" i="47" s="1"/>
  <c r="J27" i="47" s="1"/>
  <c r="K27" i="47" s="1"/>
  <c r="L27" i="47" s="1"/>
  <c r="M27" i="47" s="1"/>
  <c r="N27" i="47" s="1"/>
  <c r="O27" i="47" s="1"/>
  <c r="P27" i="47" s="1"/>
  <c r="Q27" i="47" s="1"/>
  <c r="R27" i="47" s="1"/>
  <c r="S27" i="47" s="1"/>
  <c r="U23" i="47"/>
  <c r="S23" i="47"/>
  <c r="R23" i="47"/>
  <c r="Q23" i="47"/>
  <c r="P23" i="47"/>
  <c r="O23" i="47"/>
  <c r="N23" i="47"/>
  <c r="M23" i="47"/>
  <c r="L23" i="47"/>
  <c r="K23" i="47"/>
  <c r="J23" i="47"/>
  <c r="I23" i="47"/>
  <c r="H23" i="47"/>
  <c r="G23" i="47"/>
  <c r="F23" i="47"/>
  <c r="E23" i="47"/>
  <c r="D23" i="47"/>
  <c r="C23" i="47"/>
  <c r="B23" i="47"/>
  <c r="D4" i="47"/>
  <c r="E4" i="47" s="1"/>
  <c r="F4" i="47" s="1"/>
  <c r="G4" i="47" s="1"/>
  <c r="H4" i="47" s="1"/>
  <c r="I4" i="47" s="1"/>
  <c r="J4" i="47" s="1"/>
  <c r="K4" i="47" s="1"/>
  <c r="L4" i="47" s="1"/>
  <c r="M4" i="47" s="1"/>
  <c r="N4" i="47" s="1"/>
  <c r="O4" i="47" s="1"/>
  <c r="P4" i="47" s="1"/>
  <c r="Q4" i="47" s="1"/>
  <c r="R4" i="47" s="1"/>
  <c r="S4" i="47" s="1"/>
  <c r="D29" i="37"/>
  <c r="E29" i="37"/>
  <c r="F29" i="37"/>
  <c r="G29" i="37"/>
  <c r="H29" i="37"/>
  <c r="I29" i="37"/>
  <c r="J29" i="37"/>
  <c r="K29" i="37"/>
  <c r="L29" i="37"/>
  <c r="M29" i="37"/>
  <c r="N29" i="37"/>
  <c r="O29" i="37"/>
  <c r="P29" i="37"/>
  <c r="Q29" i="37"/>
  <c r="R29" i="37"/>
  <c r="S29" i="37"/>
  <c r="T7" i="44" s="1"/>
  <c r="D30" i="37"/>
  <c r="E30" i="37"/>
  <c r="F30" i="37"/>
  <c r="G30" i="37"/>
  <c r="H30" i="37"/>
  <c r="I30" i="37"/>
  <c r="J30" i="37"/>
  <c r="K30" i="37"/>
  <c r="L30" i="37"/>
  <c r="M30" i="37"/>
  <c r="N30" i="37"/>
  <c r="O30" i="37"/>
  <c r="P30" i="37"/>
  <c r="Q8" i="44" s="1"/>
  <c r="Q30" i="37"/>
  <c r="R30" i="37"/>
  <c r="D31" i="37"/>
  <c r="E31" i="37"/>
  <c r="F31" i="37"/>
  <c r="G31" i="37"/>
  <c r="H31" i="37"/>
  <c r="I31" i="37"/>
  <c r="J31" i="37"/>
  <c r="K31" i="37"/>
  <c r="L31" i="37"/>
  <c r="M31" i="37"/>
  <c r="N31" i="37"/>
  <c r="O31" i="37"/>
  <c r="P9" i="44" s="1"/>
  <c r="P31" i="37"/>
  <c r="Q31" i="37"/>
  <c r="R9" i="44" s="1"/>
  <c r="D32" i="37"/>
  <c r="E32" i="37"/>
  <c r="F32" i="37"/>
  <c r="G32" i="37"/>
  <c r="H32" i="37"/>
  <c r="I32" i="37"/>
  <c r="J32" i="37"/>
  <c r="K32" i="37"/>
  <c r="L32" i="37"/>
  <c r="M32" i="37"/>
  <c r="N32" i="37"/>
  <c r="O10" i="44" s="1"/>
  <c r="O32" i="37"/>
  <c r="P32" i="37"/>
  <c r="Q10" i="44" s="1"/>
  <c r="D33" i="37"/>
  <c r="E33" i="37"/>
  <c r="F33" i="37"/>
  <c r="G33" i="37"/>
  <c r="H33" i="37"/>
  <c r="I33" i="37"/>
  <c r="J33" i="37"/>
  <c r="K33" i="37"/>
  <c r="L33" i="37"/>
  <c r="M33" i="37"/>
  <c r="N33" i="37"/>
  <c r="O33" i="37"/>
  <c r="D34" i="37"/>
  <c r="E34" i="37"/>
  <c r="F34" i="37"/>
  <c r="G34" i="37"/>
  <c r="H34" i="37"/>
  <c r="I34" i="37"/>
  <c r="J34" i="37"/>
  <c r="K34" i="37"/>
  <c r="L34" i="37"/>
  <c r="M34" i="37"/>
  <c r="N34" i="37"/>
  <c r="D35" i="37"/>
  <c r="E35" i="37"/>
  <c r="F35" i="37"/>
  <c r="G35" i="37"/>
  <c r="H35" i="37"/>
  <c r="I35" i="37"/>
  <c r="J35" i="37"/>
  <c r="K35" i="37"/>
  <c r="L13" i="44" s="1"/>
  <c r="L35" i="37"/>
  <c r="M35" i="37"/>
  <c r="N13" i="44" s="1"/>
  <c r="T13" i="44"/>
  <c r="D36" i="37"/>
  <c r="E36" i="37"/>
  <c r="F36" i="37"/>
  <c r="G36" i="37"/>
  <c r="H36" i="37"/>
  <c r="I36" i="37"/>
  <c r="J36" i="37"/>
  <c r="K14" i="44" s="1"/>
  <c r="K36" i="37"/>
  <c r="L36" i="37"/>
  <c r="M14" i="44" s="1"/>
  <c r="S14" i="44"/>
  <c r="U14" i="44"/>
  <c r="D37" i="37"/>
  <c r="E37" i="37"/>
  <c r="F37" i="37"/>
  <c r="G37" i="37"/>
  <c r="H37" i="37"/>
  <c r="I37" i="37"/>
  <c r="J15" i="44" s="1"/>
  <c r="J37" i="37"/>
  <c r="K37" i="37"/>
  <c r="R15" i="44"/>
  <c r="D38" i="37"/>
  <c r="E38" i="37"/>
  <c r="F38" i="37"/>
  <c r="G38" i="37"/>
  <c r="H38" i="37"/>
  <c r="I38" i="37"/>
  <c r="J38" i="37"/>
  <c r="K16" i="44" s="1"/>
  <c r="S16" i="44"/>
  <c r="D39" i="37"/>
  <c r="E39" i="37"/>
  <c r="F39" i="37"/>
  <c r="G39" i="37"/>
  <c r="H17" i="44" s="1"/>
  <c r="H39" i="37"/>
  <c r="I39" i="37"/>
  <c r="J17" i="44" s="1"/>
  <c r="P17" i="44"/>
  <c r="R17" i="44"/>
  <c r="D40" i="37"/>
  <c r="E40" i="37"/>
  <c r="F40" i="37"/>
  <c r="G18" i="44" s="1"/>
  <c r="G40" i="37"/>
  <c r="H40" i="37"/>
  <c r="I18" i="44" s="1"/>
  <c r="O18" i="44"/>
  <c r="Q18" i="44"/>
  <c r="D41" i="37"/>
  <c r="E41" i="37"/>
  <c r="F19" i="44" s="1"/>
  <c r="F41" i="37"/>
  <c r="G41" i="37"/>
  <c r="H19" i="44" s="1"/>
  <c r="N19" i="44"/>
  <c r="P19" i="44"/>
  <c r="D42" i="37"/>
  <c r="E20" i="44" s="1"/>
  <c r="E42" i="37"/>
  <c r="F42" i="37"/>
  <c r="G20" i="44" s="1"/>
  <c r="M20" i="44"/>
  <c r="O20" i="44"/>
  <c r="U20" i="44"/>
  <c r="D43" i="37"/>
  <c r="E43" i="37"/>
  <c r="F21" i="44" s="1"/>
  <c r="L21" i="44"/>
  <c r="N21" i="44"/>
  <c r="T21" i="44"/>
  <c r="D44" i="37"/>
  <c r="E22" i="44" s="1"/>
  <c r="K22" i="44"/>
  <c r="M22" i="44"/>
  <c r="S22" i="44"/>
  <c r="U22" i="44"/>
  <c r="T28" i="37"/>
  <c r="S28" i="37"/>
  <c r="T6" i="44" s="1"/>
  <c r="R28" i="37"/>
  <c r="Q28" i="37"/>
  <c r="P28" i="37"/>
  <c r="S6" i="44"/>
  <c r="V20" i="44"/>
  <c r="V19" i="44"/>
  <c r="U23" i="44"/>
  <c r="T23" i="44"/>
  <c r="S23" i="44"/>
  <c r="R23" i="44"/>
  <c r="Q23" i="44"/>
  <c r="P23" i="44"/>
  <c r="O23" i="44"/>
  <c r="N23" i="44"/>
  <c r="M23" i="44"/>
  <c r="L23" i="44"/>
  <c r="K23" i="44"/>
  <c r="J23" i="44"/>
  <c r="I23" i="44"/>
  <c r="H23" i="44"/>
  <c r="G23" i="44"/>
  <c r="F23" i="44"/>
  <c r="E23" i="44"/>
  <c r="T22" i="44"/>
  <c r="R22" i="44"/>
  <c r="Q22" i="44"/>
  <c r="P22" i="44"/>
  <c r="O22" i="44"/>
  <c r="N22" i="44"/>
  <c r="L22" i="44"/>
  <c r="J22" i="44"/>
  <c r="I22" i="44"/>
  <c r="H22" i="44"/>
  <c r="G22" i="44"/>
  <c r="F22" i="44"/>
  <c r="U21" i="44"/>
  <c r="S21" i="44"/>
  <c r="R21" i="44"/>
  <c r="Q21" i="44"/>
  <c r="P21" i="44"/>
  <c r="O21" i="44"/>
  <c r="M21" i="44"/>
  <c r="K21" i="44"/>
  <c r="J21" i="44"/>
  <c r="I21" i="44"/>
  <c r="H21" i="44"/>
  <c r="G21" i="44"/>
  <c r="E21" i="44"/>
  <c r="T20" i="44"/>
  <c r="S20" i="44"/>
  <c r="R20" i="44"/>
  <c r="Q20" i="44"/>
  <c r="P20" i="44"/>
  <c r="N20" i="44"/>
  <c r="L20" i="44"/>
  <c r="K20" i="44"/>
  <c r="J20" i="44"/>
  <c r="I20" i="44"/>
  <c r="H20" i="44"/>
  <c r="F20" i="44"/>
  <c r="U19" i="44"/>
  <c r="T19" i="44"/>
  <c r="S19" i="44"/>
  <c r="R19" i="44"/>
  <c r="Q19" i="44"/>
  <c r="O19" i="44"/>
  <c r="M19" i="44"/>
  <c r="L19" i="44"/>
  <c r="K19" i="44"/>
  <c r="J19" i="44"/>
  <c r="I19" i="44"/>
  <c r="G19" i="44"/>
  <c r="U18" i="44"/>
  <c r="T18" i="44"/>
  <c r="S18" i="44"/>
  <c r="R18" i="44"/>
  <c r="P18" i="44"/>
  <c r="N18" i="44"/>
  <c r="M18" i="44"/>
  <c r="L18" i="44"/>
  <c r="K18" i="44"/>
  <c r="J18" i="44"/>
  <c r="H18" i="44"/>
  <c r="U17" i="44"/>
  <c r="T17" i="44"/>
  <c r="S17" i="44"/>
  <c r="Q17" i="44"/>
  <c r="O17" i="44"/>
  <c r="N17" i="44"/>
  <c r="M17" i="44"/>
  <c r="L17" i="44"/>
  <c r="K17" i="44"/>
  <c r="I17" i="44"/>
  <c r="U16" i="44"/>
  <c r="T16" i="44"/>
  <c r="R16" i="44"/>
  <c r="Q16" i="44"/>
  <c r="P16" i="44"/>
  <c r="O16" i="44"/>
  <c r="N16" i="44"/>
  <c r="M16" i="44"/>
  <c r="L16" i="44"/>
  <c r="J16" i="44"/>
  <c r="I16" i="44"/>
  <c r="U15" i="44"/>
  <c r="T15" i="44"/>
  <c r="S15" i="44"/>
  <c r="Q15" i="44"/>
  <c r="P15" i="44"/>
  <c r="O15" i="44"/>
  <c r="N15" i="44"/>
  <c r="M15" i="44"/>
  <c r="L15" i="44"/>
  <c r="K15" i="44"/>
  <c r="T14" i="44"/>
  <c r="R14" i="44"/>
  <c r="Q14" i="44"/>
  <c r="P14" i="44"/>
  <c r="O14" i="44"/>
  <c r="N14" i="44"/>
  <c r="L14" i="44"/>
  <c r="U13" i="44"/>
  <c r="S13" i="44"/>
  <c r="R13" i="44"/>
  <c r="Q13" i="44"/>
  <c r="P13" i="44"/>
  <c r="O13" i="44"/>
  <c r="M13" i="44"/>
  <c r="U12" i="44"/>
  <c r="T12" i="44"/>
  <c r="S12" i="44"/>
  <c r="R12" i="44"/>
  <c r="Q12" i="44"/>
  <c r="P12" i="44"/>
  <c r="O12" i="44"/>
  <c r="N12" i="44"/>
  <c r="M12" i="44"/>
  <c r="U11" i="44"/>
  <c r="T11" i="44"/>
  <c r="S11" i="44"/>
  <c r="R11" i="44"/>
  <c r="Q11" i="44"/>
  <c r="P11" i="44"/>
  <c r="O11" i="44"/>
  <c r="N11" i="44"/>
  <c r="U10" i="44"/>
  <c r="T10" i="44"/>
  <c r="S10" i="44"/>
  <c r="R10" i="44"/>
  <c r="P10" i="44"/>
  <c r="U9" i="44"/>
  <c r="T9" i="44"/>
  <c r="S9" i="44"/>
  <c r="Q9" i="44"/>
  <c r="U8" i="44"/>
  <c r="T8" i="44"/>
  <c r="S8" i="44"/>
  <c r="R8" i="44"/>
  <c r="U7" i="44"/>
  <c r="S7" i="44"/>
  <c r="R7" i="44"/>
  <c r="D6" i="44"/>
  <c r="C6" i="44"/>
  <c r="U6" i="44"/>
  <c r="D23" i="44"/>
  <c r="D19" i="44"/>
  <c r="D20" i="44"/>
  <c r="D21" i="44"/>
  <c r="D22" i="44"/>
  <c r="D7" i="44"/>
  <c r="V7" i="44"/>
  <c r="D8" i="44"/>
  <c r="V8" i="44"/>
  <c r="D9" i="44"/>
  <c r="V9" i="44"/>
  <c r="D10" i="44"/>
  <c r="V10" i="44"/>
  <c r="D11" i="44"/>
  <c r="V11" i="44"/>
  <c r="D12" i="44"/>
  <c r="V12" i="44"/>
  <c r="D13" i="44"/>
  <c r="V13" i="44"/>
  <c r="D14" i="44"/>
  <c r="V14" i="44"/>
  <c r="D15" i="44"/>
  <c r="V15" i="44"/>
  <c r="D16" i="44"/>
  <c r="V16" i="44"/>
  <c r="D17" i="44"/>
  <c r="V17" i="44"/>
  <c r="D18" i="44"/>
  <c r="V18" i="44"/>
  <c r="R46" i="37"/>
  <c r="T24" i="37"/>
  <c r="S24" i="37"/>
  <c r="R24" i="37"/>
  <c r="R27" i="37"/>
  <c r="S27" i="37" s="1"/>
  <c r="T27" i="37" s="1"/>
  <c r="R5" i="37"/>
  <c r="S5" i="37" s="1"/>
  <c r="T5" i="37" s="1"/>
  <c r="U24" i="37"/>
  <c r="Q24" i="37"/>
  <c r="P24" i="37"/>
  <c r="O24" i="37"/>
  <c r="N24" i="37"/>
  <c r="M24" i="37"/>
  <c r="L24" i="37"/>
  <c r="K24" i="37"/>
  <c r="J24" i="37"/>
  <c r="I24" i="37"/>
  <c r="H24" i="37"/>
  <c r="G24" i="37"/>
  <c r="F24" i="37"/>
  <c r="E24" i="37"/>
  <c r="D24" i="37"/>
  <c r="C24" i="37"/>
  <c r="U42" i="37"/>
  <c r="U43" i="37"/>
  <c r="V21" i="44" s="1"/>
  <c r="U44" i="37"/>
  <c r="V22" i="44" s="1"/>
  <c r="C46" i="37"/>
  <c r="L68" i="37"/>
  <c r="K68" i="37"/>
  <c r="J68" i="37"/>
  <c r="I68" i="37"/>
  <c r="H68" i="37"/>
  <c r="G68" i="37"/>
  <c r="F68" i="37"/>
  <c r="E68" i="37"/>
  <c r="D68" i="37"/>
  <c r="C68" i="37"/>
  <c r="D87" i="37"/>
  <c r="E87" i="37"/>
  <c r="F87" i="37"/>
  <c r="G87" i="37"/>
  <c r="H87" i="37"/>
  <c r="I87" i="37"/>
  <c r="J87" i="37"/>
  <c r="K87" i="37"/>
  <c r="L87" i="37"/>
  <c r="D88" i="37"/>
  <c r="E88" i="37"/>
  <c r="F88" i="37"/>
  <c r="G88" i="37"/>
  <c r="H88" i="37"/>
  <c r="I88" i="37"/>
  <c r="J88" i="37"/>
  <c r="K88" i="37"/>
  <c r="L88" i="37"/>
  <c r="D89" i="37"/>
  <c r="E89" i="37"/>
  <c r="F89" i="37"/>
  <c r="G89" i="37"/>
  <c r="H89" i="37"/>
  <c r="I89" i="37"/>
  <c r="J89" i="37"/>
  <c r="K89" i="37"/>
  <c r="L89" i="37"/>
  <c r="C90" i="37"/>
  <c r="I73" i="37"/>
  <c r="I74" i="37"/>
  <c r="I75" i="37"/>
  <c r="I76" i="37"/>
  <c r="I77" i="37"/>
  <c r="I78" i="37"/>
  <c r="I79" i="37"/>
  <c r="I80" i="37"/>
  <c r="I81" i="37"/>
  <c r="I82" i="37"/>
  <c r="I83" i="37"/>
  <c r="I84" i="37"/>
  <c r="I85" i="37"/>
  <c r="I86" i="37"/>
  <c r="I72" i="37"/>
  <c r="S46" i="37" l="1"/>
  <c r="T46" i="37"/>
  <c r="E19" i="46" l="1"/>
  <c r="L19" i="46"/>
  <c r="M19" i="46"/>
  <c r="N19" i="46"/>
  <c r="O19" i="46"/>
  <c r="P19" i="46"/>
  <c r="K20" i="46"/>
  <c r="J20" i="46"/>
  <c r="I20" i="46"/>
  <c r="H20" i="46"/>
  <c r="F20" i="46"/>
  <c r="D20" i="46"/>
  <c r="B20" i="46"/>
  <c r="K41" i="46"/>
  <c r="J41" i="46"/>
  <c r="I41" i="46"/>
  <c r="H41" i="46"/>
  <c r="F41" i="46"/>
  <c r="D41" i="46"/>
  <c r="B41" i="46"/>
  <c r="E40" i="46"/>
  <c r="L40" i="46"/>
  <c r="M40" i="46"/>
  <c r="N40" i="46"/>
  <c r="O40" i="46"/>
  <c r="P40" i="46"/>
  <c r="M20" i="46" l="1"/>
  <c r="N20" i="46"/>
  <c r="P20" i="46" s="1"/>
  <c r="O20" i="46"/>
  <c r="N30" i="16"/>
  <c r="O29" i="16"/>
  <c r="P28" i="16"/>
  <c r="Q27" i="16"/>
  <c r="R26" i="16"/>
  <c r="S25" i="16"/>
  <c r="T24" i="16"/>
  <c r="U23" i="16"/>
  <c r="V22" i="16"/>
  <c r="W21" i="16"/>
  <c r="X20" i="16"/>
  <c r="X31" i="16" s="1"/>
  <c r="X16" i="16"/>
  <c r="G3" i="8" l="1"/>
  <c r="H5" i="8" s="1"/>
  <c r="AH5" i="8" s="1"/>
  <c r="I3" i="8"/>
  <c r="D4" i="7"/>
  <c r="J4" i="8" l="1"/>
  <c r="AI4" i="8" s="1"/>
  <c r="H4" i="8"/>
  <c r="AH4" i="8" s="1"/>
  <c r="J8" i="8"/>
  <c r="AI8" i="8" s="1"/>
  <c r="H8" i="8"/>
  <c r="AH8" i="8" s="1"/>
  <c r="H7" i="8"/>
  <c r="AH7" i="8" s="1"/>
  <c r="J6" i="8"/>
  <c r="AI6" i="8" s="1"/>
  <c r="H6" i="8"/>
  <c r="AH6" i="8" s="1"/>
  <c r="J7" i="8"/>
  <c r="AI7" i="8" s="1"/>
  <c r="J5" i="8"/>
  <c r="AI5" i="8" s="1"/>
  <c r="H62" i="46" l="1"/>
  <c r="H61" i="46"/>
  <c r="H60" i="46"/>
  <c r="F63" i="46"/>
  <c r="E39" i="46"/>
  <c r="L39" i="46"/>
  <c r="M39" i="46"/>
  <c r="N39" i="46"/>
  <c r="O39" i="46"/>
  <c r="E18" i="46"/>
  <c r="L18" i="46"/>
  <c r="M18" i="46"/>
  <c r="N18" i="46"/>
  <c r="O18" i="46"/>
  <c r="M30" i="16"/>
  <c r="N29" i="16"/>
  <c r="O28" i="16"/>
  <c r="P27" i="16"/>
  <c r="Q26" i="16"/>
  <c r="R25" i="16"/>
  <c r="S24" i="16"/>
  <c r="T23" i="16"/>
  <c r="U22" i="16"/>
  <c r="V21" i="16"/>
  <c r="W20" i="16"/>
  <c r="W31" i="16" s="1"/>
  <c r="W16" i="16"/>
  <c r="K3" i="8"/>
  <c r="L7" i="8" s="1"/>
  <c r="AJ7" i="8" s="1"/>
  <c r="E4" i="7"/>
  <c r="L6" i="8" l="1"/>
  <c r="AJ6" i="8" s="1"/>
  <c r="P39" i="46"/>
  <c r="P18" i="46"/>
  <c r="L5" i="8"/>
  <c r="AJ5" i="8" s="1"/>
  <c r="L4" i="8"/>
  <c r="AJ4" i="8" s="1"/>
  <c r="L8" i="8"/>
  <c r="AJ8" i="8" s="1"/>
  <c r="D63" i="46" l="1"/>
  <c r="E63" i="46"/>
  <c r="O38" i="46"/>
  <c r="O37" i="46"/>
  <c r="O36" i="46"/>
  <c r="O35" i="46"/>
  <c r="O34" i="46"/>
  <c r="O33" i="46"/>
  <c r="O32" i="46"/>
  <c r="O31" i="46"/>
  <c r="O30" i="46"/>
  <c r="O29" i="46"/>
  <c r="O28" i="46"/>
  <c r="O27" i="46"/>
  <c r="O26" i="46"/>
  <c r="O25" i="46"/>
  <c r="O24" i="46"/>
  <c r="N25" i="46"/>
  <c r="N26" i="46"/>
  <c r="N27" i="46"/>
  <c r="N28" i="46"/>
  <c r="N29" i="46"/>
  <c r="N30" i="46"/>
  <c r="N31" i="46"/>
  <c r="N32" i="46"/>
  <c r="N33" i="46"/>
  <c r="N34" i="46"/>
  <c r="N35" i="46"/>
  <c r="N36" i="46"/>
  <c r="N37" i="46"/>
  <c r="N38" i="46"/>
  <c r="N24" i="46"/>
  <c r="M25" i="46"/>
  <c r="M26" i="46"/>
  <c r="M27" i="46"/>
  <c r="M28" i="46"/>
  <c r="M29" i="46"/>
  <c r="M30" i="46"/>
  <c r="M31" i="46"/>
  <c r="M32" i="46"/>
  <c r="M33" i="46"/>
  <c r="M34" i="46"/>
  <c r="M35" i="46"/>
  <c r="M36" i="46"/>
  <c r="M37" i="46"/>
  <c r="M38" i="46"/>
  <c r="M24" i="46"/>
  <c r="E17" i="46"/>
  <c r="O17" i="46"/>
  <c r="L38" i="46"/>
  <c r="E38" i="46"/>
  <c r="C63" i="46"/>
  <c r="B63" i="46"/>
  <c r="E37" i="46"/>
  <c r="E36" i="46"/>
  <c r="L35" i="46"/>
  <c r="E35" i="46"/>
  <c r="L34" i="46"/>
  <c r="E34" i="46"/>
  <c r="E33" i="46"/>
  <c r="E32" i="46"/>
  <c r="E31" i="46"/>
  <c r="E30" i="46"/>
  <c r="E29" i="46"/>
  <c r="E28" i="46"/>
  <c r="E27" i="46"/>
  <c r="E26" i="46"/>
  <c r="L25" i="46"/>
  <c r="E25" i="46"/>
  <c r="L24" i="46"/>
  <c r="E24" i="46"/>
  <c r="M16" i="46"/>
  <c r="E16" i="46"/>
  <c r="L15" i="46"/>
  <c r="E15" i="46"/>
  <c r="O14" i="46"/>
  <c r="N14" i="46"/>
  <c r="M14" i="46"/>
  <c r="P14" i="46" s="1"/>
  <c r="L14" i="46"/>
  <c r="E14" i="46"/>
  <c r="O13" i="46"/>
  <c r="N13" i="46"/>
  <c r="M13" i="46"/>
  <c r="L13" i="46"/>
  <c r="E13" i="46"/>
  <c r="O12" i="46"/>
  <c r="E12" i="46"/>
  <c r="O11" i="46"/>
  <c r="E11" i="46"/>
  <c r="O10" i="46"/>
  <c r="E10" i="46"/>
  <c r="O9" i="46"/>
  <c r="E9" i="46"/>
  <c r="O8" i="46"/>
  <c r="E8" i="46"/>
  <c r="O7" i="46"/>
  <c r="E7" i="46"/>
  <c r="O6" i="46"/>
  <c r="E6" i="46"/>
  <c r="O5" i="46"/>
  <c r="E5" i="46"/>
  <c r="O4" i="46"/>
  <c r="N4" i="46"/>
  <c r="M4" i="46"/>
  <c r="L4" i="46"/>
  <c r="E4" i="46"/>
  <c r="O3" i="46"/>
  <c r="N3" i="46"/>
  <c r="M3" i="46"/>
  <c r="L3" i="46"/>
  <c r="E3" i="46"/>
  <c r="E20" i="46" s="1"/>
  <c r="L41" i="46" l="1"/>
  <c r="E41" i="46"/>
  <c r="P24" i="46"/>
  <c r="P30" i="46"/>
  <c r="P38" i="46"/>
  <c r="P25" i="46"/>
  <c r="P33" i="46"/>
  <c r="P31" i="46"/>
  <c r="P13" i="46"/>
  <c r="P4" i="46"/>
  <c r="P36" i="46"/>
  <c r="P32" i="46"/>
  <c r="M41" i="46"/>
  <c r="P37" i="46"/>
  <c r="P29" i="46"/>
  <c r="N41" i="46"/>
  <c r="P28" i="46"/>
  <c r="O41" i="46"/>
  <c r="P26" i="46"/>
  <c r="P35" i="46"/>
  <c r="P27" i="46"/>
  <c r="P34" i="46"/>
  <c r="H63" i="46"/>
  <c r="L17" i="46"/>
  <c r="O16" i="46"/>
  <c r="N17" i="46"/>
  <c r="N16" i="46"/>
  <c r="P16" i="46" s="1"/>
  <c r="M17" i="46"/>
  <c r="O15" i="46"/>
  <c r="M15" i="46"/>
  <c r="N15" i="46"/>
  <c r="L16" i="46"/>
  <c r="P3" i="46"/>
  <c r="L6" i="46"/>
  <c r="L8" i="46"/>
  <c r="L10" i="46"/>
  <c r="L12" i="46"/>
  <c r="L36" i="46"/>
  <c r="L37" i="46"/>
  <c r="M6" i="46"/>
  <c r="M8" i="46"/>
  <c r="M10" i="46"/>
  <c r="P10" i="46" s="1"/>
  <c r="M12" i="46"/>
  <c r="L5" i="46"/>
  <c r="L7" i="46"/>
  <c r="L9" i="46"/>
  <c r="L11" i="46"/>
  <c r="M5" i="46"/>
  <c r="M7" i="46"/>
  <c r="M9" i="46"/>
  <c r="M11" i="46"/>
  <c r="N5" i="46"/>
  <c r="N6" i="46"/>
  <c r="N7" i="46"/>
  <c r="N8" i="46"/>
  <c r="N9" i="46"/>
  <c r="N10" i="46"/>
  <c r="N11" i="46"/>
  <c r="N12" i="46"/>
  <c r="L26" i="46"/>
  <c r="L27" i="46"/>
  <c r="L28" i="46"/>
  <c r="L29" i="46"/>
  <c r="L30" i="46"/>
  <c r="L31" i="46"/>
  <c r="L32" i="46"/>
  <c r="L33" i="46"/>
  <c r="L20" i="46" l="1"/>
  <c r="P5" i="46"/>
  <c r="P6" i="46"/>
  <c r="P41" i="46"/>
  <c r="P15" i="46"/>
  <c r="P11" i="46"/>
  <c r="P12" i="46"/>
  <c r="P9" i="46"/>
  <c r="P17" i="46"/>
  <c r="P7" i="46"/>
  <c r="P8" i="46"/>
  <c r="L30" i="16" l="1"/>
  <c r="M29" i="16"/>
  <c r="N28" i="16"/>
  <c r="O27" i="16"/>
  <c r="P26" i="16"/>
  <c r="Q25" i="16"/>
  <c r="R24" i="16"/>
  <c r="S23" i="16"/>
  <c r="T22" i="16"/>
  <c r="U21" i="16"/>
  <c r="V20" i="16"/>
  <c r="V31" i="16" s="1"/>
  <c r="V16" i="16"/>
  <c r="F4" i="7"/>
  <c r="M3" i="8" l="1"/>
  <c r="N5" i="8" s="1"/>
  <c r="AK5" i="8" s="1"/>
  <c r="B39" i="45"/>
  <c r="D38" i="45"/>
  <c r="D37" i="45"/>
  <c r="C37" i="45"/>
  <c r="D36" i="45"/>
  <c r="D35" i="45"/>
  <c r="D34" i="45"/>
  <c r="D33" i="45"/>
  <c r="C33" i="45"/>
  <c r="D32" i="45"/>
  <c r="D31" i="45"/>
  <c r="D30" i="45"/>
  <c r="D29" i="45"/>
  <c r="C29" i="45"/>
  <c r="D28" i="45"/>
  <c r="D27" i="45"/>
  <c r="D26" i="45"/>
  <c r="D25" i="45"/>
  <c r="C25" i="45"/>
  <c r="D24" i="45"/>
  <c r="O20" i="45"/>
  <c r="N20" i="45"/>
  <c r="F20" i="45"/>
  <c r="D20" i="45"/>
  <c r="B20" i="45"/>
  <c r="F38" i="45"/>
  <c r="E19" i="45"/>
  <c r="N38" i="45" s="1"/>
  <c r="C38" i="45"/>
  <c r="F37" i="45"/>
  <c r="E18" i="45"/>
  <c r="L37" i="45" s="1"/>
  <c r="F36" i="45"/>
  <c r="E17" i="45"/>
  <c r="N36" i="45" s="1"/>
  <c r="C36" i="45"/>
  <c r="E16" i="45"/>
  <c r="J35" i="45" s="1"/>
  <c r="C35" i="45"/>
  <c r="E15" i="45"/>
  <c r="I34" i="45" s="1"/>
  <c r="C34" i="45"/>
  <c r="E14" i="45"/>
  <c r="H33" i="45" s="1"/>
  <c r="F32" i="45"/>
  <c r="E13" i="45"/>
  <c r="N32" i="45" s="1"/>
  <c r="C32" i="45"/>
  <c r="E12" i="45"/>
  <c r="N31" i="45" s="1"/>
  <c r="C31" i="45"/>
  <c r="E11" i="45"/>
  <c r="E30" i="45" s="1"/>
  <c r="C30" i="45"/>
  <c r="E10" i="45"/>
  <c r="O29" i="45" s="1"/>
  <c r="J28" i="45"/>
  <c r="F28" i="45"/>
  <c r="E9" i="45"/>
  <c r="N28" i="45" s="1"/>
  <c r="C28" i="45"/>
  <c r="E8" i="45"/>
  <c r="N27" i="45" s="1"/>
  <c r="C27" i="45"/>
  <c r="E7" i="45"/>
  <c r="E26" i="45" s="1"/>
  <c r="C26" i="45"/>
  <c r="E6" i="45"/>
  <c r="O25" i="45" s="1"/>
  <c r="K20" i="45"/>
  <c r="J20" i="45"/>
  <c r="I20" i="45"/>
  <c r="H20" i="45"/>
  <c r="G20" i="45"/>
  <c r="F24" i="45"/>
  <c r="E5" i="45"/>
  <c r="N24" i="45" s="1"/>
  <c r="C24" i="45"/>
  <c r="L86" i="37"/>
  <c r="K86" i="37"/>
  <c r="J86" i="37"/>
  <c r="L85" i="37"/>
  <c r="K85" i="37"/>
  <c r="J85" i="37"/>
  <c r="L84" i="37"/>
  <c r="K84" i="37"/>
  <c r="J84" i="37"/>
  <c r="L83" i="37"/>
  <c r="K83" i="37"/>
  <c r="J83" i="37"/>
  <c r="L82" i="37"/>
  <c r="K82" i="37"/>
  <c r="J82" i="37"/>
  <c r="L81" i="37"/>
  <c r="K81" i="37"/>
  <c r="J81" i="37"/>
  <c r="L80" i="37"/>
  <c r="K80" i="37"/>
  <c r="J80" i="37"/>
  <c r="L79" i="37"/>
  <c r="K79" i="37"/>
  <c r="J79" i="37"/>
  <c r="L78" i="37"/>
  <c r="K78" i="37"/>
  <c r="J78" i="37"/>
  <c r="L77" i="37"/>
  <c r="K77" i="37"/>
  <c r="J77" i="37"/>
  <c r="L76" i="37"/>
  <c r="K76" i="37"/>
  <c r="J76" i="37"/>
  <c r="L75" i="37"/>
  <c r="K75" i="37"/>
  <c r="J75" i="37"/>
  <c r="L74" i="37"/>
  <c r="K74" i="37"/>
  <c r="J74" i="37"/>
  <c r="L73" i="37"/>
  <c r="K73" i="37"/>
  <c r="J73" i="37"/>
  <c r="L72" i="37"/>
  <c r="K72" i="37"/>
  <c r="J72" i="37"/>
  <c r="I90" i="37"/>
  <c r="D86" i="37"/>
  <c r="E86" i="37"/>
  <c r="F86" i="37"/>
  <c r="G86" i="37"/>
  <c r="H86" i="37"/>
  <c r="U41" i="37"/>
  <c r="E19" i="44"/>
  <c r="E18" i="44"/>
  <c r="F18" i="44"/>
  <c r="G17" i="44"/>
  <c r="H16" i="44"/>
  <c r="I15" i="44"/>
  <c r="J14" i="44"/>
  <c r="K13" i="44"/>
  <c r="L12" i="44"/>
  <c r="M11" i="44"/>
  <c r="N10" i="44"/>
  <c r="O9" i="44"/>
  <c r="P8" i="44"/>
  <c r="Q7" i="44"/>
  <c r="U16" i="16"/>
  <c r="K30" i="16"/>
  <c r="L29" i="16"/>
  <c r="M28" i="16"/>
  <c r="N27" i="16"/>
  <c r="O26" i="16"/>
  <c r="P25" i="16"/>
  <c r="Q24" i="16"/>
  <c r="R23" i="16"/>
  <c r="S22" i="16"/>
  <c r="T21" i="16"/>
  <c r="U20" i="16"/>
  <c r="U31" i="16" s="1"/>
  <c r="O3" i="8"/>
  <c r="P8" i="8" s="1"/>
  <c r="AL8" i="8" s="1"/>
  <c r="G4" i="7"/>
  <c r="Q46" i="37" l="1"/>
  <c r="R6" i="44"/>
  <c r="L90" i="37"/>
  <c r="J90" i="37"/>
  <c r="K90" i="37"/>
  <c r="M35" i="45"/>
  <c r="N6" i="8"/>
  <c r="AK6" i="8" s="1"/>
  <c r="N4" i="8"/>
  <c r="AK4" i="8" s="1"/>
  <c r="N8" i="8"/>
  <c r="AK8" i="8" s="1"/>
  <c r="N7" i="8"/>
  <c r="AK7" i="8" s="1"/>
  <c r="P6" i="8"/>
  <c r="AL6" i="8" s="1"/>
  <c r="H32" i="45"/>
  <c r="M37" i="45"/>
  <c r="K27" i="45"/>
  <c r="K32" i="45"/>
  <c r="K35" i="45"/>
  <c r="M32" i="45"/>
  <c r="K31" i="45"/>
  <c r="I25" i="45"/>
  <c r="M31" i="45"/>
  <c r="L33" i="45"/>
  <c r="K26" i="45"/>
  <c r="P25" i="45"/>
  <c r="I29" i="45"/>
  <c r="H31" i="45"/>
  <c r="H25" i="45"/>
  <c r="M29" i="45"/>
  <c r="I31" i="45"/>
  <c r="L35" i="45"/>
  <c r="J25" i="45"/>
  <c r="M25" i="45"/>
  <c r="H30" i="45"/>
  <c r="M33" i="45"/>
  <c r="K30" i="45"/>
  <c r="K29" i="45"/>
  <c r="J31" i="45"/>
  <c r="J32" i="45"/>
  <c r="O35" i="45"/>
  <c r="K25" i="45"/>
  <c r="G25" i="45"/>
  <c r="L28" i="45"/>
  <c r="J30" i="45"/>
  <c r="L31" i="45"/>
  <c r="L32" i="45"/>
  <c r="K34" i="45"/>
  <c r="M27" i="45"/>
  <c r="L29" i="45"/>
  <c r="I33" i="45"/>
  <c r="K33" i="45"/>
  <c r="L26" i="45"/>
  <c r="L27" i="45"/>
  <c r="K28" i="45"/>
  <c r="J29" i="45"/>
  <c r="I30" i="45"/>
  <c r="J33" i="45"/>
  <c r="L34" i="45"/>
  <c r="L36" i="45"/>
  <c r="I36" i="45"/>
  <c r="P26" i="45"/>
  <c r="M28" i="45"/>
  <c r="M36" i="45"/>
  <c r="G26" i="45"/>
  <c r="L30" i="45"/>
  <c r="E34" i="45"/>
  <c r="H26" i="45"/>
  <c r="H27" i="45"/>
  <c r="P29" i="45"/>
  <c r="M30" i="45"/>
  <c r="G27" i="45"/>
  <c r="G31" i="45"/>
  <c r="M34" i="45"/>
  <c r="P37" i="45"/>
  <c r="M24" i="45"/>
  <c r="I26" i="45"/>
  <c r="I27" i="45"/>
  <c r="G28" i="45"/>
  <c r="G29" i="45"/>
  <c r="P30" i="45"/>
  <c r="P34" i="45"/>
  <c r="O27" i="45"/>
  <c r="O31" i="45"/>
  <c r="M26" i="45"/>
  <c r="L24" i="45"/>
  <c r="L25" i="45"/>
  <c r="J26" i="45"/>
  <c r="J27" i="45"/>
  <c r="H28" i="45"/>
  <c r="H29" i="45"/>
  <c r="G30" i="45"/>
  <c r="P33" i="45"/>
  <c r="J34" i="45"/>
  <c r="D39" i="45"/>
  <c r="G35" i="45"/>
  <c r="I32" i="45"/>
  <c r="L20" i="45"/>
  <c r="G24" i="45"/>
  <c r="O24" i="45"/>
  <c r="E27" i="45"/>
  <c r="O28" i="45"/>
  <c r="E31" i="45"/>
  <c r="G32" i="45"/>
  <c r="O32" i="45"/>
  <c r="E35" i="45"/>
  <c r="G36" i="45"/>
  <c r="O36" i="45"/>
  <c r="N37" i="45"/>
  <c r="O38" i="45"/>
  <c r="E20" i="45"/>
  <c r="M20" i="45"/>
  <c r="H24" i="45"/>
  <c r="P24" i="45"/>
  <c r="F27" i="45"/>
  <c r="P28" i="45"/>
  <c r="F31" i="45"/>
  <c r="P32" i="45"/>
  <c r="F35" i="45"/>
  <c r="N35" i="45"/>
  <c r="H36" i="45"/>
  <c r="P36" i="45"/>
  <c r="O37" i="45"/>
  <c r="P38" i="45"/>
  <c r="J24" i="45"/>
  <c r="F26" i="45"/>
  <c r="N26" i="45"/>
  <c r="P27" i="45"/>
  <c r="F30" i="45"/>
  <c r="N30" i="45"/>
  <c r="P31" i="45"/>
  <c r="F34" i="45"/>
  <c r="N34" i="45"/>
  <c r="H35" i="45"/>
  <c r="P35" i="45"/>
  <c r="J36" i="45"/>
  <c r="I24" i="45"/>
  <c r="K24" i="45"/>
  <c r="E25" i="45"/>
  <c r="O26" i="45"/>
  <c r="E29" i="45"/>
  <c r="O30" i="45"/>
  <c r="E33" i="45"/>
  <c r="G34" i="45"/>
  <c r="O34" i="45"/>
  <c r="I35" i="45"/>
  <c r="K36" i="45"/>
  <c r="E37" i="45"/>
  <c r="I28" i="45"/>
  <c r="F25" i="45"/>
  <c r="N25" i="45"/>
  <c r="F29" i="45"/>
  <c r="N29" i="45"/>
  <c r="F33" i="45"/>
  <c r="N33" i="45"/>
  <c r="H34" i="45"/>
  <c r="E38" i="45"/>
  <c r="E24" i="45"/>
  <c r="E28" i="45"/>
  <c r="E32" i="45"/>
  <c r="G33" i="45"/>
  <c r="O33" i="45"/>
  <c r="E36" i="45"/>
  <c r="P5" i="8"/>
  <c r="AL5" i="8" s="1"/>
  <c r="P4" i="8"/>
  <c r="AL4" i="8" s="1"/>
  <c r="P7" i="8"/>
  <c r="AL7" i="8" s="1"/>
  <c r="M39" i="45" l="1"/>
  <c r="L39" i="45"/>
  <c r="K39" i="45"/>
  <c r="N39" i="45"/>
  <c r="F39" i="45"/>
  <c r="O39" i="45"/>
  <c r="E39" i="45"/>
  <c r="G39" i="45"/>
  <c r="P39" i="45"/>
  <c r="H39" i="45"/>
  <c r="J39" i="45"/>
  <c r="I39" i="45"/>
  <c r="U40" i="37"/>
  <c r="H85" i="37" l="1"/>
  <c r="G85" i="37"/>
  <c r="F85" i="37"/>
  <c r="E85" i="37"/>
  <c r="D85" i="37"/>
  <c r="P7" i="44"/>
  <c r="O8" i="44"/>
  <c r="N9" i="44"/>
  <c r="M10" i="44"/>
  <c r="L11" i="44"/>
  <c r="K12" i="44"/>
  <c r="J13" i="44"/>
  <c r="I14" i="44"/>
  <c r="H15" i="44"/>
  <c r="G16" i="44"/>
  <c r="F17" i="44"/>
  <c r="J30" i="16"/>
  <c r="I30" i="16"/>
  <c r="J29" i="16"/>
  <c r="K29" i="16"/>
  <c r="K28" i="16"/>
  <c r="L28" i="16"/>
  <c r="L27" i="16"/>
  <c r="M27" i="16"/>
  <c r="M26" i="16"/>
  <c r="N26" i="16"/>
  <c r="N25" i="16"/>
  <c r="O25" i="16"/>
  <c r="O24" i="16"/>
  <c r="P24" i="16"/>
  <c r="P23" i="16"/>
  <c r="Q23" i="16"/>
  <c r="R22" i="16"/>
  <c r="Q22" i="16"/>
  <c r="S21" i="16"/>
  <c r="R21" i="16"/>
  <c r="T20" i="16"/>
  <c r="T31" i="16" s="1"/>
  <c r="T16" i="16"/>
  <c r="P46" i="37" l="1"/>
  <c r="Q6" i="44"/>
  <c r="Y2" i="43"/>
  <c r="X2" i="43"/>
  <c r="Q3" i="8"/>
  <c r="R6" i="8" s="1"/>
  <c r="AM6" i="8" s="1"/>
  <c r="H4" i="7"/>
  <c r="R5" i="8" l="1"/>
  <c r="AM5" i="8" s="1"/>
  <c r="R4" i="8"/>
  <c r="AM4" i="8" s="1"/>
  <c r="R8" i="8"/>
  <c r="AM8" i="8" s="1"/>
  <c r="R7" i="8"/>
  <c r="AM7" i="8" s="1"/>
  <c r="U39" i="37" l="1"/>
  <c r="F84" i="37"/>
  <c r="G84" i="37"/>
  <c r="H84" i="37"/>
  <c r="E73" i="37"/>
  <c r="E74" i="37"/>
  <c r="E75" i="37"/>
  <c r="E76" i="37"/>
  <c r="E77" i="37"/>
  <c r="E78" i="37"/>
  <c r="E79" i="37"/>
  <c r="E80" i="37"/>
  <c r="E81" i="37"/>
  <c r="E82" i="37"/>
  <c r="E83" i="37"/>
  <c r="E84" i="37"/>
  <c r="D73" i="37"/>
  <c r="D74" i="37"/>
  <c r="D75" i="37"/>
  <c r="D76" i="37"/>
  <c r="D77" i="37"/>
  <c r="D78" i="37"/>
  <c r="D79" i="37"/>
  <c r="D80" i="37"/>
  <c r="D81" i="37"/>
  <c r="D82" i="37"/>
  <c r="D83" i="37"/>
  <c r="D84" i="37"/>
  <c r="D72" i="37"/>
  <c r="D90" i="37"/>
  <c r="O7" i="44"/>
  <c r="N8" i="44"/>
  <c r="M9" i="44"/>
  <c r="L10" i="44"/>
  <c r="K11" i="44"/>
  <c r="J12" i="44"/>
  <c r="I13" i="44"/>
  <c r="H14" i="44"/>
  <c r="G15" i="44"/>
  <c r="F16" i="44"/>
  <c r="E17" i="44"/>
  <c r="O28" i="37"/>
  <c r="O46" i="37" l="1"/>
  <c r="P6" i="44"/>
  <c r="S20" i="16"/>
  <c r="P36" i="44" l="1"/>
  <c r="V36" i="44"/>
  <c r="W36" i="44"/>
  <c r="X36" i="44"/>
  <c r="Y36" i="44"/>
  <c r="Y26" i="44"/>
  <c r="X27" i="44"/>
  <c r="Y27" i="44"/>
  <c r="W28" i="44"/>
  <c r="X28" i="44"/>
  <c r="Y28" i="44"/>
  <c r="V29" i="44"/>
  <c r="W29" i="44"/>
  <c r="X29" i="44"/>
  <c r="Y29" i="44"/>
  <c r="P30" i="44"/>
  <c r="V30" i="44"/>
  <c r="W30" i="44"/>
  <c r="X30" i="44"/>
  <c r="Y30" i="44"/>
  <c r="P31" i="44"/>
  <c r="V31" i="44"/>
  <c r="W31" i="44"/>
  <c r="X31" i="44"/>
  <c r="Y31" i="44"/>
  <c r="P32" i="44"/>
  <c r="V32" i="44"/>
  <c r="W32" i="44"/>
  <c r="X32" i="44"/>
  <c r="Y32" i="44"/>
  <c r="P33" i="44"/>
  <c r="V33" i="44"/>
  <c r="W33" i="44"/>
  <c r="X33" i="44"/>
  <c r="Y33" i="44"/>
  <c r="P34" i="44"/>
  <c r="V34" i="44"/>
  <c r="W34" i="44"/>
  <c r="X34" i="44"/>
  <c r="Y34" i="44"/>
  <c r="P35" i="44"/>
  <c r="V35" i="44"/>
  <c r="W35" i="44"/>
  <c r="X35" i="44"/>
  <c r="Y35" i="44"/>
  <c r="S31" i="16"/>
  <c r="S16" i="16"/>
  <c r="L9" i="43" l="1"/>
  <c r="L10" i="43"/>
  <c r="S3" i="8"/>
  <c r="T4" i="8" s="1"/>
  <c r="AN4" i="8" s="1"/>
  <c r="T8" i="8" l="1"/>
  <c r="AN8" i="8" s="1"/>
  <c r="T7" i="8"/>
  <c r="AN7" i="8" s="1"/>
  <c r="T6" i="8"/>
  <c r="AN6" i="8" s="1"/>
  <c r="T5" i="8"/>
  <c r="AN5" i="8" s="1"/>
  <c r="I4" i="7"/>
  <c r="J4" i="7"/>
  <c r="K4" i="7"/>
  <c r="H106" i="37" l="1"/>
  <c r="G106" i="37"/>
  <c r="F106" i="37"/>
  <c r="E106" i="37"/>
  <c r="H83" i="37"/>
  <c r="G83" i="37"/>
  <c r="F83" i="37"/>
  <c r="H121" i="37"/>
  <c r="G121" i="37"/>
  <c r="F121" i="37"/>
  <c r="E121" i="37"/>
  <c r="D121" i="37"/>
  <c r="D106" i="37"/>
  <c r="U38" i="37"/>
  <c r="C122" i="37" l="1"/>
  <c r="E16" i="44"/>
  <c r="F15" i="44"/>
  <c r="G14" i="44"/>
  <c r="H13" i="44"/>
  <c r="I12" i="44"/>
  <c r="J11" i="44"/>
  <c r="K10" i="44"/>
  <c r="L9" i="44"/>
  <c r="M8" i="44"/>
  <c r="N7" i="44"/>
  <c r="N28" i="37"/>
  <c r="H30" i="16"/>
  <c r="I29" i="16"/>
  <c r="J28" i="16"/>
  <c r="K27" i="16"/>
  <c r="L26" i="16"/>
  <c r="M25" i="16"/>
  <c r="N24" i="16"/>
  <c r="O23" i="16"/>
  <c r="P29" i="44" s="1"/>
  <c r="P22" i="16"/>
  <c r="V28" i="44" s="1"/>
  <c r="Q21" i="16"/>
  <c r="W27" i="44" s="1"/>
  <c r="R20" i="16"/>
  <c r="X26" i="44" s="1"/>
  <c r="R16" i="16"/>
  <c r="N46" i="37" l="1"/>
  <c r="O6" i="44"/>
  <c r="R31" i="16"/>
  <c r="K32" i="43" l="1"/>
  <c r="K31" i="43"/>
  <c r="K10" i="43" l="1"/>
  <c r="K9" i="43"/>
  <c r="U3" i="8" l="1"/>
  <c r="V5" i="8" s="1"/>
  <c r="AO5" i="8" s="1"/>
  <c r="W3" i="8"/>
  <c r="X4" i="8" s="1"/>
  <c r="AP4" i="8" s="1"/>
  <c r="Y3" i="8"/>
  <c r="Z6" i="8" s="1"/>
  <c r="AQ6" i="8" s="1"/>
  <c r="AA3" i="8"/>
  <c r="AB8" i="8" s="1"/>
  <c r="AR8" i="8" s="1"/>
  <c r="X7" i="8" l="1"/>
  <c r="AP7" i="8" s="1"/>
  <c r="AB4" i="8"/>
  <c r="AR4" i="8" s="1"/>
  <c r="V8" i="8"/>
  <c r="AO8" i="8" s="1"/>
  <c r="X5" i="8"/>
  <c r="AP5" i="8" s="1"/>
  <c r="AB7" i="8"/>
  <c r="AR7" i="8" s="1"/>
  <c r="V7" i="8"/>
  <c r="AO7" i="8" s="1"/>
  <c r="Z4" i="8"/>
  <c r="AQ4" i="8" s="1"/>
  <c r="AB6" i="8"/>
  <c r="AR6" i="8" s="1"/>
  <c r="X8" i="8"/>
  <c r="AP8" i="8" s="1"/>
  <c r="V4" i="8"/>
  <c r="AO4" i="8" s="1"/>
  <c r="V6" i="8"/>
  <c r="AO6" i="8" s="1"/>
  <c r="Z8" i="8"/>
  <c r="AQ8" i="8" s="1"/>
  <c r="AB5" i="8"/>
  <c r="AR5" i="8" s="1"/>
  <c r="Z5" i="8"/>
  <c r="AQ5" i="8" s="1"/>
  <c r="Z7" i="8"/>
  <c r="AQ7" i="8" s="1"/>
  <c r="X6" i="8"/>
  <c r="AP6" i="8" s="1"/>
  <c r="D36" i="44"/>
  <c r="D35" i="44"/>
  <c r="D34" i="44"/>
  <c r="D33" i="44"/>
  <c r="D32" i="44"/>
  <c r="D31" i="44"/>
  <c r="D30" i="44"/>
  <c r="D29" i="44"/>
  <c r="D28" i="44"/>
  <c r="D27" i="44"/>
  <c r="D26" i="44"/>
  <c r="M7" i="44" l="1"/>
  <c r="L8" i="44"/>
  <c r="K9" i="44"/>
  <c r="J10" i="44"/>
  <c r="I11" i="44"/>
  <c r="H12" i="44"/>
  <c r="G13" i="44"/>
  <c r="F14" i="44"/>
  <c r="E15" i="44"/>
  <c r="D120" i="37"/>
  <c r="E120" i="37"/>
  <c r="F120" i="37"/>
  <c r="G120" i="37"/>
  <c r="H120" i="37"/>
  <c r="F82" i="37"/>
  <c r="G82" i="37"/>
  <c r="H82" i="37"/>
  <c r="M28" i="37"/>
  <c r="M46" i="37" l="1"/>
  <c r="N6" i="44"/>
  <c r="J32" i="43"/>
  <c r="J31" i="43"/>
  <c r="J10" i="43"/>
  <c r="J9" i="43"/>
  <c r="G30" i="16" l="1"/>
  <c r="H29" i="16"/>
  <c r="I28" i="16"/>
  <c r="J27" i="16"/>
  <c r="K26" i="16"/>
  <c r="L25" i="16"/>
  <c r="M24" i="16"/>
  <c r="N23" i="16"/>
  <c r="O22" i="16"/>
  <c r="P28" i="44" s="1"/>
  <c r="P21" i="16"/>
  <c r="V27" i="44" s="1"/>
  <c r="Q20" i="16"/>
  <c r="W26" i="44" s="1"/>
  <c r="Q16" i="16"/>
  <c r="Q31" i="16" l="1"/>
  <c r="C95" i="37"/>
  <c r="H111" i="37" s="1"/>
  <c r="C96" i="37"/>
  <c r="H112" i="37" s="1"/>
  <c r="C97" i="37"/>
  <c r="H113" i="37" s="1"/>
  <c r="C98" i="37"/>
  <c r="H114" i="37" s="1"/>
  <c r="C99" i="37"/>
  <c r="F115" i="37" s="1"/>
  <c r="C100" i="37"/>
  <c r="G116" i="37" s="1"/>
  <c r="C101" i="37"/>
  <c r="G117" i="37" s="1"/>
  <c r="C102" i="37"/>
  <c r="G118" i="37" s="1"/>
  <c r="H119" i="37"/>
  <c r="C94" i="37"/>
  <c r="L7" i="44"/>
  <c r="K8" i="44"/>
  <c r="J9" i="44"/>
  <c r="I10" i="44"/>
  <c r="H11" i="44"/>
  <c r="G12" i="44"/>
  <c r="F13" i="44"/>
  <c r="E14" i="44"/>
  <c r="H81" i="37"/>
  <c r="G81" i="37"/>
  <c r="F81" i="37"/>
  <c r="O36" i="44"/>
  <c r="N36" i="44"/>
  <c r="M36" i="44"/>
  <c r="L36" i="44"/>
  <c r="K36" i="44"/>
  <c r="J36" i="44"/>
  <c r="I36" i="44"/>
  <c r="H36" i="44"/>
  <c r="O35" i="44"/>
  <c r="N35" i="44"/>
  <c r="M35" i="44"/>
  <c r="L35" i="44"/>
  <c r="K35" i="44"/>
  <c r="J35" i="44"/>
  <c r="I35" i="44"/>
  <c r="O34" i="44"/>
  <c r="N34" i="44"/>
  <c r="M34" i="44"/>
  <c r="L34" i="44"/>
  <c r="K34" i="44"/>
  <c r="J34" i="44"/>
  <c r="O33" i="44"/>
  <c r="N33" i="44"/>
  <c r="M33" i="44"/>
  <c r="L33" i="44"/>
  <c r="K33" i="44"/>
  <c r="O32" i="44"/>
  <c r="N32" i="44"/>
  <c r="M32" i="44"/>
  <c r="L32" i="44"/>
  <c r="O31" i="44"/>
  <c r="N31" i="44"/>
  <c r="M31" i="44"/>
  <c r="O30" i="44"/>
  <c r="N30" i="44"/>
  <c r="O29" i="44"/>
  <c r="H93" i="16"/>
  <c r="H92" i="16"/>
  <c r="H91" i="16"/>
  <c r="H90" i="16"/>
  <c r="H89" i="16"/>
  <c r="H88" i="16"/>
  <c r="H87" i="16"/>
  <c r="H86" i="16"/>
  <c r="H85" i="16"/>
  <c r="H84" i="16"/>
  <c r="H83" i="16"/>
  <c r="H79" i="16"/>
  <c r="F30" i="16"/>
  <c r="G36" i="44" s="1"/>
  <c r="G29" i="16"/>
  <c r="H35" i="44" s="1"/>
  <c r="H28" i="16"/>
  <c r="I34" i="44" s="1"/>
  <c r="I27" i="16"/>
  <c r="J33" i="44" s="1"/>
  <c r="J26" i="16"/>
  <c r="K32" i="44" s="1"/>
  <c r="K25" i="16"/>
  <c r="L31" i="44" s="1"/>
  <c r="L24" i="16"/>
  <c r="M30" i="44" s="1"/>
  <c r="M23" i="16"/>
  <c r="N29" i="44" s="1"/>
  <c r="N22" i="16"/>
  <c r="O28" i="44" s="1"/>
  <c r="O21" i="16"/>
  <c r="P27" i="44" s="1"/>
  <c r="P20" i="16"/>
  <c r="V26" i="44" s="1"/>
  <c r="I9" i="43"/>
  <c r="S31" i="43"/>
  <c r="S33" i="43" s="1"/>
  <c r="D32" i="43"/>
  <c r="E32" i="43"/>
  <c r="F32" i="43"/>
  <c r="G32" i="43"/>
  <c r="H32" i="43"/>
  <c r="I32" i="43"/>
  <c r="C32" i="43"/>
  <c r="C10" i="43"/>
  <c r="D10" i="43"/>
  <c r="E10" i="43"/>
  <c r="F10" i="43"/>
  <c r="G10" i="43"/>
  <c r="H10" i="43"/>
  <c r="I10" i="43"/>
  <c r="I31" i="43"/>
  <c r="C106" i="37" l="1"/>
  <c r="H110" i="37"/>
  <c r="F114" i="37"/>
  <c r="G115" i="37"/>
  <c r="G114" i="37"/>
  <c r="H115" i="37"/>
  <c r="F113" i="37"/>
  <c r="F112" i="37"/>
  <c r="E119" i="37"/>
  <c r="G113" i="37"/>
  <c r="D119" i="37"/>
  <c r="F110" i="37"/>
  <c r="F119" i="37"/>
  <c r="F111" i="37"/>
  <c r="G112" i="37"/>
  <c r="H116" i="37"/>
  <c r="F118" i="37"/>
  <c r="G110" i="37"/>
  <c r="G111" i="37"/>
  <c r="H117" i="37"/>
  <c r="F117" i="37"/>
  <c r="G119" i="37"/>
  <c r="H118" i="37"/>
  <c r="F116" i="37"/>
  <c r="P31" i="16"/>
  <c r="P16" i="16"/>
  <c r="E122" i="37"/>
  <c r="U37" i="37"/>
  <c r="L28" i="37"/>
  <c r="E3" i="8"/>
  <c r="O4" i="7"/>
  <c r="M4" i="7"/>
  <c r="L4" i="7"/>
  <c r="L46" i="37" l="1"/>
  <c r="M6" i="44"/>
  <c r="F4" i="8"/>
  <c r="AG4" i="8" s="1"/>
  <c r="F90" i="37"/>
  <c r="G122" i="37"/>
  <c r="F122" i="37"/>
  <c r="F7" i="8"/>
  <c r="AG7" i="8" s="1"/>
  <c r="F6" i="8"/>
  <c r="AG6" i="8" s="1"/>
  <c r="F5" i="8"/>
  <c r="AG5" i="8" s="1"/>
  <c r="F8" i="8"/>
  <c r="AG8" i="8" s="1"/>
  <c r="D122" i="37"/>
  <c r="H90" i="37"/>
  <c r="G90" i="37"/>
  <c r="E90" i="37"/>
  <c r="D118" i="37" l="1"/>
  <c r="E118" i="37"/>
  <c r="E7" i="44"/>
  <c r="E8" i="44"/>
  <c r="E9" i="44"/>
  <c r="E10" i="44"/>
  <c r="E11" i="44"/>
  <c r="E12" i="44"/>
  <c r="E13" i="44"/>
  <c r="U36" i="37"/>
  <c r="U35" i="37"/>
  <c r="E30" i="16"/>
  <c r="F36" i="44" s="1"/>
  <c r="F29" i="16"/>
  <c r="G35" i="44" s="1"/>
  <c r="G28" i="16"/>
  <c r="H34" i="44" s="1"/>
  <c r="H27" i="16"/>
  <c r="I33" i="44" s="1"/>
  <c r="I26" i="16"/>
  <c r="J32" i="44" s="1"/>
  <c r="J25" i="16"/>
  <c r="K31" i="44" s="1"/>
  <c r="K24" i="16"/>
  <c r="L30" i="44" s="1"/>
  <c r="L23" i="16"/>
  <c r="M29" i="44" s="1"/>
  <c r="M22" i="16"/>
  <c r="N28" i="44" s="1"/>
  <c r="N21" i="16"/>
  <c r="O27" i="44" s="1"/>
  <c r="O20" i="16"/>
  <c r="P26" i="44" s="1"/>
  <c r="O16" i="16"/>
  <c r="F80" i="37"/>
  <c r="G80" i="37"/>
  <c r="H80" i="37"/>
  <c r="F12" i="44"/>
  <c r="G11" i="44"/>
  <c r="H10" i="44"/>
  <c r="I9" i="44"/>
  <c r="J8" i="44"/>
  <c r="K7" i="44"/>
  <c r="K28" i="37"/>
  <c r="K46" i="37" l="1"/>
  <c r="L6" i="44"/>
  <c r="O31" i="16"/>
  <c r="H31" i="43"/>
  <c r="H9" i="43"/>
  <c r="D117" i="37" l="1"/>
  <c r="E117" i="37"/>
  <c r="F79" i="37"/>
  <c r="G79" i="37"/>
  <c r="H79" i="37"/>
  <c r="U34" i="37"/>
  <c r="F11" i="44"/>
  <c r="G10" i="44"/>
  <c r="H9" i="44"/>
  <c r="I8" i="44"/>
  <c r="J7" i="44"/>
  <c r="J28" i="37"/>
  <c r="Z30" i="16"/>
  <c r="Z36" i="44" s="1"/>
  <c r="N20" i="16"/>
  <c r="M21" i="16"/>
  <c r="N27" i="44" s="1"/>
  <c r="L22" i="16"/>
  <c r="M28" i="44" s="1"/>
  <c r="K23" i="16"/>
  <c r="L29" i="44" s="1"/>
  <c r="J24" i="16"/>
  <c r="K30" i="44" s="1"/>
  <c r="I25" i="16"/>
  <c r="J31" i="44" s="1"/>
  <c r="H26" i="16"/>
  <c r="I32" i="44" s="1"/>
  <c r="G27" i="16"/>
  <c r="H33" i="44" s="1"/>
  <c r="F28" i="16"/>
  <c r="G34" i="44" s="1"/>
  <c r="E29" i="16"/>
  <c r="F35" i="44" s="1"/>
  <c r="D30" i="16"/>
  <c r="E36" i="44" s="1"/>
  <c r="N16" i="16"/>
  <c r="J46" i="37" l="1"/>
  <c r="K6" i="44"/>
  <c r="N31" i="16"/>
  <c r="O26" i="44"/>
  <c r="G31" i="43"/>
  <c r="G9" i="43"/>
  <c r="D116" i="37" l="1"/>
  <c r="E116" i="37"/>
  <c r="I28" i="37"/>
  <c r="I7" i="44"/>
  <c r="H8" i="44"/>
  <c r="G9" i="44"/>
  <c r="F10" i="44"/>
  <c r="F78" i="37"/>
  <c r="G78" i="37"/>
  <c r="H78" i="37"/>
  <c r="I46" i="37" l="1"/>
  <c r="J6" i="44"/>
  <c r="Z29" i="16"/>
  <c r="Z35" i="44" s="1"/>
  <c r="D93" i="16"/>
  <c r="E93" i="16"/>
  <c r="F93" i="16"/>
  <c r="G93" i="16"/>
  <c r="D58" i="16"/>
  <c r="E58" i="16"/>
  <c r="F58" i="16"/>
  <c r="G58" i="16"/>
  <c r="H58" i="16"/>
  <c r="D29" i="16"/>
  <c r="E35" i="44" s="1"/>
  <c r="E28" i="16"/>
  <c r="F34" i="44" s="1"/>
  <c r="F27" i="16"/>
  <c r="G33" i="44" s="1"/>
  <c r="G26" i="16"/>
  <c r="H32" i="44" s="1"/>
  <c r="H25" i="16"/>
  <c r="I31" i="44" s="1"/>
  <c r="I24" i="16"/>
  <c r="J30" i="44" s="1"/>
  <c r="J23" i="16"/>
  <c r="K29" i="44" s="1"/>
  <c r="K22" i="16"/>
  <c r="L28" i="44" s="1"/>
  <c r="L21" i="16"/>
  <c r="M27" i="44" s="1"/>
  <c r="M20" i="16"/>
  <c r="M16" i="16"/>
  <c r="Z16" i="16"/>
  <c r="L16" i="16"/>
  <c r="K16" i="16"/>
  <c r="J16" i="16"/>
  <c r="I16" i="16"/>
  <c r="H16" i="16"/>
  <c r="G16" i="16"/>
  <c r="F16" i="16"/>
  <c r="E16" i="16"/>
  <c r="D16" i="16"/>
  <c r="C16" i="16"/>
  <c r="C31" i="16"/>
  <c r="H45" i="16"/>
  <c r="G45" i="16"/>
  <c r="F45" i="16"/>
  <c r="E45" i="16"/>
  <c r="D45" i="16"/>
  <c r="C45" i="16"/>
  <c r="C59" i="16"/>
  <c r="G79" i="16"/>
  <c r="F79" i="16"/>
  <c r="E79" i="16"/>
  <c r="D79" i="16"/>
  <c r="C79" i="16"/>
  <c r="H94" i="16" s="1"/>
  <c r="C94" i="16"/>
  <c r="Z31" i="16" l="1"/>
  <c r="M31" i="16"/>
  <c r="N26" i="44"/>
  <c r="F31" i="43"/>
  <c r="F9" i="43"/>
  <c r="U33" i="37" l="1"/>
  <c r="O32" i="43"/>
  <c r="T31" i="43"/>
  <c r="T33" i="43" s="1"/>
  <c r="R31" i="43"/>
  <c r="R33" i="43" s="1"/>
  <c r="Q31" i="43"/>
  <c r="Q33" i="43" s="1"/>
  <c r="P31" i="43"/>
  <c r="P33" i="43" s="1"/>
  <c r="E31" i="43"/>
  <c r="D31" i="43"/>
  <c r="C31" i="43"/>
  <c r="B31" i="43"/>
  <c r="E9" i="43"/>
  <c r="D9" i="43"/>
  <c r="C9" i="43"/>
  <c r="B9" i="43"/>
  <c r="D115" i="37"/>
  <c r="E115" i="37"/>
  <c r="F77" i="37"/>
  <c r="G77" i="37"/>
  <c r="H77" i="37"/>
  <c r="H28" i="37"/>
  <c r="H7" i="44"/>
  <c r="G8" i="44"/>
  <c r="F9" i="44"/>
  <c r="G83" i="16"/>
  <c r="G84" i="16"/>
  <c r="G85" i="16"/>
  <c r="G86" i="16"/>
  <c r="G87" i="16"/>
  <c r="G88" i="16"/>
  <c r="G89" i="16"/>
  <c r="G90" i="16"/>
  <c r="G91" i="16"/>
  <c r="G92" i="16"/>
  <c r="D57" i="16"/>
  <c r="E57" i="16"/>
  <c r="F57" i="16"/>
  <c r="G57" i="16"/>
  <c r="H57" i="16"/>
  <c r="D92" i="16"/>
  <c r="E92" i="16"/>
  <c r="F92" i="16"/>
  <c r="D28" i="16"/>
  <c r="E34" i="44" s="1"/>
  <c r="E27" i="16"/>
  <c r="F33" i="44" s="1"/>
  <c r="F26" i="16"/>
  <c r="G32" i="44" s="1"/>
  <c r="G25" i="16"/>
  <c r="H31" i="44" s="1"/>
  <c r="H24" i="16"/>
  <c r="I30" i="44" s="1"/>
  <c r="I23" i="16"/>
  <c r="J29" i="44" s="1"/>
  <c r="J22" i="16"/>
  <c r="K28" i="44" s="1"/>
  <c r="K21" i="16"/>
  <c r="L27" i="44" s="1"/>
  <c r="L20" i="16"/>
  <c r="H46" i="37" l="1"/>
  <c r="I6" i="44"/>
  <c r="AB9" i="43"/>
  <c r="L31" i="16"/>
  <c r="M26" i="44"/>
  <c r="X7" i="43"/>
  <c r="AB4" i="43"/>
  <c r="AC14" i="43" s="1"/>
  <c r="AB8" i="43"/>
  <c r="X21" i="43" s="1"/>
  <c r="AB6" i="43"/>
  <c r="AC18" i="43" s="1"/>
  <c r="AB5" i="43"/>
  <c r="AC17" i="43" s="1"/>
  <c r="Y7" i="43"/>
  <c r="X14" i="43" s="1"/>
  <c r="Z7" i="43"/>
  <c r="X17" i="43" s="1"/>
  <c r="AA7" i="43"/>
  <c r="X18" i="43" s="1"/>
  <c r="AB7" i="43"/>
  <c r="AC7" i="43"/>
  <c r="AC21" i="43" s="1"/>
  <c r="Y9" i="43"/>
  <c r="Z9" i="43"/>
  <c r="AA9" i="43"/>
  <c r="AC9" i="43"/>
  <c r="Z8" i="43"/>
  <c r="X19" i="43" s="1"/>
  <c r="AC5" i="43"/>
  <c r="AC19" i="43" s="1"/>
  <c r="Y4" i="43"/>
  <c r="Y8" i="43"/>
  <c r="X15" i="43" s="1"/>
  <c r="AA5" i="43"/>
  <c r="AC16" i="43" s="1"/>
  <c r="X4" i="43"/>
  <c r="X8" i="43"/>
  <c r="Z5" i="43"/>
  <c r="AC6" i="43"/>
  <c r="AC20" i="43" s="1"/>
  <c r="Y5" i="43"/>
  <c r="X12" i="43" s="1"/>
  <c r="X6" i="43"/>
  <c r="AA6" i="43"/>
  <c r="X5" i="43"/>
  <c r="AA8" i="43"/>
  <c r="X20" i="43" s="1"/>
  <c r="Z4" i="43"/>
  <c r="AC12" i="43" s="1"/>
  <c r="X9" i="43"/>
  <c r="Z6" i="43"/>
  <c r="X16" i="43" s="1"/>
  <c r="AC4" i="43"/>
  <c r="AC15" i="43" s="1"/>
  <c r="AC8" i="43"/>
  <c r="Y6" i="43"/>
  <c r="X13" i="43" s="1"/>
  <c r="AA4" i="43"/>
  <c r="AC13" i="43" s="1"/>
  <c r="O31" i="43"/>
  <c r="H50" i="16"/>
  <c r="H51" i="16"/>
  <c r="H52" i="16"/>
  <c r="H53" i="16"/>
  <c r="H54" i="16"/>
  <c r="H55" i="16"/>
  <c r="H56" i="16"/>
  <c r="H49" i="16"/>
  <c r="H48" i="16"/>
  <c r="G48" i="16"/>
  <c r="Z31" i="43" l="1"/>
  <c r="AB29" i="43"/>
  <c r="AC29" i="43"/>
  <c r="AC43" i="43" s="1"/>
  <c r="AB30" i="43"/>
  <c r="X43" i="43" s="1"/>
  <c r="AA29" i="43"/>
  <c r="X40" i="43" s="1"/>
  <c r="X29" i="43"/>
  <c r="AB28" i="43"/>
  <c r="AC40" i="43" s="1"/>
  <c r="Y29" i="43"/>
  <c r="X36" i="43" s="1"/>
  <c r="AB27" i="43"/>
  <c r="AC39" i="43" s="1"/>
  <c r="Z29" i="43"/>
  <c r="X39" i="43" s="1"/>
  <c r="AB26" i="43"/>
  <c r="AC36" i="43" s="1"/>
  <c r="AB31" i="43"/>
  <c r="X11" i="43"/>
  <c r="AC11" i="43"/>
  <c r="Y31" i="43"/>
  <c r="O33" i="43"/>
  <c r="Y30" i="43"/>
  <c r="X37" i="43" s="1"/>
  <c r="AA27" i="43"/>
  <c r="AC38" i="43" s="1"/>
  <c r="X26" i="43"/>
  <c r="X30" i="43"/>
  <c r="Z27" i="43"/>
  <c r="AC28" i="43"/>
  <c r="AC42" i="43" s="1"/>
  <c r="Y27" i="43"/>
  <c r="X34" i="43" s="1"/>
  <c r="AA28" i="43"/>
  <c r="X27" i="43"/>
  <c r="Y26" i="43"/>
  <c r="X31" i="43"/>
  <c r="Z28" i="43"/>
  <c r="X38" i="43" s="1"/>
  <c r="AC26" i="43"/>
  <c r="AC37" i="43" s="1"/>
  <c r="AC30" i="43"/>
  <c r="Y28" i="43"/>
  <c r="X35" i="43" s="1"/>
  <c r="AA26" i="43"/>
  <c r="AC35" i="43" s="1"/>
  <c r="Z30" i="43"/>
  <c r="X41" i="43" s="1"/>
  <c r="AA30" i="43"/>
  <c r="X42" i="43" s="1"/>
  <c r="X28" i="43"/>
  <c r="Z26" i="43"/>
  <c r="AC34" i="43" s="1"/>
  <c r="AC27" i="43"/>
  <c r="AC41" i="43" s="1"/>
  <c r="AC31" i="43"/>
  <c r="AA31" i="43"/>
  <c r="X33" i="43" l="1"/>
  <c r="AC33" i="43"/>
  <c r="Z28" i="16"/>
  <c r="Z34" i="44" s="1"/>
  <c r="U32" i="37" l="1"/>
  <c r="U29" i="37"/>
  <c r="U30" i="37"/>
  <c r="U31" i="37"/>
  <c r="U28" i="37"/>
  <c r="U46" i="37" s="1"/>
  <c r="D91" i="16"/>
  <c r="E91" i="16"/>
  <c r="F91" i="16"/>
  <c r="D55" i="16"/>
  <c r="E55" i="16"/>
  <c r="F55" i="16"/>
  <c r="G55" i="16"/>
  <c r="D56" i="16"/>
  <c r="E56" i="16"/>
  <c r="F56" i="16"/>
  <c r="G56" i="16"/>
  <c r="H59" i="16"/>
  <c r="K20" i="16"/>
  <c r="J21" i="16"/>
  <c r="K27" i="44" s="1"/>
  <c r="I22" i="16"/>
  <c r="J28" i="44" s="1"/>
  <c r="H23" i="16"/>
  <c r="I29" i="44" s="1"/>
  <c r="G24" i="16"/>
  <c r="H30" i="44" s="1"/>
  <c r="F25" i="16"/>
  <c r="G31" i="44" s="1"/>
  <c r="E26" i="16"/>
  <c r="F32" i="44" s="1"/>
  <c r="D27" i="16"/>
  <c r="E33" i="44" s="1"/>
  <c r="V6" i="44" l="1"/>
  <c r="K31" i="16"/>
  <c r="L26" i="44"/>
  <c r="F8" i="44"/>
  <c r="G7" i="44"/>
  <c r="G28" i="37"/>
  <c r="F28" i="37"/>
  <c r="D114" i="37"/>
  <c r="E114" i="37"/>
  <c r="F75" i="37"/>
  <c r="G75" i="37"/>
  <c r="F76" i="37"/>
  <c r="G76" i="37"/>
  <c r="H75" i="37"/>
  <c r="H76" i="37"/>
  <c r="F46" i="37" l="1"/>
  <c r="G6" i="44"/>
  <c r="G46" i="37"/>
  <c r="H6" i="44"/>
  <c r="Z21" i="16"/>
  <c r="Z27" i="44" s="1"/>
  <c r="Z22" i="16"/>
  <c r="Z28" i="44" s="1"/>
  <c r="Z23" i="16"/>
  <c r="Z29" i="44" s="1"/>
  <c r="Z24" i="16"/>
  <c r="Z30" i="44" s="1"/>
  <c r="Z25" i="16"/>
  <c r="Z31" i="44" s="1"/>
  <c r="Z26" i="16"/>
  <c r="Z32" i="44" s="1"/>
  <c r="Z27" i="16"/>
  <c r="Z33" i="44" s="1"/>
  <c r="Z20" i="16"/>
  <c r="Z26" i="44" s="1"/>
  <c r="F7" i="44"/>
  <c r="F90" i="16" l="1"/>
  <c r="D90" i="16"/>
  <c r="E90" i="16"/>
  <c r="D113" i="37" l="1"/>
  <c r="E113" i="37"/>
  <c r="J20" i="16"/>
  <c r="I21" i="16"/>
  <c r="J27" i="44" s="1"/>
  <c r="H22" i="16"/>
  <c r="I28" i="44" s="1"/>
  <c r="G23" i="16"/>
  <c r="H29" i="44" s="1"/>
  <c r="F24" i="16"/>
  <c r="G30" i="44" s="1"/>
  <c r="E25" i="16"/>
  <c r="F31" i="44" s="1"/>
  <c r="D26" i="16"/>
  <c r="E32" i="44" s="1"/>
  <c r="J31" i="16" l="1"/>
  <c r="K26" i="44"/>
  <c r="E94" i="16"/>
  <c r="F94" i="16"/>
  <c r="G94" i="16"/>
  <c r="D94" i="16"/>
  <c r="E59" i="16"/>
  <c r="D59" i="16"/>
  <c r="G59" i="16"/>
  <c r="F59" i="16"/>
  <c r="E112" i="37"/>
  <c r="D112" i="37"/>
  <c r="E111" i="37"/>
  <c r="D111" i="37"/>
  <c r="E110" i="37"/>
  <c r="D110" i="37"/>
  <c r="G74" i="37"/>
  <c r="F74" i="37"/>
  <c r="G73" i="37"/>
  <c r="F73" i="37"/>
  <c r="G72" i="37"/>
  <c r="F72" i="37"/>
  <c r="E72" i="37"/>
  <c r="E28" i="37"/>
  <c r="D28" i="37"/>
  <c r="E27" i="37"/>
  <c r="F27" i="37" s="1"/>
  <c r="G27" i="37" s="1"/>
  <c r="H27" i="37" s="1"/>
  <c r="I27" i="37" s="1"/>
  <c r="J27" i="37" s="1"/>
  <c r="K27" i="37" s="1"/>
  <c r="L27" i="37" s="1"/>
  <c r="M27" i="37" s="1"/>
  <c r="N27" i="37" s="1"/>
  <c r="O27" i="37" s="1"/>
  <c r="P27" i="37" s="1"/>
  <c r="Q27" i="37" s="1"/>
  <c r="E5" i="37"/>
  <c r="F5" i="37" s="1"/>
  <c r="G5" i="37" s="1"/>
  <c r="H5" i="37" s="1"/>
  <c r="I5" i="37" s="1"/>
  <c r="J5" i="37" s="1"/>
  <c r="K5" i="37" s="1"/>
  <c r="L5" i="37" s="1"/>
  <c r="M5" i="37" s="1"/>
  <c r="N5" i="37" s="1"/>
  <c r="O5" i="37" s="1"/>
  <c r="P5" i="37" s="1"/>
  <c r="Q5" i="37" s="1"/>
  <c r="E46" i="37" l="1"/>
  <c r="F6" i="44"/>
  <c r="D46" i="37"/>
  <c r="E6" i="44"/>
  <c r="D89" i="16"/>
  <c r="E89" i="16"/>
  <c r="F89" i="16"/>
  <c r="D54" i="16"/>
  <c r="E54" i="16"/>
  <c r="F54" i="16"/>
  <c r="G54" i="16"/>
  <c r="D25" i="16"/>
  <c r="E31" i="44" s="1"/>
  <c r="E24" i="16"/>
  <c r="F30" i="44" s="1"/>
  <c r="F23" i="16"/>
  <c r="G29" i="44" s="1"/>
  <c r="G22" i="16"/>
  <c r="H28" i="44" s="1"/>
  <c r="H21" i="16"/>
  <c r="I27" i="44" s="1"/>
  <c r="I20" i="16"/>
  <c r="I31" i="16" l="1"/>
  <c r="J26" i="44"/>
  <c r="J19" i="15"/>
  <c r="I19" i="15"/>
  <c r="H19" i="15"/>
  <c r="G19" i="15"/>
  <c r="F19" i="15"/>
  <c r="E19" i="15"/>
  <c r="D19" i="15"/>
  <c r="C19" i="15"/>
  <c r="J18" i="15"/>
  <c r="E14" i="15"/>
  <c r="E13" i="15"/>
  <c r="E12" i="15"/>
  <c r="E11" i="15"/>
  <c r="E10" i="15"/>
  <c r="D9" i="15"/>
  <c r="D8" i="15" s="1"/>
  <c r="C9" i="15"/>
  <c r="C8" i="15" s="1"/>
  <c r="E7" i="15"/>
  <c r="D6" i="15"/>
  <c r="C6" i="15"/>
  <c r="E5" i="15"/>
  <c r="E4" i="15"/>
  <c r="D3" i="15"/>
  <c r="C3" i="15"/>
  <c r="E3" i="15" l="1"/>
  <c r="E9" i="15"/>
  <c r="E6" i="15"/>
  <c r="E8" i="15"/>
  <c r="F88" i="16" l="1"/>
  <c r="E88" i="16"/>
  <c r="D88" i="16"/>
  <c r="D53" i="16"/>
  <c r="E53" i="16"/>
  <c r="F53" i="16"/>
  <c r="G53" i="16"/>
  <c r="D24" i="16"/>
  <c r="E30" i="44" s="1"/>
  <c r="E23" i="16"/>
  <c r="F29" i="44" s="1"/>
  <c r="F22" i="16"/>
  <c r="G28" i="44" s="1"/>
  <c r="G21" i="16"/>
  <c r="H27" i="44" s="1"/>
  <c r="H20" i="16"/>
  <c r="H31" i="16" l="1"/>
  <c r="I26" i="44"/>
  <c r="D87" i="16" l="1"/>
  <c r="E87" i="16"/>
  <c r="F87" i="16"/>
  <c r="G52" i="16"/>
  <c r="F52" i="16"/>
  <c r="E52" i="16"/>
  <c r="D52" i="16"/>
  <c r="G51" i="16"/>
  <c r="F51" i="16"/>
  <c r="E51" i="16"/>
  <c r="D51" i="16"/>
  <c r="G50" i="16"/>
  <c r="F50" i="16"/>
  <c r="E50" i="16"/>
  <c r="D50" i="16"/>
  <c r="G49" i="16"/>
  <c r="F49" i="16"/>
  <c r="E49" i="16"/>
  <c r="D49" i="16"/>
  <c r="F48" i="16"/>
  <c r="E48" i="16"/>
  <c r="D48" i="16"/>
  <c r="D23" i="16"/>
  <c r="E29" i="44" s="1"/>
  <c r="D22" i="16"/>
  <c r="E28" i="44" s="1"/>
  <c r="E22" i="16"/>
  <c r="F28" i="44" s="1"/>
  <c r="D21" i="16"/>
  <c r="E27" i="44" s="1"/>
  <c r="E21" i="16"/>
  <c r="F27" i="44" s="1"/>
  <c r="F21" i="16"/>
  <c r="G27" i="44" s="1"/>
  <c r="F20" i="16"/>
  <c r="G20" i="16"/>
  <c r="E20" i="16"/>
  <c r="F26" i="44" s="1"/>
  <c r="D20" i="16"/>
  <c r="E26" i="44" s="1"/>
  <c r="G31" i="16" l="1"/>
  <c r="H26" i="44"/>
  <c r="F31" i="16"/>
  <c r="G26" i="44"/>
  <c r="D31" i="16"/>
  <c r="E31" i="16"/>
  <c r="E8" i="19"/>
  <c r="E7" i="19"/>
  <c r="E6" i="19"/>
  <c r="E5" i="19"/>
  <c r="E4" i="19"/>
  <c r="E3" i="19"/>
  <c r="F86" i="16" l="1"/>
  <c r="E86" i="16"/>
  <c r="D86" i="16"/>
  <c r="F85" i="16"/>
  <c r="E85" i="16"/>
  <c r="D85" i="16"/>
  <c r="F84" i="16"/>
  <c r="E84" i="16"/>
  <c r="D84" i="16"/>
  <c r="F83" i="16"/>
  <c r="E83" i="16"/>
  <c r="D83" i="16"/>
  <c r="H72" i="37" l="1"/>
  <c r="H73" i="37"/>
  <c r="H74" i="37"/>
  <c r="H122"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Musa Wasiu</author>
  </authors>
  <commentList>
    <comment ref="U4" authorId="0" shapeId="0" xr:uid="{03AE2D81-B135-4CFE-8087-39BBA7CA22D9}">
      <text>
        <r>
          <rPr>
            <b/>
            <sz val="9"/>
            <color indexed="81"/>
            <rFont val="Tahoma"/>
            <family val="2"/>
          </rPr>
          <t>2 Owners contracts currently missing this month of May'23 and which has been escalated to T3</t>
        </r>
      </text>
    </comment>
    <comment ref="S5" authorId="0" shapeId="0" xr:uid="{27A590EF-EEE5-4F6A-920E-284EDEDDA1B3}">
      <text>
        <r>
          <rPr>
            <b/>
            <sz val="9"/>
            <color indexed="81"/>
            <rFont val="Tahoma"/>
            <family val="2"/>
          </rPr>
          <t>Note that 7 Paid customer that moved to Retrieval at 31st of May'23 has been escalated to Tier 3 for proper correction based on the anomalies seen</t>
        </r>
        <r>
          <rPr>
            <sz val="9"/>
            <color indexed="81"/>
            <rFont val="Tahoma"/>
            <family val="2"/>
          </rPr>
          <t xml:space="preserve">
</t>
        </r>
      </text>
    </comment>
    <comment ref="U7" authorId="0" shapeId="0" xr:uid="{188EE84E-A51F-44D1-96E7-BA4186C6D383}">
      <text>
        <r>
          <rPr>
            <b/>
            <sz val="9"/>
            <color indexed="81"/>
            <rFont val="Tahoma"/>
            <family val="2"/>
          </rPr>
          <t>1 retrieval contract missing this month of May'23 has been escalated to T3. however, the 1 was added to 37 contracts previously missing in the past month.</t>
        </r>
        <r>
          <rPr>
            <sz val="9"/>
            <color indexed="81"/>
            <rFont val="Tahoma"/>
            <family val="2"/>
          </rPr>
          <t xml:space="preserve">
</t>
        </r>
      </text>
    </comment>
    <comment ref="T9" authorId="0" shapeId="0" xr:uid="{038DF5E3-A215-4285-9AA9-BEC07272D489}">
      <text>
        <r>
          <rPr>
            <b/>
            <sz val="9"/>
            <color indexed="81"/>
            <rFont val="Tahoma"/>
            <family val="2"/>
          </rPr>
          <t xml:space="preserve">18,150 </t>
        </r>
        <r>
          <rPr>
            <sz val="9"/>
            <color indexed="81"/>
            <rFont val="Tahoma"/>
            <family val="2"/>
          </rPr>
          <t xml:space="preserve">out of </t>
        </r>
        <r>
          <rPr>
            <b/>
            <sz val="9"/>
            <color indexed="81"/>
            <rFont val="Tahoma"/>
            <family val="2"/>
          </rPr>
          <t>23,569</t>
        </r>
        <r>
          <rPr>
            <sz val="9"/>
            <color indexed="81"/>
            <rFont val="Tahoma"/>
            <family val="2"/>
          </rPr>
          <t xml:space="preserve"> contracts missing from Jan'23 base has been restored back to CRM
 I.e </t>
        </r>
        <r>
          <rPr>
            <b/>
            <sz val="9"/>
            <color indexed="81"/>
            <rFont val="Tahoma"/>
            <family val="2"/>
          </rPr>
          <t>21</t>
        </r>
        <r>
          <rPr>
            <sz val="9"/>
            <color indexed="81"/>
            <rFont val="Tahoma"/>
            <family val="2"/>
          </rPr>
          <t xml:space="preserve"> out of </t>
        </r>
        <r>
          <rPr>
            <b/>
            <sz val="9"/>
            <color indexed="81"/>
            <rFont val="Tahoma"/>
            <family val="2"/>
          </rPr>
          <t>57</t>
        </r>
        <r>
          <rPr>
            <sz val="9"/>
            <color indexed="81"/>
            <rFont val="Tahoma"/>
            <family val="2"/>
          </rPr>
          <t xml:space="preserve"> contracts in retrieval as at 31st Dec'22 now in Cancellation pool in Feb'23 while </t>
        </r>
        <r>
          <rPr>
            <b/>
            <sz val="9"/>
            <color indexed="81"/>
            <rFont val="Tahoma"/>
            <family val="2"/>
          </rPr>
          <t>18,129</t>
        </r>
        <r>
          <rPr>
            <sz val="9"/>
            <color indexed="81"/>
            <rFont val="Tahoma"/>
            <family val="2"/>
          </rPr>
          <t xml:space="preserve"> out of </t>
        </r>
        <r>
          <rPr>
            <b/>
            <sz val="9"/>
            <color indexed="81"/>
            <rFont val="Tahoma"/>
            <family val="2"/>
          </rPr>
          <t>23,501</t>
        </r>
        <r>
          <rPr>
            <sz val="9"/>
            <color indexed="81"/>
            <rFont val="Tahoma"/>
            <family val="2"/>
          </rPr>
          <t xml:space="preserve"> contracts in cancellation as 31st Dec'22 till remain in Cancellation.</t>
        </r>
        <r>
          <rPr>
            <b/>
            <sz val="9"/>
            <color indexed="81"/>
            <rFont val="Tahoma"/>
            <family val="2"/>
          </rPr>
          <t xml:space="preserve">
(18,129 + 21) = 18,150 </t>
        </r>
        <r>
          <rPr>
            <sz val="9"/>
            <color indexed="81"/>
            <rFont val="Tahoma"/>
            <family val="2"/>
          </rPr>
          <t>this is updated to cancallation base</t>
        </r>
      </text>
    </comment>
    <comment ref="A10" authorId="0" shapeId="0" xr:uid="{463E0575-D9B3-46AE-8D5D-36E87D7F4C32}">
      <text>
        <r>
          <rPr>
            <b/>
            <sz val="9"/>
            <color indexed="81"/>
            <rFont val="Tahoma"/>
            <family val="2"/>
          </rPr>
          <t>Active Base decreasing MOM for MTN base</t>
        </r>
        <r>
          <rPr>
            <sz val="9"/>
            <color indexed="81"/>
            <rFont val="Tahoma"/>
            <family val="2"/>
          </rPr>
          <t xml:space="preserve">
</t>
        </r>
      </text>
    </comment>
    <comment ref="O11" authorId="0" shapeId="0" xr:uid="{1FD2F264-8ABE-4162-AFFC-2C647314C51F}">
      <text>
        <r>
          <rPr>
            <sz val="9"/>
            <color indexed="81"/>
            <rFont val="Tahoma"/>
            <family val="2"/>
          </rPr>
          <t xml:space="preserve">Notice </t>
        </r>
        <r>
          <rPr>
            <b/>
            <sz val="9"/>
            <color indexed="81"/>
            <rFont val="Tahoma"/>
            <family val="2"/>
          </rPr>
          <t>5,421</t>
        </r>
        <r>
          <rPr>
            <sz val="9"/>
            <color indexed="81"/>
            <rFont val="Tahoma"/>
            <family val="2"/>
          </rPr>
          <t xml:space="preserve"> out </t>
        </r>
        <r>
          <rPr>
            <b/>
            <sz val="9"/>
            <color indexed="81"/>
            <rFont val="Tahoma"/>
            <family val="2"/>
          </rPr>
          <t>193,077</t>
        </r>
        <r>
          <rPr>
            <sz val="9"/>
            <color indexed="81"/>
            <rFont val="Tahoma"/>
            <family val="2"/>
          </rPr>
          <t xml:space="preserve"> were still missing from the base shared in </t>
        </r>
        <r>
          <rPr>
            <b/>
            <sz val="9"/>
            <color indexed="81"/>
            <rFont val="Tahoma"/>
            <family val="2"/>
          </rPr>
          <t>Jan'23</t>
        </r>
        <r>
          <rPr>
            <sz val="9"/>
            <color indexed="81"/>
            <rFont val="Tahoma"/>
            <family val="2"/>
          </rPr>
          <t xml:space="preserve"> , </t>
        </r>
        <r>
          <rPr>
            <b/>
            <sz val="9"/>
            <color indexed="81"/>
            <rFont val="Tahoma"/>
            <family val="2"/>
          </rPr>
          <t xml:space="preserve">Feb'23, Mar'23 Apr'23 &amp; May'23 </t>
        </r>
        <r>
          <rPr>
            <sz val="9"/>
            <color indexed="81"/>
            <rFont val="Tahoma"/>
            <family val="2"/>
          </rPr>
          <t>which has been escalated to T3 for restore.</t>
        </r>
      </text>
    </comment>
    <comment ref="X11" authorId="0" shapeId="0" xr:uid="{881CDC5A-54A7-485B-BCE7-8FAFA9A82A84}">
      <text>
        <r>
          <rPr>
            <b/>
            <sz val="9"/>
            <color indexed="81"/>
            <rFont val="Tahoma"/>
            <family val="2"/>
          </rPr>
          <t>This Imply Customer Base Status upgrade from previous month  AIB to current the Month of Customer Base Status</t>
        </r>
        <r>
          <rPr>
            <sz val="9"/>
            <color indexed="81"/>
            <rFont val="Tahoma"/>
            <family val="2"/>
          </rPr>
          <t xml:space="preserve">
</t>
        </r>
      </text>
    </comment>
    <comment ref="AC11" authorId="0" shapeId="0" xr:uid="{97999558-C3C8-4481-8A1F-5C16A24B308F}">
      <text>
        <r>
          <rPr>
            <b/>
            <sz val="9"/>
            <color indexed="81"/>
            <rFont val="Tahoma"/>
            <family val="2"/>
          </rPr>
          <t>This Imply Customer Base Status downgrade from previous month  AIB to the Current Month of  Customer Base Status</t>
        </r>
        <r>
          <rPr>
            <sz val="9"/>
            <color indexed="81"/>
            <rFont val="Tahoma"/>
            <family val="2"/>
          </rPr>
          <t xml:space="preserve">
</t>
        </r>
      </text>
    </comment>
    <comment ref="I30" authorId="0" shapeId="0" xr:uid="{3786C893-489D-4E5E-A92E-A70E825711DF}">
      <text>
        <r>
          <rPr>
            <b/>
            <sz val="9"/>
            <color indexed="81"/>
            <rFont val="Tahoma"/>
            <family val="2"/>
          </rPr>
          <t>Cancelled in Transfer</t>
        </r>
        <r>
          <rPr>
            <sz val="9"/>
            <color indexed="81"/>
            <rFont val="Tahoma"/>
            <family val="2"/>
          </rPr>
          <t xml:space="preserve">
</t>
        </r>
      </text>
    </comment>
    <comment ref="J30" authorId="0" shapeId="0" xr:uid="{9E36ED66-3700-4499-B620-DB4602DC7955}">
      <text>
        <r>
          <rPr>
            <b/>
            <sz val="9"/>
            <color indexed="81"/>
            <rFont val="Tahoma"/>
            <family val="2"/>
          </rPr>
          <t>Cancelled in Transfer</t>
        </r>
        <r>
          <rPr>
            <sz val="9"/>
            <color indexed="81"/>
            <rFont val="Tahoma"/>
            <family val="2"/>
          </rPr>
          <t xml:space="preserve">
</t>
        </r>
      </text>
    </comment>
    <comment ref="O30" authorId="0" shapeId="0" xr:uid="{4756EB59-E8B9-4AAB-B1CD-F2490A786949}">
      <text>
        <r>
          <rPr>
            <b/>
            <sz val="9"/>
            <color indexed="81"/>
            <rFont val="Tahoma"/>
            <family val="2"/>
          </rPr>
          <t>Cancelled in Transfer</t>
        </r>
        <r>
          <rPr>
            <sz val="9"/>
            <color indexed="81"/>
            <rFont val="Tahoma"/>
            <family val="2"/>
          </rPr>
          <t xml:space="preserve">
</t>
        </r>
      </text>
    </comment>
    <comment ref="A32" authorId="0" shapeId="0" xr:uid="{B9C9B9CC-80A7-4768-932C-CC387AB59004}">
      <text>
        <r>
          <rPr>
            <b/>
            <sz val="9"/>
            <color indexed="81"/>
            <rFont val="Tahoma"/>
            <family val="2"/>
          </rPr>
          <t>Active Base decreasing MOM for MTN base</t>
        </r>
        <r>
          <rPr>
            <sz val="9"/>
            <color indexed="81"/>
            <rFont val="Tahoma"/>
            <family val="2"/>
          </rPr>
          <t xml:space="preserve">
</t>
        </r>
      </text>
    </comment>
    <comment ref="X33" authorId="0" shapeId="0" xr:uid="{A1BF2B50-00BF-48AC-993D-7ED010801131}">
      <text>
        <r>
          <rPr>
            <b/>
            <sz val="9"/>
            <color indexed="81"/>
            <rFont val="Tahoma"/>
            <family val="2"/>
          </rPr>
          <t>This Imply Customer Base Status upgrade from previous month (Sep'22) AIB to the Month of Oct'22 Customer Base Status</t>
        </r>
        <r>
          <rPr>
            <sz val="9"/>
            <color indexed="81"/>
            <rFont val="Tahoma"/>
            <family val="2"/>
          </rPr>
          <t xml:space="preserve">
</t>
        </r>
      </text>
    </comment>
    <comment ref="AC33" authorId="0" shapeId="0" xr:uid="{99003C43-B44F-4719-8EA6-5F5D3FA2F4AD}">
      <text>
        <r>
          <rPr>
            <b/>
            <sz val="9"/>
            <color indexed="81"/>
            <rFont val="Tahoma"/>
            <family val="2"/>
          </rPr>
          <t>This Imply Customer Base Status downgrade from previous month (Sep'22) AIB to the Month of Oct'22 Customer Base Status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Musa Wasiu</author>
  </authors>
  <commentList>
    <comment ref="C6" authorId="0" shapeId="0" xr:uid="{278C8A3B-BF51-4643-B51F-A8E175AEF931}">
      <text>
        <r>
          <rPr>
            <b/>
            <sz val="9"/>
            <color indexed="81"/>
            <rFont val="Tahoma"/>
            <family val="2"/>
          </rPr>
          <t>Contract (293216) is 4Months behind and yet to pay for Oct'22 , Nov'22,  Dec'22,Jan'23,Feb'23,Mar'23 and Apr'23 repayment.
Contract (293514) 1Month behind and paid late for Apr'23 repayment.
Contract (293061) 3Month behind and paid late for Apr'23 repayment.
System wase Transferred completely for three  contracts.</t>
        </r>
        <r>
          <rPr>
            <b/>
            <i/>
            <sz val="9"/>
            <color indexed="81"/>
            <rFont val="Tahoma"/>
            <family val="2"/>
          </rPr>
          <t xml:space="preserve">
</t>
        </r>
        <r>
          <rPr>
            <b/>
            <i/>
            <u/>
            <sz val="9"/>
            <color indexed="81"/>
            <rFont val="Tahoma"/>
            <family val="2"/>
          </rPr>
          <t xml:space="preserve">
</t>
        </r>
        <r>
          <rPr>
            <b/>
            <u/>
            <sz val="9"/>
            <color indexed="81"/>
            <rFont val="Tahoma"/>
            <family val="2"/>
          </rPr>
          <t>12 Months Price Book Product of 4 contracts became owner after 12 months completion payment (exited)</t>
        </r>
        <r>
          <rPr>
            <b/>
            <i/>
            <sz val="9"/>
            <color indexed="81"/>
            <rFont val="Tahoma"/>
            <family val="2"/>
          </rPr>
          <t xml:space="preserve">
-</t>
        </r>
        <r>
          <rPr>
            <sz val="9"/>
            <color indexed="81"/>
            <rFont val="Tahoma"/>
            <family val="2"/>
          </rPr>
          <t>293044
-293446
-293508
-293211</t>
        </r>
      </text>
    </comment>
    <comment ref="C7" authorId="0" shapeId="0" xr:uid="{A59568F4-8334-4FCA-A12A-8B6CCFE6A863}">
      <text>
        <r>
          <rPr>
            <b/>
            <sz val="9"/>
            <color indexed="81"/>
            <rFont val="Tahoma"/>
            <family val="2"/>
          </rPr>
          <t>Contract (293870) is less than a Months behind and paid ontime for Apr'23 repayment and System Transferred Completely 
Contract (293849) is 3 Months behind and Defaulted in Dec'22,Jan'23, Feb'23, Mar'23 and Apr'23 repayment and System Transferred Completely 
Contract (293922) was 3 Months behind after previous complete transfer to new customer. however, System is up for transfer again which make 6 Months behind due to last 3 month payment missed and transfer is currently ongoing i.e yet to be transferred to new customer for the past 3months of retrieval. 
Contract (293924) was 5 Months behind, transfer is currently ongoing i.e yet to be transferred to new customer</t>
        </r>
        <r>
          <rPr>
            <b/>
            <i/>
            <sz val="9"/>
            <color indexed="81"/>
            <rFont val="Tahoma"/>
            <family val="2"/>
          </rPr>
          <t xml:space="preserve">
</t>
        </r>
        <r>
          <rPr>
            <b/>
            <i/>
            <u/>
            <sz val="9"/>
            <color indexed="81"/>
            <rFont val="Tahoma"/>
            <family val="2"/>
          </rPr>
          <t>12 Months Price Book Product of 7 contracts became owner after 12 months completion payment (exited)</t>
        </r>
        <r>
          <rPr>
            <b/>
            <i/>
            <sz val="9"/>
            <color indexed="81"/>
            <rFont val="Tahoma"/>
            <family val="2"/>
          </rPr>
          <t xml:space="preserve">
</t>
        </r>
        <r>
          <rPr>
            <sz val="9"/>
            <color indexed="81"/>
            <rFont val="Tahoma"/>
            <family val="2"/>
          </rPr>
          <t>-294174
-294288
-294276
-293947
-294004
-294172
-293969</t>
        </r>
      </text>
    </comment>
    <comment ref="C8" authorId="0" shapeId="0" xr:uid="{691D9303-9DE0-4BCF-BC7F-ADB804FA9BD3}">
      <text>
        <r>
          <rPr>
            <b/>
            <sz val="9"/>
            <color indexed="81"/>
            <rFont val="Tahoma"/>
            <family val="2"/>
          </rPr>
          <t>Contract (295019) is 6 Months behind and paid late for Apr'23 repayment.
System Transferred completely for both contracts
Contract (295040) is 10 Months behind but System Transfer is ongoing i.e yet to be transferred to new customer.
Contract (295082) is 4 Months behind but System Transfer is ongoing i.e yet to be transferred to new customer.
12 Months Price Book Product of 5 contracts became owner after 12 months completion payment (exited).
-294345
-294315
-294316
-295025
-294352</t>
        </r>
      </text>
    </comment>
    <comment ref="C9" authorId="0" shapeId="0" xr:uid="{E8B26543-A513-4CF1-884F-11DB237AAFCE}">
      <text>
        <r>
          <rPr>
            <b/>
            <sz val="9"/>
            <color indexed="81"/>
            <rFont val="Tahoma"/>
            <family val="2"/>
          </rPr>
          <t>Contract (295597) 4 Months behind and paid late for Apr'23 repayment.
Contract (295565) 1 Months behind and paid ontime for Apr'23 repayment.
System Transferred Completely for both Contracts</t>
        </r>
        <r>
          <rPr>
            <b/>
            <i/>
            <sz val="9"/>
            <color indexed="81"/>
            <rFont val="Tahoma"/>
            <family val="2"/>
          </rPr>
          <t xml:space="preserve">
Contract (295473) is 7 Months behind but System Transfer is ongoing i.e yet to be transferred to new customer.
</t>
        </r>
        <r>
          <rPr>
            <b/>
            <i/>
            <u/>
            <sz val="9"/>
            <color indexed="81"/>
            <rFont val="Tahoma"/>
            <family val="2"/>
          </rPr>
          <t xml:space="preserve">12 Months Price Book Product of 5 contracts became owner after 12 months completion payment (exited).
- </t>
        </r>
        <r>
          <rPr>
            <b/>
            <i/>
            <sz val="9"/>
            <color indexed="81"/>
            <rFont val="Tahoma"/>
            <family val="2"/>
          </rPr>
          <t>295590
- 295185
- 295541
- 295681
- 295219</t>
        </r>
      </text>
    </comment>
    <comment ref="C10" authorId="0" shapeId="0" xr:uid="{12504108-99CE-44EE-BD6B-3D46D32CE486}">
      <text>
        <r>
          <rPr>
            <b/>
            <sz val="9"/>
            <color indexed="81"/>
            <rFont val="Tahoma"/>
            <family val="2"/>
          </rPr>
          <t xml:space="preserve">Contract (295862) less than a Month behind and currently a defaulter with outage days of 1month
System Transferred Completely
Contract (296251) less than a Month behind and currently a defaulter with outage days of 8months
System Transferred Completely
</t>
        </r>
        <r>
          <rPr>
            <b/>
            <i/>
            <sz val="9"/>
            <color indexed="81"/>
            <rFont val="Tahoma"/>
            <family val="2"/>
          </rPr>
          <t xml:space="preserve">
Contract (296310) 1 Month behind and paid late for Apr'23 repayment
System Transferred Completely
Contract (296112) is 2 Months behind and currently a defaulter with outage days of  2months
System Transferred Completely
Contract (296199) is 7 Months behind but System Transfer is ongoing i.e yet to be transferred to new customer.
Contract (296105) is 4 Months behind but System Transfer is ongoing i.e yet to be transferred to new customer.
Contract (295950) is 7 Months behind but System Transfer is ongoing i.e yet to be transferred to new customer.
Contract (296082) is 7 Months behind but System Transfer is ongoing i.e yet to be transferred to new customer.
( 296378) Contracts is less than a Month behind before transfer but now paid to complete the 12 tenure and owned the system. however, this was removed the &lt; month transfer table below and includes it in the owner exited bucket 
12 Months Price Book Product of 14 contracts became owner after 12 months completion payment (exited).
296228
296378
296813
296066
296185
296886
296711
296294
296057
296290
296760
296520
295863
296296
</t>
        </r>
      </text>
    </comment>
    <comment ref="C11" authorId="0" shapeId="0" xr:uid="{98F1252D-20C8-425B-AFC7-C9303718C674}">
      <text>
        <r>
          <rPr>
            <b/>
            <sz val="9"/>
            <color indexed="81"/>
            <rFont val="Tahoma"/>
            <family val="2"/>
          </rPr>
          <t xml:space="preserve">Contract (297368) less than a Months behind and paid late for Apr'23 repayment 
System Transferred Completely 
Contract (297016) less than a Months behind and paid late for Apr'23 repayment 
System Transferred Completely
Contract (296980) less than a Months behind and paid ontime for Apr'23 repayment 
System Transferred Completely
Contract (297241) 2 Months behind and paid late for Apr'23 repayment 
System Transferred Completely 
Contract (297534) 3 Months behind and paid late for Apr'23 repayment 
System Transferred Completely 
Contract (297309) 2 Months behind and appear has defaulter in Apr'23 with outage days of 4months
System Transferred Completely
Contract (297302) is 5 Months behind and paid late for Apr'23 repayment 
System Transferred Completely 
Contract (297491) is 6 Months behind but System Transfer is ongoing i.e yet to be transferred to new customer
12 Months Price Book Product of 8 contracts became owner after 12 months completion payment (exited). 
297107
296896
296964
296906
297150
297199
297015
297493
</t>
        </r>
      </text>
    </comment>
    <comment ref="C12" authorId="0" shapeId="0" xr:uid="{BF83A4B1-9DDF-4701-9ABE-655EE28CB01E}">
      <text>
        <r>
          <rPr>
            <b/>
            <sz val="9"/>
            <color indexed="81"/>
            <rFont val="Tahoma"/>
            <family val="2"/>
          </rPr>
          <t>Contract (297876) less than a Months behind and currently default in Apr'23 repayment with outage days of 1month. System Transferred Completely 
Contract (297583) is less Months behind and paid ontime for Apr'23 repayment System Transferred Completely.
12 Months Price Book Product of 5 contracts became owner after 12 months completion payment (exited).  
297883
297603
297879
297905
298060</t>
        </r>
      </text>
    </comment>
    <comment ref="C13" authorId="0" shapeId="0" xr:uid="{64549B90-69AE-4165-9606-45BE784AE656}">
      <text>
        <r>
          <rPr>
            <b/>
            <sz val="9"/>
            <color indexed="81"/>
            <rFont val="Tahoma"/>
            <family val="2"/>
          </rPr>
          <t xml:space="preserve">Contract (298392) less than a Months behind and paid late for Apr'23 repayment </t>
        </r>
        <r>
          <rPr>
            <b/>
            <i/>
            <sz val="9"/>
            <color indexed="81"/>
            <rFont val="Tahoma"/>
            <family val="2"/>
          </rPr>
          <t xml:space="preserve">
Contract (298238) 1 Month behind and paid late for Apr'23 repayment
System Transferred Completely
Contract (298252) 2 Month behind and currently defaulted in Apr'23 repayment with outage days of 2months
System Transferred Completely
Contract (298703) is 8 Months behind but System Transfer is ongoing i.e yet to be transferred to new customer.</t>
        </r>
      </text>
    </comment>
    <comment ref="C14" authorId="0" shapeId="0" xr:uid="{50E89F33-CBBC-4A12-A231-839F0B86D127}">
      <text>
        <r>
          <rPr>
            <b/>
            <sz val="9"/>
            <color indexed="81"/>
            <rFont val="Tahoma"/>
            <family val="2"/>
          </rPr>
          <t>Contract (298925) 1 Month behind and paid late for Apr'23 repayment
System Transferred Completely
Contract (298808) 3 Month behind and paid ontime for Apr'23 repayment
System Transferred Completely
Contract (299028) 3 Month behind but System Transfer is ongoing i.e yet to be transferred to new customer.</t>
        </r>
      </text>
    </comment>
    <comment ref="C15" authorId="0" shapeId="0" xr:uid="{7D142A5F-C4D7-40E2-A354-863591120C0C}">
      <text>
        <r>
          <rPr>
            <b/>
            <sz val="9"/>
            <color indexed="81"/>
            <rFont val="Tahoma"/>
            <family val="2"/>
          </rPr>
          <t>Contract (299278) less than a Months behind and paid ontime for Apr'23 repayment 
System Transferred Completely
Contract (299238) 3 Month behind but System Transfer is ongoing i.e yet to be transferred to new customer.</t>
        </r>
      </text>
    </comment>
    <comment ref="C17" authorId="0" shapeId="0" xr:uid="{3CB7CAC4-5FFC-48EA-9070-AED6131B6F51}">
      <text>
        <r>
          <rPr>
            <b/>
            <sz val="9"/>
            <color indexed="81"/>
            <rFont val="Tahoma"/>
            <family val="2"/>
          </rPr>
          <t xml:space="preserve">Contract (300016) less than a Months behind and paid ontime for Apr'23 repayment 
System Transferred Completely </t>
        </r>
        <r>
          <rPr>
            <sz val="9"/>
            <color indexed="81"/>
            <rFont val="Tahoma"/>
            <family val="2"/>
          </rPr>
          <t xml:space="preserve">
</t>
        </r>
        <r>
          <rPr>
            <b/>
            <sz val="9"/>
            <color indexed="81"/>
            <rFont val="Tahoma"/>
            <family val="2"/>
          </rPr>
          <t xml:space="preserve">
Contract (300359) 3 Month behind but System Transfer is ongoing i.e yet to be transferred to new customer.
Contract (300226) 3 Month behind but System Transfer is ongoing i.e yet to be transferred to new customer.</t>
        </r>
      </text>
    </comment>
    <comment ref="C18" authorId="0" shapeId="0" xr:uid="{222C4C3C-1A7F-43E4-92A8-7E73FA7C34D3}">
      <text>
        <r>
          <rPr>
            <b/>
            <sz val="9"/>
            <color indexed="81"/>
            <rFont val="Tahoma"/>
            <family val="2"/>
          </rPr>
          <t xml:space="preserve">Contract (300571) is 3month behind but System Transfer is ongoing i.e yet to be transferred to new customer.
</t>
        </r>
        <r>
          <rPr>
            <sz val="9"/>
            <color indexed="81"/>
            <rFont val="Tahoma"/>
            <family val="2"/>
          </rPr>
          <t xml:space="preserve">
</t>
        </r>
        <r>
          <rPr>
            <b/>
            <sz val="9"/>
            <color indexed="81"/>
            <rFont val="Tahoma"/>
            <family val="2"/>
          </rPr>
          <t>Contract (300678) is 4months behind but System Transfer is ongoing i.e yet to be transferred to new customer.
Contract (301006) is 5months behind but System Transfer is ongoing i.e yet to be transferred to new customer.
Contract (301347) is 3months behind but System Transfer is ongoing i.e yet to be transferred to new customer.</t>
        </r>
        <r>
          <rPr>
            <sz val="9"/>
            <color indexed="81"/>
            <rFont val="Tahoma"/>
            <family val="2"/>
          </rPr>
          <t xml:space="preserve">
</t>
        </r>
      </text>
    </comment>
    <comment ref="C19" authorId="0" shapeId="0" xr:uid="{9508762C-2623-4373-8166-08A33EAEFEEF}">
      <text>
        <r>
          <rPr>
            <b/>
            <sz val="9"/>
            <color indexed="81"/>
            <rFont val="Tahoma"/>
            <family val="2"/>
          </rPr>
          <t>Contract (301674) 2 Month behind and paid late for Apr'23 repayment
System Transferred Completely
Contract (301636) is 2month behind but System Transfer is ongoing i.e yet to be transferred to new customer.
Contract (301664) is 4month behind but System Transfer is ongoing i.e yet to be transferred to new customer.
Contract (301746) is 4month behind but System Transfer is ongoing i.e yet to be transferred to new customer.</t>
        </r>
      </text>
    </comment>
    <comment ref="C20" authorId="0" shapeId="0" xr:uid="{80B8FA33-630B-473E-BCF8-4012AC84EF53}">
      <text>
        <r>
          <rPr>
            <b/>
            <sz val="9"/>
            <color indexed="81"/>
            <rFont val="Tahoma"/>
            <family val="2"/>
          </rPr>
          <t>Contract (302720) less than a Months behind and paid late for Apr'23 repayment 
System Transferred Completely</t>
        </r>
        <r>
          <rPr>
            <sz val="9"/>
            <color indexed="81"/>
            <rFont val="Tahoma"/>
            <family val="2"/>
          </rPr>
          <t xml:space="preserve">
</t>
        </r>
        <r>
          <rPr>
            <b/>
            <sz val="9"/>
            <color indexed="81"/>
            <rFont val="Tahoma"/>
            <family val="2"/>
          </rPr>
          <t>Contract (302655) is 3month behind but System Transfer is ongoing i.e yet to be transferred to new customer.
Contract (302624) is 3months behind but System Transfer is ongoing i.e yet to be transferred to new customer.
Contract (302722) is 2months behind but System Transfer is ongoing i.e yet to be transferred to new customer.
Contract (303047) is 3months behind but System Transfer is ongoing i.e yet to be transferred to new customer.</t>
        </r>
      </text>
    </comment>
    <comment ref="C22" authorId="0" shapeId="0" xr:uid="{A81BC4CD-4104-41CC-99AF-38D2477D65FA}">
      <text>
        <r>
          <rPr>
            <b/>
            <sz val="9"/>
            <color indexed="81"/>
            <rFont val="Tahoma"/>
            <family val="2"/>
          </rPr>
          <t>Contract (303772) less than a Months behind and paid late for Apr'23 repayment 
System Transferred Completely</t>
        </r>
        <r>
          <rPr>
            <sz val="9"/>
            <color indexed="81"/>
            <rFont val="Tahoma"/>
            <family val="2"/>
          </rPr>
          <t xml:space="preserve">
</t>
        </r>
      </text>
    </comment>
    <comment ref="H50" authorId="0" shapeId="0" xr:uid="{2306014E-DCB2-4DF3-9893-91462BF491D1}">
      <text>
        <r>
          <rPr>
            <b/>
            <sz val="9"/>
            <color indexed="81"/>
            <rFont val="Tahoma"/>
            <family val="2"/>
          </rPr>
          <t>contracts are yet to make repayment for the 18th Months
contract (293396) with Outage Days of 6months
contract (293112) with Outage Days of 2months</t>
        </r>
      </text>
    </comment>
    <comment ref="K50" authorId="0" shapeId="0" xr:uid="{BFA7D767-AE4B-48B6-AF0F-D19CF039405F}">
      <text>
        <r>
          <rPr>
            <b/>
            <sz val="9"/>
            <color indexed="81"/>
            <rFont val="Tahoma"/>
            <family val="2"/>
          </rPr>
          <t xml:space="preserve">Contract (293216) is 4Months behind and yet to pay for Oct'22 , Nov'22,  Dec'22,Jan'23,Feb'23,Mar'23 and Apr'23 repayment.
Contract (293514) 1Month behind and paid late for Jan'23 repayment.
Contract (293061) 3Month behind and paid late for Jan'23 repayment.
System wase Transferred completely for three  contracts.
</t>
        </r>
      </text>
    </comment>
    <comment ref="H51" authorId="0" shapeId="0" xr:uid="{EBF5FC98-6446-466D-BA36-D3228CD8E301}">
      <text>
        <r>
          <rPr>
            <b/>
            <sz val="9"/>
            <color indexed="81"/>
            <rFont val="Tahoma"/>
            <family val="2"/>
          </rPr>
          <t>Contract yet to make repayment for the 17th Month
294196 with outage days of 1month
293894 with outage days of 5months
293950 with outage days of 3months</t>
        </r>
      </text>
    </comment>
    <comment ref="I51" authorId="0" shapeId="0" xr:uid="{FB1B2C93-023A-4ED0-85E8-48F4E32C1322}">
      <text>
        <r>
          <rPr>
            <b/>
            <sz val="9"/>
            <color indexed="81"/>
            <rFont val="Tahoma"/>
            <family val="2"/>
          </rPr>
          <t xml:space="preserve">Contract(293886) has Revised Anniversary date </t>
        </r>
        <r>
          <rPr>
            <sz val="9"/>
            <color indexed="81"/>
            <rFont val="Tahoma"/>
            <family val="2"/>
          </rPr>
          <t xml:space="preserve">
</t>
        </r>
        <r>
          <rPr>
            <b/>
            <sz val="9"/>
            <color indexed="81"/>
            <rFont val="Tahoma"/>
            <family val="2"/>
          </rPr>
          <t>and paid late for the month of Apr'23</t>
        </r>
      </text>
    </comment>
    <comment ref="J51" authorId="0" shapeId="0" xr:uid="{3E592FCD-4101-4F4B-919D-6FF7E779E5DD}">
      <text>
        <r>
          <rPr>
            <b/>
            <sz val="9"/>
            <color indexed="81"/>
            <rFont val="Tahoma"/>
            <family val="2"/>
          </rPr>
          <t xml:space="preserve">Contract (293870) is less than a Months behind and paid ontime for Apr'23 repayment and System Transferred Completely </t>
        </r>
        <r>
          <rPr>
            <b/>
            <i/>
            <sz val="9"/>
            <color indexed="81"/>
            <rFont val="Tahoma"/>
            <family val="2"/>
          </rPr>
          <t xml:space="preserve">
</t>
        </r>
      </text>
    </comment>
    <comment ref="K51" authorId="0" shapeId="0" xr:uid="{D5994C53-3321-4E45-82E5-A3CF72C877DD}">
      <text>
        <r>
          <rPr>
            <b/>
            <sz val="9"/>
            <color indexed="81"/>
            <rFont val="Tahoma"/>
            <family val="2"/>
          </rPr>
          <t xml:space="preserve">Contract (293849) is 3 Months behind and Defaulted in Dec'22,Jan'23, Feb'23, Mar'23 and Apr'23 repayment and System Transferred Completely </t>
        </r>
      </text>
    </comment>
    <comment ref="L51" authorId="0" shapeId="0" xr:uid="{BF8E6182-C746-439D-AF27-100150FB5E3E}">
      <text>
        <r>
          <rPr>
            <b/>
            <sz val="9"/>
            <color indexed="81"/>
            <rFont val="Tahoma"/>
            <family val="2"/>
          </rPr>
          <t xml:space="preserve">Contract (293922) was 3 Months behind after previous complete transfer to new customer. however, System is up for transfer again which make 6 Months behind due to last 3 month payment missed and transfer is currently ongoing i.e yet to be transferred to new customer for the past 3months of retrieval. 
Contract (293924) was 5 Months behind, transfer is currently ongoing i.e yet to be transferred to new customer
</t>
        </r>
      </text>
    </comment>
    <comment ref="H52" authorId="0" shapeId="0" xr:uid="{5E5EB876-0186-440F-B059-83485B16DBC6}">
      <text>
        <r>
          <rPr>
            <b/>
            <sz val="9"/>
            <color indexed="81"/>
            <rFont val="Tahoma"/>
            <family val="2"/>
          </rPr>
          <t xml:space="preserve">Contract yet to make repayment for the 16th Month
294354 with outage days of 1month
295053 with outage days of 2months
</t>
        </r>
      </text>
    </comment>
    <comment ref="I52" authorId="0" shapeId="0" xr:uid="{D1E1A128-6BEA-4C75-A94D-33C5495D5623}">
      <text>
        <r>
          <rPr>
            <b/>
            <sz val="9"/>
            <color indexed="81"/>
            <rFont val="Tahoma"/>
            <family val="2"/>
          </rPr>
          <t xml:space="preserve">Contract(294476) has Revised Anniversary date </t>
        </r>
        <r>
          <rPr>
            <sz val="9"/>
            <color indexed="81"/>
            <rFont val="Tahoma"/>
            <family val="2"/>
          </rPr>
          <t xml:space="preserve">
</t>
        </r>
        <r>
          <rPr>
            <b/>
            <sz val="9"/>
            <color indexed="81"/>
            <rFont val="Tahoma"/>
            <family val="2"/>
          </rPr>
          <t>and paid late for the month of Apr'23</t>
        </r>
      </text>
    </comment>
    <comment ref="K52" authorId="0" shapeId="0" xr:uid="{A2EAA53A-FADA-48BC-B01D-7E01807B66C9}">
      <text>
        <r>
          <rPr>
            <b/>
            <sz val="9"/>
            <color indexed="81"/>
            <rFont val="Tahoma"/>
            <family val="2"/>
          </rPr>
          <t xml:space="preserve">Contract (295019) is 6 Months behind and late ontime for Apr'23 repayment.
System Transferred completely </t>
        </r>
      </text>
    </comment>
    <comment ref="L52" authorId="0" shapeId="0" xr:uid="{B466F10C-D66F-443C-A892-257A434CDA79}">
      <text>
        <r>
          <rPr>
            <b/>
            <sz val="9"/>
            <color indexed="81"/>
            <rFont val="Tahoma"/>
            <family val="2"/>
          </rPr>
          <t>Contract (295040) is 10 Months behind but System Transfer is ongoing i.e yet to be transferred to new customer.
Contract (295082) is 4 Months behind but System Transfer is ongoing i.e yet to be transferred to new customer.</t>
        </r>
        <r>
          <rPr>
            <sz val="9"/>
            <color indexed="81"/>
            <rFont val="Tahoma"/>
            <family val="2"/>
          </rPr>
          <t xml:space="preserve">
</t>
        </r>
      </text>
    </comment>
    <comment ref="H53" authorId="0" shapeId="0" xr:uid="{B3C5C844-605C-46BB-937C-52DA5AD2E9DB}">
      <text>
        <r>
          <rPr>
            <b/>
            <sz val="9"/>
            <color indexed="81"/>
            <rFont val="Tahoma"/>
            <family val="2"/>
          </rPr>
          <t xml:space="preserve">Contracts yet to make repayment for the 15th Month
295485 with outage days of 2months
295708 with outage days of 1month
295379 with outage days of 1month
</t>
        </r>
      </text>
    </comment>
    <comment ref="K53" authorId="0" shapeId="0" xr:uid="{1AC0372F-A560-425F-BD94-7DAA91CF3BF7}">
      <text>
        <r>
          <rPr>
            <b/>
            <sz val="9"/>
            <color indexed="81"/>
            <rFont val="Tahoma"/>
            <family val="2"/>
          </rPr>
          <t>Contract (295597) 4 Months behind and paid late for Apr'23 repayment.
Contract (295565) 1 Months behind and paid ontime for Apr'23 repayment.
System Transferred Completely for both Contracts</t>
        </r>
        <r>
          <rPr>
            <sz val="9"/>
            <color indexed="81"/>
            <rFont val="Tahoma"/>
            <family val="2"/>
          </rPr>
          <t xml:space="preserve">
</t>
        </r>
      </text>
    </comment>
    <comment ref="L53" authorId="0" shapeId="0" xr:uid="{A6F7D492-A936-4241-A98E-69AF8415A85A}">
      <text>
        <r>
          <rPr>
            <b/>
            <sz val="9"/>
            <color indexed="81"/>
            <rFont val="Tahoma"/>
            <family val="2"/>
          </rPr>
          <t>Contract (295473) is 7 Months behind but System Transfer is ongoing i.e yet to be transferred to new customer.</t>
        </r>
        <r>
          <rPr>
            <sz val="9"/>
            <color indexed="81"/>
            <rFont val="Tahoma"/>
            <family val="2"/>
          </rPr>
          <t xml:space="preserve">
</t>
        </r>
      </text>
    </comment>
    <comment ref="H54" authorId="0" shapeId="0" xr:uid="{4D3ABD22-5583-406C-A6AB-EAAB7DB160DE}">
      <text>
        <r>
          <rPr>
            <b/>
            <sz val="9"/>
            <color indexed="81"/>
            <rFont val="Tahoma"/>
            <family val="2"/>
          </rPr>
          <t>Contract yet to make repayment for the 14th Month
296013 with outage days of 5months
296224 with outage days of 1month
296174 with outage days of 3months
296653 with outage days of 5months
296202 with outage days of 1month
296521 with outage days of 5months
296037 with outage days of 1month
295974 with outage days of 2months
296381 with outage days of 1month</t>
        </r>
      </text>
    </comment>
    <comment ref="J54" authorId="0" shapeId="0" xr:uid="{335458D2-59D0-4D96-8833-025208575373}">
      <text>
        <r>
          <rPr>
            <b/>
            <sz val="9"/>
            <color indexed="81"/>
            <rFont val="Tahoma"/>
            <family val="2"/>
          </rPr>
          <t>Contract (295862) less than a Month behind and currently a defaulter with outage days of 1month
System Transferred Completely
Contract (296251) less than a Month behind and currently a defaulter with outage days of 8months
System Transferred Completely</t>
        </r>
      </text>
    </comment>
    <comment ref="K54" authorId="0" shapeId="0" xr:uid="{8A64E182-0426-4BC7-8631-86470BEF5CF4}">
      <text>
        <r>
          <rPr>
            <b/>
            <sz val="9"/>
            <color indexed="81"/>
            <rFont val="Tahoma"/>
            <family val="2"/>
          </rPr>
          <t xml:space="preserve">Contract (296310) 1 Month behind and paid late for Apr'23 repayment
System Transferred Completely
Contract (296112) is 2 Months behind and currently a defaulter with outage days of  2months
System Transferred Completely
</t>
        </r>
      </text>
    </comment>
    <comment ref="L54" authorId="0" shapeId="0" xr:uid="{F23FE957-0A5A-431B-A917-2A3C3C9727B1}">
      <text>
        <r>
          <rPr>
            <b/>
            <sz val="9"/>
            <color indexed="81"/>
            <rFont val="Tahoma"/>
            <family val="2"/>
          </rPr>
          <t>Contract (296199) is 7 Months behind but System Transfer is ongoing i.e yet to be transferred to new customer.
Contract (296105) is 4 Months behind but System Transfer is ongoing i.e yet to be transferred to new customer.
Contract (295950) is 7 Months behind but System Transfer is ongoing i.e yet to be transferred to new customer.
Contract (296082) is 7 Months behind but System Transfer is ongoing i.e yet to be transferred to new customer.</t>
        </r>
      </text>
    </comment>
    <comment ref="H55" authorId="0" shapeId="0" xr:uid="{BC79FF2F-392A-4A53-9DB4-0791F49961AF}">
      <text>
        <r>
          <rPr>
            <b/>
            <sz val="9"/>
            <color indexed="81"/>
            <rFont val="Tahoma"/>
            <family val="2"/>
          </rPr>
          <t>Contract yet to make repayment for the 13th Month
297193 with outage days of 7months 
297330 with outage days of 2months
297477 with outage days of 1month
296946 with outage days of 7months 
297518 with outage days of 5months
297101 with outage days of 2months
297456 with outage days of 2months</t>
        </r>
      </text>
    </comment>
    <comment ref="J55" authorId="0" shapeId="0" xr:uid="{814C0F96-99F0-4766-AB73-F054A3E2D43E}">
      <text>
        <r>
          <rPr>
            <b/>
            <sz val="9"/>
            <color indexed="81"/>
            <rFont val="Tahoma"/>
            <family val="2"/>
          </rPr>
          <t>Contract (297368) less than a Months behind and paid late for Apr'23 repayment 
System Transferred Completely 
Contract (297016) less than a Months behind and paid late for Apr'23 repayment 
System Transferred Completely
Contract (296980) less than a Months behind and paid ontime for Apr'23 repayment 
System Transferred Completely</t>
        </r>
      </text>
    </comment>
    <comment ref="K55" authorId="0" shapeId="0" xr:uid="{079B04C8-5499-4EF5-838B-D81BE87B9B31}">
      <text>
        <r>
          <rPr>
            <b/>
            <sz val="9"/>
            <color indexed="81"/>
            <rFont val="Tahoma"/>
            <family val="2"/>
          </rPr>
          <t xml:space="preserve">Contract (297241) 2 Months behind and paid late for Apr'23 repayment 
System Transferred Completely 
Contract (297534) 3 Months behind and paid late for Apr'23 repayment 
System Transferred Completely 
Contract (297309) 2 Months behind and appear has defaulter in Apr'23 with outage days of 4months
System Transferred Completely
Contract (297302) is 5 Months behind and paid late for Apr'23 repayment 
System Transferred Completely </t>
        </r>
      </text>
    </comment>
    <comment ref="L55" authorId="0" shapeId="0" xr:uid="{392F79F7-F6B6-4642-9576-2D904B20E277}">
      <text>
        <r>
          <rPr>
            <b/>
            <sz val="9"/>
            <color indexed="81"/>
            <rFont val="Tahoma"/>
            <family val="2"/>
          </rPr>
          <t>Contract (297491) is 6 Months behind but System Transfer is ongoing i.e yet to be transferred to new customer</t>
        </r>
        <r>
          <rPr>
            <sz val="9"/>
            <color indexed="81"/>
            <rFont val="Tahoma"/>
            <family val="2"/>
          </rPr>
          <t xml:space="preserve">
</t>
        </r>
      </text>
    </comment>
    <comment ref="H56" authorId="0" shapeId="0" xr:uid="{CA824BA0-C06B-49C7-80D9-643ECB6F8344}">
      <text>
        <r>
          <rPr>
            <b/>
            <sz val="9"/>
            <color indexed="81"/>
            <rFont val="Tahoma"/>
            <family val="2"/>
          </rPr>
          <t xml:space="preserve">Contract yet to make repayment for the 12th Month
297768 with outage days of  4months
298188 with outage days of 1month
298121 with outage days of 2moths
297782 with outage days of 6months
297938 with outage days of 7months
298165 with outage days of 1month
297730 with outage days of 4months
298058 with outage days of 1month
</t>
        </r>
      </text>
    </comment>
    <comment ref="J56" authorId="0" shapeId="0" xr:uid="{940F9CBC-85E6-48FF-86C8-A60C545753F9}">
      <text>
        <r>
          <rPr>
            <b/>
            <sz val="9"/>
            <color indexed="81"/>
            <rFont val="Tahoma"/>
            <family val="2"/>
          </rPr>
          <t>Contract (297876) less than a Months behind and currently default in Apr'23 repayment with outage days of 1month. System Transferred Completely 
Contract (297583) is less Months behind and paid ontime for Apr'23 repayment System Transferred Completely.</t>
        </r>
      </text>
    </comment>
    <comment ref="H57" authorId="0" shapeId="0" xr:uid="{190CD6AE-D8CC-43EA-96E3-B562EAD59B85}">
      <text>
        <r>
          <rPr>
            <b/>
            <sz val="9"/>
            <color indexed="81"/>
            <rFont val="Tahoma"/>
            <family val="2"/>
          </rPr>
          <t>Contract yet to make repayment for the 11 Month
298339 with outage days of 5months
298293 with outage days of 3months
298700 with outage days of 1month</t>
        </r>
      </text>
    </comment>
    <comment ref="J57" authorId="0" shapeId="0" xr:uid="{0CA9CE20-491B-45A3-8032-63079679E9BB}">
      <text>
        <r>
          <rPr>
            <b/>
            <sz val="9"/>
            <color indexed="81"/>
            <rFont val="Tahoma"/>
            <family val="2"/>
          </rPr>
          <t xml:space="preserve">Contract (298392) less than a Months behind and paid late for Apr'23 repayment 
System Transferred Completely 
</t>
        </r>
      </text>
    </comment>
    <comment ref="K57" authorId="0" shapeId="0" xr:uid="{1751FF34-5513-4CE6-BD00-984C35644261}">
      <text>
        <r>
          <rPr>
            <b/>
            <sz val="9"/>
            <color indexed="81"/>
            <rFont val="Tahoma"/>
            <family val="2"/>
          </rPr>
          <t>Contract (298238) 1 Month behind and paid late for Apr'23 repayment
System Transferred Completely
Contract (298252) 2 Month behind and currently defaulted in Apr'23 repayment with outage days of 2months
System Transferred Completely</t>
        </r>
        <r>
          <rPr>
            <sz val="9"/>
            <color indexed="81"/>
            <rFont val="Tahoma"/>
            <family val="2"/>
          </rPr>
          <t xml:space="preserve">
</t>
        </r>
      </text>
    </comment>
    <comment ref="L57" authorId="0" shapeId="0" xr:uid="{AF88AFAE-F179-459E-9757-D801EAE76503}">
      <text>
        <r>
          <rPr>
            <b/>
            <sz val="9"/>
            <color indexed="81"/>
            <rFont val="Tahoma"/>
            <family val="2"/>
          </rPr>
          <t>Contract (298703) is 8 Months behind but System Transfer is ongoing i.e yet to be transferred to new customer.</t>
        </r>
      </text>
    </comment>
    <comment ref="H58" authorId="0" shapeId="0" xr:uid="{1BB37B7E-9248-4216-9D93-ADDDE27881FB}">
      <text>
        <r>
          <rPr>
            <b/>
            <sz val="9"/>
            <color indexed="81"/>
            <rFont val="Tahoma"/>
            <family val="2"/>
          </rPr>
          <t>Contract yet to make repayment for the 10th Month
299013 with outage days of 1month
298902 with outage days of 6months
299060 with outage days of 1month
298975 with outage days of 1month
298998 with outage days of 3months
299026 with outage days of 6months
298942 with outage days of 6months
298882 with outage days of  2months
299041 with outage days of 4months
299062 with outage days of 1month</t>
        </r>
      </text>
    </comment>
    <comment ref="I58" authorId="0" shapeId="0" xr:uid="{D61A1B4C-77F5-42BC-9D30-B9B2FB2BCFCA}">
      <text>
        <r>
          <rPr>
            <b/>
            <sz val="9"/>
            <color indexed="81"/>
            <rFont val="Tahoma"/>
            <family val="2"/>
          </rPr>
          <t xml:space="preserve">Contract(299165) has Revised Anniversary date </t>
        </r>
        <r>
          <rPr>
            <sz val="9"/>
            <color indexed="81"/>
            <rFont val="Tahoma"/>
            <family val="2"/>
          </rPr>
          <t xml:space="preserve">
</t>
        </r>
        <r>
          <rPr>
            <b/>
            <sz val="9"/>
            <color indexed="81"/>
            <rFont val="Tahoma"/>
            <family val="2"/>
          </rPr>
          <t>and paid late for the month of Apr'23</t>
        </r>
      </text>
    </comment>
    <comment ref="K58" authorId="0" shapeId="0" xr:uid="{C2F567A8-FBA9-4B6D-9273-B91EDE9AA063}">
      <text>
        <r>
          <rPr>
            <b/>
            <sz val="9"/>
            <color indexed="81"/>
            <rFont val="Tahoma"/>
            <family val="2"/>
          </rPr>
          <t>Contract (298925) 1 Month behind and paid late for Apr'23 repayment
System Transferred Completely
Contract (298808) 3 Month behind and paid ontime for Apr'23 repayment
System Transferred Completely</t>
        </r>
      </text>
    </comment>
    <comment ref="L58" authorId="0" shapeId="0" xr:uid="{18E0D549-75AE-47D1-A0BD-DBE2012A6B2C}">
      <text>
        <r>
          <rPr>
            <b/>
            <sz val="9"/>
            <color indexed="81"/>
            <rFont val="Tahoma"/>
            <family val="2"/>
          </rPr>
          <t>Contract (299028) 3 Month behind but System Transfer is ongoing i.e yet to be transferred to new customer.</t>
        </r>
      </text>
    </comment>
    <comment ref="H59" authorId="0" shapeId="0" xr:uid="{814D3AAE-7492-4A85-AE03-74178DD09AEF}">
      <text>
        <r>
          <rPr>
            <b/>
            <sz val="9"/>
            <color indexed="81"/>
            <rFont val="Tahoma"/>
            <family val="2"/>
          </rPr>
          <t>Contract yet to make repayment for the 9th Month
299398 with outage days of 3months
299392 with outage days of 1nonth
299335 with outage days of 1month
299289 with outage days of 4months
299358 with outage days of 3months
299222 with outage days of 3months
299474 with outage days of 5months
299259 with outage days of 1month
299275 with outage days of 7months
299251 with outage days of 8months
299293 with outage days of 1month
299388 with outage days of 2months</t>
        </r>
      </text>
    </comment>
    <comment ref="J59" authorId="0" shapeId="0" xr:uid="{D7E9360E-D28C-4009-AB51-7883DCFA1BCA}">
      <text>
        <r>
          <rPr>
            <b/>
            <sz val="9"/>
            <color indexed="81"/>
            <rFont val="Tahoma"/>
            <family val="2"/>
          </rPr>
          <t xml:space="preserve">Contract (299278) less than a Months behind and paid ontime for Apr'23 repayment 
System Transferred Completely
</t>
        </r>
        <r>
          <rPr>
            <sz val="9"/>
            <color indexed="81"/>
            <rFont val="Tahoma"/>
            <family val="2"/>
          </rPr>
          <t xml:space="preserve">
</t>
        </r>
      </text>
    </comment>
    <comment ref="L59" authorId="0" shapeId="0" xr:uid="{B7707921-5179-4D3D-87B0-983CF60E2DE6}">
      <text>
        <r>
          <rPr>
            <b/>
            <sz val="9"/>
            <color indexed="81"/>
            <rFont val="Tahoma"/>
            <family val="2"/>
          </rPr>
          <t>Contract (299238) 3 Month behind but System Transfer is ongoing i.e yet to be transferred to new customer.</t>
        </r>
        <r>
          <rPr>
            <sz val="9"/>
            <color indexed="81"/>
            <rFont val="Tahoma"/>
            <family val="2"/>
          </rPr>
          <t xml:space="preserve">
</t>
        </r>
      </text>
    </comment>
    <comment ref="H60" authorId="0" shapeId="0" xr:uid="{0AB70DA7-8C8F-449F-BBC6-FE8497C69F6C}">
      <text>
        <r>
          <rPr>
            <b/>
            <sz val="9"/>
            <color indexed="81"/>
            <rFont val="Tahoma"/>
            <family val="2"/>
          </rPr>
          <t xml:space="preserve">Contract yet to make repayment for the 8th Month
299573 with outage days of 4months
299636 with outage days of 5months
299654 with outage days of 6months
</t>
        </r>
      </text>
    </comment>
    <comment ref="H61" authorId="0" shapeId="0" xr:uid="{9200E87D-27D5-4767-90C6-DC74EFEF1F91}">
      <text>
        <r>
          <rPr>
            <b/>
            <sz val="9"/>
            <color indexed="81"/>
            <rFont val="Tahoma"/>
            <family val="2"/>
          </rPr>
          <t>Contract yet to make repayment for the 7th Month
300378  with outage days of 3months
300026  with outage days of 6months
300260  with outage days of 1months</t>
        </r>
      </text>
    </comment>
    <comment ref="I61" authorId="0" shapeId="0" xr:uid="{CCC6424F-7426-4ED5-A81D-1875CE6A60D2}">
      <text>
        <r>
          <rPr>
            <b/>
            <sz val="9"/>
            <color indexed="81"/>
            <rFont val="Tahoma"/>
            <family val="2"/>
          </rPr>
          <t xml:space="preserve">Contract(300041) has Revised Anniversary date </t>
        </r>
        <r>
          <rPr>
            <sz val="9"/>
            <color indexed="81"/>
            <rFont val="Tahoma"/>
            <family val="2"/>
          </rPr>
          <t xml:space="preserve">
</t>
        </r>
        <r>
          <rPr>
            <b/>
            <sz val="9"/>
            <color indexed="81"/>
            <rFont val="Tahoma"/>
            <family val="2"/>
          </rPr>
          <t>and paid late for the month of Apr'23</t>
        </r>
      </text>
    </comment>
    <comment ref="J61" authorId="0" shapeId="0" xr:uid="{94B277F3-C5EC-44BA-916B-0C284FCBC737}">
      <text>
        <r>
          <rPr>
            <b/>
            <sz val="9"/>
            <color indexed="81"/>
            <rFont val="Tahoma"/>
            <family val="2"/>
          </rPr>
          <t xml:space="preserve">Contract (300016) less than a Months behind and paid ontime for Apr'23 repayment 
System Transferred Completely 
</t>
        </r>
        <r>
          <rPr>
            <sz val="9"/>
            <color indexed="81"/>
            <rFont val="Tahoma"/>
            <family val="2"/>
          </rPr>
          <t xml:space="preserve">
</t>
        </r>
      </text>
    </comment>
    <comment ref="L61" authorId="0" shapeId="0" xr:uid="{CE842EC8-35EF-4DF4-BE3B-64BA0C6FB515}">
      <text>
        <r>
          <rPr>
            <b/>
            <sz val="9"/>
            <color indexed="81"/>
            <rFont val="Tahoma"/>
            <family val="2"/>
          </rPr>
          <t xml:space="preserve">
Contract (300359) 3 Month behind but System Transfer is ongoing i.e yet to be transferred to new customer.
Contract (300226) 3 Month behind but System Transfer is ongoing i.e yet to be transferred to new customer.</t>
        </r>
      </text>
    </comment>
    <comment ref="H62" authorId="0" shapeId="0" xr:uid="{3E81A128-84B1-4B7B-B174-9B03E4403F38}">
      <text>
        <r>
          <rPr>
            <b/>
            <sz val="9"/>
            <color indexed="81"/>
            <rFont val="Tahoma"/>
            <family val="2"/>
          </rPr>
          <t>Contract yet to make repayment for the 6th Month
300676  with outage days of 1months
300580  with outage days of 1months
300645  with outage days of 5months
300623  with outage days of 1months
300600  with outage days of 2months
300998  with outage days of 1months
300992  with outage days of 3months
300933  with outage days of 1months
301007  with outage days of 1months
301189  with outage days of 3months
301420  with outage days of 2months</t>
        </r>
      </text>
    </comment>
    <comment ref="J62" authorId="0" shapeId="0" xr:uid="{E3D622CD-3F69-4AD6-9F9D-5C49244B53DC}">
      <text>
        <r>
          <rPr>
            <b/>
            <sz val="9"/>
            <color indexed="81"/>
            <rFont val="Tahoma"/>
            <family val="2"/>
          </rPr>
          <t xml:space="preserve">Contract (300988) less than a Months behind and paid ontime for Jan'23 repayment 
System Transferred Completely </t>
        </r>
        <r>
          <rPr>
            <sz val="9"/>
            <color indexed="81"/>
            <rFont val="Tahoma"/>
            <family val="2"/>
          </rPr>
          <t xml:space="preserve">
</t>
        </r>
      </text>
    </comment>
    <comment ref="L62" authorId="0" shapeId="0" xr:uid="{EF632F4C-3375-4B5C-B919-CA448BCEF32D}">
      <text>
        <r>
          <rPr>
            <b/>
            <sz val="9"/>
            <color indexed="81"/>
            <rFont val="Tahoma"/>
            <family val="2"/>
          </rPr>
          <t>Contract (300571) is 3month behind but System Transfer is ongoing i.e yet to be transferred to new customer.
Contract (300678) is 4months behind but System Transfer is ongoing i.e yet to be transferred to new customer.
Contract (301006) is 5months behind but System Transfer is ongoing i.e yet to be transferred to new customer.
Contract (301347) is 3months behind but System Transfer is ongoing i.e yet to be transferred to new customer.</t>
        </r>
        <r>
          <rPr>
            <sz val="9"/>
            <color indexed="81"/>
            <rFont val="Tahoma"/>
            <family val="2"/>
          </rPr>
          <t xml:space="preserve">
</t>
        </r>
      </text>
    </comment>
    <comment ref="H63" authorId="0" shapeId="0" xr:uid="{84996BF8-F557-4131-90B1-5D396209E9F3}">
      <text>
        <r>
          <rPr>
            <b/>
            <sz val="9"/>
            <color indexed="81"/>
            <rFont val="Tahoma"/>
            <family val="2"/>
          </rPr>
          <t>Contract yet to make repayment for the 5th Month
301649  with outage days of 3months
301547  with outage days of 2months
301540  with outage days of 1months
301863  with outage days of 1months
301817  with outage days of 4months
301905  with outage days of 3months
302221  with outage days of 1months
302104  with outage days of 4months
302277  with outage days of 1months
302084  with outage days of 3months
302111  with outage days of 1months
302386  with outage days of 2months
302276  with outage days of 3months</t>
        </r>
      </text>
    </comment>
    <comment ref="K63" authorId="0" shapeId="0" xr:uid="{7143A8B6-AE72-482E-82F1-1DBDB7506319}">
      <text>
        <r>
          <rPr>
            <b/>
            <sz val="9"/>
            <color indexed="81"/>
            <rFont val="Tahoma"/>
            <family val="2"/>
          </rPr>
          <t>Contract (301674) 2 Month behind and paid late for Apr'23 repayment
System Transferred Completely</t>
        </r>
        <r>
          <rPr>
            <sz val="9"/>
            <color indexed="81"/>
            <rFont val="Tahoma"/>
            <family val="2"/>
          </rPr>
          <t xml:space="preserve">
</t>
        </r>
      </text>
    </comment>
    <comment ref="L63" authorId="0" shapeId="0" xr:uid="{879A8E72-6104-423B-8D1F-09DCF478D92F}">
      <text>
        <r>
          <rPr>
            <b/>
            <sz val="9"/>
            <color indexed="81"/>
            <rFont val="Tahoma"/>
            <family val="2"/>
          </rPr>
          <t>Contract (301636) is 2month behind but System Transfer is ongoing i.e yet to be transferred to new customer.
Contract (301664) is 4month behind but System Transfer is ongoing i.e yet to be transferred to new customer.
Contract (301746) is 4month behind but System Transfer is ongoing i.e yet to be transferred to new customer.</t>
        </r>
      </text>
    </comment>
    <comment ref="H64" authorId="0" shapeId="0" xr:uid="{18F39919-A8CE-40F4-B4F7-5F42955423DE}">
      <text>
        <r>
          <rPr>
            <b/>
            <sz val="9"/>
            <color indexed="81"/>
            <rFont val="Tahoma"/>
            <family val="2"/>
          </rPr>
          <t>Contract yet to make repayment for the 4th Month
302558  with outage days of 3months
302607  with outage days of 2months
302661  with outage days of 3months
302719  with outage days of 2months
302918  with outage days of 1months
302877  with outage days of 1months
302955  with outage days of 1months
303013  with outage days of 2months</t>
        </r>
      </text>
    </comment>
    <comment ref="I64" authorId="0" shapeId="0" xr:uid="{B80065A0-7D40-4A41-8D48-94D6BA1217E9}">
      <text>
        <r>
          <rPr>
            <b/>
            <sz val="9"/>
            <color indexed="81"/>
            <rFont val="Tahoma"/>
            <family val="2"/>
          </rPr>
          <t xml:space="preserve">Contract(303072) has Revised Anniversary date </t>
        </r>
        <r>
          <rPr>
            <sz val="9"/>
            <color indexed="81"/>
            <rFont val="Tahoma"/>
            <family val="2"/>
          </rPr>
          <t xml:space="preserve">
</t>
        </r>
        <r>
          <rPr>
            <b/>
            <sz val="9"/>
            <color indexed="81"/>
            <rFont val="Tahoma"/>
            <family val="2"/>
          </rPr>
          <t>and paid late for the month of Apr'23</t>
        </r>
      </text>
    </comment>
    <comment ref="J64" authorId="0" shapeId="0" xr:uid="{C9BB7E7B-ABEB-49D6-8A84-E8279D266039}">
      <text>
        <r>
          <rPr>
            <b/>
            <sz val="9"/>
            <color indexed="81"/>
            <rFont val="Tahoma"/>
            <family val="2"/>
          </rPr>
          <t xml:space="preserve">Contract (302720) less than a Months behind and paid late for Apr'23 repayment 
System Transferred Completely
</t>
        </r>
        <r>
          <rPr>
            <sz val="9"/>
            <color indexed="81"/>
            <rFont val="Tahoma"/>
            <family val="2"/>
          </rPr>
          <t xml:space="preserve">
</t>
        </r>
      </text>
    </comment>
    <comment ref="L64" authorId="0" shapeId="0" xr:uid="{262E67EB-5045-409A-B997-A056CD5DCB66}">
      <text>
        <r>
          <rPr>
            <b/>
            <sz val="9"/>
            <color indexed="81"/>
            <rFont val="Tahoma"/>
            <family val="2"/>
          </rPr>
          <t>Contract (302655) is 3month behind but System Transfer is ongoing i.e yet to be transferred to new customer.
Contract (302624) is 3months behind but System Transfer is ongoing i.e yet to be transferred to new customer.
Contract (302722) is 2months behind but System Transfer is ongoing i.e yet to be transferred to new customer.
Contract (303047) is 3months behind but System Transfer is ongoing i.e yet to be transferred to new customer.</t>
        </r>
        <r>
          <rPr>
            <sz val="9"/>
            <color indexed="81"/>
            <rFont val="Tahoma"/>
            <family val="2"/>
          </rPr>
          <t xml:space="preserve">
</t>
        </r>
      </text>
    </comment>
    <comment ref="H65" authorId="0" shapeId="0" xr:uid="{4D862D62-DD25-4512-810F-94E2695EC3E6}">
      <text>
        <r>
          <rPr>
            <b/>
            <sz val="9"/>
            <color indexed="81"/>
            <rFont val="Tahoma"/>
            <family val="2"/>
          </rPr>
          <t>Contract yet to make repayment for the 3rd Month</t>
        </r>
        <r>
          <rPr>
            <sz val="9"/>
            <color indexed="81"/>
            <rFont val="Tahoma"/>
            <family val="2"/>
          </rPr>
          <t xml:space="preserve">
</t>
        </r>
        <r>
          <rPr>
            <b/>
            <sz val="9"/>
            <color indexed="81"/>
            <rFont val="Tahoma"/>
            <family val="2"/>
          </rPr>
          <t>303418  with outage days of 2months
303332  with outage days of 2months
303305  with outage days of 2months
303393  with outage days of 2months
303394  with outage days of 2months
303447  with outage days of 1months
303425  with outage days of 2months
303422  with outage days of 1months
303280  with outage days of 1months
303430  with outage days of 2months</t>
        </r>
      </text>
    </comment>
    <comment ref="H66" authorId="0" shapeId="0" xr:uid="{8C85DA1C-9273-43F7-B1F3-92B1A2B71779}">
      <text>
        <r>
          <rPr>
            <b/>
            <sz val="9"/>
            <color indexed="81"/>
            <rFont val="Tahoma"/>
            <family val="2"/>
          </rPr>
          <t>Contract yet to make repayment for the 2nd Month</t>
        </r>
        <r>
          <rPr>
            <sz val="9"/>
            <color indexed="81"/>
            <rFont val="Tahoma"/>
            <family val="2"/>
          </rPr>
          <t xml:space="preserve">
</t>
        </r>
        <r>
          <rPr>
            <b/>
            <sz val="9"/>
            <color indexed="81"/>
            <rFont val="Tahoma"/>
            <family val="2"/>
          </rPr>
          <t>310974  with outage days of 1months
310997  with outage days of 1months
310762  with outage days of 1months
310748  with outage days of 1months
303684  with outage days of 1months</t>
        </r>
      </text>
    </comment>
    <comment ref="G93" authorId="0" shapeId="0" xr:uid="{E93F684B-2E60-4C3D-9043-BFCFAFA505C7}">
      <text>
        <r>
          <rPr>
            <b/>
            <sz val="9"/>
            <color indexed="81"/>
            <rFont val="Tahoma"/>
            <family val="2"/>
          </rPr>
          <t>Cancelled- In Transfer</t>
        </r>
        <r>
          <rPr>
            <sz val="9"/>
            <color indexed="81"/>
            <rFont val="Tahoma"/>
            <family val="2"/>
          </rPr>
          <t xml:space="preserve">
</t>
        </r>
      </text>
    </comment>
    <comment ref="H97" authorId="0" shapeId="0" xr:uid="{EC254FC2-2F9D-44BB-8D44-63C148D1202A}">
      <text>
        <r>
          <rPr>
            <b/>
            <sz val="9"/>
            <color indexed="81"/>
            <rFont val="Tahoma"/>
            <family val="2"/>
          </rPr>
          <t>System(295379) payment is currently ontime but contract was cancelled by Retrieval Team. However, issue was escalated to Sales Team for Clarity.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Alistair</author>
    <author>Musa Wasiu</author>
  </authors>
  <commentList>
    <comment ref="F4" authorId="0" shapeId="0" xr:uid="{EBC8A2AC-CD34-443E-98EA-DC876DED60D4}">
      <text>
        <r>
          <rPr>
            <b/>
            <sz val="9"/>
            <color indexed="81"/>
            <rFont val="Tahoma"/>
            <family val="2"/>
          </rPr>
          <t>Alistair:</t>
        </r>
        <r>
          <rPr>
            <sz val="9"/>
            <color indexed="81"/>
            <rFont val="Tahoma"/>
            <family val="2"/>
          </rPr>
          <t xml:space="preserve">
Shoud ONLY show completed transfers that were completed with a month or more delay 
Note that rerieved units that have not yet been transferred should not be included in Delayed Transfers</t>
        </r>
      </text>
    </comment>
    <comment ref="D5" authorId="1" shapeId="0" xr:uid="{88864DEE-66F3-4775-BD3C-F8D11373D3AE}">
      <text>
        <r>
          <rPr>
            <b/>
            <sz val="9"/>
            <color indexed="81"/>
            <rFont val="Tahoma"/>
            <family val="2"/>
          </rPr>
          <t xml:space="preserve">
</t>
        </r>
        <r>
          <rPr>
            <b/>
            <u/>
            <sz val="9"/>
            <color indexed="81"/>
            <rFont val="Tahoma"/>
            <family val="2"/>
          </rPr>
          <t>12 Months Price Book Product of 4 contracts became owner after 12 months completion payment (exited)</t>
        </r>
        <r>
          <rPr>
            <b/>
            <sz val="9"/>
            <color indexed="81"/>
            <rFont val="Tahoma"/>
            <family val="2"/>
          </rPr>
          <t xml:space="preserve">
-293044
-293446
-293508
-293211</t>
        </r>
        <r>
          <rPr>
            <sz val="9"/>
            <color indexed="81"/>
            <rFont val="Tahoma"/>
            <family val="2"/>
          </rPr>
          <t xml:space="preserve">
</t>
        </r>
      </text>
    </comment>
    <comment ref="F5" authorId="1" shapeId="0" xr:uid="{1E1BE9DB-2AF8-4259-BEDE-6CD068470874}">
      <text>
        <r>
          <rPr>
            <b/>
            <sz val="9"/>
            <color indexed="81"/>
            <rFont val="Tahoma"/>
            <family val="2"/>
          </rPr>
          <t xml:space="preserve">Contract (293216) is 4Months behind and yet to pay for Oct'22 , Nov'22,  Dec'22 and Jan'23 repayment.
Contract (293514) 1Month behind and paid ontime for Jan'23 repayment.
System Transferred completely for both contracts.
</t>
        </r>
        <r>
          <rPr>
            <b/>
            <i/>
            <sz val="9"/>
            <color indexed="81"/>
            <rFont val="Tahoma"/>
            <family val="2"/>
          </rPr>
          <t xml:space="preserve">System Transferred completely for both contracts
</t>
        </r>
      </text>
    </comment>
    <comment ref="N5" authorId="1" shapeId="0" xr:uid="{37A31963-5375-4761-9069-EAA3C8286716}">
      <text>
        <r>
          <rPr>
            <b/>
            <sz val="9"/>
            <color indexed="81"/>
            <rFont val="Tahoma"/>
            <family val="2"/>
          </rPr>
          <t>contracts are yet to make repayment for the 15th Months
contract (293396) with Outage Days of 68
contract (293061) with Outage Days of 20</t>
        </r>
      </text>
    </comment>
    <comment ref="D6" authorId="1" shapeId="0" xr:uid="{B9A1B5B0-F7B0-4FC9-899C-57E5C8767775}">
      <text>
        <r>
          <rPr>
            <b/>
            <u/>
            <sz val="9"/>
            <color indexed="81"/>
            <rFont val="Tahoma"/>
            <family val="2"/>
          </rPr>
          <t>12 Months Price Book Product of 7 contracts became owner after 12 months completion payment (exited)</t>
        </r>
        <r>
          <rPr>
            <b/>
            <sz val="9"/>
            <color indexed="81"/>
            <rFont val="Tahoma"/>
            <family val="2"/>
          </rPr>
          <t xml:space="preserve">
-294174
-294288
-294276
-293947
-294004
-294172
-293969</t>
        </r>
        <r>
          <rPr>
            <sz val="9"/>
            <color indexed="81"/>
            <rFont val="Tahoma"/>
            <family val="2"/>
          </rPr>
          <t xml:space="preserve">
</t>
        </r>
      </text>
    </comment>
    <comment ref="F6" authorId="1" shapeId="0" xr:uid="{2B249326-6BC8-43DD-AD05-8E7DE33165C9}">
      <text>
        <r>
          <rPr>
            <b/>
            <sz val="9"/>
            <color indexed="81"/>
            <rFont val="Tahoma"/>
            <family val="2"/>
          </rPr>
          <t xml:space="preserve">Contract (293849) is 3 Months behind and Defaulted in Dec'22 and Jan'23 repayment and System Transferred Completely 
 </t>
        </r>
        <r>
          <rPr>
            <b/>
            <i/>
            <sz val="9"/>
            <color indexed="81"/>
            <rFont val="Tahoma"/>
            <family val="2"/>
          </rPr>
          <t xml:space="preserve">
</t>
        </r>
      </text>
    </comment>
    <comment ref="N6" authorId="1" shapeId="0" xr:uid="{772272F2-23F1-4016-A025-DE6990BC31AD}">
      <text>
        <r>
          <rPr>
            <b/>
            <sz val="9"/>
            <color indexed="81"/>
            <rFont val="Tahoma"/>
            <family val="2"/>
          </rPr>
          <t>Contract yet to make repayment for the 14th Month
293924 with outage days of 52
293894 with outage days of 56</t>
        </r>
      </text>
    </comment>
    <comment ref="O6" authorId="1" shapeId="0" xr:uid="{17717B6B-E5D1-41CA-913A-950BFE6CF045}">
      <text>
        <r>
          <rPr>
            <b/>
            <sz val="9"/>
            <color indexed="81"/>
            <rFont val="Tahoma"/>
            <family val="2"/>
          </rPr>
          <t xml:space="preserve">Contract (293922) was 3 Months behind after previous complete transfer to new customer. however, System is up for transfer again which make 6 Months behind due to last 3 month payment missed and transfer is currently ongoing i.e yet to be transferred to new customer  
</t>
        </r>
      </text>
    </comment>
    <comment ref="D7" authorId="1" shapeId="0" xr:uid="{355F19B0-90A9-49B7-BE95-6EF665F0642D}">
      <text>
        <r>
          <rPr>
            <b/>
            <u/>
            <sz val="9"/>
            <color indexed="81"/>
            <rFont val="Tahoma"/>
            <family val="2"/>
          </rPr>
          <t>12 Months Price Book Product of 5 contracts became owner after 12 months completion payment (exited).</t>
        </r>
        <r>
          <rPr>
            <b/>
            <sz val="9"/>
            <color indexed="81"/>
            <rFont val="Tahoma"/>
            <family val="2"/>
          </rPr>
          <t xml:space="preserve">
-294345
-294315
-294316
-295025
-294352</t>
        </r>
        <r>
          <rPr>
            <sz val="9"/>
            <color indexed="81"/>
            <rFont val="Tahoma"/>
            <family val="2"/>
          </rPr>
          <t xml:space="preserve">
</t>
        </r>
      </text>
    </comment>
    <comment ref="F7" authorId="1" shapeId="0" xr:uid="{FB59019E-16E2-4A5A-970C-F01C7CFFBEBA}">
      <text>
        <r>
          <rPr>
            <b/>
            <sz val="9"/>
            <color indexed="81"/>
            <rFont val="Tahoma"/>
            <family val="2"/>
          </rPr>
          <t xml:space="preserve">Contract (295019) is 6 Months behind and paid ontime for Jan'23 repayment.
System Transferred completely for both contracts
</t>
        </r>
      </text>
    </comment>
    <comment ref="N7" authorId="1" shapeId="0" xr:uid="{02C7AE42-3818-4785-9669-D8826F9C9001}">
      <text>
        <r>
          <rPr>
            <b/>
            <sz val="9"/>
            <color indexed="81"/>
            <rFont val="Tahoma"/>
            <family val="2"/>
          </rPr>
          <t xml:space="preserve">Contract yet to make repayment for the 13th Month
295110 with outage days of 52
295082 with outage days of 1
</t>
        </r>
      </text>
    </comment>
    <comment ref="O7" authorId="1" shapeId="0" xr:uid="{7743F8CF-905F-43D9-8AB7-DCD49E103D39}">
      <text>
        <r>
          <rPr>
            <b/>
            <sz val="9"/>
            <color indexed="81"/>
            <rFont val="Tahoma"/>
            <family val="2"/>
          </rPr>
          <t>Contract (295040) is 7 Months behind but System Transfer is ongoing i.e yet to be transferred to new customer.</t>
        </r>
        <r>
          <rPr>
            <sz val="9"/>
            <color indexed="81"/>
            <rFont val="Tahoma"/>
            <family val="2"/>
          </rPr>
          <t xml:space="preserve">
</t>
        </r>
      </text>
    </comment>
    <comment ref="D8" authorId="1" shapeId="0" xr:uid="{95F24F64-8D8A-40DE-8858-8751BCD82019}">
      <text>
        <r>
          <rPr>
            <b/>
            <sz val="9"/>
            <color indexed="81"/>
            <rFont val="Tahoma"/>
            <family val="2"/>
          </rPr>
          <t xml:space="preserve">12 Months Price Book Product of 5 </t>
        </r>
        <r>
          <rPr>
            <b/>
            <u/>
            <sz val="9"/>
            <color indexed="81"/>
            <rFont val="Tahoma"/>
            <family val="2"/>
          </rPr>
          <t>contracts became owner after 12 months completion payment (exited).</t>
        </r>
        <r>
          <rPr>
            <b/>
            <sz val="9"/>
            <color indexed="81"/>
            <rFont val="Tahoma"/>
            <family val="2"/>
          </rPr>
          <t xml:space="preserve">
- 295590
- 295185
- 295541
- 295681
- 295219</t>
        </r>
        <r>
          <rPr>
            <sz val="9"/>
            <color indexed="81"/>
            <rFont val="Tahoma"/>
            <family val="2"/>
          </rPr>
          <t xml:space="preserve">
</t>
        </r>
      </text>
    </comment>
    <comment ref="F8" authorId="1" shapeId="0" xr:uid="{601C8CBD-602E-4A12-BAB0-655657C90A93}">
      <text>
        <r>
          <rPr>
            <b/>
            <sz val="9"/>
            <color indexed="81"/>
            <rFont val="Tahoma"/>
            <family val="2"/>
          </rPr>
          <t>Contract (295597) 4 Months behind and paid ontime for Jan'23 repayment.
System Transferred Completely</t>
        </r>
        <r>
          <rPr>
            <b/>
            <i/>
            <sz val="9"/>
            <color indexed="81"/>
            <rFont val="Tahoma"/>
            <family val="2"/>
          </rPr>
          <t xml:space="preserve">
</t>
        </r>
      </text>
    </comment>
    <comment ref="N8" authorId="1" shapeId="0" xr:uid="{12AAF3C4-25C7-46C1-910F-A370A2807018}">
      <text>
        <r>
          <rPr>
            <b/>
            <sz val="9"/>
            <color indexed="81"/>
            <rFont val="Tahoma"/>
            <family val="2"/>
          </rPr>
          <t xml:space="preserve">Contracts yet to make repayment for the 12th Month
295565 with outage days of 14
</t>
        </r>
      </text>
    </comment>
    <comment ref="O8" authorId="1" shapeId="0" xr:uid="{FE71FDB3-AD16-43BB-9EE4-BB17CF534663}">
      <text>
        <r>
          <rPr>
            <b/>
            <sz val="9"/>
            <color indexed="81"/>
            <rFont val="Tahoma"/>
            <family val="2"/>
          </rPr>
          <t>Contract (295473) is 4 Months behind but System Transfer is ongoing i.e yet to be transferred to new customer.</t>
        </r>
        <r>
          <rPr>
            <sz val="9"/>
            <color indexed="81"/>
            <rFont val="Tahoma"/>
            <family val="2"/>
          </rPr>
          <t xml:space="preserve">
</t>
        </r>
      </text>
    </comment>
    <comment ref="F9" authorId="1" shapeId="0" xr:uid="{D1263606-3078-4C97-9D1D-63ABA6CEF830}">
      <text>
        <r>
          <rPr>
            <b/>
            <i/>
            <sz val="9"/>
            <color indexed="81"/>
            <rFont val="Tahoma"/>
            <family val="2"/>
          </rPr>
          <t xml:space="preserve">Contract (296310) 1 Month behind and paid ontime for Jan'23 repayment
System Transferred Completely
</t>
        </r>
      </text>
    </comment>
    <comment ref="N9" authorId="1" shapeId="0" xr:uid="{887E75D3-DC6E-4C84-A362-AA3381D255EE}">
      <text>
        <r>
          <rPr>
            <b/>
            <sz val="9"/>
            <color indexed="81"/>
            <rFont val="Tahoma"/>
            <family val="2"/>
          </rPr>
          <t>Contract yet to make repayment for the 11th Month
296013 with outage days of 54
296711 with outage days of 2
295950 with outage days of 118
296653 with outage days of 39
296105 with outage days of 20
296521 with outage days of 40
296296 with outage days of 73
296082 with outage days of 74 
296381 with outage days of 13
296251 with outage days of 135</t>
        </r>
      </text>
    </comment>
    <comment ref="O9" authorId="1" shapeId="0" xr:uid="{8518E191-80FA-431B-A293-CEE1A7DFA8B3}">
      <text>
        <r>
          <rPr>
            <b/>
            <sz val="9"/>
            <color indexed="81"/>
            <rFont val="Tahoma"/>
            <family val="2"/>
          </rPr>
          <t>Contract (296112) is 2 Months behind but System Transfer is ongoing i.e yet to be transferred to new customer.
Contract (296199) is 4 Months behind but System Transfer is ongoing i.e yet to be transferred to new customer.</t>
        </r>
      </text>
    </comment>
    <comment ref="F10" authorId="1" shapeId="0" xr:uid="{26BD70F5-B61B-4482-8B5E-D750D61A49D1}">
      <text>
        <r>
          <rPr>
            <b/>
            <sz val="9"/>
            <color indexed="81"/>
            <rFont val="Tahoma"/>
            <family val="2"/>
          </rPr>
          <t xml:space="preserve">Contract (297241) 2 Months behind and paid ontime for Jan'23 repayment 
System Transferred Completely 
Contract (297534) 3 Months behind and paid ontime for Jan'23 repayment 
System Transferred Completely 
Contract (297309) 2 Months behind and appear has defaulter in Jan'23 with outage days of 12
System Transferred Completely 
</t>
        </r>
      </text>
    </comment>
    <comment ref="N10" authorId="1" shapeId="0" xr:uid="{B4A2771A-C232-4638-8749-97832ED4C19B}">
      <text>
        <r>
          <rPr>
            <b/>
            <sz val="9"/>
            <color indexed="81"/>
            <rFont val="Tahoma"/>
            <family val="2"/>
          </rPr>
          <t>Contract yet to make repayment for the 10th Month
297193 with outage days of 110 
296946 with outage days of 120
297518 with outage days of 33</t>
        </r>
      </text>
    </comment>
    <comment ref="O10" authorId="1" shapeId="0" xr:uid="{568F436C-EE73-41CB-BBF7-0DC64E2B1C12}">
      <text>
        <r>
          <rPr>
            <b/>
            <sz val="9"/>
            <color indexed="81"/>
            <rFont val="Tahoma"/>
            <family val="2"/>
          </rPr>
          <t>Contract (297302) is 4 Months behind but System Transfer is ongoing i.e yet to be transferred to new customer
Contract (297491) is 3 Months behind but System Transfer is ongoing i.e yet to be transferred to new customer</t>
        </r>
        <r>
          <rPr>
            <sz val="9"/>
            <color indexed="81"/>
            <rFont val="Tahoma"/>
            <family val="2"/>
          </rPr>
          <t xml:space="preserve">
</t>
        </r>
      </text>
    </comment>
    <comment ref="N11" authorId="1" shapeId="0" xr:uid="{D9421A77-EFB6-4BA1-8DE0-DAFFF8CACA9F}">
      <text>
        <r>
          <rPr>
            <b/>
            <sz val="9"/>
            <color indexed="81"/>
            <rFont val="Tahoma"/>
            <family val="2"/>
          </rPr>
          <t xml:space="preserve">Contract yet to make repayment for the 9th Month
297768 with outage days of  20
298188 with outage days of 31
298121 with outage days of 33
297782 with outage days of 80
297938 with outage days of 104
298165 with outage days of 62
297730 with outage days of 11
297660 with outage days of 42
</t>
        </r>
      </text>
    </comment>
    <comment ref="F12" authorId="1" shapeId="0" xr:uid="{292DF56D-57B5-403A-BFD8-649159A75D85}">
      <text>
        <r>
          <rPr>
            <b/>
            <i/>
            <sz val="9"/>
            <color indexed="81"/>
            <rFont val="Tahoma"/>
            <family val="2"/>
          </rPr>
          <t xml:space="preserve">Contract (298238) 1 Month behind and paid ontime for Jan'23 repayment
System Transferred Completely
Contract (298252) 2 Month behind and paid ontime for Jan'23 repayment
System Transferred Completely
</t>
        </r>
      </text>
    </comment>
    <comment ref="N12" authorId="1" shapeId="0" xr:uid="{6089F757-AD8A-4ECF-A6A2-3E4D339F61CA}">
      <text>
        <r>
          <rPr>
            <b/>
            <sz val="9"/>
            <color indexed="81"/>
            <rFont val="Tahoma"/>
            <family val="2"/>
          </rPr>
          <t>Contract yet to make repayment for the 8 Month
298339 with outage days of 53
298228 with outage days of 29
298700 with outage days of 4</t>
        </r>
      </text>
    </comment>
    <comment ref="O12" authorId="1" shapeId="0" xr:uid="{5FB70AB2-1C2F-44B7-8C58-95A6AD58A153}">
      <text>
        <r>
          <rPr>
            <b/>
            <sz val="9"/>
            <color indexed="81"/>
            <rFont val="Tahoma"/>
            <family val="2"/>
          </rPr>
          <t>Contract (298703) is 5 Months behind but System Transfer is ongoing i.e yet to be transferred to new customer.</t>
        </r>
      </text>
    </comment>
    <comment ref="F13" authorId="1" shapeId="0" xr:uid="{EBF91308-DFCE-441F-B884-4F0929F750FD}">
      <text>
        <r>
          <rPr>
            <b/>
            <sz val="9"/>
            <color indexed="81"/>
            <rFont val="Tahoma"/>
            <family val="2"/>
          </rPr>
          <t>Contract (298925) 2 Month behind and paid ontime for Jan'23 repayment
System Transferred Completely</t>
        </r>
      </text>
    </comment>
    <comment ref="N13" authorId="1" shapeId="0" xr:uid="{91B1AC15-6675-4E78-A4C7-20C0AAF442CB}">
      <text>
        <r>
          <rPr>
            <b/>
            <sz val="9"/>
            <color indexed="81"/>
            <rFont val="Tahoma"/>
            <family val="2"/>
          </rPr>
          <t>Contract yet to make repayment for the 7th Month
298902 with outage days of 80
299028 with outage days of 41
298808 with outage days of 57
299026 with outage days of 71
298942 with outage days of 55
299045 with outage days of  9
299041 with outage days of 9</t>
        </r>
      </text>
    </comment>
    <comment ref="N14" authorId="1" shapeId="0" xr:uid="{60E2B504-C7D9-43CD-A6D6-C4407D6C1F95}">
      <text>
        <r>
          <rPr>
            <b/>
            <sz val="9"/>
            <color indexed="81"/>
            <rFont val="Tahoma"/>
            <family val="2"/>
          </rPr>
          <t>Contract yet to make repayment for the 6th Month
299486 with outage days of 2
299275 with outage days of 114
299251 with outage days of 146
299289 with outage days of 21
299474 with outage days of 34
299249 with outage days of 24</t>
        </r>
      </text>
    </comment>
    <comment ref="N15" authorId="1" shapeId="0" xr:uid="{C9C324B9-312D-404B-99AB-FAE8DBCECC89}">
      <text>
        <r>
          <rPr>
            <b/>
            <sz val="9"/>
            <color indexed="81"/>
            <rFont val="Tahoma"/>
            <family val="2"/>
          </rPr>
          <t>Contract yet to make repayment for the 5th Month
299654 with outage days of 74
299622 with outage days of 78
299636 with outage days of 47
299573 with outage days of 22</t>
        </r>
      </text>
    </comment>
    <comment ref="N16" authorId="1" shapeId="0" xr:uid="{A69C9C32-1E5B-4D15-8897-0167034068DE}">
      <text>
        <r>
          <rPr>
            <b/>
            <sz val="9"/>
            <color indexed="81"/>
            <rFont val="Tahoma"/>
            <family val="2"/>
          </rPr>
          <t>Contract yet to make repayment for the 4th Month
300026 with outage days of 82</t>
        </r>
      </text>
    </comment>
    <comment ref="N17" authorId="1" shapeId="0" xr:uid="{830030D8-A7AA-497F-9BFB-09D72953FA74}">
      <text>
        <r>
          <rPr>
            <b/>
            <sz val="9"/>
            <color indexed="81"/>
            <rFont val="Tahoma"/>
            <family val="2"/>
          </rPr>
          <t>Contract yet to make repayment for the 3rd Month
300645 with outage days of 57
300600 with outage days of 59
301006 with outage days of 45
301007 with outage days of 13
300580 with outage days of 28</t>
        </r>
      </text>
    </comment>
    <comment ref="O17" authorId="1" shapeId="0" xr:uid="{F646D4CD-852F-4AEC-90AD-9320BD129B01}">
      <text>
        <r>
          <rPr>
            <b/>
            <sz val="9"/>
            <color indexed="81"/>
            <rFont val="Tahoma"/>
            <family val="2"/>
          </rPr>
          <t>Contract (300678) is 25 days behind but System Transfer is ongoing i.e yet to be transferred to new customer.</t>
        </r>
        <r>
          <rPr>
            <sz val="9"/>
            <color indexed="81"/>
            <rFont val="Tahoma"/>
            <family val="2"/>
          </rPr>
          <t xml:space="preserve">
</t>
        </r>
      </text>
    </comment>
    <comment ref="N18" authorId="1" shapeId="0" xr:uid="{53D13792-8465-408B-B0B6-732D01B4B7D7}">
      <text>
        <r>
          <rPr>
            <b/>
            <sz val="9"/>
            <color indexed="81"/>
            <rFont val="Tahoma"/>
            <family val="2"/>
          </rPr>
          <t>Contract yet to make repayment for the 2nd Month
301649 with outage days of 24
301817 with outage days of 17
301746 with outage days of 20
302104 with outage days of 11</t>
        </r>
      </text>
    </comment>
    <comment ref="O18" authorId="1" shapeId="0" xr:uid="{FD3273F3-75E4-4405-A6EC-E8F4736D79B2}">
      <text>
        <r>
          <rPr>
            <b/>
            <sz val="9"/>
            <color indexed="81"/>
            <rFont val="Tahoma"/>
            <family val="2"/>
          </rPr>
          <t>Contract (301664) is 24 days behind but System Transfer is ongoing i.e yet to be transferred to new customer.</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Kathryn Edionseri</author>
  </authors>
  <commentList>
    <comment ref="M2" authorId="0" shapeId="0" xr:uid="{C55FE9FF-A5C1-43E1-AF55-F4BCF1776229}">
      <text>
        <r>
          <rPr>
            <b/>
            <sz val="9"/>
            <color indexed="81"/>
            <rFont val="Tahoma"/>
            <family val="2"/>
          </rPr>
          <t>Kathryn Edionseri:</t>
        </r>
        <r>
          <rPr>
            <sz val="9"/>
            <color indexed="81"/>
            <rFont val="Tahoma"/>
            <family val="2"/>
          </rPr>
          <t xml:space="preserve">
0.9% </t>
        </r>
      </text>
    </comment>
  </commentList>
</comments>
</file>

<file path=xl/sharedStrings.xml><?xml version="1.0" encoding="utf-8"?>
<sst xmlns="http://schemas.openxmlformats.org/spreadsheetml/2006/main" count="1155" uniqueCount="412">
  <si>
    <t>Customer base (CB)</t>
  </si>
  <si>
    <t>Net Churn (%)</t>
  </si>
  <si>
    <t>Count</t>
  </si>
  <si>
    <t>Net churn</t>
  </si>
  <si>
    <t>% Cont.</t>
  </si>
  <si>
    <t>≥ 30 days</t>
  </si>
  <si>
    <t>20 – 29 days</t>
  </si>
  <si>
    <t>10 – 19 days</t>
  </si>
  <si>
    <t>5 – 9 days</t>
  </si>
  <si>
    <t>1 – 4 days</t>
  </si>
  <si>
    <t>LEGACY</t>
  </si>
  <si>
    <t>Active</t>
  </si>
  <si>
    <t>Churn</t>
  </si>
  <si>
    <t>Owner</t>
  </si>
  <si>
    <t>UNIFIED</t>
  </si>
  <si>
    <t>Grand Total</t>
  </si>
  <si>
    <t>Month</t>
  </si>
  <si>
    <t>Cancelled</t>
  </si>
  <si>
    <t>Win-backs</t>
  </si>
  <si>
    <t>Gross churn</t>
  </si>
  <si>
    <t xml:space="preserve">Total owners </t>
  </si>
  <si>
    <t>Non-Active to Active</t>
  </si>
  <si>
    <t>No Payment Excluded</t>
  </si>
  <si>
    <t>Aug '19</t>
  </si>
  <si>
    <t>Sep '19</t>
  </si>
  <si>
    <t>Oct '19</t>
  </si>
  <si>
    <t xml:space="preserve">Nov '19 </t>
  </si>
  <si>
    <t>Dec '19</t>
  </si>
  <si>
    <t>Jan '20</t>
  </si>
  <si>
    <t>Feb '20</t>
  </si>
  <si>
    <t>Mar '20</t>
  </si>
  <si>
    <t>Apr '20</t>
  </si>
  <si>
    <t>May '20</t>
  </si>
  <si>
    <t>Jun '20</t>
  </si>
  <si>
    <t>Jul '20</t>
  </si>
  <si>
    <t>Aug '20</t>
  </si>
  <si>
    <t>Sep '20</t>
  </si>
  <si>
    <t>Oct '20</t>
  </si>
  <si>
    <t>Nov '20</t>
  </si>
  <si>
    <t>Dec '20</t>
  </si>
  <si>
    <t xml:space="preserve">Net Churn % </t>
  </si>
  <si>
    <t>Service Metrics</t>
  </si>
  <si>
    <t xml:space="preserve">Target </t>
  </si>
  <si>
    <t>Oct</t>
  </si>
  <si>
    <t xml:space="preserve">Actual </t>
  </si>
  <si>
    <t>Explanation</t>
  </si>
  <si>
    <t>Sep</t>
  </si>
  <si>
    <t xml:space="preserve">Inbound calls </t>
  </si>
  <si>
    <t>-</t>
  </si>
  <si>
    <t xml:space="preserve">     Inbound calls AL</t>
  </si>
  <si>
    <t>Inbound + Outbound</t>
  </si>
  <si>
    <t xml:space="preserve">     Inbound calls SL</t>
  </si>
  <si>
    <t>80% in 30secs</t>
  </si>
  <si>
    <t xml:space="preserve">Outbound calls </t>
  </si>
  <si>
    <t xml:space="preserve">    Service calls </t>
  </si>
  <si>
    <t xml:space="preserve">    Retention calls</t>
  </si>
  <si>
    <r>
      <t xml:space="preserve">    </t>
    </r>
    <r>
      <rPr>
        <sz val="12"/>
        <color rgb="FF0D0810"/>
        <rFont val="Montserrat"/>
      </rPr>
      <t>Validation calls</t>
    </r>
  </si>
  <si>
    <t xml:space="preserve">Open Cases </t>
  </si>
  <si>
    <t>Closed cases in 24hrs</t>
  </si>
  <si>
    <t>CSS (Mins)</t>
  </si>
  <si>
    <t>Issue</t>
  </si>
  <si>
    <t>Date</t>
  </si>
  <si>
    <t>Duration</t>
  </si>
  <si>
    <t>Impact</t>
  </si>
  <si>
    <t>Low</t>
  </si>
  <si>
    <t>Medium</t>
  </si>
  <si>
    <t>Total</t>
  </si>
  <si>
    <t>IT Related Downtimes</t>
  </si>
  <si>
    <t>Customer Base</t>
  </si>
  <si>
    <t>CB (Active+Churn)</t>
  </si>
  <si>
    <t xml:space="preserve">  Churned in Other Month</t>
  </si>
  <si>
    <t>Months</t>
  </si>
  <si>
    <t>Jul</t>
  </si>
  <si>
    <t>Aug</t>
  </si>
  <si>
    <t>2 Months</t>
  </si>
  <si>
    <t>3 Months</t>
  </si>
  <si>
    <t>4 Months</t>
  </si>
  <si>
    <t>Joining Payment(1 Month)</t>
  </si>
  <si>
    <t>Jul-2021</t>
  </si>
  <si>
    <t>Aug-2021</t>
  </si>
  <si>
    <t>Sep-2021</t>
  </si>
  <si>
    <t>Oct-2021</t>
  </si>
  <si>
    <t>Payment Status</t>
  </si>
  <si>
    <t>Yet to Pay</t>
  </si>
  <si>
    <t>Payment Status Meaning</t>
  </si>
  <si>
    <t>Early Payer</t>
  </si>
  <si>
    <t>On-Time Payer</t>
  </si>
  <si>
    <t>Late Payer</t>
  </si>
  <si>
    <t>Early Payer means payment made before expected due date of payment</t>
  </si>
  <si>
    <t>On-Time Payer means payment made at exact due date of payment</t>
  </si>
  <si>
    <t>Late Payer means payment made after expected due date of payment</t>
  </si>
  <si>
    <t>Target</t>
  </si>
  <si>
    <t>%Cont.</t>
  </si>
  <si>
    <t xml:space="preserve">      Installed by Service</t>
  </si>
  <si>
    <t xml:space="preserve">          Within 48hrs SLA</t>
  </si>
  <si>
    <t xml:space="preserve">          Outside 48hrs SLA</t>
  </si>
  <si>
    <t xml:space="preserve">      Installed by Sales</t>
  </si>
  <si>
    <t xml:space="preserve">  Yet to be installed</t>
  </si>
  <si>
    <t>Month 2</t>
  </si>
  <si>
    <t>Month 3</t>
  </si>
  <si>
    <t>Month 4</t>
  </si>
  <si>
    <t>Joining Month</t>
  </si>
  <si>
    <t>Early</t>
  </si>
  <si>
    <t>On-Time</t>
  </si>
  <si>
    <t>Late</t>
  </si>
  <si>
    <t>Month End</t>
  </si>
  <si>
    <t xml:space="preserve">20 – 29 days </t>
  </si>
  <si>
    <t xml:space="preserve">10 – 19 days </t>
  </si>
  <si>
    <t xml:space="preserve">5 – 9 days </t>
  </si>
  <si>
    <t>Plans Bought by Win-backs</t>
  </si>
  <si>
    <t>Service Joined Month (CB)</t>
  </si>
  <si>
    <t>Customer Counts</t>
  </si>
  <si>
    <t xml:space="preserve">      Rightly Churned in Jul'21 -Nov'21</t>
  </si>
  <si>
    <t>232 found in desire credit-getting 1st priority handling, 48 not found but paid under investigation</t>
  </si>
  <si>
    <t>Nov</t>
  </si>
  <si>
    <t xml:space="preserve">  Blaze</t>
  </si>
  <si>
    <t xml:space="preserve">  Classic</t>
  </si>
  <si>
    <t>Nov-2021</t>
  </si>
  <si>
    <t>Month 5</t>
  </si>
  <si>
    <t>5 Months</t>
  </si>
  <si>
    <t>Heading to Churn at SOM</t>
  </si>
  <si>
    <t>Jan'22</t>
  </si>
  <si>
    <t>Dec</t>
  </si>
  <si>
    <t xml:space="preserve">  Churned in Jul'21 -Dec'21</t>
  </si>
  <si>
    <t xml:space="preserve"> Active-Non Active in Jul'21 - Dec'21</t>
  </si>
  <si>
    <t xml:space="preserve">     Wrongly Churned in Jul'21 -Dec'21</t>
  </si>
  <si>
    <t xml:space="preserve">  Cancelled in Jul'21 -Dec'21</t>
  </si>
  <si>
    <t xml:space="preserve">     Rightly Churned in Jul'21 -Dec'21</t>
  </si>
  <si>
    <t>6 Months</t>
  </si>
  <si>
    <t>Month 6</t>
  </si>
  <si>
    <t>Dec-2021</t>
  </si>
  <si>
    <t xml:space="preserve">  Installed as at 31st Dec'21</t>
  </si>
  <si>
    <r>
      <t>Welcome Calls(1</t>
    </r>
    <r>
      <rPr>
        <b/>
        <vertAlign val="superscript"/>
        <sz val="14"/>
        <color rgb="FF3D3866"/>
        <rFont val="Montserrat"/>
      </rPr>
      <t>st</t>
    </r>
    <r>
      <rPr>
        <b/>
        <sz val="14"/>
        <color rgb="FF3D3866"/>
        <rFont val="Montserrat"/>
      </rPr>
      <t xml:space="preserve"> -31st  Dec)</t>
    </r>
  </si>
  <si>
    <t>High</t>
  </si>
  <si>
    <t>Total Sales Exclusive of MTN &amp; LCP</t>
  </si>
  <si>
    <t>December Installation Report</t>
  </si>
  <si>
    <t>41,491 calls</t>
  </si>
  <si>
    <t>28,070 calls</t>
  </si>
  <si>
    <t>69% in 30 secs</t>
  </si>
  <si>
    <t>Call redirection would ensure singular focus</t>
  </si>
  <si>
    <t>13,421 calls</t>
  </si>
  <si>
    <t>60% in 30 secs</t>
  </si>
  <si>
    <t>14,001 calls</t>
  </si>
  <si>
    <t>8,901 calls</t>
  </si>
  <si>
    <t>4,412 calls</t>
  </si>
  <si>
    <t xml:space="preserve">  688 calls</t>
  </si>
  <si>
    <t>238,603 Mins</t>
  </si>
  <si>
    <t xml:space="preserve"> this is without duplicate of prev. month</t>
  </si>
  <si>
    <t xml:space="preserve"> this with duplicate of prev. month</t>
  </si>
  <si>
    <t>Break down of 24,696-contracts that are Active to Non Active in Jul'21-Jan'22</t>
  </si>
  <si>
    <t>Jan</t>
  </si>
  <si>
    <t xml:space="preserve"> Active-Non Active in Jul'21 - Jan'22</t>
  </si>
  <si>
    <t>Churned in Jul'21 -Jan22</t>
  </si>
  <si>
    <t xml:space="preserve">     Wrongly Churned in Jul'21 -Jan'22</t>
  </si>
  <si>
    <t>Cancelled in Jul'21 -Jan'22</t>
  </si>
  <si>
    <t>Jul-Jan'22</t>
  </si>
  <si>
    <t>7Months</t>
  </si>
  <si>
    <t>Jan-2022</t>
  </si>
  <si>
    <t>Feb-2022</t>
  </si>
  <si>
    <t>7 Months</t>
  </si>
  <si>
    <t>8 Months</t>
  </si>
  <si>
    <t>Feb'22</t>
  </si>
  <si>
    <t>Mar'22</t>
  </si>
  <si>
    <t>32,770 calls</t>
  </si>
  <si>
    <t>23,995 calls</t>
  </si>
  <si>
    <t>86% in 30 secs</t>
  </si>
  <si>
    <t>8,775 calls</t>
  </si>
  <si>
    <t>79% in 30 secs</t>
  </si>
  <si>
    <t>12,091 calls</t>
  </si>
  <si>
    <t>3,523 calls</t>
  </si>
  <si>
    <t>25% reduction</t>
  </si>
  <si>
    <t>7,984 calls</t>
  </si>
  <si>
    <t>11% reduction</t>
  </si>
  <si>
    <t xml:space="preserve">  584 calls</t>
  </si>
  <si>
    <t xml:space="preserve">20% reduction </t>
  </si>
  <si>
    <t>8% Increase</t>
  </si>
  <si>
    <t>173,434 Mins</t>
  </si>
  <si>
    <t>Start Time</t>
  </si>
  <si>
    <t>End Time</t>
  </si>
  <si>
    <t>Voice call issue - inability to receive call on MTN redirection line</t>
  </si>
  <si>
    <t>Calls Dropping on MTN redirection Line</t>
  </si>
  <si>
    <t>Silent &amp; Drop calls on MTN redirection Line</t>
  </si>
  <si>
    <t>Voice call issues - Inability to receive calls on MTN redirection line. Experience was 3 out of 6 calls will come through</t>
  </si>
  <si>
    <t>Voice call issues - Inability to receive calls on MTN redirection line. </t>
  </si>
  <si>
    <t>23 out of 120 days</t>
  </si>
  <si>
    <t>LCP Cohort Analysis</t>
  </si>
  <si>
    <t>Month 7</t>
  </si>
  <si>
    <t>Month 8</t>
  </si>
  <si>
    <t>MTN Cohort Analysis</t>
  </si>
  <si>
    <t>Service Joined Month</t>
  </si>
  <si>
    <t>MTN Cohort Base</t>
  </si>
  <si>
    <t>LCP Cohort Base</t>
  </si>
  <si>
    <t>Mar-2022</t>
  </si>
  <si>
    <t>9 Months</t>
  </si>
  <si>
    <t>Month 9</t>
  </si>
  <si>
    <t>MTN Active Status % Split</t>
  </si>
  <si>
    <t>LCP Active Status % Split</t>
  </si>
  <si>
    <t>Cohort Payment Status %</t>
  </si>
  <si>
    <t>Apr'22</t>
  </si>
  <si>
    <t>10 Months</t>
  </si>
  <si>
    <t>Month 10</t>
  </si>
  <si>
    <t>Apr-2022</t>
  </si>
  <si>
    <t>LCP</t>
  </si>
  <si>
    <t>Customer Status</t>
  </si>
  <si>
    <t>COMMUNITY</t>
  </si>
  <si>
    <t>Mth 2</t>
  </si>
  <si>
    <t>Mth 3</t>
  </si>
  <si>
    <t xml:space="preserve">Mth 4 </t>
  </si>
  <si>
    <t>Mth 5</t>
  </si>
  <si>
    <t>Retrieve</t>
  </si>
  <si>
    <t>Mth 6</t>
  </si>
  <si>
    <t>MTN</t>
  </si>
  <si>
    <t>Mth 4</t>
  </si>
  <si>
    <t>Mth 7</t>
  </si>
  <si>
    <t>Mth 8</t>
  </si>
  <si>
    <t>Mth 9</t>
  </si>
  <si>
    <t>Mth 10</t>
  </si>
  <si>
    <t>May-22</t>
  </si>
  <si>
    <t>May'22</t>
  </si>
  <si>
    <t>May-2022</t>
  </si>
  <si>
    <t>11 Months</t>
  </si>
  <si>
    <t>Month 11</t>
  </si>
  <si>
    <t>Joining Payment (1 Month)</t>
  </si>
  <si>
    <t>Mth 11</t>
  </si>
  <si>
    <t>Customer Status %</t>
  </si>
  <si>
    <t>CB Status Upgrade</t>
  </si>
  <si>
    <t>CB Status Downgrade</t>
  </si>
  <si>
    <t>Cancelled to Owner</t>
  </si>
  <si>
    <t>Owner to Cancelled</t>
  </si>
  <si>
    <t>Jun'22</t>
  </si>
  <si>
    <t>Jun-22</t>
  </si>
  <si>
    <t>12 Months</t>
  </si>
  <si>
    <t>Month 12</t>
  </si>
  <si>
    <t>Jun-2022</t>
  </si>
  <si>
    <t>Mth 12</t>
  </si>
  <si>
    <t>Jul-22</t>
  </si>
  <si>
    <t>Jul'22</t>
  </si>
  <si>
    <t>Jul-2022</t>
  </si>
  <si>
    <t>13 Months</t>
  </si>
  <si>
    <t>Month 13</t>
  </si>
  <si>
    <t>Mth 13</t>
  </si>
  <si>
    <t>Aug-22</t>
  </si>
  <si>
    <t xml:space="preserve">Paid base </t>
  </si>
  <si>
    <t>Recovery Base</t>
  </si>
  <si>
    <t xml:space="preserve">Retrieval base </t>
  </si>
  <si>
    <t>Net Churn (%) - Old Version</t>
  </si>
  <si>
    <t>Aug'22</t>
  </si>
  <si>
    <t>New Definition Winback</t>
  </si>
  <si>
    <t>Aug-2022</t>
  </si>
  <si>
    <t>14 Months</t>
  </si>
  <si>
    <t>Month 14</t>
  </si>
  <si>
    <t>PaidBase Diff MOM</t>
  </si>
  <si>
    <t>Paid</t>
  </si>
  <si>
    <t>Recovery</t>
  </si>
  <si>
    <t>Retrieval</t>
  </si>
  <si>
    <t>Paid to Owner</t>
  </si>
  <si>
    <t>Owner to Paid</t>
  </si>
  <si>
    <t>Owner to Recovery</t>
  </si>
  <si>
    <t>Recovery to Owner</t>
  </si>
  <si>
    <t>Retrieval to Owner</t>
  </si>
  <si>
    <t>Owner to Retrieval</t>
  </si>
  <si>
    <t>Retrieval to Paid</t>
  </si>
  <si>
    <t>Paid to Retrieval</t>
  </si>
  <si>
    <t>Recovery to Paid</t>
  </si>
  <si>
    <t>Paid to Recovery</t>
  </si>
  <si>
    <t>Cancelled to Paid</t>
  </si>
  <si>
    <t>Retrieval to Recovery</t>
  </si>
  <si>
    <t>Recovery to Retrieval</t>
  </si>
  <si>
    <t>Cancelled to Recovery</t>
  </si>
  <si>
    <t>Recovery to Cancelled</t>
  </si>
  <si>
    <t>Retrieval to Cancelled</t>
  </si>
  <si>
    <t>Cancelled to Retrieval</t>
  </si>
  <si>
    <t>Mth 14</t>
  </si>
  <si>
    <t>Sep-22</t>
  </si>
  <si>
    <t>Sep'22</t>
  </si>
  <si>
    <t>15 Months</t>
  </si>
  <si>
    <t>Month 15</t>
  </si>
  <si>
    <t>Mth 15</t>
  </si>
  <si>
    <t>Sep-2022</t>
  </si>
  <si>
    <t>Oct-22</t>
  </si>
  <si>
    <t>Oct'22</t>
  </si>
  <si>
    <t>Sep'22 Movement in Oct'22</t>
  </si>
  <si>
    <t>Sep'22 Total</t>
  </si>
  <si>
    <t>New Sales in Oct'22</t>
  </si>
  <si>
    <t>Oct'22 Total</t>
  </si>
  <si>
    <t>Paid to Cancelled</t>
  </si>
  <si>
    <t>16 Months</t>
  </si>
  <si>
    <t>Month 16</t>
  </si>
  <si>
    <t>Mth 16</t>
  </si>
  <si>
    <t>Oct-2022</t>
  </si>
  <si>
    <t>LCP Active Status as at 14th Nov-2022</t>
  </si>
  <si>
    <t>Ongoing</t>
  </si>
  <si>
    <t>Transfer Systems</t>
  </si>
  <si>
    <t>Nov-22</t>
  </si>
  <si>
    <t>Nov'22</t>
  </si>
  <si>
    <t>17 Months</t>
  </si>
  <si>
    <t>Month 17</t>
  </si>
  <si>
    <t>Mth 17</t>
  </si>
  <si>
    <t>Nov-2022</t>
  </si>
  <si>
    <t xml:space="preserve"> Completed &lt; 30days</t>
  </si>
  <si>
    <t>Owners (exited)</t>
  </si>
  <si>
    <t xml:space="preserve"> Completed &gt;= 30days</t>
  </si>
  <si>
    <t>Dec'22</t>
  </si>
  <si>
    <t>Dec-22</t>
  </si>
  <si>
    <t>Retention Metrics -MTN Only</t>
  </si>
  <si>
    <t>18 Months</t>
  </si>
  <si>
    <t>Month 18</t>
  </si>
  <si>
    <t>Dec-2022</t>
  </si>
  <si>
    <t>Jan-23</t>
  </si>
  <si>
    <t>Jan'23</t>
  </si>
  <si>
    <t>Payment considered was till 14th Feb'23</t>
  </si>
  <si>
    <t>19 Months</t>
  </si>
  <si>
    <t>Month 19</t>
  </si>
  <si>
    <t>Jan-2023</t>
  </si>
  <si>
    <t>COHORT SIZING &amp; SERVICE</t>
  </si>
  <si>
    <t>MONTHS</t>
  </si>
  <si>
    <t>Original Count</t>
  </si>
  <si>
    <t>Current Mth</t>
  </si>
  <si>
    <t>Current Count</t>
  </si>
  <si>
    <t>Delayed Transfers</t>
  </si>
  <si>
    <r>
      <rPr>
        <b/>
        <sz val="11"/>
        <color theme="1"/>
        <rFont val="Calibri"/>
        <family val="2"/>
      </rPr>
      <t>&gt;</t>
    </r>
    <r>
      <rPr>
        <b/>
        <sz val="11"/>
        <color theme="1"/>
        <rFont val="Montserrat"/>
      </rPr>
      <t xml:space="preserve"> Current-5</t>
    </r>
  </si>
  <si>
    <t>Current-5</t>
  </si>
  <si>
    <t>Current-4</t>
  </si>
  <si>
    <t xml:space="preserve">Current-3 </t>
  </si>
  <si>
    <t>Current-2</t>
  </si>
  <si>
    <t>Current-1</t>
  </si>
  <si>
    <t xml:space="preserve">Current </t>
  </si>
  <si>
    <t>Ongoing Transfer</t>
  </si>
  <si>
    <t>&gt; Current-5</t>
  </si>
  <si>
    <t>Feb-23</t>
  </si>
  <si>
    <t>Feb'23</t>
  </si>
  <si>
    <t>20 Months</t>
  </si>
  <si>
    <t>Month 20</t>
  </si>
  <si>
    <t>as at</t>
  </si>
  <si>
    <t>Mid-Month Report</t>
  </si>
  <si>
    <t>Monthly Payment Due</t>
  </si>
  <si>
    <t>Owners</t>
  </si>
  <si>
    <t xml:space="preserve">Current Paid </t>
  </si>
  <si>
    <t>Current Repayment Rate</t>
  </si>
  <si>
    <t>Target Current Paid Months</t>
  </si>
  <si>
    <t>Actual Current Paid Months</t>
  </si>
  <si>
    <t>Delayed Payment Months</t>
  </si>
  <si>
    <t>Unpaid Months</t>
  </si>
  <si>
    <t>Check</t>
  </si>
  <si>
    <t>Current Paid Months Rate</t>
  </si>
  <si>
    <t>Delayed Months Rate</t>
  </si>
  <si>
    <t>Unpaid Months Rate</t>
  </si>
  <si>
    <t>Combined Payment Rate</t>
  </si>
  <si>
    <t>Full Month Report</t>
  </si>
  <si>
    <t>Mid - Month</t>
  </si>
  <si>
    <t>Current Delayed Months Rate</t>
  </si>
  <si>
    <t>Current Unpaid Months Rate</t>
  </si>
  <si>
    <t>Full - Month</t>
  </si>
  <si>
    <t>OWNER OVERTIME PAYMENT</t>
  </si>
  <si>
    <t>Total Number of Onwers</t>
  </si>
  <si>
    <t>Target Owner Payment Months</t>
  </si>
  <si>
    <t>Actual Owner Payment Months</t>
  </si>
  <si>
    <t>Owner Overtime Payment Rate</t>
  </si>
  <si>
    <t>Mar-23</t>
  </si>
  <si>
    <t>Mar'23</t>
  </si>
  <si>
    <t>21 Months</t>
  </si>
  <si>
    <t>Month 21</t>
  </si>
  <si>
    <t>Feb-2023</t>
  </si>
  <si>
    <t>Apr-23</t>
  </si>
  <si>
    <t>Apr'23</t>
  </si>
  <si>
    <t>Non-LCP Only</t>
  </si>
  <si>
    <t>22 Months</t>
  </si>
  <si>
    <t>Month 22</t>
  </si>
  <si>
    <t>April 2023 Status</t>
  </si>
  <si>
    <t>Mar-2023</t>
  </si>
  <si>
    <t>Payment considered was till 14th May'23</t>
  </si>
  <si>
    <t>Revised Anniversary</t>
  </si>
  <si>
    <t>Apr-2023</t>
  </si>
  <si>
    <t>Mth 18</t>
  </si>
  <si>
    <t>Retrieval System</t>
  </si>
  <si>
    <t>Transfered System</t>
  </si>
  <si>
    <t>Lost System</t>
  </si>
  <si>
    <t>May'23 till 14th</t>
  </si>
  <si>
    <t>Repayment KPIs</t>
  </si>
  <si>
    <t>Feb 23 Payments</t>
  </si>
  <si>
    <t>Mar 23 Payments</t>
  </si>
  <si>
    <t>@mid-Mar</t>
  </si>
  <si>
    <t>@end-Mar</t>
  </si>
  <si>
    <t>@mid-Apr</t>
  </si>
  <si>
    <t>@end-Apr</t>
  </si>
  <si>
    <t xml:space="preserve">As at date % of Current Contracts that have paid their previous month payment </t>
  </si>
  <si>
    <t>'Current' means a payment was expected in previous month, ie Owners have been excluded</t>
  </si>
  <si>
    <t>Combined Paid Rate</t>
  </si>
  <si>
    <t>Total paid months out of the cumulative total expected months of all cohorts</t>
  </si>
  <si>
    <t>'Expected' includes delayed transfer months</t>
  </si>
  <si>
    <t>Owners Overtime Rate</t>
  </si>
  <si>
    <t>For all owners, number of months to make full payment over tenure months minus 1</t>
  </si>
  <si>
    <t>106 owners by end Mar 23</t>
  </si>
  <si>
    <t>Jan 23 Payments</t>
  </si>
  <si>
    <t>Apr 23 Payments</t>
  </si>
  <si>
    <t>@mid-Feb</t>
  </si>
  <si>
    <t>@end-Feb</t>
  </si>
  <si>
    <t>@mid-May</t>
  </si>
  <si>
    <t>@end-May</t>
  </si>
  <si>
    <t>May-23</t>
  </si>
  <si>
    <t>May'23 &amp; Apr'23  Variance</t>
  </si>
  <si>
    <t>May'23</t>
  </si>
  <si>
    <t>Apr'23 Movement in May'23</t>
  </si>
  <si>
    <t>5,421 Missing Contracts both in Jan'23,Feb'23 ,Mar'23 ,Apr'23 &amp; May'23 but were available as at 31st Dec'22</t>
  </si>
  <si>
    <t>Contract till Missing from both Jan'23 ,Feb'23, Mar'23, Apr'23 &amp; May'23</t>
  </si>
  <si>
    <t>Apr'22 Total</t>
  </si>
  <si>
    <t>New Sales in May'23</t>
  </si>
  <si>
    <t>May'23 Total</t>
  </si>
  <si>
    <t>23 Months</t>
  </si>
  <si>
    <t>Month 23</t>
  </si>
  <si>
    <t>Payment considered was till 31st May'23</t>
  </si>
  <si>
    <t>MTN Active Status as at 31st May'23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</si>
</sst>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69"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1"/>
      <name val="Calibri"/>
      <family val="2"/>
    </font>
    <font>
      <b/>
      <sz val="11"/>
      <color theme="1"/>
      <name val="Calibri"/>
      <family val="2"/>
    </font>
    <font>
      <sz val="10"/>
      <color theme="1"/>
      <name val="Times New Roman"/>
      <family val="1"/>
    </font>
    <font>
      <b/>
      <sz val="11"/>
      <color rgb="FFFF0000"/>
      <name val="Calibri"/>
      <family val="2"/>
      <scheme val="minor"/>
    </font>
    <font>
      <sz val="18"/>
      <name val="Arial"/>
      <family val="2"/>
    </font>
    <font>
      <b/>
      <sz val="16"/>
      <color rgb="FFFFFFFF"/>
      <name val="Arial"/>
      <family val="2"/>
    </font>
    <font>
      <b/>
      <sz val="18"/>
      <color rgb="FF402551"/>
      <name val="Montserrat"/>
    </font>
    <font>
      <b/>
      <sz val="9"/>
      <color indexed="81"/>
      <name val="Tahoma"/>
      <family val="2"/>
    </font>
    <font>
      <sz val="9"/>
      <color indexed="81"/>
      <name val="Tahoma"/>
      <family val="2"/>
    </font>
    <font>
      <b/>
      <sz val="16"/>
      <color rgb="FFFFFFFF"/>
      <name val="Montserrat"/>
    </font>
    <font>
      <b/>
      <sz val="12"/>
      <color rgb="FF0D0810"/>
      <name val="Montserrat"/>
    </font>
    <font>
      <sz val="12"/>
      <color rgb="FF0D0810"/>
      <name val="Montserrat"/>
    </font>
    <font>
      <b/>
      <sz val="12"/>
      <color rgb="FF402551"/>
      <name val="Montserrat"/>
    </font>
    <font>
      <sz val="12"/>
      <color rgb="FFFF0000"/>
      <name val="Montserrat"/>
    </font>
    <font>
      <b/>
      <sz val="16"/>
      <color rgb="FF3D3866"/>
      <name val="Montserrat"/>
    </font>
    <font>
      <b/>
      <sz val="14"/>
      <color rgb="FF3D3866"/>
      <name val="Montserrat"/>
    </font>
    <font>
      <i/>
      <sz val="11"/>
      <color theme="1"/>
      <name val="Calibri"/>
      <family val="2"/>
      <scheme val="minor"/>
    </font>
    <font>
      <b/>
      <i/>
      <sz val="11"/>
      <color theme="1"/>
      <name val="Calibri"/>
      <family val="2"/>
      <scheme val="minor"/>
    </font>
    <font>
      <i/>
      <sz val="11"/>
      <color theme="2" tint="-0.499984740745262"/>
      <name val="Calibri"/>
      <family val="2"/>
      <scheme val="minor"/>
    </font>
    <font>
      <sz val="11"/>
      <color theme="2" tint="-0.499984740745262"/>
      <name val="Calibri"/>
      <family val="2"/>
      <scheme val="minor"/>
    </font>
    <font>
      <b/>
      <sz val="11"/>
      <color theme="2" tint="-0.499984740745262"/>
      <name val="Calibri"/>
      <family val="2"/>
      <scheme val="minor"/>
    </font>
    <font>
      <b/>
      <sz val="16"/>
      <color theme="1"/>
      <name val="Calibri"/>
      <family val="2"/>
      <scheme val="minor"/>
    </font>
    <font>
      <b/>
      <sz val="14"/>
      <color theme="1"/>
      <name val="Calibri"/>
      <family val="2"/>
      <scheme val="minor"/>
    </font>
    <font>
      <sz val="14"/>
      <color theme="1"/>
      <name val="Calibri"/>
      <family val="2"/>
      <scheme val="minor"/>
    </font>
    <font>
      <sz val="11"/>
      <color theme="2" tint="-0.749992370372631"/>
      <name val="Calibri"/>
      <family val="2"/>
      <scheme val="minor"/>
    </font>
    <font>
      <i/>
      <sz val="11"/>
      <color theme="2" tint="-0.749992370372631"/>
      <name val="Calibri"/>
      <family val="2"/>
      <scheme val="minor"/>
    </font>
    <font>
      <b/>
      <sz val="11"/>
      <color theme="1"/>
      <name val="Montserrat"/>
    </font>
    <font>
      <sz val="11"/>
      <color theme="1"/>
      <name val="Montserrat"/>
    </font>
    <font>
      <b/>
      <sz val="16"/>
      <name val="Arial"/>
      <family val="2"/>
    </font>
    <font>
      <sz val="16"/>
      <color rgb="FF0D0810"/>
      <name val="Montserrat"/>
    </font>
    <font>
      <sz val="16"/>
      <color rgb="FF402551"/>
      <name val="Montserrat"/>
    </font>
    <font>
      <sz val="18"/>
      <name val="Montserrat"/>
    </font>
    <font>
      <sz val="14"/>
      <color rgb="FF402551"/>
      <name val="Montserrat"/>
    </font>
    <font>
      <b/>
      <sz val="14"/>
      <color rgb="FF402551"/>
      <name val="Montserrat"/>
    </font>
    <font>
      <sz val="11"/>
      <color rgb="FFFF0000"/>
      <name val="Montserrat"/>
    </font>
    <font>
      <sz val="8"/>
      <name val="Calibri"/>
      <family val="2"/>
      <scheme val="minor"/>
    </font>
    <font>
      <b/>
      <sz val="11"/>
      <color theme="0"/>
      <name val="Montserrat"/>
    </font>
    <font>
      <b/>
      <vertAlign val="superscript"/>
      <sz val="14"/>
      <color rgb="FF3D3866"/>
      <name val="Montserrat"/>
    </font>
    <font>
      <sz val="12"/>
      <color rgb="FF7F7F7F"/>
      <name val="Montserrat"/>
    </font>
    <font>
      <b/>
      <sz val="18"/>
      <color theme="1"/>
      <name val="Calibri"/>
      <family val="2"/>
      <scheme val="minor"/>
    </font>
    <font>
      <sz val="12"/>
      <color rgb="FF00B050"/>
      <name val="Montserrat"/>
    </font>
    <font>
      <b/>
      <sz val="12"/>
      <color rgb="FFFFFFFF"/>
      <name val="Calibri"/>
      <family val="2"/>
      <scheme val="minor"/>
    </font>
    <font>
      <sz val="10"/>
      <color theme="1"/>
      <name val="Montserrat"/>
    </font>
    <font>
      <b/>
      <sz val="10"/>
      <color theme="1"/>
      <name val="Montserrat"/>
    </font>
    <font>
      <b/>
      <sz val="14"/>
      <color theme="1"/>
      <name val="Montserrat"/>
    </font>
    <font>
      <b/>
      <sz val="11"/>
      <color rgb="FFFF0000"/>
      <name val="Montserrat"/>
    </font>
    <font>
      <b/>
      <sz val="10"/>
      <color theme="0"/>
      <name val="Calibri"/>
      <family val="2"/>
      <scheme val="minor"/>
    </font>
    <font>
      <b/>
      <sz val="10"/>
      <color theme="1"/>
      <name val="Calibri"/>
      <family val="2"/>
      <scheme val="minor"/>
    </font>
    <font>
      <sz val="10"/>
      <color theme="1"/>
      <name val="Calibri"/>
      <family val="2"/>
      <scheme val="minor"/>
    </font>
    <font>
      <b/>
      <u/>
      <sz val="11"/>
      <color theme="1"/>
      <name val="Calibri"/>
      <family val="2"/>
      <scheme val="minor"/>
    </font>
    <font>
      <sz val="11"/>
      <color theme="0"/>
      <name val="Calibri"/>
      <family val="2"/>
      <scheme val="minor"/>
    </font>
    <font>
      <b/>
      <i/>
      <sz val="9"/>
      <color indexed="81"/>
      <name val="Tahoma"/>
      <family val="2"/>
    </font>
    <font>
      <b/>
      <i/>
      <u/>
      <sz val="9"/>
      <color indexed="81"/>
      <name val="Tahoma"/>
      <family val="2"/>
    </font>
    <font>
      <b/>
      <u/>
      <sz val="9"/>
      <color indexed="81"/>
      <name val="Tahoma"/>
      <family val="2"/>
    </font>
    <font>
      <b/>
      <sz val="11"/>
      <color theme="1"/>
      <name val="Montserrat"/>
      <family val="2"/>
    </font>
    <font>
      <sz val="11"/>
      <name val="Montserrat"/>
    </font>
    <font>
      <b/>
      <sz val="8"/>
      <color theme="1"/>
      <name val="Montserrat"/>
    </font>
    <font>
      <sz val="8"/>
      <color theme="1"/>
      <name val="Montserrat"/>
    </font>
    <font>
      <sz val="8"/>
      <color theme="1"/>
      <name val="Calibri"/>
      <family val="2"/>
      <scheme val="minor"/>
    </font>
    <font>
      <b/>
      <sz val="14"/>
      <color rgb="FF9900CC"/>
      <name val="Montserrat"/>
    </font>
    <font>
      <sz val="12"/>
      <color rgb="FF9900CC"/>
      <name val="Montserrat"/>
    </font>
    <font>
      <sz val="14"/>
      <color rgb="FF9900CC"/>
      <name val="Montserrat"/>
    </font>
    <font>
      <sz val="12"/>
      <color rgb="FF000000"/>
      <name val="Montserrat"/>
    </font>
    <font>
      <sz val="14"/>
      <color theme="1"/>
      <name val="Montserrat"/>
    </font>
  </fonts>
  <fills count="32">
    <fill>
      <patternFill patternType="none"/>
    </fill>
    <fill>
      <patternFill patternType="gray125"/>
    </fill>
    <fill>
      <patternFill patternType="solid">
        <fgColor theme="4" tint="0.79998168889431442"/>
        <bgColor theme="4" tint="0.79998168889431442"/>
      </patternFill>
    </fill>
    <fill>
      <patternFill patternType="solid">
        <fgColor theme="0" tint="-0.14999847407452621"/>
        <bgColor indexed="64"/>
      </patternFill>
    </fill>
    <fill>
      <patternFill patternType="solid">
        <fgColor theme="1"/>
        <bgColor indexed="64"/>
      </patternFill>
    </fill>
    <fill>
      <patternFill patternType="solid">
        <fgColor rgb="FF402551"/>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8" tint="0.39997558519241921"/>
        <bgColor indexed="64"/>
      </patternFill>
    </fill>
    <fill>
      <patternFill patternType="solid">
        <fgColor rgb="FFF9ADE9"/>
        <bgColor indexed="64"/>
      </patternFill>
    </fill>
    <fill>
      <patternFill patternType="solid">
        <fgColor theme="0"/>
        <bgColor indexed="64"/>
      </patternFill>
    </fill>
    <fill>
      <patternFill patternType="solid">
        <fgColor rgb="FF00206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6600"/>
        <bgColor indexed="64"/>
      </patternFill>
    </fill>
    <fill>
      <patternFill patternType="solid">
        <fgColor rgb="FFCCFFCC"/>
        <bgColor indexed="64"/>
      </patternFill>
    </fill>
    <fill>
      <patternFill patternType="solid">
        <fgColor rgb="FFCCFFCC"/>
        <bgColor theme="4" tint="0.79998168889431442"/>
      </patternFill>
    </fill>
    <fill>
      <patternFill patternType="solid">
        <fgColor rgb="FFFFCC99"/>
        <bgColor indexed="64"/>
      </patternFill>
    </fill>
    <fill>
      <patternFill patternType="solid">
        <fgColor rgb="FFFFCC99"/>
        <bgColor theme="4" tint="0.79998168889431442"/>
      </patternFill>
    </fill>
    <fill>
      <patternFill patternType="solid">
        <fgColor theme="1"/>
        <bgColor theme="4" tint="0.79998168889431442"/>
      </patternFill>
    </fill>
    <fill>
      <patternFill patternType="solid">
        <fgColor theme="0" tint="-4.9989318521683403E-2"/>
        <bgColor indexed="64"/>
      </patternFill>
    </fill>
    <fill>
      <patternFill patternType="solid">
        <fgColor rgb="FFFFFF00"/>
        <bgColor indexed="64"/>
      </patternFill>
    </fill>
    <fill>
      <patternFill patternType="solid">
        <fgColor rgb="FF0070C0"/>
        <bgColor indexed="64"/>
      </patternFill>
    </fill>
    <fill>
      <patternFill patternType="solid">
        <fgColor rgb="FF0070C0"/>
        <bgColor theme="4" tint="0.79998168889431442"/>
      </patternFill>
    </fill>
    <fill>
      <patternFill patternType="solid">
        <fgColor theme="9" tint="0.79998168889431442"/>
        <bgColor theme="4" tint="0.79998168889431442"/>
      </patternFill>
    </fill>
    <fill>
      <patternFill patternType="solid">
        <fgColor rgb="FF00B050"/>
        <bgColor theme="4" tint="0.79998168889431442"/>
      </patternFill>
    </fill>
    <fill>
      <patternFill patternType="solid">
        <fgColor theme="4" tint="0.79998168889431442"/>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7"/>
        <bgColor indexed="64"/>
      </patternFill>
    </fill>
  </fills>
  <borders count="79">
    <border>
      <left/>
      <right/>
      <top/>
      <bottom/>
      <diagonal/>
    </border>
    <border>
      <left style="medium">
        <color rgb="FF0D0810"/>
      </left>
      <right style="medium">
        <color rgb="FF0D0810"/>
      </right>
      <top/>
      <bottom style="medium">
        <color rgb="FF0D0810"/>
      </bottom>
      <diagonal/>
    </border>
    <border>
      <left style="medium">
        <color rgb="FF402551"/>
      </left>
      <right style="medium">
        <color rgb="FF402551"/>
      </right>
      <top style="medium">
        <color rgb="FF402551"/>
      </top>
      <bottom style="medium">
        <color rgb="FF402551"/>
      </bottom>
      <diagonal/>
    </border>
    <border>
      <left/>
      <right style="medium">
        <color rgb="FF402551"/>
      </right>
      <top style="medium">
        <color rgb="FF402551"/>
      </top>
      <bottom style="medium">
        <color rgb="FF402551"/>
      </bottom>
      <diagonal/>
    </border>
    <border>
      <left style="medium">
        <color rgb="FF402551"/>
      </left>
      <right style="medium">
        <color rgb="FF402551"/>
      </right>
      <top/>
      <bottom style="medium">
        <color rgb="FF402551"/>
      </bottom>
      <diagonal/>
    </border>
    <border>
      <left/>
      <right style="medium">
        <color rgb="FF402551"/>
      </right>
      <top/>
      <bottom style="medium">
        <color rgb="FF402551"/>
      </bottom>
      <diagonal/>
    </border>
    <border>
      <left style="medium">
        <color rgb="FF402551"/>
      </left>
      <right/>
      <top style="medium">
        <color rgb="FF402551"/>
      </top>
      <bottom style="medium">
        <color rgb="FF402551"/>
      </bottom>
      <diagonal/>
    </border>
    <border>
      <left style="thin">
        <color auto="1"/>
      </left>
      <right style="thin">
        <color auto="1"/>
      </right>
      <top style="thin">
        <color auto="1"/>
      </top>
      <bottom style="thin">
        <color auto="1"/>
      </bottom>
      <diagonal/>
    </border>
    <border>
      <left style="medium">
        <color rgb="FF0D0810"/>
      </left>
      <right style="medium">
        <color rgb="FF0D0810"/>
      </right>
      <top style="medium">
        <color rgb="FF0D0810"/>
      </top>
      <bottom style="medium">
        <color rgb="FF0D0810"/>
      </bottom>
      <diagonal/>
    </border>
    <border>
      <left style="thin">
        <color indexed="64"/>
      </left>
      <right style="thin">
        <color indexed="64"/>
      </right>
      <top/>
      <bottom/>
      <diagonal/>
    </border>
    <border>
      <left style="medium">
        <color rgb="FF0D0810"/>
      </left>
      <right style="medium">
        <color rgb="FF0D0810"/>
      </right>
      <top style="medium">
        <color rgb="FF0D0810"/>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medium">
        <color auto="1"/>
      </right>
      <top style="medium">
        <color auto="1"/>
      </top>
      <bottom style="hair">
        <color auto="1"/>
      </bottom>
      <diagonal/>
    </border>
    <border>
      <left style="hair">
        <color auto="1"/>
      </left>
      <right/>
      <top/>
      <bottom style="hair">
        <color auto="1"/>
      </bottom>
      <diagonal/>
    </border>
    <border>
      <left style="hair">
        <color auto="1"/>
      </left>
      <right/>
      <top style="hair">
        <color auto="1"/>
      </top>
      <bottom style="hair">
        <color auto="1"/>
      </bottom>
      <diagonal/>
    </border>
    <border>
      <left/>
      <right style="hair">
        <color auto="1"/>
      </right>
      <top/>
      <bottom style="hair">
        <color auto="1"/>
      </bottom>
      <diagonal/>
    </border>
    <border>
      <left/>
      <right style="hair">
        <color auto="1"/>
      </right>
      <top style="hair">
        <color auto="1"/>
      </top>
      <bottom style="hair">
        <color auto="1"/>
      </bottom>
      <diagonal/>
    </border>
    <border>
      <left/>
      <right style="hair">
        <color auto="1"/>
      </right>
      <top style="medium">
        <color auto="1"/>
      </top>
      <bottom style="medium">
        <color auto="1"/>
      </bottom>
      <diagonal/>
    </border>
    <border>
      <left/>
      <right style="hair">
        <color auto="1"/>
      </right>
      <top style="hair">
        <color auto="1"/>
      </top>
      <bottom style="medium">
        <color auto="1"/>
      </bottom>
      <diagonal/>
    </border>
    <border>
      <left/>
      <right style="hair">
        <color auto="1"/>
      </right>
      <top style="hair">
        <color auto="1"/>
      </top>
      <bottom/>
      <diagonal/>
    </border>
    <border>
      <left style="hair">
        <color auto="1"/>
      </left>
      <right style="medium">
        <color auto="1"/>
      </right>
      <top/>
      <bottom/>
      <diagonal/>
    </border>
    <border>
      <left/>
      <right style="hair">
        <color auto="1"/>
      </right>
      <top/>
      <bottom/>
      <diagonal/>
    </border>
    <border>
      <left style="hair">
        <color auto="1"/>
      </left>
      <right style="hair">
        <color auto="1"/>
      </right>
      <top/>
      <bottom/>
      <diagonal/>
    </border>
    <border>
      <left/>
      <right/>
      <top style="medium">
        <color auto="1"/>
      </top>
      <bottom style="medium">
        <color auto="1"/>
      </bottom>
      <diagonal/>
    </border>
    <border>
      <left style="thick">
        <color indexed="64"/>
      </left>
      <right/>
      <top style="thick">
        <color indexed="64"/>
      </top>
      <bottom style="medium">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top/>
      <bottom style="medium">
        <color indexed="64"/>
      </bottom>
      <diagonal/>
    </border>
    <border>
      <left/>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medium">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style="medium">
        <color auto="1"/>
      </left>
      <right/>
      <top/>
      <bottom/>
      <diagonal/>
    </border>
    <border>
      <left/>
      <right style="medium">
        <color auto="1"/>
      </right>
      <top/>
      <bottom/>
      <diagonal/>
    </border>
    <border>
      <left style="thick">
        <color indexed="64"/>
      </left>
      <right/>
      <top/>
      <bottom/>
      <diagonal/>
    </border>
    <border>
      <left/>
      <right style="medium">
        <color auto="1"/>
      </right>
      <top style="hair">
        <color auto="1"/>
      </top>
      <bottom style="hair">
        <color auto="1"/>
      </bottom>
      <diagonal/>
    </border>
    <border>
      <left style="hair">
        <color auto="1"/>
      </left>
      <right/>
      <top/>
      <bottom/>
      <diagonal/>
    </border>
    <border>
      <left style="medium">
        <color indexed="64"/>
      </left>
      <right style="medium">
        <color indexed="64"/>
      </right>
      <top style="hair">
        <color indexed="64"/>
      </top>
      <bottom/>
      <diagonal/>
    </border>
    <border>
      <left style="hair">
        <color auto="1"/>
      </left>
      <right/>
      <top style="medium">
        <color auto="1"/>
      </top>
      <bottom style="medium">
        <color auto="1"/>
      </bottom>
      <diagonal/>
    </border>
    <border>
      <left style="hair">
        <color auto="1"/>
      </left>
      <right/>
      <top style="medium">
        <color auto="1"/>
      </top>
      <bottom style="hair">
        <color auto="1"/>
      </bottom>
      <diagonal/>
    </border>
    <border>
      <left style="hair">
        <color auto="1"/>
      </left>
      <right/>
      <top style="hair">
        <color auto="1"/>
      </top>
      <bottom/>
      <diagonal/>
    </border>
    <border>
      <left style="hair">
        <color auto="1"/>
      </left>
      <right/>
      <top style="hair">
        <color auto="1"/>
      </top>
      <bottom style="medium">
        <color auto="1"/>
      </bottom>
      <diagonal/>
    </border>
    <border>
      <left/>
      <right/>
      <top style="medium">
        <color auto="1"/>
      </top>
      <bottom style="hair">
        <color auto="1"/>
      </bottom>
      <diagonal/>
    </border>
    <border>
      <left/>
      <right style="hair">
        <color auto="1"/>
      </right>
      <top style="medium">
        <color auto="1"/>
      </top>
      <bottom style="hair">
        <color auto="1"/>
      </bottom>
      <diagonal/>
    </border>
    <border>
      <left/>
      <right/>
      <top/>
      <bottom style="hair">
        <color auto="1"/>
      </bottom>
      <diagonal/>
    </border>
    <border>
      <left style="medium">
        <color auto="1"/>
      </left>
      <right style="thin">
        <color auto="1"/>
      </right>
      <top style="medium">
        <color auto="1"/>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s>
  <cellStyleXfs count="4">
    <xf numFmtId="0" fontId="0" fillId="0" borderId="0"/>
    <xf numFmtId="9" fontId="1" fillId="0" borderId="0" applyFont="0" applyFill="0" applyBorder="0" applyAlignment="0" applyProtection="0"/>
    <xf numFmtId="0" fontId="1" fillId="0" borderId="0"/>
    <xf numFmtId="43" fontId="1" fillId="0" borderId="0" applyFont="0" applyFill="0" applyBorder="0" applyAlignment="0" applyProtection="0"/>
  </cellStyleXfs>
  <cellXfs count="503">
    <xf numFmtId="0" fontId="0" fillId="0" borderId="0" xfId="0"/>
    <xf numFmtId="0" fontId="6" fillId="0" borderId="2" xfId="0" applyFont="1" applyBorder="1" applyAlignment="1">
      <alignment horizontal="left" vertical="center"/>
    </xf>
    <xf numFmtId="0" fontId="5" fillId="0" borderId="4" xfId="0" applyFont="1" applyBorder="1" applyAlignment="1">
      <alignment horizontal="left" vertical="center"/>
    </xf>
    <xf numFmtId="3" fontId="6" fillId="0" borderId="3" xfId="0" applyNumberFormat="1" applyFont="1" applyBorder="1" applyAlignment="1">
      <alignment horizontal="center" vertical="center"/>
    </xf>
    <xf numFmtId="0" fontId="7" fillId="0" borderId="5" xfId="0" applyFont="1" applyBorder="1" applyAlignment="1">
      <alignment horizontal="center"/>
    </xf>
    <xf numFmtId="9" fontId="7" fillId="0" borderId="5" xfId="0" applyNumberFormat="1" applyFont="1" applyBorder="1" applyAlignment="1">
      <alignment horizontal="center"/>
    </xf>
    <xf numFmtId="0" fontId="4" fillId="0" borderId="0" xfId="0" applyFont="1"/>
    <xf numFmtId="0" fontId="11" fillId="0" borderId="2" xfId="0" applyFont="1" applyBorder="1" applyAlignment="1">
      <alignment horizontal="left" vertical="center" wrapText="1" readingOrder="1"/>
    </xf>
    <xf numFmtId="0" fontId="4" fillId="6" borderId="7" xfId="0" applyFont="1" applyFill="1" applyBorder="1"/>
    <xf numFmtId="0" fontId="4" fillId="6" borderId="7" xfId="0" applyFont="1" applyFill="1" applyBorder="1" applyAlignment="1">
      <alignment horizontal="center"/>
    </xf>
    <xf numFmtId="0" fontId="4" fillId="0" borderId="7" xfId="0" applyFont="1" applyBorder="1"/>
    <xf numFmtId="10" fontId="4" fillId="0" borderId="7" xfId="0" applyNumberFormat="1" applyFont="1" applyBorder="1" applyAlignment="1">
      <alignment horizontal="center"/>
    </xf>
    <xf numFmtId="164" fontId="4" fillId="0" borderId="7" xfId="0" applyNumberFormat="1" applyFont="1" applyBorder="1" applyAlignment="1">
      <alignment horizontal="center"/>
    </xf>
    <xf numFmtId="0" fontId="15" fillId="0" borderId="8" xfId="0" applyFont="1" applyBorder="1" applyAlignment="1">
      <alignment horizontal="left" vertical="center" readingOrder="1"/>
    </xf>
    <xf numFmtId="0" fontId="16" fillId="0" borderId="8" xfId="0" applyFont="1" applyBorder="1" applyAlignment="1">
      <alignment horizontal="center" vertical="center" readingOrder="1"/>
    </xf>
    <xf numFmtId="0" fontId="17" fillId="0" borderId="8" xfId="0" applyFont="1" applyBorder="1" applyAlignment="1">
      <alignment horizontal="center" vertical="center" readingOrder="1"/>
    </xf>
    <xf numFmtId="0" fontId="9" fillId="0" borderId="8" xfId="0" applyFont="1" applyBorder="1" applyAlignment="1">
      <alignment horizontal="center" vertical="center"/>
    </xf>
    <xf numFmtId="0" fontId="16" fillId="0" borderId="8" xfId="0" applyFont="1" applyBorder="1" applyAlignment="1">
      <alignment horizontal="left" vertical="center" readingOrder="1"/>
    </xf>
    <xf numFmtId="9" fontId="16" fillId="0" borderId="8" xfId="0" applyNumberFormat="1" applyFont="1" applyBorder="1" applyAlignment="1">
      <alignment horizontal="center" vertical="center" readingOrder="1"/>
    </xf>
    <xf numFmtId="9" fontId="18" fillId="0" borderId="8" xfId="0" applyNumberFormat="1" applyFont="1" applyBorder="1" applyAlignment="1">
      <alignment horizontal="center" vertical="center" readingOrder="1"/>
    </xf>
    <xf numFmtId="0" fontId="18" fillId="0" borderId="8" xfId="0" applyFont="1" applyBorder="1" applyAlignment="1">
      <alignment horizontal="left" vertical="center" readingOrder="1"/>
    </xf>
    <xf numFmtId="9" fontId="17" fillId="0" borderId="8" xfId="0" applyNumberFormat="1" applyFont="1" applyBorder="1" applyAlignment="1">
      <alignment horizontal="center" vertical="center" readingOrder="1"/>
    </xf>
    <xf numFmtId="0" fontId="19" fillId="0" borderId="0" xfId="0" applyFont="1" applyAlignment="1">
      <alignment horizontal="left" vertical="center" readingOrder="1"/>
    </xf>
    <xf numFmtId="0" fontId="20" fillId="0" borderId="0" xfId="0" applyFont="1" applyAlignment="1">
      <alignment horizontal="left" vertical="center" readingOrder="1"/>
    </xf>
    <xf numFmtId="0" fontId="2" fillId="4" borderId="7" xfId="0" applyFont="1" applyFill="1" applyBorder="1"/>
    <xf numFmtId="0" fontId="2" fillId="4" borderId="7" xfId="0" applyFont="1" applyFill="1" applyBorder="1" applyAlignment="1">
      <alignment horizontal="center"/>
    </xf>
    <xf numFmtId="0" fontId="4" fillId="3" borderId="7" xfId="0" applyFont="1" applyFill="1" applyBorder="1"/>
    <xf numFmtId="0" fontId="0" fillId="0" borderId="7" xfId="0" applyBorder="1"/>
    <xf numFmtId="0" fontId="4" fillId="9" borderId="7" xfId="0" applyFont="1" applyFill="1" applyBorder="1" applyAlignment="1">
      <alignment horizontal="left"/>
    </xf>
    <xf numFmtId="0" fontId="2" fillId="0" borderId="0" xfId="0" applyFont="1"/>
    <xf numFmtId="0" fontId="21" fillId="0" borderId="7" xfId="0" applyFont="1" applyBorder="1"/>
    <xf numFmtId="0" fontId="23" fillId="0" borderId="7" xfId="0" applyFont="1" applyBorder="1"/>
    <xf numFmtId="0" fontId="2" fillId="4" borderId="9" xfId="0" applyFont="1" applyFill="1" applyBorder="1" applyAlignment="1">
      <alignment horizontal="center"/>
    </xf>
    <xf numFmtId="0" fontId="0" fillId="9" borderId="7" xfId="0" applyFill="1" applyBorder="1"/>
    <xf numFmtId="0" fontId="24" fillId="0" borderId="7" xfId="0" applyFont="1" applyBorder="1"/>
    <xf numFmtId="9" fontId="0" fillId="0" borderId="0" xfId="0" applyNumberFormat="1" applyAlignment="1">
      <alignment horizontal="center"/>
    </xf>
    <xf numFmtId="0" fontId="8" fillId="0" borderId="0" xfId="0" applyFont="1"/>
    <xf numFmtId="0" fontId="0" fillId="0" borderId="0" xfId="0" applyAlignment="1">
      <alignment wrapText="1"/>
    </xf>
    <xf numFmtId="0" fontId="4" fillId="0" borderId="0" xfId="0" applyFont="1" applyAlignment="1">
      <alignment horizontal="left"/>
    </xf>
    <xf numFmtId="0" fontId="26" fillId="0" borderId="7" xfId="0" applyFont="1" applyBorder="1" applyAlignment="1">
      <alignment vertical="center"/>
    </xf>
    <xf numFmtId="0" fontId="28" fillId="0" borderId="7" xfId="0" applyFont="1" applyBorder="1" applyAlignment="1">
      <alignment vertical="center"/>
    </xf>
    <xf numFmtId="0" fontId="28" fillId="0" borderId="7" xfId="0" applyFont="1" applyBorder="1" applyAlignment="1">
      <alignment horizontal="center" vertical="center"/>
    </xf>
    <xf numFmtId="0" fontId="27" fillId="0" borderId="7" xfId="0" applyFont="1" applyBorder="1" applyAlignment="1">
      <alignment vertical="center"/>
    </xf>
    <xf numFmtId="0" fontId="28" fillId="0" borderId="7" xfId="0" applyFont="1" applyBorder="1" applyAlignment="1">
      <alignment horizontal="right" vertical="center"/>
    </xf>
    <xf numFmtId="0" fontId="27" fillId="0" borderId="7" xfId="0" applyFont="1" applyBorder="1" applyAlignment="1">
      <alignment horizontal="center" vertical="center"/>
    </xf>
    <xf numFmtId="0" fontId="0" fillId="0" borderId="7" xfId="0" applyBorder="1" applyAlignment="1">
      <alignment vertical="center"/>
    </xf>
    <xf numFmtId="9" fontId="4" fillId="0" borderId="7" xfId="0" applyNumberFormat="1" applyFont="1" applyBorder="1" applyAlignment="1">
      <alignment vertical="center"/>
    </xf>
    <xf numFmtId="0" fontId="0" fillId="0" borderId="7" xfId="0" applyBorder="1" applyAlignment="1">
      <alignment horizontal="center" vertical="center"/>
    </xf>
    <xf numFmtId="0" fontId="30" fillId="0" borderId="7" xfId="0" applyFont="1" applyBorder="1" applyAlignment="1">
      <alignment vertical="center"/>
    </xf>
    <xf numFmtId="9" fontId="29" fillId="0" borderId="7" xfId="0" applyNumberFormat="1" applyFont="1" applyBorder="1" applyAlignment="1">
      <alignment vertical="center"/>
    </xf>
    <xf numFmtId="0" fontId="29" fillId="0" borderId="7" xfId="0" applyFont="1" applyBorder="1" applyAlignment="1">
      <alignment horizontal="center" vertical="center"/>
    </xf>
    <xf numFmtId="0" fontId="3" fillId="0" borderId="7" xfId="0" applyFont="1" applyBorder="1" applyAlignment="1">
      <alignment vertical="center"/>
    </xf>
    <xf numFmtId="0" fontId="3" fillId="0" borderId="7" xfId="0" applyFont="1" applyBorder="1" applyAlignment="1">
      <alignment horizontal="center" vertical="center"/>
    </xf>
    <xf numFmtId="3" fontId="4" fillId="0" borderId="7" xfId="0" applyNumberFormat="1" applyFont="1" applyBorder="1" applyAlignment="1">
      <alignment horizontal="center"/>
    </xf>
    <xf numFmtId="3" fontId="4" fillId="3" borderId="7" xfId="0" applyNumberFormat="1" applyFont="1" applyFill="1" applyBorder="1" applyAlignment="1">
      <alignment horizontal="center"/>
    </xf>
    <xf numFmtId="3" fontId="0" fillId="0" borderId="7" xfId="0" applyNumberFormat="1" applyBorder="1" applyAlignment="1">
      <alignment horizontal="center"/>
    </xf>
    <xf numFmtId="3" fontId="22" fillId="9" borderId="7" xfId="0" applyNumberFormat="1" applyFont="1" applyFill="1" applyBorder="1" applyAlignment="1">
      <alignment horizontal="center"/>
    </xf>
    <xf numFmtId="3" fontId="4" fillId="9" borderId="7" xfId="0" applyNumberFormat="1" applyFont="1" applyFill="1" applyBorder="1" applyAlignment="1">
      <alignment horizontal="center"/>
    </xf>
    <xf numFmtId="3" fontId="21" fillId="0" borderId="7" xfId="0" applyNumberFormat="1" applyFont="1" applyBorder="1" applyAlignment="1">
      <alignment horizontal="center"/>
    </xf>
    <xf numFmtId="3" fontId="23" fillId="0" borderId="7" xfId="0" applyNumberFormat="1" applyFont="1" applyBorder="1" applyAlignment="1">
      <alignment horizontal="center"/>
    </xf>
    <xf numFmtId="3" fontId="24" fillId="0" borderId="7" xfId="0" applyNumberFormat="1" applyFont="1" applyBorder="1" applyAlignment="1">
      <alignment horizontal="center"/>
    </xf>
    <xf numFmtId="3" fontId="0" fillId="9" borderId="7" xfId="0" applyNumberFormat="1" applyFill="1" applyBorder="1" applyAlignment="1">
      <alignment horizontal="center"/>
    </xf>
    <xf numFmtId="3" fontId="25" fillId="0" borderId="7" xfId="0" applyNumberFormat="1" applyFont="1" applyBorder="1" applyAlignment="1">
      <alignment horizontal="center"/>
    </xf>
    <xf numFmtId="0" fontId="0" fillId="10" borderId="0" xfId="0" applyFill="1"/>
    <xf numFmtId="0" fontId="32" fillId="0" borderId="0" xfId="0" applyFont="1"/>
    <xf numFmtId="0" fontId="33" fillId="11" borderId="8" xfId="0" applyFont="1" applyFill="1" applyBorder="1" applyAlignment="1">
      <alignment horizontal="left" vertical="center" readingOrder="1"/>
    </xf>
    <xf numFmtId="0" fontId="34" fillId="11" borderId="8" xfId="0" applyFont="1" applyFill="1" applyBorder="1" applyAlignment="1">
      <alignment horizontal="left" vertical="center" readingOrder="1"/>
    </xf>
    <xf numFmtId="3" fontId="34" fillId="11" borderId="8" xfId="0" applyNumberFormat="1" applyFont="1" applyFill="1" applyBorder="1" applyAlignment="1">
      <alignment horizontal="center" vertical="center" readingOrder="1"/>
    </xf>
    <xf numFmtId="0" fontId="36" fillId="0" borderId="2" xfId="0" applyFont="1" applyBorder="1" applyAlignment="1">
      <alignment horizontal="left" vertical="center" wrapText="1" readingOrder="1"/>
    </xf>
    <xf numFmtId="3" fontId="36" fillId="0" borderId="2" xfId="0" applyNumberFormat="1" applyFont="1" applyBorder="1" applyAlignment="1">
      <alignment horizontal="center" vertical="center" wrapText="1" readingOrder="1"/>
    </xf>
    <xf numFmtId="0" fontId="36" fillId="11" borderId="8" xfId="0" applyFont="1" applyFill="1" applyBorder="1" applyAlignment="1">
      <alignment horizontal="left" vertical="center" readingOrder="1"/>
    </xf>
    <xf numFmtId="0" fontId="37" fillId="0" borderId="2" xfId="0" applyFont="1" applyBorder="1" applyAlignment="1">
      <alignment horizontal="left" vertical="center" wrapText="1" readingOrder="1"/>
    </xf>
    <xf numFmtId="9" fontId="37" fillId="0" borderId="2" xfId="0" applyNumberFormat="1" applyFont="1" applyBorder="1" applyAlignment="1">
      <alignment horizontal="center" vertical="center" wrapText="1" readingOrder="1"/>
    </xf>
    <xf numFmtId="0" fontId="38" fillId="0" borderId="2" xfId="0" applyFont="1" applyBorder="1" applyAlignment="1">
      <alignment horizontal="left" vertical="center" wrapText="1" readingOrder="1"/>
    </xf>
    <xf numFmtId="17" fontId="38" fillId="0" borderId="2" xfId="0" applyNumberFormat="1" applyFont="1" applyBorder="1" applyAlignment="1">
      <alignment horizontal="center" vertical="center" wrapText="1" readingOrder="1"/>
    </xf>
    <xf numFmtId="0" fontId="32" fillId="11" borderId="0" xfId="0" applyFont="1" applyFill="1" applyAlignment="1">
      <alignment horizontal="center" vertical="center"/>
    </xf>
    <xf numFmtId="9" fontId="0" fillId="0" borderId="0" xfId="0" applyNumberFormat="1"/>
    <xf numFmtId="9" fontId="4" fillId="0" borderId="7" xfId="0" applyNumberFormat="1" applyFont="1" applyBorder="1" applyAlignment="1">
      <alignment horizontal="right" vertical="center"/>
    </xf>
    <xf numFmtId="49" fontId="33" fillId="11" borderId="8" xfId="0" applyNumberFormat="1" applyFont="1" applyFill="1" applyBorder="1" applyAlignment="1">
      <alignment horizontal="center" vertical="center" readingOrder="1"/>
    </xf>
    <xf numFmtId="164" fontId="35" fillId="11" borderId="8" xfId="0" applyNumberFormat="1" applyFont="1" applyFill="1" applyBorder="1" applyAlignment="1">
      <alignment horizontal="center" vertical="center" readingOrder="1"/>
    </xf>
    <xf numFmtId="164" fontId="27" fillId="0" borderId="7" xfId="0" applyNumberFormat="1" applyFont="1" applyBorder="1" applyAlignment="1">
      <alignment horizontal="center" vertical="center"/>
    </xf>
    <xf numFmtId="164" fontId="0" fillId="0" borderId="7" xfId="0" applyNumberFormat="1" applyBorder="1" applyAlignment="1">
      <alignment horizontal="center" vertical="center"/>
    </xf>
    <xf numFmtId="164" fontId="29" fillId="0" borderId="7" xfId="0" applyNumberFormat="1" applyFont="1" applyBorder="1" applyAlignment="1">
      <alignment horizontal="center" vertical="center"/>
    </xf>
    <xf numFmtId="164" fontId="3" fillId="0" borderId="7" xfId="0" applyNumberFormat="1" applyFont="1" applyBorder="1" applyAlignment="1">
      <alignment horizontal="center" vertical="center"/>
    </xf>
    <xf numFmtId="3" fontId="0" fillId="0" borderId="0" xfId="0" applyNumberFormat="1"/>
    <xf numFmtId="10" fontId="36" fillId="11" borderId="8" xfId="0" applyNumberFormat="1" applyFont="1" applyFill="1" applyBorder="1" applyAlignment="1">
      <alignment horizontal="center" vertical="center" readingOrder="1"/>
    </xf>
    <xf numFmtId="0" fontId="9" fillId="0" borderId="10" xfId="0" applyFont="1" applyBorder="1" applyAlignment="1">
      <alignment horizontal="center" vertical="center"/>
    </xf>
    <xf numFmtId="0" fontId="43" fillId="0" borderId="8" xfId="0" applyFont="1" applyBorder="1" applyAlignment="1">
      <alignment horizontal="center" vertical="center" readingOrder="1"/>
    </xf>
    <xf numFmtId="0" fontId="10" fillId="5" borderId="10" xfId="0" applyFont="1" applyFill="1" applyBorder="1" applyAlignment="1">
      <alignment horizontal="center" vertical="center" readingOrder="1"/>
    </xf>
    <xf numFmtId="0" fontId="10" fillId="5" borderId="1" xfId="0" applyFont="1" applyFill="1" applyBorder="1" applyAlignment="1">
      <alignment horizontal="center" vertical="center" readingOrder="1"/>
    </xf>
    <xf numFmtId="0" fontId="43" fillId="0" borderId="10" xfId="0" applyFont="1" applyBorder="1" applyAlignment="1">
      <alignment horizontal="center" vertical="center" readingOrder="1"/>
    </xf>
    <xf numFmtId="0" fontId="43" fillId="0" borderId="1" xfId="0" applyFont="1" applyBorder="1" applyAlignment="1">
      <alignment horizontal="center" vertical="center" readingOrder="1"/>
    </xf>
    <xf numFmtId="0" fontId="45" fillId="0" borderId="8" xfId="0" applyFont="1" applyBorder="1" applyAlignment="1">
      <alignment horizontal="left" vertical="center" readingOrder="1"/>
    </xf>
    <xf numFmtId="0" fontId="43" fillId="0" borderId="1" xfId="0" applyFont="1" applyBorder="1" applyAlignment="1">
      <alignment vertical="center" readingOrder="1"/>
    </xf>
    <xf numFmtId="0" fontId="46" fillId="12" borderId="15" xfId="0" applyFont="1" applyFill="1" applyBorder="1" applyAlignment="1">
      <alignment vertical="center"/>
    </xf>
    <xf numFmtId="0" fontId="46" fillId="12" borderId="16" xfId="0" applyFont="1" applyFill="1" applyBorder="1" applyAlignment="1">
      <alignment horizontal="center" vertical="center"/>
    </xf>
    <xf numFmtId="0" fontId="46" fillId="12" borderId="16" xfId="0" applyFont="1" applyFill="1" applyBorder="1" applyAlignment="1">
      <alignment vertical="center"/>
    </xf>
    <xf numFmtId="0" fontId="47" fillId="0" borderId="14" xfId="0" applyFont="1" applyBorder="1" applyAlignment="1">
      <alignment vertical="center"/>
    </xf>
    <xf numFmtId="16" fontId="47" fillId="0" borderId="13" xfId="0" applyNumberFormat="1" applyFont="1" applyBorder="1" applyAlignment="1">
      <alignment horizontal="center" vertical="center"/>
    </xf>
    <xf numFmtId="20" fontId="47" fillId="0" borderId="13" xfId="0" applyNumberFormat="1" applyFont="1" applyBorder="1" applyAlignment="1">
      <alignment horizontal="center" vertical="center"/>
    </xf>
    <xf numFmtId="21" fontId="47" fillId="0" borderId="13" xfId="0" applyNumberFormat="1" applyFont="1" applyBorder="1" applyAlignment="1">
      <alignment horizontal="center" vertical="center"/>
    </xf>
    <xf numFmtId="0" fontId="47" fillId="0" borderId="13" xfId="0" applyFont="1" applyBorder="1" applyAlignment="1">
      <alignment horizontal="center" vertical="center"/>
    </xf>
    <xf numFmtId="46" fontId="47" fillId="0" borderId="13" xfId="0" applyNumberFormat="1" applyFont="1" applyBorder="1" applyAlignment="1">
      <alignment horizontal="center" vertical="center"/>
    </xf>
    <xf numFmtId="0" fontId="47" fillId="0" borderId="14" xfId="0" applyFont="1" applyBorder="1" applyAlignment="1">
      <alignment vertical="center" wrapText="1"/>
    </xf>
    <xf numFmtId="16" fontId="47" fillId="0" borderId="13" xfId="0" applyNumberFormat="1" applyFont="1" applyBorder="1" applyAlignment="1">
      <alignment horizontal="center" vertical="center" wrapText="1"/>
    </xf>
    <xf numFmtId="20" fontId="47" fillId="0" borderId="13" xfId="0" applyNumberFormat="1" applyFont="1" applyBorder="1" applyAlignment="1">
      <alignment horizontal="center" vertical="center" wrapText="1"/>
    </xf>
    <xf numFmtId="21" fontId="47" fillId="0" borderId="13" xfId="0" applyNumberFormat="1" applyFont="1" applyBorder="1" applyAlignment="1">
      <alignment horizontal="center" vertical="center" wrapText="1"/>
    </xf>
    <xf numFmtId="0" fontId="47" fillId="0" borderId="13" xfId="0" applyFont="1" applyBorder="1" applyAlignment="1">
      <alignment horizontal="center" vertical="center" wrapText="1"/>
    </xf>
    <xf numFmtId="0" fontId="48" fillId="0" borderId="14" xfId="0" applyFont="1" applyBorder="1" applyAlignment="1">
      <alignment vertical="center" wrapText="1"/>
    </xf>
    <xf numFmtId="0" fontId="48" fillId="0" borderId="13" xfId="0" applyFont="1" applyBorder="1" applyAlignment="1">
      <alignment horizontal="center" vertical="center" wrapText="1"/>
    </xf>
    <xf numFmtId="0" fontId="47" fillId="0" borderId="13" xfId="0" applyFont="1" applyBorder="1" applyAlignment="1">
      <alignment vertical="center" wrapText="1"/>
    </xf>
    <xf numFmtId="46" fontId="48" fillId="0" borderId="13" xfId="0" applyNumberFormat="1" applyFont="1" applyBorder="1" applyAlignment="1">
      <alignment horizontal="center" vertical="center" wrapText="1"/>
    </xf>
    <xf numFmtId="0" fontId="41" fillId="4" borderId="0" xfId="0" applyFont="1" applyFill="1" applyAlignment="1">
      <alignment horizontal="center"/>
    </xf>
    <xf numFmtId="0" fontId="31" fillId="0" borderId="17" xfId="0" applyFont="1" applyBorder="1"/>
    <xf numFmtId="0" fontId="41" fillId="4" borderId="18" xfId="0" applyFont="1" applyFill="1" applyBorder="1" applyAlignment="1">
      <alignment horizontal="center"/>
    </xf>
    <xf numFmtId="0" fontId="32" fillId="11" borderId="20" xfId="0" applyFont="1" applyFill="1" applyBorder="1" applyAlignment="1">
      <alignment horizontal="left" vertical="center"/>
    </xf>
    <xf numFmtId="1" fontId="32" fillId="0" borderId="21" xfId="0" applyNumberFormat="1" applyFont="1" applyBorder="1" applyAlignment="1">
      <alignment horizontal="center"/>
    </xf>
    <xf numFmtId="1" fontId="32" fillId="0" borderId="22" xfId="0" applyNumberFormat="1" applyFont="1" applyBorder="1" applyAlignment="1">
      <alignment horizontal="center"/>
    </xf>
    <xf numFmtId="0" fontId="32" fillId="0" borderId="21" xfId="0" applyFont="1" applyBorder="1"/>
    <xf numFmtId="0" fontId="32" fillId="0" borderId="20" xfId="0" applyFont="1" applyBorder="1" applyAlignment="1">
      <alignment horizontal="left" vertical="center"/>
    </xf>
    <xf numFmtId="0" fontId="32" fillId="0" borderId="26" xfId="0" applyFont="1" applyBorder="1" applyAlignment="1">
      <alignment horizontal="left" vertical="center"/>
    </xf>
    <xf numFmtId="0" fontId="31" fillId="2" borderId="29" xfId="0" applyFont="1" applyFill="1" applyBorder="1" applyAlignment="1">
      <alignment horizontal="left"/>
    </xf>
    <xf numFmtId="1" fontId="31" fillId="2" borderId="30" xfId="0" applyNumberFormat="1" applyFont="1" applyFill="1" applyBorder="1" applyAlignment="1">
      <alignment horizontal="center"/>
    </xf>
    <xf numFmtId="0" fontId="32" fillId="11" borderId="32" xfId="0" applyFont="1" applyFill="1" applyBorder="1" applyAlignment="1">
      <alignment horizontal="left" vertical="center"/>
    </xf>
    <xf numFmtId="1" fontId="32" fillId="0" borderId="33" xfId="0" applyNumberFormat="1" applyFont="1" applyBorder="1" applyAlignment="1">
      <alignment horizontal="center"/>
    </xf>
    <xf numFmtId="1" fontId="32" fillId="0" borderId="34" xfId="0" applyNumberFormat="1" applyFont="1" applyBorder="1" applyAlignment="1">
      <alignment horizontal="center"/>
    </xf>
    <xf numFmtId="0" fontId="31" fillId="2" borderId="23" xfId="0" applyFont="1" applyFill="1" applyBorder="1"/>
    <xf numFmtId="0" fontId="31" fillId="2" borderId="24" xfId="0" applyFont="1" applyFill="1" applyBorder="1" applyAlignment="1">
      <alignment horizontal="center"/>
    </xf>
    <xf numFmtId="9" fontId="32" fillId="0" borderId="33" xfId="1" applyFont="1" applyBorder="1" applyAlignment="1">
      <alignment horizontal="center"/>
    </xf>
    <xf numFmtId="9" fontId="32" fillId="0" borderId="34" xfId="1" applyFont="1" applyBorder="1" applyAlignment="1">
      <alignment horizontal="center"/>
    </xf>
    <xf numFmtId="9" fontId="32" fillId="0" borderId="21" xfId="1" applyFont="1" applyBorder="1" applyAlignment="1">
      <alignment horizontal="center"/>
    </xf>
    <xf numFmtId="9" fontId="32" fillId="0" borderId="22" xfId="1" applyFont="1" applyBorder="1" applyAlignment="1">
      <alignment horizontal="center"/>
    </xf>
    <xf numFmtId="9" fontId="31" fillId="2" borderId="30" xfId="1" applyFont="1" applyFill="1" applyBorder="1" applyAlignment="1">
      <alignment horizontal="center"/>
    </xf>
    <xf numFmtId="0" fontId="50" fillId="0" borderId="0" xfId="0" applyFont="1"/>
    <xf numFmtId="0" fontId="32" fillId="11" borderId="21" xfId="0" applyFont="1" applyFill="1" applyBorder="1" applyAlignment="1">
      <alignment horizontal="center" vertical="center"/>
    </xf>
    <xf numFmtId="0" fontId="32" fillId="11" borderId="22" xfId="0" applyFont="1" applyFill="1" applyBorder="1" applyAlignment="1">
      <alignment horizontal="center" vertical="center"/>
    </xf>
    <xf numFmtId="0" fontId="32" fillId="11" borderId="33" xfId="0" applyFont="1" applyFill="1" applyBorder="1" applyAlignment="1">
      <alignment horizontal="center" vertical="center"/>
    </xf>
    <xf numFmtId="0" fontId="32" fillId="11" borderId="34" xfId="0" applyFont="1" applyFill="1" applyBorder="1" applyAlignment="1">
      <alignment horizontal="center" vertical="center"/>
    </xf>
    <xf numFmtId="0" fontId="31" fillId="2" borderId="29" xfId="0" applyFont="1" applyFill="1" applyBorder="1" applyAlignment="1">
      <alignment horizontal="left" vertical="center"/>
    </xf>
    <xf numFmtId="0" fontId="31" fillId="2" borderId="30" xfId="0" applyFont="1" applyFill="1" applyBorder="1" applyAlignment="1">
      <alignment horizontal="center" vertical="center"/>
    </xf>
    <xf numFmtId="0" fontId="31" fillId="2" borderId="31" xfId="0" applyFont="1" applyFill="1" applyBorder="1" applyAlignment="1">
      <alignment horizontal="center" vertical="center"/>
    </xf>
    <xf numFmtId="0" fontId="32" fillId="11" borderId="27" xfId="0" applyFont="1" applyFill="1" applyBorder="1" applyAlignment="1">
      <alignment horizontal="center" vertical="center"/>
    </xf>
    <xf numFmtId="0" fontId="32" fillId="11" borderId="28" xfId="0" applyFont="1" applyFill="1" applyBorder="1" applyAlignment="1">
      <alignment horizontal="center" vertical="center"/>
    </xf>
    <xf numFmtId="3" fontId="31" fillId="2" borderId="30" xfId="0" applyNumberFormat="1" applyFont="1" applyFill="1" applyBorder="1" applyAlignment="1">
      <alignment horizontal="center" vertical="center"/>
    </xf>
    <xf numFmtId="3" fontId="31" fillId="2" borderId="31" xfId="0" applyNumberFormat="1" applyFont="1" applyFill="1" applyBorder="1" applyAlignment="1">
      <alignment horizontal="center" vertical="center"/>
    </xf>
    <xf numFmtId="9" fontId="32" fillId="11" borderId="33" xfId="1" applyFont="1" applyFill="1" applyBorder="1" applyAlignment="1">
      <alignment horizontal="center" vertical="center"/>
    </xf>
    <xf numFmtId="9" fontId="32" fillId="11" borderId="34" xfId="1" applyFont="1" applyFill="1" applyBorder="1" applyAlignment="1">
      <alignment horizontal="center" vertical="center"/>
    </xf>
    <xf numFmtId="9" fontId="32" fillId="11" borderId="21" xfId="1" applyFont="1" applyFill="1" applyBorder="1" applyAlignment="1">
      <alignment horizontal="center" vertical="center"/>
    </xf>
    <xf numFmtId="9" fontId="32" fillId="11" borderId="22" xfId="1" applyFont="1" applyFill="1" applyBorder="1" applyAlignment="1">
      <alignment horizontal="center" vertical="center"/>
    </xf>
    <xf numFmtId="9" fontId="31" fillId="2" borderId="30" xfId="1" applyFont="1" applyFill="1" applyBorder="1" applyAlignment="1">
      <alignment horizontal="center" vertical="center"/>
    </xf>
    <xf numFmtId="9" fontId="31" fillId="2" borderId="31" xfId="1" applyFont="1" applyFill="1" applyBorder="1" applyAlignment="1">
      <alignment horizontal="center" vertical="center"/>
    </xf>
    <xf numFmtId="3" fontId="31" fillId="2" borderId="30" xfId="0" applyNumberFormat="1" applyFont="1" applyFill="1" applyBorder="1" applyAlignment="1">
      <alignment horizontal="center" vertical="center" wrapText="1"/>
    </xf>
    <xf numFmtId="1" fontId="31" fillId="2" borderId="30" xfId="0" applyNumberFormat="1" applyFont="1" applyFill="1" applyBorder="1" applyAlignment="1">
      <alignment horizontal="center" vertical="center"/>
    </xf>
    <xf numFmtId="1" fontId="32" fillId="0" borderId="33" xfId="0" applyNumberFormat="1" applyFont="1" applyBorder="1" applyAlignment="1">
      <alignment horizontal="center" vertical="center"/>
    </xf>
    <xf numFmtId="1" fontId="32" fillId="0" borderId="34" xfId="0" applyNumberFormat="1" applyFont="1" applyBorder="1" applyAlignment="1">
      <alignment horizontal="center" vertical="center"/>
    </xf>
    <xf numFmtId="1" fontId="32" fillId="0" borderId="21" xfId="0" applyNumberFormat="1" applyFont="1" applyBorder="1" applyAlignment="1">
      <alignment horizontal="center" vertical="center"/>
    </xf>
    <xf numFmtId="1" fontId="32" fillId="0" borderId="22" xfId="0" applyNumberFormat="1" applyFont="1" applyBorder="1" applyAlignment="1">
      <alignment horizontal="center" vertical="center"/>
    </xf>
    <xf numFmtId="1" fontId="32" fillId="0" borderId="27" xfId="0" applyNumberFormat="1" applyFont="1" applyBorder="1" applyAlignment="1">
      <alignment horizontal="center" vertical="center"/>
    </xf>
    <xf numFmtId="1" fontId="32" fillId="0" borderId="28" xfId="0" applyNumberFormat="1" applyFont="1" applyBorder="1" applyAlignment="1">
      <alignment horizontal="center" vertical="center"/>
    </xf>
    <xf numFmtId="0" fontId="31" fillId="2" borderId="29" xfId="0" applyFont="1" applyFill="1" applyBorder="1" applyAlignment="1">
      <alignment horizontal="left" vertical="center" wrapText="1"/>
    </xf>
    <xf numFmtId="9" fontId="32" fillId="0" borderId="33" xfId="1" applyFont="1" applyBorder="1" applyAlignment="1">
      <alignment horizontal="center" vertical="center"/>
    </xf>
    <xf numFmtId="9" fontId="32" fillId="0" borderId="34" xfId="1" applyFont="1" applyBorder="1" applyAlignment="1">
      <alignment horizontal="center" vertical="center"/>
    </xf>
    <xf numFmtId="9" fontId="32" fillId="0" borderId="21" xfId="1" applyFont="1" applyBorder="1" applyAlignment="1">
      <alignment horizontal="center" vertical="center"/>
    </xf>
    <xf numFmtId="9" fontId="32" fillId="0" borderId="22" xfId="1" applyFont="1" applyBorder="1" applyAlignment="1">
      <alignment horizontal="center" vertical="center"/>
    </xf>
    <xf numFmtId="9" fontId="32" fillId="0" borderId="27" xfId="1" applyFont="1" applyBorder="1" applyAlignment="1">
      <alignment horizontal="center" vertical="center"/>
    </xf>
    <xf numFmtId="9" fontId="32" fillId="0" borderId="28" xfId="1" applyFont="1" applyBorder="1" applyAlignment="1">
      <alignment horizontal="center" vertical="center"/>
    </xf>
    <xf numFmtId="9" fontId="31" fillId="2" borderId="30" xfId="1" applyFont="1" applyFill="1" applyBorder="1" applyAlignment="1">
      <alignment horizontal="center" vertical="center" wrapText="1"/>
    </xf>
    <xf numFmtId="9" fontId="31" fillId="2" borderId="31" xfId="1" applyFont="1" applyFill="1" applyBorder="1" applyAlignment="1">
      <alignment horizontal="center" vertical="center" wrapText="1"/>
    </xf>
    <xf numFmtId="0" fontId="31" fillId="0" borderId="0" xfId="0" applyFont="1" applyAlignment="1">
      <alignment horizontal="left"/>
    </xf>
    <xf numFmtId="0" fontId="41" fillId="4" borderId="18" xfId="0" applyFont="1" applyFill="1" applyBorder="1" applyAlignment="1">
      <alignment horizontal="center" vertical="center" wrapText="1"/>
    </xf>
    <xf numFmtId="0" fontId="32" fillId="0" borderId="20" xfId="0" applyFont="1" applyBorder="1" applyAlignment="1">
      <alignment vertical="center"/>
    </xf>
    <xf numFmtId="0" fontId="32" fillId="0" borderId="32" xfId="0" applyFont="1" applyBorder="1" applyAlignment="1">
      <alignment horizontal="left" vertical="center"/>
    </xf>
    <xf numFmtId="0" fontId="31" fillId="2" borderId="24" xfId="0" applyFont="1" applyFill="1" applyBorder="1" applyAlignment="1">
      <alignment horizontal="center" vertical="center"/>
    </xf>
    <xf numFmtId="0" fontId="31" fillId="2" borderId="23" xfId="0" applyFont="1" applyFill="1" applyBorder="1" applyAlignment="1">
      <alignment vertical="center" wrapText="1"/>
    </xf>
    <xf numFmtId="0" fontId="32" fillId="0" borderId="17" xfId="0" applyFont="1" applyBorder="1" applyAlignment="1">
      <alignment vertical="center"/>
    </xf>
    <xf numFmtId="1" fontId="32" fillId="0" borderId="36" xfId="0" applyNumberFormat="1" applyFont="1" applyBorder="1" applyAlignment="1">
      <alignment horizontal="center"/>
    </xf>
    <xf numFmtId="0" fontId="32" fillId="0" borderId="37" xfId="0" applyFont="1" applyBorder="1"/>
    <xf numFmtId="0" fontId="32" fillId="11" borderId="36" xfId="0" applyFont="1" applyFill="1" applyBorder="1" applyAlignment="1">
      <alignment horizontal="center" vertical="center"/>
    </xf>
    <xf numFmtId="0" fontId="32" fillId="11" borderId="37" xfId="0" applyFont="1" applyFill="1" applyBorder="1" applyAlignment="1">
      <alignment horizontal="center" vertical="center"/>
    </xf>
    <xf numFmtId="9" fontId="32" fillId="11" borderId="37" xfId="1" applyFont="1" applyFill="1" applyBorder="1" applyAlignment="1">
      <alignment horizontal="center" vertical="center"/>
    </xf>
    <xf numFmtId="49" fontId="32" fillId="0" borderId="20" xfId="0" applyNumberFormat="1" applyFont="1" applyBorder="1" applyAlignment="1">
      <alignment horizontal="left" vertical="center"/>
    </xf>
    <xf numFmtId="0" fontId="32" fillId="0" borderId="21" xfId="0" applyFont="1" applyBorder="1" applyAlignment="1">
      <alignment horizontal="center"/>
    </xf>
    <xf numFmtId="0" fontId="32" fillId="0" borderId="37" xfId="0" applyFont="1" applyBorder="1" applyAlignment="1">
      <alignment horizontal="center"/>
    </xf>
    <xf numFmtId="9" fontId="31" fillId="2" borderId="31" xfId="0" applyNumberFormat="1" applyFont="1" applyFill="1" applyBorder="1" applyAlignment="1">
      <alignment horizontal="center" vertical="center"/>
    </xf>
    <xf numFmtId="0" fontId="31" fillId="2" borderId="25" xfId="0" applyFont="1" applyFill="1" applyBorder="1" applyAlignment="1">
      <alignment horizontal="center" vertical="center"/>
    </xf>
    <xf numFmtId="9" fontId="32" fillId="11" borderId="38" xfId="1" applyFont="1" applyFill="1" applyBorder="1" applyAlignment="1">
      <alignment horizontal="center" vertical="center"/>
    </xf>
    <xf numFmtId="9" fontId="32" fillId="11" borderId="39" xfId="1" applyFont="1" applyFill="1" applyBorder="1" applyAlignment="1">
      <alignment horizontal="center" vertical="center"/>
    </xf>
    <xf numFmtId="9" fontId="31" fillId="2" borderId="40" xfId="1" applyFont="1" applyFill="1" applyBorder="1" applyAlignment="1">
      <alignment horizontal="center" vertical="center"/>
    </xf>
    <xf numFmtId="0" fontId="32" fillId="11" borderId="19" xfId="0" applyFont="1" applyFill="1" applyBorder="1" applyAlignment="1">
      <alignment horizontal="center" vertical="center"/>
    </xf>
    <xf numFmtId="0" fontId="31" fillId="2" borderId="41" xfId="0" applyFont="1" applyFill="1" applyBorder="1" applyAlignment="1">
      <alignment horizontal="center" vertical="center"/>
    </xf>
    <xf numFmtId="0" fontId="32" fillId="11" borderId="38" xfId="0" applyFont="1" applyFill="1" applyBorder="1" applyAlignment="1">
      <alignment horizontal="center" vertical="center"/>
    </xf>
    <xf numFmtId="0" fontId="32" fillId="11" borderId="39" xfId="0" applyFont="1" applyFill="1" applyBorder="1" applyAlignment="1">
      <alignment horizontal="center" vertical="center"/>
    </xf>
    <xf numFmtId="3" fontId="31" fillId="2" borderId="40" xfId="0" applyNumberFormat="1" applyFont="1" applyFill="1" applyBorder="1" applyAlignment="1">
      <alignment horizontal="center" vertical="center"/>
    </xf>
    <xf numFmtId="0" fontId="32" fillId="0" borderId="17" xfId="0" applyFont="1" applyBorder="1" applyAlignment="1">
      <alignment horizontal="left" vertical="center"/>
    </xf>
    <xf numFmtId="0" fontId="31" fillId="2" borderId="40" xfId="0" applyFont="1" applyFill="1" applyBorder="1" applyAlignment="1">
      <alignment horizontal="center" vertical="center"/>
    </xf>
    <xf numFmtId="0" fontId="32" fillId="11" borderId="42" xfId="0" applyFont="1" applyFill="1" applyBorder="1" applyAlignment="1">
      <alignment horizontal="center" vertical="center"/>
    </xf>
    <xf numFmtId="0" fontId="50" fillId="0" borderId="35" xfId="0" applyFont="1" applyBorder="1"/>
    <xf numFmtId="0" fontId="50" fillId="0" borderId="35" xfId="0" applyFont="1" applyBorder="1" applyAlignment="1">
      <alignment vertical="center"/>
    </xf>
    <xf numFmtId="0" fontId="32" fillId="11" borderId="43" xfId="0" applyFont="1" applyFill="1" applyBorder="1" applyAlignment="1">
      <alignment horizontal="center" vertical="center"/>
    </xf>
    <xf numFmtId="0" fontId="32" fillId="11" borderId="44" xfId="0" applyFont="1" applyFill="1" applyBorder="1" applyAlignment="1">
      <alignment horizontal="center" vertical="center"/>
    </xf>
    <xf numFmtId="0" fontId="32" fillId="11" borderId="45" xfId="0" applyFont="1" applyFill="1" applyBorder="1" applyAlignment="1">
      <alignment horizontal="center" vertical="center"/>
    </xf>
    <xf numFmtId="1" fontId="32" fillId="0" borderId="43" xfId="0" applyNumberFormat="1" applyFont="1" applyBorder="1" applyAlignment="1">
      <alignment horizontal="center"/>
    </xf>
    <xf numFmtId="0" fontId="32" fillId="0" borderId="36" xfId="0" applyFont="1" applyBorder="1"/>
    <xf numFmtId="9" fontId="32" fillId="11" borderId="0" xfId="1" applyFont="1" applyFill="1" applyBorder="1" applyAlignment="1">
      <alignment horizontal="center" vertical="center"/>
    </xf>
    <xf numFmtId="0" fontId="52" fillId="13" borderId="29" xfId="0" applyFont="1" applyFill="1" applyBorder="1" applyAlignment="1">
      <alignment horizontal="center" vertical="center"/>
    </xf>
    <xf numFmtId="0" fontId="52" fillId="13" borderId="30" xfId="0" applyFont="1" applyFill="1" applyBorder="1" applyAlignment="1">
      <alignment horizontal="center" vertical="center"/>
    </xf>
    <xf numFmtId="0" fontId="52" fillId="13" borderId="31" xfId="0" applyFont="1" applyFill="1" applyBorder="1" applyAlignment="1">
      <alignment horizontal="center" vertical="center"/>
    </xf>
    <xf numFmtId="0" fontId="53" fillId="0" borderId="35" xfId="0" applyFont="1" applyBorder="1" applyAlignment="1">
      <alignment vertical="center"/>
    </xf>
    <xf numFmtId="165" fontId="53" fillId="0" borderId="35" xfId="3" applyNumberFormat="1" applyFont="1" applyBorder="1" applyAlignment="1">
      <alignment vertical="center"/>
    </xf>
    <xf numFmtId="165" fontId="53" fillId="0" borderId="17" xfId="3" applyNumberFormat="1" applyFont="1" applyBorder="1" applyAlignment="1">
      <alignment vertical="center"/>
    </xf>
    <xf numFmtId="165" fontId="53" fillId="0" borderId="18" xfId="3" applyNumberFormat="1" applyFont="1" applyBorder="1" applyAlignment="1">
      <alignment vertical="center"/>
    </xf>
    <xf numFmtId="165" fontId="53" fillId="0" borderId="19" xfId="3" applyNumberFormat="1" applyFont="1" applyBorder="1" applyAlignment="1">
      <alignment vertical="center"/>
    </xf>
    <xf numFmtId="0" fontId="53" fillId="0" borderId="53" xfId="0" applyFont="1" applyBorder="1" applyAlignment="1">
      <alignment vertical="center"/>
    </xf>
    <xf numFmtId="165" fontId="53" fillId="0" borderId="53" xfId="3" applyNumberFormat="1" applyFont="1" applyBorder="1" applyAlignment="1">
      <alignment vertical="center"/>
    </xf>
    <xf numFmtId="165" fontId="53" fillId="0" borderId="32" xfId="3" applyNumberFormat="1" applyFont="1" applyBorder="1" applyAlignment="1">
      <alignment vertical="center"/>
    </xf>
    <xf numFmtId="165" fontId="53" fillId="0" borderId="33" xfId="3" applyNumberFormat="1" applyFont="1" applyBorder="1" applyAlignment="1">
      <alignment vertical="center"/>
    </xf>
    <xf numFmtId="0" fontId="53" fillId="0" borderId="54" xfId="0" applyFont="1" applyBorder="1" applyAlignment="1">
      <alignment vertical="center"/>
    </xf>
    <xf numFmtId="165" fontId="53" fillId="0" borderId="54" xfId="3" applyNumberFormat="1" applyFont="1" applyBorder="1" applyAlignment="1">
      <alignment vertical="center"/>
    </xf>
    <xf numFmtId="165" fontId="53" fillId="0" borderId="20" xfId="3" applyNumberFormat="1" applyFont="1" applyBorder="1" applyAlignment="1">
      <alignment vertical="center"/>
    </xf>
    <xf numFmtId="165" fontId="53" fillId="0" borderId="21" xfId="3" applyNumberFormat="1" applyFont="1" applyBorder="1" applyAlignment="1">
      <alignment vertical="center"/>
    </xf>
    <xf numFmtId="165" fontId="53" fillId="0" borderId="22" xfId="3" applyNumberFormat="1" applyFont="1" applyBorder="1" applyAlignment="1">
      <alignment vertical="center"/>
    </xf>
    <xf numFmtId="0" fontId="53" fillId="0" borderId="15" xfId="0" applyFont="1" applyBorder="1" applyAlignment="1">
      <alignment vertical="center"/>
    </xf>
    <xf numFmtId="165" fontId="0" fillId="0" borderId="15" xfId="0" applyNumberFormat="1" applyBorder="1"/>
    <xf numFmtId="0" fontId="53" fillId="14" borderId="15" xfId="0" applyFont="1" applyFill="1" applyBorder="1" applyAlignment="1">
      <alignment vertical="center"/>
    </xf>
    <xf numFmtId="165" fontId="0" fillId="14" borderId="15" xfId="0" applyNumberFormat="1" applyFill="1" applyBorder="1"/>
    <xf numFmtId="165" fontId="0" fillId="14" borderId="29" xfId="0" applyNumberFormat="1" applyFill="1" applyBorder="1"/>
    <xf numFmtId="165" fontId="0" fillId="14" borderId="30" xfId="0" applyNumberFormat="1" applyFill="1" applyBorder="1"/>
    <xf numFmtId="165" fontId="0" fillId="14" borderId="31" xfId="0" applyNumberFormat="1" applyFill="1" applyBorder="1"/>
    <xf numFmtId="0" fontId="53" fillId="0" borderId="52" xfId="0" applyFont="1" applyBorder="1" applyAlignment="1">
      <alignment vertical="center"/>
    </xf>
    <xf numFmtId="165" fontId="53" fillId="0" borderId="52" xfId="3" applyNumberFormat="1" applyFont="1" applyBorder="1" applyAlignment="1">
      <alignment vertical="center"/>
    </xf>
    <xf numFmtId="165" fontId="0" fillId="0" borderId="0" xfId="0" applyNumberFormat="1"/>
    <xf numFmtId="0" fontId="51" fillId="4" borderId="15" xfId="0" applyFont="1" applyFill="1" applyBorder="1" applyAlignment="1">
      <alignment vertical="center"/>
    </xf>
    <xf numFmtId="165" fontId="2" fillId="4" borderId="15" xfId="0" applyNumberFormat="1" applyFont="1" applyFill="1" applyBorder="1"/>
    <xf numFmtId="165" fontId="0" fillId="0" borderId="30" xfId="0" applyNumberFormat="1" applyBorder="1"/>
    <xf numFmtId="165" fontId="0" fillId="0" borderId="31" xfId="0" applyNumberFormat="1" applyBorder="1"/>
    <xf numFmtId="0" fontId="31" fillId="17" borderId="58" xfId="0" applyFont="1" applyFill="1" applyBorder="1" applyAlignment="1">
      <alignment vertical="center"/>
    </xf>
    <xf numFmtId="0" fontId="31" fillId="17" borderId="51" xfId="0" applyFont="1" applyFill="1" applyBorder="1" applyAlignment="1">
      <alignment horizontal="center" vertical="center"/>
    </xf>
    <xf numFmtId="17" fontId="32" fillId="11" borderId="56" xfId="0" applyNumberFormat="1" applyFont="1" applyFill="1" applyBorder="1" applyAlignment="1">
      <alignment horizontal="left" vertical="center"/>
    </xf>
    <xf numFmtId="1" fontId="32" fillId="11" borderId="57" xfId="0" applyNumberFormat="1" applyFont="1" applyFill="1" applyBorder="1" applyAlignment="1">
      <alignment horizontal="center" vertical="center"/>
    </xf>
    <xf numFmtId="9" fontId="32" fillId="11" borderId="57" xfId="1" applyFont="1" applyFill="1" applyBorder="1" applyAlignment="1">
      <alignment horizontal="center" vertical="center"/>
    </xf>
    <xf numFmtId="9" fontId="39" fillId="11" borderId="57" xfId="1" applyFont="1" applyFill="1" applyBorder="1" applyAlignment="1">
      <alignment horizontal="center" vertical="center"/>
    </xf>
    <xf numFmtId="9" fontId="32" fillId="11" borderId="11" xfId="1" applyFont="1" applyFill="1" applyBorder="1" applyAlignment="1">
      <alignment horizontal="center" vertical="center"/>
    </xf>
    <xf numFmtId="17" fontId="32" fillId="11" borderId="59" xfId="0" applyNumberFormat="1" applyFont="1" applyFill="1" applyBorder="1" applyAlignment="1">
      <alignment horizontal="left" vertical="center"/>
    </xf>
    <xf numFmtId="9" fontId="32" fillId="11" borderId="60" xfId="1" applyFont="1" applyFill="1" applyBorder="1" applyAlignment="1">
      <alignment horizontal="center" vertical="center"/>
    </xf>
    <xf numFmtId="17" fontId="32" fillId="11" borderId="58" xfId="0" applyNumberFormat="1" applyFont="1" applyFill="1" applyBorder="1" applyAlignment="1">
      <alignment horizontal="left" vertical="center"/>
    </xf>
    <xf numFmtId="9" fontId="32" fillId="11" borderId="51" xfId="1" applyFont="1" applyFill="1" applyBorder="1" applyAlignment="1">
      <alignment horizontal="center" vertical="center"/>
    </xf>
    <xf numFmtId="9" fontId="32" fillId="11" borderId="13" xfId="1" applyFont="1" applyFill="1" applyBorder="1" applyAlignment="1">
      <alignment horizontal="center" vertical="center"/>
    </xf>
    <xf numFmtId="1" fontId="32" fillId="11" borderId="0" xfId="0" applyNumberFormat="1" applyFont="1" applyFill="1" applyAlignment="1">
      <alignment horizontal="center" vertical="center"/>
    </xf>
    <xf numFmtId="9" fontId="39" fillId="11" borderId="0" xfId="1" applyFont="1" applyFill="1" applyBorder="1" applyAlignment="1">
      <alignment horizontal="center" vertical="center"/>
    </xf>
    <xf numFmtId="0" fontId="31" fillId="19" borderId="58" xfId="0" applyFont="1" applyFill="1" applyBorder="1" applyAlignment="1">
      <alignment vertical="center" wrapText="1"/>
    </xf>
    <xf numFmtId="0" fontId="31" fillId="19" borderId="51" xfId="0" applyFont="1" applyFill="1" applyBorder="1" applyAlignment="1">
      <alignment horizontal="center" vertical="center"/>
    </xf>
    <xf numFmtId="0" fontId="31" fillId="19" borderId="13" xfId="0" applyFont="1" applyFill="1" applyBorder="1" applyAlignment="1">
      <alignment horizontal="center" vertical="center"/>
    </xf>
    <xf numFmtId="0" fontId="32" fillId="11" borderId="57" xfId="0" applyFont="1" applyFill="1" applyBorder="1" applyAlignment="1">
      <alignment horizontal="center" vertical="center"/>
    </xf>
    <xf numFmtId="0" fontId="32" fillId="11" borderId="51" xfId="0" applyFont="1" applyFill="1" applyBorder="1" applyAlignment="1">
      <alignment horizontal="center" vertical="center"/>
    </xf>
    <xf numFmtId="0" fontId="0" fillId="11" borderId="0" xfId="0" applyFill="1"/>
    <xf numFmtId="0" fontId="6" fillId="0" borderId="0" xfId="0" applyFont="1" applyAlignment="1">
      <alignment horizontal="center" vertical="center"/>
    </xf>
    <xf numFmtId="164" fontId="7" fillId="0" borderId="0" xfId="0" applyNumberFormat="1" applyFont="1" applyAlignment="1">
      <alignment horizontal="center"/>
    </xf>
    <xf numFmtId="9" fontId="7" fillId="0" borderId="0" xfId="0" applyNumberFormat="1" applyFont="1" applyAlignment="1">
      <alignment horizontal="center"/>
    </xf>
    <xf numFmtId="165" fontId="0" fillId="0" borderId="29" xfId="0" applyNumberFormat="1" applyBorder="1" applyAlignment="1">
      <alignment horizontal="center"/>
    </xf>
    <xf numFmtId="165" fontId="0" fillId="0" borderId="30" xfId="0" applyNumberFormat="1" applyBorder="1" applyAlignment="1">
      <alignment horizontal="center"/>
    </xf>
    <xf numFmtId="0" fontId="51" fillId="4" borderId="0" xfId="0" applyFont="1" applyFill="1" applyAlignment="1">
      <alignment horizontal="center" vertical="center"/>
    </xf>
    <xf numFmtId="0" fontId="31" fillId="2" borderId="16" xfId="0" applyFont="1" applyFill="1" applyBorder="1" applyAlignment="1">
      <alignment horizontal="center" vertical="center"/>
    </xf>
    <xf numFmtId="9" fontId="53" fillId="0" borderId="17" xfId="3" applyNumberFormat="1" applyFont="1" applyBorder="1" applyAlignment="1">
      <alignment vertical="center"/>
    </xf>
    <xf numFmtId="9" fontId="53" fillId="0" borderId="32" xfId="3" applyNumberFormat="1" applyFont="1" applyBorder="1" applyAlignment="1">
      <alignment vertical="center"/>
    </xf>
    <xf numFmtId="9" fontId="53" fillId="0" borderId="33" xfId="3" applyNumberFormat="1" applyFont="1" applyBorder="1" applyAlignment="1">
      <alignment vertical="center"/>
    </xf>
    <xf numFmtId="9" fontId="53" fillId="0" borderId="19" xfId="3" applyNumberFormat="1" applyFont="1" applyBorder="1" applyAlignment="1">
      <alignment vertical="center"/>
    </xf>
    <xf numFmtId="9" fontId="53" fillId="0" borderId="34" xfId="3" applyNumberFormat="1" applyFont="1" applyBorder="1" applyAlignment="1">
      <alignment vertical="center"/>
    </xf>
    <xf numFmtId="9" fontId="53" fillId="0" borderId="20" xfId="3" applyNumberFormat="1" applyFont="1" applyBorder="1" applyAlignment="1">
      <alignment vertical="center"/>
    </xf>
    <xf numFmtId="9" fontId="53" fillId="0" borderId="21" xfId="3" applyNumberFormat="1" applyFont="1" applyBorder="1" applyAlignment="1">
      <alignment vertical="center"/>
    </xf>
    <xf numFmtId="9" fontId="53" fillId="0" borderId="22" xfId="3" applyNumberFormat="1" applyFont="1" applyBorder="1" applyAlignment="1">
      <alignment vertical="center"/>
    </xf>
    <xf numFmtId="9" fontId="53" fillId="0" borderId="35" xfId="3" applyNumberFormat="1" applyFont="1" applyBorder="1" applyAlignment="1">
      <alignment vertical="center"/>
    </xf>
    <xf numFmtId="9" fontId="53" fillId="0" borderId="53" xfId="3" applyNumberFormat="1" applyFont="1" applyBorder="1" applyAlignment="1">
      <alignment vertical="center"/>
    </xf>
    <xf numFmtId="9" fontId="53" fillId="0" borderId="54" xfId="3" applyNumberFormat="1" applyFont="1" applyBorder="1" applyAlignment="1">
      <alignment vertical="center"/>
    </xf>
    <xf numFmtId="9" fontId="0" fillId="14" borderId="15" xfId="0" applyNumberFormat="1" applyFill="1" applyBorder="1"/>
    <xf numFmtId="9" fontId="53" fillId="0" borderId="18" xfId="3" applyNumberFormat="1" applyFont="1" applyBorder="1" applyAlignment="1">
      <alignment vertical="center"/>
    </xf>
    <xf numFmtId="9" fontId="53" fillId="0" borderId="52" xfId="3" applyNumberFormat="1" applyFont="1" applyBorder="1" applyAlignment="1">
      <alignment vertical="center"/>
    </xf>
    <xf numFmtId="9" fontId="53" fillId="0" borderId="23" xfId="3" applyNumberFormat="1" applyFont="1" applyBorder="1" applyAlignment="1">
      <alignment vertical="center"/>
    </xf>
    <xf numFmtId="9" fontId="53" fillId="0" borderId="24" xfId="3" applyNumberFormat="1" applyFont="1" applyBorder="1" applyAlignment="1">
      <alignment vertical="center"/>
    </xf>
    <xf numFmtId="9" fontId="53" fillId="0" borderId="25" xfId="3" applyNumberFormat="1" applyFont="1" applyBorder="1" applyAlignment="1">
      <alignment vertical="center"/>
    </xf>
    <xf numFmtId="0" fontId="53" fillId="0" borderId="0" xfId="0" applyFont="1"/>
    <xf numFmtId="0" fontId="54" fillId="0" borderId="0" xfId="0" applyFont="1"/>
    <xf numFmtId="0" fontId="53" fillId="14" borderId="0" xfId="0" applyFont="1" applyFill="1" applyAlignment="1">
      <alignment vertical="center"/>
    </xf>
    <xf numFmtId="9" fontId="0" fillId="14" borderId="0" xfId="0" applyNumberFormat="1" applyFill="1"/>
    <xf numFmtId="9" fontId="4" fillId="14" borderId="0" xfId="0" applyNumberFormat="1" applyFont="1" applyFill="1"/>
    <xf numFmtId="0" fontId="6" fillId="0" borderId="3" xfId="0" applyFont="1" applyBorder="1" applyAlignment="1">
      <alignment horizontal="center" vertical="center"/>
    </xf>
    <xf numFmtId="0" fontId="32" fillId="11" borderId="63" xfId="0" applyFont="1" applyFill="1" applyBorder="1" applyAlignment="1">
      <alignment horizontal="center" vertical="center"/>
    </xf>
    <xf numFmtId="0" fontId="53" fillId="0" borderId="64" xfId="0" applyFont="1" applyBorder="1" applyAlignment="1">
      <alignment vertical="center"/>
    </xf>
    <xf numFmtId="165" fontId="53" fillId="0" borderId="64" xfId="3" applyNumberFormat="1" applyFont="1" applyBorder="1" applyAlignment="1">
      <alignment vertical="center"/>
    </xf>
    <xf numFmtId="0" fontId="52" fillId="13" borderId="65" xfId="0" applyFont="1" applyFill="1" applyBorder="1" applyAlignment="1">
      <alignment horizontal="center" vertical="center"/>
    </xf>
    <xf numFmtId="165" fontId="53" fillId="0" borderId="66" xfId="3" applyNumberFormat="1" applyFont="1" applyBorder="1" applyAlignment="1">
      <alignment vertical="center"/>
    </xf>
    <xf numFmtId="165" fontId="53" fillId="0" borderId="36" xfId="3" applyNumberFormat="1" applyFont="1" applyBorder="1" applyAlignment="1">
      <alignment vertical="center"/>
    </xf>
    <xf numFmtId="165" fontId="53" fillId="0" borderId="37" xfId="3" applyNumberFormat="1" applyFont="1" applyBorder="1" applyAlignment="1">
      <alignment vertical="center"/>
    </xf>
    <xf numFmtId="165" fontId="0" fillId="0" borderId="65" xfId="0" applyNumberFormat="1" applyBorder="1"/>
    <xf numFmtId="9" fontId="53" fillId="0" borderId="36" xfId="3" applyNumberFormat="1" applyFont="1" applyBorder="1" applyAlignment="1">
      <alignment vertical="center"/>
    </xf>
    <xf numFmtId="9" fontId="53" fillId="0" borderId="37" xfId="3" applyNumberFormat="1" applyFont="1" applyBorder="1" applyAlignment="1">
      <alignment vertical="center"/>
    </xf>
    <xf numFmtId="9" fontId="53" fillId="0" borderId="67" xfId="3" applyNumberFormat="1" applyFont="1" applyBorder="1" applyAlignment="1">
      <alignment vertical="center"/>
    </xf>
    <xf numFmtId="9" fontId="53" fillId="0" borderId="68" xfId="3" applyNumberFormat="1" applyFont="1" applyBorder="1" applyAlignment="1">
      <alignment vertical="center"/>
    </xf>
    <xf numFmtId="0" fontId="31" fillId="17" borderId="16" xfId="0" applyFont="1" applyFill="1" applyBorder="1" applyAlignment="1">
      <alignment horizontal="center" vertical="center"/>
    </xf>
    <xf numFmtId="9" fontId="39" fillId="11" borderId="51" xfId="1" applyFont="1" applyFill="1" applyBorder="1" applyAlignment="1">
      <alignment horizontal="center" vertical="center"/>
    </xf>
    <xf numFmtId="3" fontId="32" fillId="11" borderId="51" xfId="1" applyNumberFormat="1" applyFont="1" applyFill="1" applyBorder="1" applyAlignment="1">
      <alignment horizontal="center" vertical="center"/>
    </xf>
    <xf numFmtId="0" fontId="34" fillId="11" borderId="8" xfId="0" applyFont="1" applyFill="1" applyBorder="1" applyAlignment="1">
      <alignment horizontal="center" vertical="center" readingOrder="1"/>
    </xf>
    <xf numFmtId="0" fontId="33" fillId="11" borderId="8" xfId="0" applyFont="1" applyFill="1" applyBorder="1" applyAlignment="1">
      <alignment horizontal="center" vertical="center" wrapText="1" readingOrder="1"/>
    </xf>
    <xf numFmtId="1" fontId="32" fillId="0" borderId="45" xfId="0" applyNumberFormat="1" applyFont="1" applyBorder="1" applyAlignment="1">
      <alignment horizontal="center"/>
    </xf>
    <xf numFmtId="9" fontId="32" fillId="0" borderId="45" xfId="1" applyFont="1" applyBorder="1" applyAlignment="1">
      <alignment horizontal="center"/>
    </xf>
    <xf numFmtId="0" fontId="32" fillId="0" borderId="45" xfId="0" applyFont="1" applyBorder="1"/>
    <xf numFmtId="0" fontId="32" fillId="0" borderId="63" xfId="0" applyFont="1" applyBorder="1"/>
    <xf numFmtId="1" fontId="32" fillId="0" borderId="45" xfId="0" applyNumberFormat="1" applyFont="1" applyBorder="1" applyAlignment="1">
      <alignment horizontal="center" vertical="center"/>
    </xf>
    <xf numFmtId="1" fontId="32" fillId="0" borderId="43" xfId="0" applyNumberFormat="1" applyFont="1" applyBorder="1" applyAlignment="1">
      <alignment horizontal="center" vertical="center"/>
    </xf>
    <xf numFmtId="9" fontId="37" fillId="0" borderId="2" xfId="0" applyNumberFormat="1" applyFont="1" applyBorder="1" applyAlignment="1">
      <alignment horizontal="left" vertical="center" wrapText="1" readingOrder="1"/>
    </xf>
    <xf numFmtId="165" fontId="55" fillId="4" borderId="0" xfId="0" applyNumberFormat="1" applyFont="1" applyFill="1"/>
    <xf numFmtId="3" fontId="31" fillId="2" borderId="31" xfId="1" applyNumberFormat="1" applyFont="1" applyFill="1" applyBorder="1" applyAlignment="1">
      <alignment horizontal="center" vertical="center" wrapText="1"/>
    </xf>
    <xf numFmtId="17" fontId="52" fillId="13" borderId="0" xfId="0" applyNumberFormat="1" applyFont="1" applyFill="1" applyAlignment="1">
      <alignment horizontal="center" vertical="center"/>
    </xf>
    <xf numFmtId="165" fontId="53" fillId="0" borderId="0" xfId="3" applyNumberFormat="1" applyFont="1" applyBorder="1" applyAlignment="1">
      <alignment vertical="center"/>
    </xf>
    <xf numFmtId="9" fontId="32" fillId="21" borderId="62" xfId="0" applyNumberFormat="1" applyFont="1" applyFill="1" applyBorder="1" applyAlignment="1">
      <alignment horizontal="center" vertical="center"/>
    </xf>
    <xf numFmtId="9" fontId="32" fillId="21" borderId="62" xfId="0" applyNumberFormat="1" applyFont="1" applyFill="1" applyBorder="1" applyAlignment="1">
      <alignment horizontal="center"/>
    </xf>
    <xf numFmtId="0" fontId="32" fillId="21" borderId="62" xfId="0" applyFont="1" applyFill="1" applyBorder="1" applyAlignment="1">
      <alignment horizontal="center" vertical="center"/>
    </xf>
    <xf numFmtId="1" fontId="32" fillId="21" borderId="62" xfId="0" applyNumberFormat="1" applyFont="1" applyFill="1" applyBorder="1" applyAlignment="1">
      <alignment horizontal="center"/>
    </xf>
    <xf numFmtId="1" fontId="32" fillId="21" borderId="60" xfId="0" applyNumberFormat="1" applyFont="1" applyFill="1" applyBorder="1" applyAlignment="1">
      <alignment horizontal="center"/>
    </xf>
    <xf numFmtId="0" fontId="32" fillId="21" borderId="33" xfId="0" applyFont="1" applyFill="1" applyBorder="1" applyAlignment="1">
      <alignment horizontal="center" vertical="center"/>
    </xf>
    <xf numFmtId="0" fontId="32" fillId="21" borderId="21" xfId="0" applyFont="1" applyFill="1" applyBorder="1" applyAlignment="1">
      <alignment horizontal="center" vertical="center"/>
    </xf>
    <xf numFmtId="0" fontId="32" fillId="21" borderId="27" xfId="0" applyFont="1" applyFill="1" applyBorder="1" applyAlignment="1">
      <alignment horizontal="center" vertical="center"/>
    </xf>
    <xf numFmtId="0" fontId="32" fillId="21" borderId="21" xfId="0" applyFont="1" applyFill="1" applyBorder="1" applyAlignment="1">
      <alignment horizontal="center"/>
    </xf>
    <xf numFmtId="0" fontId="31" fillId="2" borderId="65" xfId="0" applyFont="1" applyFill="1" applyBorder="1" applyAlignment="1">
      <alignment horizontal="center" vertical="center"/>
    </xf>
    <xf numFmtId="0" fontId="32" fillId="15" borderId="37" xfId="0" applyFont="1" applyFill="1" applyBorder="1" applyAlignment="1">
      <alignment horizontal="center" vertical="center"/>
    </xf>
    <xf numFmtId="0" fontId="32" fillId="0" borderId="63" xfId="0" applyFont="1" applyBorder="1" applyAlignment="1">
      <alignment horizontal="center" vertical="center"/>
    </xf>
    <xf numFmtId="3" fontId="31" fillId="2" borderId="65" xfId="0" applyNumberFormat="1" applyFont="1" applyFill="1" applyBorder="1" applyAlignment="1">
      <alignment horizontal="center" vertical="center"/>
    </xf>
    <xf numFmtId="0" fontId="31" fillId="2" borderId="29" xfId="0" applyFont="1" applyFill="1" applyBorder="1" applyAlignment="1">
      <alignment horizontal="center" vertical="center"/>
    </xf>
    <xf numFmtId="0" fontId="32" fillId="21" borderId="20" xfId="0" applyFont="1" applyFill="1" applyBorder="1" applyAlignment="1">
      <alignment horizontal="center" vertical="center"/>
    </xf>
    <xf numFmtId="0" fontId="32" fillId="21" borderId="20" xfId="0" applyFont="1" applyFill="1" applyBorder="1" applyAlignment="1">
      <alignment horizontal="center"/>
    </xf>
    <xf numFmtId="3" fontId="31" fillId="2" borderId="29" xfId="0" applyNumberFormat="1" applyFont="1" applyFill="1" applyBorder="1" applyAlignment="1">
      <alignment horizontal="center" vertical="center"/>
    </xf>
    <xf numFmtId="9" fontId="32" fillId="21" borderId="32" xfId="0" applyNumberFormat="1" applyFont="1" applyFill="1" applyBorder="1" applyAlignment="1">
      <alignment horizontal="center" vertical="center"/>
    </xf>
    <xf numFmtId="9" fontId="32" fillId="21" borderId="33" xfId="0" applyNumberFormat="1" applyFont="1" applyFill="1" applyBorder="1" applyAlignment="1">
      <alignment horizontal="center" vertical="center"/>
    </xf>
    <xf numFmtId="9" fontId="32" fillId="21" borderId="20" xfId="0" applyNumberFormat="1" applyFont="1" applyFill="1" applyBorder="1" applyAlignment="1">
      <alignment horizontal="center" vertical="center"/>
    </xf>
    <xf numFmtId="9" fontId="32" fillId="21" borderId="21" xfId="0" applyNumberFormat="1" applyFont="1" applyFill="1" applyBorder="1" applyAlignment="1">
      <alignment horizontal="center" vertical="center"/>
    </xf>
    <xf numFmtId="9" fontId="32" fillId="21" borderId="26" xfId="0" applyNumberFormat="1" applyFont="1" applyFill="1" applyBorder="1" applyAlignment="1">
      <alignment horizontal="center" vertical="center"/>
    </xf>
    <xf numFmtId="9" fontId="32" fillId="21" borderId="27" xfId="0" applyNumberFormat="1" applyFont="1" applyFill="1" applyBorder="1" applyAlignment="1">
      <alignment horizontal="center" vertical="center"/>
    </xf>
    <xf numFmtId="9" fontId="32" fillId="21" borderId="20" xfId="0" applyNumberFormat="1" applyFont="1" applyFill="1" applyBorder="1" applyAlignment="1">
      <alignment horizontal="center"/>
    </xf>
    <xf numFmtId="9" fontId="32" fillId="21" borderId="21" xfId="0" applyNumberFormat="1" applyFont="1" applyFill="1" applyBorder="1" applyAlignment="1">
      <alignment horizontal="center"/>
    </xf>
    <xf numFmtId="9" fontId="31" fillId="2" borderId="29" xfId="0" applyNumberFormat="1" applyFont="1" applyFill="1" applyBorder="1" applyAlignment="1">
      <alignment horizontal="center" vertical="center"/>
    </xf>
    <xf numFmtId="9" fontId="31" fillId="2" borderId="30" xfId="0" applyNumberFormat="1" applyFont="1" applyFill="1" applyBorder="1" applyAlignment="1">
      <alignment horizontal="center" vertical="center"/>
    </xf>
    <xf numFmtId="0" fontId="36" fillId="0" borderId="2" xfId="0" applyFont="1" applyBorder="1" applyAlignment="1">
      <alignment horizontal="center" vertical="center" wrapText="1" readingOrder="1"/>
    </xf>
    <xf numFmtId="10" fontId="36" fillId="11" borderId="8" xfId="0" applyNumberFormat="1" applyFont="1" applyFill="1" applyBorder="1" applyAlignment="1">
      <alignment horizontal="left" vertical="center" readingOrder="1"/>
    </xf>
    <xf numFmtId="0" fontId="52" fillId="13" borderId="0" xfId="0" applyFont="1" applyFill="1" applyAlignment="1">
      <alignment horizontal="center" vertical="center"/>
    </xf>
    <xf numFmtId="165" fontId="0" fillId="14" borderId="0" xfId="0" applyNumberFormat="1" applyFill="1"/>
    <xf numFmtId="0" fontId="55" fillId="4" borderId="0" xfId="0" applyFont="1" applyFill="1"/>
    <xf numFmtId="0" fontId="0" fillId="3" borderId="0" xfId="0" applyFill="1"/>
    <xf numFmtId="165" fontId="55" fillId="4" borderId="15" xfId="0" applyNumberFormat="1" applyFont="1" applyFill="1" applyBorder="1"/>
    <xf numFmtId="15" fontId="0" fillId="0" borderId="0" xfId="0" applyNumberFormat="1"/>
    <xf numFmtId="0" fontId="41" fillId="4" borderId="69" xfId="0" applyFont="1" applyFill="1" applyBorder="1" applyAlignment="1">
      <alignment horizontal="center"/>
    </xf>
    <xf numFmtId="0" fontId="31" fillId="2" borderId="23" xfId="0" applyFont="1" applyFill="1" applyBorder="1" applyAlignment="1">
      <alignment vertical="center"/>
    </xf>
    <xf numFmtId="0" fontId="31" fillId="2" borderId="24" xfId="0" applyFont="1" applyFill="1" applyBorder="1" applyAlignment="1">
      <alignment horizontal="center" vertical="center" wrapText="1"/>
    </xf>
    <xf numFmtId="0" fontId="59" fillId="2" borderId="24" xfId="0" applyFont="1" applyFill="1" applyBorder="1" applyAlignment="1">
      <alignment horizontal="center" vertical="center" wrapText="1"/>
    </xf>
    <xf numFmtId="1" fontId="32" fillId="11" borderId="33" xfId="0" applyNumberFormat="1" applyFont="1" applyFill="1" applyBorder="1" applyAlignment="1">
      <alignment horizontal="center" vertical="center"/>
    </xf>
    <xf numFmtId="1" fontId="60" fillId="22" borderId="33" xfId="0" applyNumberFormat="1" applyFont="1" applyFill="1" applyBorder="1" applyAlignment="1">
      <alignment horizontal="center"/>
    </xf>
    <xf numFmtId="1" fontId="39" fillId="0" borderId="45" xfId="0" applyNumberFormat="1" applyFont="1" applyBorder="1" applyAlignment="1">
      <alignment horizontal="center"/>
    </xf>
    <xf numFmtId="0" fontId="39" fillId="0" borderId="45" xfId="0" applyFont="1" applyBorder="1" applyAlignment="1">
      <alignment horizontal="center"/>
    </xf>
    <xf numFmtId="0" fontId="39" fillId="0" borderId="63" xfId="0" applyFont="1" applyBorder="1" applyAlignment="1">
      <alignment horizontal="center"/>
    </xf>
    <xf numFmtId="0" fontId="39" fillId="0" borderId="0" xfId="0" applyFont="1" applyAlignment="1">
      <alignment horizontal="center"/>
    </xf>
    <xf numFmtId="0" fontId="31" fillId="2" borderId="23" xfId="0" applyFont="1" applyFill="1" applyBorder="1" applyAlignment="1">
      <alignment horizontal="left" vertical="center"/>
    </xf>
    <xf numFmtId="9" fontId="32" fillId="21" borderId="33" xfId="1" applyFont="1" applyFill="1" applyBorder="1" applyAlignment="1">
      <alignment horizontal="center"/>
    </xf>
    <xf numFmtId="9" fontId="32" fillId="15" borderId="37" xfId="0" applyNumberFormat="1" applyFont="1" applyFill="1" applyBorder="1" applyAlignment="1">
      <alignment horizontal="center" vertical="center"/>
    </xf>
    <xf numFmtId="165" fontId="53" fillId="0" borderId="17" xfId="3" applyNumberFormat="1" applyFont="1" applyBorder="1" applyAlignment="1">
      <alignment horizontal="center" vertical="center"/>
    </xf>
    <xf numFmtId="165" fontId="53" fillId="0" borderId="18" xfId="3" applyNumberFormat="1" applyFont="1" applyBorder="1" applyAlignment="1">
      <alignment horizontal="center" vertical="center"/>
    </xf>
    <xf numFmtId="165" fontId="53" fillId="0" borderId="66" xfId="3" applyNumberFormat="1" applyFont="1" applyBorder="1" applyAlignment="1">
      <alignment horizontal="center" vertical="center"/>
    </xf>
    <xf numFmtId="165" fontId="53" fillId="0" borderId="19" xfId="3" applyNumberFormat="1" applyFont="1" applyBorder="1" applyAlignment="1">
      <alignment horizontal="center" vertical="center"/>
    </xf>
    <xf numFmtId="165" fontId="53" fillId="0" borderId="32" xfId="3" applyNumberFormat="1" applyFont="1" applyBorder="1" applyAlignment="1">
      <alignment horizontal="center" vertical="center"/>
    </xf>
    <xf numFmtId="165" fontId="53" fillId="0" borderId="33" xfId="3" applyNumberFormat="1" applyFont="1" applyBorder="1" applyAlignment="1">
      <alignment horizontal="center" vertical="center"/>
    </xf>
    <xf numFmtId="165" fontId="53" fillId="0" borderId="36" xfId="3" applyNumberFormat="1" applyFont="1" applyBorder="1" applyAlignment="1">
      <alignment horizontal="center" vertical="center"/>
    </xf>
    <xf numFmtId="165" fontId="53" fillId="0" borderId="34" xfId="3" applyNumberFormat="1" applyFont="1" applyBorder="1" applyAlignment="1">
      <alignment horizontal="center" vertical="center"/>
    </xf>
    <xf numFmtId="165" fontId="53" fillId="0" borderId="20" xfId="3" applyNumberFormat="1" applyFont="1" applyBorder="1" applyAlignment="1">
      <alignment horizontal="center" vertical="center"/>
    </xf>
    <xf numFmtId="165" fontId="53" fillId="0" borderId="21" xfId="3" applyNumberFormat="1" applyFont="1" applyBorder="1" applyAlignment="1">
      <alignment horizontal="center" vertical="center"/>
    </xf>
    <xf numFmtId="165" fontId="52" fillId="8" borderId="37" xfId="3" applyNumberFormat="1" applyFont="1" applyFill="1" applyBorder="1" applyAlignment="1">
      <alignment horizontal="center" vertical="center"/>
    </xf>
    <xf numFmtId="165" fontId="52" fillId="7" borderId="26" xfId="3" applyNumberFormat="1" applyFont="1" applyFill="1" applyBorder="1" applyAlignment="1">
      <alignment horizontal="center" vertical="center"/>
    </xf>
    <xf numFmtId="165" fontId="52" fillId="7" borderId="27" xfId="3" applyNumberFormat="1" applyFont="1" applyFill="1" applyBorder="1" applyAlignment="1">
      <alignment horizontal="center" vertical="center"/>
    </xf>
    <xf numFmtId="165" fontId="53" fillId="0" borderId="27" xfId="3" applyNumberFormat="1" applyFont="1" applyBorder="1" applyAlignment="1">
      <alignment horizontal="center" vertical="center"/>
    </xf>
    <xf numFmtId="165" fontId="53" fillId="0" borderId="67" xfId="3" applyNumberFormat="1" applyFont="1" applyBorder="1" applyAlignment="1">
      <alignment horizontal="center" vertical="center"/>
    </xf>
    <xf numFmtId="165" fontId="53" fillId="0" borderId="28" xfId="3" applyNumberFormat="1" applyFont="1" applyBorder="1" applyAlignment="1">
      <alignment horizontal="center" vertical="center"/>
    </xf>
    <xf numFmtId="165" fontId="53" fillId="0" borderId="23" xfId="3" applyNumberFormat="1" applyFont="1" applyBorder="1" applyAlignment="1">
      <alignment horizontal="center" vertical="center"/>
    </xf>
    <xf numFmtId="165" fontId="53" fillId="0" borderId="24" xfId="3" applyNumberFormat="1" applyFont="1" applyBorder="1" applyAlignment="1">
      <alignment horizontal="center" vertical="center"/>
    </xf>
    <xf numFmtId="165" fontId="53" fillId="0" borderId="68" xfId="3" applyNumberFormat="1" applyFont="1" applyBorder="1" applyAlignment="1">
      <alignment horizontal="center" vertical="center"/>
    </xf>
    <xf numFmtId="165" fontId="53" fillId="0" borderId="25" xfId="3" applyNumberFormat="1" applyFont="1" applyBorder="1" applyAlignment="1">
      <alignment horizontal="center" vertical="center"/>
    </xf>
    <xf numFmtId="0" fontId="41" fillId="23" borderId="17" xfId="0" applyFont="1" applyFill="1" applyBorder="1"/>
    <xf numFmtId="0" fontId="41" fillId="23" borderId="66" xfId="0" applyFont="1" applyFill="1" applyBorder="1" applyAlignment="1">
      <alignment horizontal="center"/>
    </xf>
    <xf numFmtId="15" fontId="41" fillId="23" borderId="69" xfId="0" applyNumberFormat="1" applyFont="1" applyFill="1" applyBorder="1" applyAlignment="1">
      <alignment horizontal="center"/>
    </xf>
    <xf numFmtId="0" fontId="61" fillId="2" borderId="24" xfId="0" applyFont="1" applyFill="1" applyBorder="1" applyAlignment="1">
      <alignment horizontal="center" vertical="center" wrapText="1"/>
    </xf>
    <xf numFmtId="1" fontId="60" fillId="22" borderId="36" xfId="0" applyNumberFormat="1" applyFont="1" applyFill="1" applyBorder="1" applyAlignment="1">
      <alignment horizontal="center"/>
    </xf>
    <xf numFmtId="1" fontId="32" fillId="22" borderId="33" xfId="0" applyNumberFormat="1" applyFont="1" applyFill="1" applyBorder="1" applyAlignment="1">
      <alignment horizontal="center" vertical="center"/>
    </xf>
    <xf numFmtId="1" fontId="62" fillId="11" borderId="33" xfId="0" applyNumberFormat="1" applyFont="1" applyFill="1" applyBorder="1" applyAlignment="1">
      <alignment horizontal="center" vertical="center"/>
    </xf>
    <xf numFmtId="0" fontId="60" fillId="22" borderId="37" xfId="0" applyFont="1" applyFill="1" applyBorder="1" applyAlignment="1">
      <alignment horizontal="center"/>
    </xf>
    <xf numFmtId="1" fontId="32" fillId="0" borderId="27" xfId="0" applyNumberFormat="1" applyFont="1" applyBorder="1" applyAlignment="1">
      <alignment horizontal="center"/>
    </xf>
    <xf numFmtId="0" fontId="60" fillId="22" borderId="21" xfId="0" applyFont="1" applyFill="1" applyBorder="1" applyAlignment="1">
      <alignment horizontal="center"/>
    </xf>
    <xf numFmtId="1" fontId="60" fillId="22" borderId="21" xfId="0" applyNumberFormat="1" applyFont="1" applyFill="1" applyBorder="1" applyAlignment="1">
      <alignment horizontal="center"/>
    </xf>
    <xf numFmtId="1" fontId="32" fillId="22" borderId="45" xfId="0" applyNumberFormat="1" applyFont="1" applyFill="1" applyBorder="1" applyAlignment="1">
      <alignment horizontal="center" vertical="center"/>
    </xf>
    <xf numFmtId="9" fontId="41" fillId="24" borderId="30" xfId="1" applyFont="1" applyFill="1" applyBorder="1" applyAlignment="1">
      <alignment horizontal="center" vertical="center"/>
    </xf>
    <xf numFmtId="3" fontId="61" fillId="2" borderId="30" xfId="0" applyNumberFormat="1" applyFont="1" applyFill="1" applyBorder="1" applyAlignment="1">
      <alignment horizontal="center" vertical="center"/>
    </xf>
    <xf numFmtId="0" fontId="63" fillId="0" borderId="0" xfId="0" applyFont="1"/>
    <xf numFmtId="0" fontId="41" fillId="7" borderId="17" xfId="0" applyFont="1" applyFill="1" applyBorder="1"/>
    <xf numFmtId="0" fontId="41" fillId="7" borderId="66" xfId="0" applyFont="1" applyFill="1" applyBorder="1" applyAlignment="1">
      <alignment horizontal="center"/>
    </xf>
    <xf numFmtId="15" fontId="41" fillId="7" borderId="69" xfId="0" applyNumberFormat="1" applyFont="1" applyFill="1" applyBorder="1" applyAlignment="1">
      <alignment horizontal="center"/>
    </xf>
    <xf numFmtId="0" fontId="31" fillId="25" borderId="23" xfId="0" applyFont="1" applyFill="1" applyBorder="1" applyAlignment="1">
      <alignment vertical="center"/>
    </xf>
    <xf numFmtId="0" fontId="31" fillId="25" borderId="24" xfId="0" applyFont="1" applyFill="1" applyBorder="1" applyAlignment="1">
      <alignment horizontal="center" vertical="center" wrapText="1"/>
    </xf>
    <xf numFmtId="0" fontId="61" fillId="25" borderId="24" xfId="0" applyFont="1" applyFill="1" applyBorder="1" applyAlignment="1">
      <alignment horizontal="center" vertical="center" wrapText="1"/>
    </xf>
    <xf numFmtId="0" fontId="31" fillId="25" borderId="29" xfId="0" applyFont="1" applyFill="1" applyBorder="1" applyAlignment="1">
      <alignment horizontal="left"/>
    </xf>
    <xf numFmtId="1" fontId="31" fillId="25" borderId="30" xfId="0" applyNumberFormat="1" applyFont="1" applyFill="1" applyBorder="1" applyAlignment="1">
      <alignment horizontal="center"/>
    </xf>
    <xf numFmtId="3" fontId="31" fillId="25" borderId="30" xfId="0" applyNumberFormat="1" applyFont="1" applyFill="1" applyBorder="1" applyAlignment="1">
      <alignment horizontal="center" vertical="center"/>
    </xf>
    <xf numFmtId="9" fontId="41" fillId="26" borderId="30" xfId="1" applyFont="1" applyFill="1" applyBorder="1" applyAlignment="1">
      <alignment horizontal="center" vertical="center"/>
    </xf>
    <xf numFmtId="0" fontId="2" fillId="23" borderId="0" xfId="0" applyFont="1" applyFill="1"/>
    <xf numFmtId="17" fontId="2" fillId="23" borderId="0" xfId="0" applyNumberFormat="1" applyFont="1" applyFill="1" applyAlignment="1">
      <alignment horizontal="center"/>
    </xf>
    <xf numFmtId="0" fontId="4" fillId="27" borderId="0" xfId="0" applyFont="1" applyFill="1"/>
    <xf numFmtId="0" fontId="0" fillId="27" borderId="0" xfId="0" applyFill="1" applyAlignment="1">
      <alignment horizontal="center"/>
    </xf>
    <xf numFmtId="0" fontId="63" fillId="27" borderId="0" xfId="0" applyFont="1" applyFill="1" applyAlignment="1">
      <alignment horizontal="center"/>
    </xf>
    <xf numFmtId="0" fontId="0" fillId="0" borderId="0" xfId="0" applyAlignment="1">
      <alignment horizontal="center"/>
    </xf>
    <xf numFmtId="0" fontId="63" fillId="0" borderId="0" xfId="0" applyFont="1" applyAlignment="1">
      <alignment horizontal="center"/>
    </xf>
    <xf numFmtId="0" fontId="2" fillId="7" borderId="0" xfId="0" applyFont="1" applyFill="1"/>
    <xf numFmtId="17" fontId="2" fillId="7" borderId="0" xfId="0" applyNumberFormat="1" applyFont="1" applyFill="1" applyAlignment="1">
      <alignment horizontal="center"/>
    </xf>
    <xf numFmtId="0" fontId="4" fillId="14" borderId="0" xfId="0" applyFont="1" applyFill="1"/>
    <xf numFmtId="0" fontId="0" fillId="14" borderId="0" xfId="0" applyFill="1" applyAlignment="1">
      <alignment horizontal="center"/>
    </xf>
    <xf numFmtId="0" fontId="63" fillId="14" borderId="0" xfId="0" applyFont="1" applyFill="1" applyAlignment="1">
      <alignment horizontal="center"/>
    </xf>
    <xf numFmtId="0" fontId="2" fillId="28" borderId="0" xfId="0" applyFont="1" applyFill="1"/>
    <xf numFmtId="17" fontId="2" fillId="28" borderId="0" xfId="0" applyNumberFormat="1" applyFont="1" applyFill="1" applyAlignment="1">
      <alignment horizontal="center"/>
    </xf>
    <xf numFmtId="0" fontId="4" fillId="29" borderId="0" xfId="0" applyFont="1" applyFill="1"/>
    <xf numFmtId="0" fontId="0" fillId="22" borderId="0" xfId="0" applyFill="1" applyAlignment="1">
      <alignment horizontal="center"/>
    </xf>
    <xf numFmtId="9" fontId="2" fillId="28" borderId="0" xfId="1" applyFont="1" applyFill="1" applyAlignment="1">
      <alignment horizontal="center"/>
    </xf>
    <xf numFmtId="0" fontId="4" fillId="30" borderId="0" xfId="0" applyFont="1" applyFill="1" applyAlignment="1">
      <alignment horizontal="center"/>
    </xf>
    <xf numFmtId="9" fontId="2" fillId="28" borderId="0" xfId="0" applyNumberFormat="1" applyFont="1" applyFill="1" applyAlignment="1">
      <alignment horizontal="center"/>
    </xf>
    <xf numFmtId="165" fontId="32" fillId="11" borderId="33" xfId="3" applyNumberFormat="1" applyFont="1" applyFill="1" applyBorder="1" applyAlignment="1">
      <alignment horizontal="center" vertical="center"/>
    </xf>
    <xf numFmtId="165" fontId="32" fillId="11" borderId="21" xfId="3" applyNumberFormat="1" applyFont="1" applyFill="1" applyBorder="1" applyAlignment="1">
      <alignment horizontal="center" vertical="center"/>
    </xf>
    <xf numFmtId="165" fontId="32" fillId="11" borderId="27" xfId="3" applyNumberFormat="1" applyFont="1" applyFill="1" applyBorder="1" applyAlignment="1">
      <alignment horizontal="center" vertical="center"/>
    </xf>
    <xf numFmtId="165" fontId="32" fillId="11" borderId="45" xfId="3" applyNumberFormat="1" applyFont="1" applyFill="1" applyBorder="1" applyAlignment="1">
      <alignment horizontal="center" vertical="center"/>
    </xf>
    <xf numFmtId="165" fontId="31" fillId="2" borderId="30" xfId="3" applyNumberFormat="1" applyFont="1" applyFill="1" applyBorder="1" applyAlignment="1">
      <alignment horizontal="center" vertical="center"/>
    </xf>
    <xf numFmtId="37" fontId="32" fillId="11" borderId="33" xfId="3" applyNumberFormat="1" applyFont="1" applyFill="1" applyBorder="1" applyAlignment="1">
      <alignment horizontal="center" vertical="center"/>
    </xf>
    <xf numFmtId="37" fontId="32" fillId="11" borderId="34" xfId="3" applyNumberFormat="1" applyFont="1" applyFill="1" applyBorder="1" applyAlignment="1">
      <alignment horizontal="center" vertical="center"/>
    </xf>
    <xf numFmtId="37" fontId="32" fillId="11" borderId="21" xfId="3" applyNumberFormat="1" applyFont="1" applyFill="1" applyBorder="1" applyAlignment="1">
      <alignment horizontal="center" vertical="center"/>
    </xf>
    <xf numFmtId="37" fontId="32" fillId="11" borderId="22" xfId="3" applyNumberFormat="1" applyFont="1" applyFill="1" applyBorder="1" applyAlignment="1">
      <alignment horizontal="center" vertical="center"/>
    </xf>
    <xf numFmtId="37" fontId="32" fillId="11" borderId="45" xfId="3" applyNumberFormat="1" applyFont="1" applyFill="1" applyBorder="1" applyAlignment="1">
      <alignment horizontal="center" vertical="center"/>
    </xf>
    <xf numFmtId="37" fontId="32" fillId="11" borderId="43" xfId="3" applyNumberFormat="1" applyFont="1" applyFill="1" applyBorder="1" applyAlignment="1">
      <alignment horizontal="center" vertical="center"/>
    </xf>
    <xf numFmtId="37" fontId="31" fillId="2" borderId="30" xfId="3" applyNumberFormat="1" applyFont="1" applyFill="1" applyBorder="1" applyAlignment="1">
      <alignment horizontal="center" vertical="center"/>
    </xf>
    <xf numFmtId="37" fontId="31" fillId="2" borderId="31" xfId="3" applyNumberFormat="1" applyFont="1" applyFill="1" applyBorder="1" applyAlignment="1">
      <alignment horizontal="center" vertical="center"/>
    </xf>
    <xf numFmtId="0" fontId="41" fillId="4" borderId="66" xfId="0" applyFont="1" applyFill="1" applyBorder="1" applyAlignment="1">
      <alignment horizontal="center"/>
    </xf>
    <xf numFmtId="1" fontId="31" fillId="2" borderId="65" xfId="0" applyNumberFormat="1" applyFont="1" applyFill="1" applyBorder="1" applyAlignment="1">
      <alignment horizontal="center"/>
    </xf>
    <xf numFmtId="9" fontId="31" fillId="2" borderId="65" xfId="1" applyFont="1" applyFill="1" applyBorder="1" applyAlignment="1">
      <alignment horizontal="center"/>
    </xf>
    <xf numFmtId="0" fontId="31" fillId="31" borderId="17" xfId="0" applyFont="1" applyFill="1" applyBorder="1"/>
    <xf numFmtId="17" fontId="0" fillId="0" borderId="0" xfId="0" applyNumberFormat="1"/>
    <xf numFmtId="0" fontId="31" fillId="2" borderId="68" xfId="0" applyFont="1" applyFill="1" applyBorder="1" applyAlignment="1">
      <alignment horizontal="center"/>
    </xf>
    <xf numFmtId="0" fontId="65" fillId="0" borderId="74" xfId="0" quotePrefix="1" applyFont="1" applyBorder="1" applyAlignment="1">
      <alignment horizontal="center"/>
    </xf>
    <xf numFmtId="0" fontId="64" fillId="0" borderId="56" xfId="0" applyFont="1" applyBorder="1"/>
    <xf numFmtId="164" fontId="66" fillId="0" borderId="57" xfId="0" applyNumberFormat="1" applyFont="1" applyBorder="1" applyAlignment="1">
      <alignment horizontal="center"/>
    </xf>
    <xf numFmtId="0" fontId="32" fillId="0" borderId="59" xfId="0" applyFont="1" applyBorder="1"/>
    <xf numFmtId="0" fontId="32" fillId="0" borderId="60" xfId="0" applyFont="1" applyBorder="1"/>
    <xf numFmtId="0" fontId="32" fillId="0" borderId="11" xfId="0" applyFont="1" applyBorder="1"/>
    <xf numFmtId="0" fontId="67" fillId="0" borderId="59" xfId="0" applyFont="1" applyBorder="1" applyAlignment="1">
      <alignment vertical="center" readingOrder="1"/>
    </xf>
    <xf numFmtId="0" fontId="67" fillId="0" borderId="0" xfId="0" applyFont="1" applyAlignment="1">
      <alignment vertical="center" readingOrder="1"/>
    </xf>
    <xf numFmtId="0" fontId="67" fillId="0" borderId="60" xfId="0" applyFont="1" applyBorder="1" applyAlignment="1">
      <alignment vertical="center" readingOrder="1"/>
    </xf>
    <xf numFmtId="0" fontId="67" fillId="0" borderId="58" xfId="0" applyFont="1" applyBorder="1" applyAlignment="1">
      <alignment vertical="center" readingOrder="1"/>
    </xf>
    <xf numFmtId="0" fontId="67" fillId="0" borderId="51" xfId="0" applyFont="1" applyBorder="1" applyAlignment="1">
      <alignment vertical="center" readingOrder="1"/>
    </xf>
    <xf numFmtId="0" fontId="67" fillId="0" borderId="13" xfId="0" applyFont="1" applyBorder="1" applyAlignment="1">
      <alignment vertical="center" readingOrder="1"/>
    </xf>
    <xf numFmtId="0" fontId="68" fillId="0" borderId="11" xfId="0" applyFont="1" applyBorder="1"/>
    <xf numFmtId="0" fontId="65" fillId="0" borderId="78" xfId="0" quotePrefix="1" applyFont="1" applyBorder="1" applyAlignment="1">
      <alignment horizontal="center"/>
    </xf>
    <xf numFmtId="0" fontId="6" fillId="0" borderId="6" xfId="0" applyFont="1" applyBorder="1" applyAlignment="1">
      <alignment horizontal="center" vertical="center"/>
    </xf>
    <xf numFmtId="0" fontId="6" fillId="0" borderId="3" xfId="0" applyFont="1" applyBorder="1" applyAlignment="1">
      <alignment horizontal="center" vertical="center"/>
    </xf>
    <xf numFmtId="0" fontId="52" fillId="13" borderId="55" xfId="0" applyFont="1" applyFill="1" applyBorder="1" applyAlignment="1">
      <alignment horizontal="center" vertical="center"/>
    </xf>
    <xf numFmtId="0" fontId="52" fillId="13" borderId="46" xfId="0" applyFont="1" applyFill="1" applyBorder="1" applyAlignment="1">
      <alignment horizontal="center" vertical="center"/>
    </xf>
    <xf numFmtId="0" fontId="52" fillId="13" borderId="16" xfId="0" applyFont="1" applyFill="1" applyBorder="1" applyAlignment="1">
      <alignment horizontal="center" vertical="center"/>
    </xf>
    <xf numFmtId="0" fontId="52" fillId="13" borderId="35" xfId="0" applyFont="1" applyFill="1" applyBorder="1" applyAlignment="1">
      <alignment horizontal="left" vertical="center" wrapText="1"/>
    </xf>
    <xf numFmtId="0" fontId="52" fillId="13" borderId="52" xfId="0" applyFont="1" applyFill="1" applyBorder="1" applyAlignment="1">
      <alignment horizontal="left" vertical="center" wrapText="1"/>
    </xf>
    <xf numFmtId="17" fontId="52" fillId="13" borderId="35" xfId="0" applyNumberFormat="1" applyFont="1" applyFill="1" applyBorder="1" applyAlignment="1">
      <alignment horizontal="center" vertical="center"/>
    </xf>
    <xf numFmtId="17" fontId="52" fillId="13" borderId="52" xfId="0" applyNumberFormat="1" applyFont="1" applyFill="1" applyBorder="1" applyAlignment="1">
      <alignment horizontal="center" vertical="center"/>
    </xf>
    <xf numFmtId="0" fontId="51" fillId="4" borderId="47" xfId="0" applyFont="1" applyFill="1" applyBorder="1" applyAlignment="1">
      <alignment horizontal="center" vertical="center"/>
    </xf>
    <xf numFmtId="0" fontId="51" fillId="4" borderId="48" xfId="0" applyFont="1" applyFill="1" applyBorder="1" applyAlignment="1">
      <alignment horizontal="center" vertical="center"/>
    </xf>
    <xf numFmtId="0" fontId="51" fillId="4" borderId="49" xfId="0" applyFont="1" applyFill="1" applyBorder="1" applyAlignment="1">
      <alignment horizontal="center" vertical="center"/>
    </xf>
    <xf numFmtId="0" fontId="51" fillId="4" borderId="61" xfId="0" applyFont="1" applyFill="1" applyBorder="1" applyAlignment="1">
      <alignment horizontal="center" vertical="center"/>
    </xf>
    <xf numFmtId="0" fontId="51" fillId="4" borderId="0" xfId="0" applyFont="1" applyFill="1" applyAlignment="1">
      <alignment horizontal="center" vertical="center"/>
    </xf>
    <xf numFmtId="0" fontId="51" fillId="4" borderId="50" xfId="0" applyFont="1" applyFill="1" applyBorder="1" applyAlignment="1">
      <alignment horizontal="center" vertical="center"/>
    </xf>
    <xf numFmtId="0" fontId="51" fillId="4" borderId="51" xfId="0" applyFont="1" applyFill="1" applyBorder="1" applyAlignment="1">
      <alignment horizontal="center" vertical="center"/>
    </xf>
    <xf numFmtId="0" fontId="52" fillId="13" borderId="12" xfId="0" applyFont="1" applyFill="1" applyBorder="1" applyAlignment="1">
      <alignment horizontal="left" vertical="center" wrapText="1"/>
    </xf>
    <xf numFmtId="0" fontId="52" fillId="13" borderId="14" xfId="0" applyFont="1" applyFill="1" applyBorder="1" applyAlignment="1">
      <alignment horizontal="left" vertical="center" wrapText="1"/>
    </xf>
    <xf numFmtId="0" fontId="44" fillId="6" borderId="0" xfId="0" applyFont="1" applyFill="1" applyAlignment="1">
      <alignment horizontal="center"/>
    </xf>
    <xf numFmtId="0" fontId="31" fillId="2" borderId="19" xfId="0" applyFont="1" applyFill="1" applyBorder="1" applyAlignment="1">
      <alignment horizontal="center" vertical="center"/>
    </xf>
    <xf numFmtId="0" fontId="31" fillId="2" borderId="25" xfId="0" applyFont="1" applyFill="1" applyBorder="1" applyAlignment="1">
      <alignment horizontal="center" vertical="center"/>
    </xf>
    <xf numFmtId="0" fontId="64" fillId="0" borderId="72" xfId="0" applyFont="1" applyBorder="1" applyAlignment="1">
      <alignment horizontal="center" vertical="center"/>
    </xf>
    <xf numFmtId="0" fontId="64" fillId="0" borderId="73" xfId="0" applyFont="1" applyBorder="1" applyAlignment="1">
      <alignment horizontal="center" vertical="center"/>
    </xf>
    <xf numFmtId="0" fontId="64" fillId="0" borderId="75" xfId="0" applyFont="1" applyBorder="1" applyAlignment="1">
      <alignment horizontal="center"/>
    </xf>
    <xf numFmtId="0" fontId="64" fillId="0" borderId="76" xfId="0" applyFont="1" applyBorder="1" applyAlignment="1">
      <alignment horizontal="center"/>
    </xf>
    <xf numFmtId="0" fontId="64" fillId="0" borderId="77" xfId="0" applyFont="1" applyBorder="1" applyAlignment="1">
      <alignment horizontal="center"/>
    </xf>
    <xf numFmtId="0" fontId="41" fillId="23" borderId="69" xfId="0" applyFont="1" applyFill="1" applyBorder="1" applyAlignment="1">
      <alignment horizontal="center"/>
    </xf>
    <xf numFmtId="0" fontId="41" fillId="7" borderId="69" xfId="0" applyFont="1" applyFill="1" applyBorder="1" applyAlignment="1">
      <alignment horizontal="center"/>
    </xf>
    <xf numFmtId="0" fontId="41" fillId="20" borderId="51" xfId="0" applyFont="1" applyFill="1" applyBorder="1" applyAlignment="1">
      <alignment horizontal="center" vertical="center"/>
    </xf>
    <xf numFmtId="0" fontId="49" fillId="6" borderId="0" xfId="0" applyFont="1" applyFill="1" applyAlignment="1">
      <alignment horizontal="center"/>
    </xf>
    <xf numFmtId="0" fontId="31" fillId="18" borderId="56" xfId="0" applyFont="1" applyFill="1" applyBorder="1" applyAlignment="1">
      <alignment horizontal="center" vertical="center"/>
    </xf>
    <xf numFmtId="0" fontId="31" fillId="18" borderId="57" xfId="0" applyFont="1" applyFill="1" applyBorder="1" applyAlignment="1">
      <alignment horizontal="center" vertical="center"/>
    </xf>
    <xf numFmtId="0" fontId="31" fillId="18" borderId="11" xfId="0" applyFont="1" applyFill="1" applyBorder="1" applyAlignment="1">
      <alignment horizontal="center" vertical="center"/>
    </xf>
    <xf numFmtId="0" fontId="31" fillId="16" borderId="55" xfId="0" applyFont="1" applyFill="1" applyBorder="1" applyAlignment="1">
      <alignment horizontal="center" vertical="center"/>
    </xf>
    <xf numFmtId="0" fontId="31" fillId="16" borderId="46" xfId="0" applyFont="1" applyFill="1" applyBorder="1" applyAlignment="1">
      <alignment horizontal="center" vertical="center"/>
    </xf>
    <xf numFmtId="0" fontId="31" fillId="16" borderId="16" xfId="0" applyFont="1" applyFill="1" applyBorder="1" applyAlignment="1">
      <alignment horizontal="center" vertical="center"/>
    </xf>
    <xf numFmtId="0" fontId="41" fillId="4" borderId="66" xfId="0" applyFont="1" applyFill="1" applyBorder="1" applyAlignment="1">
      <alignment horizontal="center"/>
    </xf>
    <xf numFmtId="0" fontId="41" fillId="4" borderId="69" xfId="0" applyFont="1" applyFill="1" applyBorder="1" applyAlignment="1">
      <alignment horizontal="center"/>
    </xf>
    <xf numFmtId="0" fontId="41" fillId="4" borderId="70" xfId="0" applyFont="1" applyFill="1" applyBorder="1" applyAlignment="1">
      <alignment horizontal="center"/>
    </xf>
    <xf numFmtId="0" fontId="41" fillId="4" borderId="36" xfId="0" applyFont="1" applyFill="1" applyBorder="1" applyAlignment="1">
      <alignment horizontal="center"/>
    </xf>
    <xf numFmtId="0" fontId="41" fillId="4" borderId="71" xfId="0" applyFont="1" applyFill="1" applyBorder="1" applyAlignment="1">
      <alignment horizontal="center"/>
    </xf>
    <xf numFmtId="0" fontId="14" fillId="5" borderId="10" xfId="0" applyFont="1" applyFill="1" applyBorder="1" applyAlignment="1">
      <alignment horizontal="left" vertical="center" readingOrder="1"/>
    </xf>
    <xf numFmtId="0" fontId="14" fillId="5" borderId="1" xfId="0" applyFont="1" applyFill="1" applyBorder="1" applyAlignment="1">
      <alignment horizontal="left" vertical="center" readingOrder="1"/>
    </xf>
    <xf numFmtId="0" fontId="10" fillId="5" borderId="10" xfId="0" applyFont="1" applyFill="1" applyBorder="1" applyAlignment="1">
      <alignment horizontal="center" vertical="center" readingOrder="1"/>
    </xf>
    <xf numFmtId="0" fontId="10" fillId="5" borderId="1" xfId="0" applyFont="1" applyFill="1" applyBorder="1" applyAlignment="1">
      <alignment horizontal="center" vertical="center" readingOrder="1"/>
    </xf>
  </cellXfs>
  <cellStyles count="4">
    <cellStyle name="Comma" xfId="3" builtinId="3"/>
    <cellStyle name="Normal" xfId="0" builtinId="0"/>
    <cellStyle name="Normal 2" xfId="2" xr:uid="{BA650B88-4313-4183-A4CE-3CF160CA3679}"/>
    <cellStyle name="Percent" xfId="1" builtinId="5"/>
  </cellStyles>
  <dxfs count="2">
    <dxf>
      <font>
        <color rgb="FFFF0000"/>
      </font>
    </dxf>
    <dxf>
      <font>
        <color rgb="FFFF0000"/>
      </font>
    </dxf>
  </dxfs>
  <tableStyles count="0" defaultTableStyle="TableStyleMedium2" defaultPivotStyle="PivotStyleLight16"/>
  <colors>
    <mruColors>
      <color rgb="FFF9A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May'23 Vs </a:t>
            </a:r>
            <a:r>
              <a:rPr lang="en-US" sz="1400" b="1" i="0" u="none" strike="noStrike" baseline="0">
                <a:effectLst/>
              </a:rPr>
              <a:t>Apr'23</a:t>
            </a:r>
            <a:r>
              <a:rPr lang="en-US" b="1"/>
              <a:t>'22 </a:t>
            </a:r>
            <a:r>
              <a:rPr lang="en-US" sz="1400" b="1" i="0" u="none" strike="noStrike" baseline="0">
                <a:effectLst/>
              </a:rPr>
              <a:t>Win-Backs </a:t>
            </a:r>
            <a:endParaRPr lang="en-US" b="1"/>
          </a:p>
        </c:rich>
      </c:tx>
      <c:layout>
        <c:manualLayout>
          <c:xMode val="edge"/>
          <c:yMode val="edge"/>
          <c:x val="0.36633924712913329"/>
          <c:y val="1.826484018264840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'Win-backs by plan May''23'!$B$4</c:f>
              <c:strCache>
                <c:ptCount val="1"/>
                <c:pt idx="0">
                  <c:v>≥ 30 days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'Win-backs by plan May''23'!$C$2:$F$3</c:f>
            </c:multiLvlStrRef>
          </c:cat>
          <c:val>
            <c:numRef>
              <c:f>'Win-backs by plan May''23'!$C$4:$F$4</c:f>
            </c:numRef>
          </c:val>
          <c:extLst>
            <c:ext xmlns:c16="http://schemas.microsoft.com/office/drawing/2014/chart" uri="{C3380CC4-5D6E-409C-BE32-E72D297353CC}">
              <c16:uniqueId val="{00000000-932A-4A90-ABD9-F80E22DD6504}"/>
            </c:ext>
          </c:extLst>
        </c:ser>
        <c:ser>
          <c:idx val="1"/>
          <c:order val="1"/>
          <c:tx>
            <c:strRef>
              <c:f>'Win-backs by plan May''23'!$B$5</c:f>
              <c:strCache>
                <c:ptCount val="1"/>
                <c:pt idx="0">
                  <c:v>20 – 29 days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lumMod val="9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'Win-backs by plan May''23'!$C$2:$F$3</c:f>
            </c:multiLvlStrRef>
          </c:cat>
          <c:val>
            <c:numRef>
              <c:f>'Win-backs by plan May''23'!$C$5:$F$5</c:f>
            </c:numRef>
          </c:val>
          <c:extLst>
            <c:ext xmlns:c16="http://schemas.microsoft.com/office/drawing/2014/chart" uri="{C3380CC4-5D6E-409C-BE32-E72D297353CC}">
              <c16:uniqueId val="{00000001-932A-4A90-ABD9-F80E22DD6504}"/>
            </c:ext>
          </c:extLst>
        </c:ser>
        <c:ser>
          <c:idx val="2"/>
          <c:order val="2"/>
          <c:tx>
            <c:strRef>
              <c:f>'Win-backs by plan May''23'!$B$6</c:f>
              <c:strCache>
                <c:ptCount val="1"/>
                <c:pt idx="0">
                  <c:v>10 – 19 days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'Win-backs by plan May''23'!$C$2:$F$3</c:f>
            </c:multiLvlStrRef>
          </c:cat>
          <c:val>
            <c:numRef>
              <c:f>'Win-backs by plan May''23'!$C$6:$F$6</c:f>
            </c:numRef>
          </c:val>
          <c:extLst>
            <c:ext xmlns:c16="http://schemas.microsoft.com/office/drawing/2014/chart" uri="{C3380CC4-5D6E-409C-BE32-E72D297353CC}">
              <c16:uniqueId val="{00000002-932A-4A90-ABD9-F80E22DD6504}"/>
            </c:ext>
          </c:extLst>
        </c:ser>
        <c:ser>
          <c:idx val="3"/>
          <c:order val="3"/>
          <c:tx>
            <c:strRef>
              <c:f>'Win-backs by plan May''23'!$B$7</c:f>
              <c:strCache>
                <c:ptCount val="1"/>
                <c:pt idx="0">
                  <c:v>5 – 9 days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'Win-backs by plan May''23'!$C$2:$F$3</c:f>
            </c:multiLvlStrRef>
          </c:cat>
          <c:val>
            <c:numRef>
              <c:f>'Win-backs by plan May''23'!$C$7:$F$7</c:f>
            </c:numRef>
          </c:val>
          <c:extLst>
            <c:ext xmlns:c16="http://schemas.microsoft.com/office/drawing/2014/chart" uri="{C3380CC4-5D6E-409C-BE32-E72D297353CC}">
              <c16:uniqueId val="{00000003-932A-4A90-ABD9-F80E22DD6504}"/>
            </c:ext>
          </c:extLst>
        </c:ser>
        <c:ser>
          <c:idx val="4"/>
          <c:order val="4"/>
          <c:tx>
            <c:strRef>
              <c:f>'Win-backs by plan May''23'!$B$8</c:f>
              <c:strCache>
                <c:ptCount val="1"/>
                <c:pt idx="0">
                  <c:v>1 – 4 days</c:v>
                </c:pt>
              </c:strCache>
            </c:strRef>
          </c:tx>
          <c:spPr>
            <a:solidFill>
              <a:schemeClr val="accent5"/>
            </a:solidFill>
            <a:ln>
              <a:noFill/>
            </a:ln>
            <a:effectLst/>
          </c:spPr>
          <c:invertIfNegative val="0"/>
          <c:dLbls>
            <c:delete val="1"/>
          </c:dLbls>
          <c:cat>
            <c:multiLvlStrRef>
              <c:f>'Win-backs by plan May''23'!$C$2:$F$3</c:f>
            </c:multiLvlStrRef>
          </c:cat>
          <c:val>
            <c:numRef>
              <c:f>'Win-backs by plan May''23'!$C$8:$F$8</c:f>
            </c:numRef>
          </c:val>
          <c:extLst>
            <c:ext xmlns:c16="http://schemas.microsoft.com/office/drawing/2014/chart" uri="{C3380CC4-5D6E-409C-BE32-E72D297353CC}">
              <c16:uniqueId val="{00000004-932A-4A90-ABD9-F80E22DD6504}"/>
            </c:ext>
          </c:extLst>
        </c:ser>
        <c:dLbls>
          <c:dLblPos val="ctr"/>
          <c:showLegendKey val="0"/>
          <c:showVal val="1"/>
          <c:showCatName val="0"/>
          <c:showSerName val="0"/>
          <c:showPercent val="0"/>
          <c:showBubbleSize val="0"/>
        </c:dLbls>
        <c:gapWidth val="182"/>
        <c:overlap val="100"/>
        <c:axId val="900608680"/>
        <c:axId val="900606712"/>
      </c:barChart>
      <c:catAx>
        <c:axId val="90060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0606712"/>
        <c:crosses val="autoZero"/>
        <c:auto val="1"/>
        <c:lblAlgn val="ctr"/>
        <c:lblOffset val="100"/>
        <c:noMultiLvlLbl val="0"/>
      </c:catAx>
      <c:valAx>
        <c:axId val="90060671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6086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mn-lt"/>
                <a:ea typeface="+mn-ea"/>
                <a:cs typeface="+mn-cs"/>
              </a:defRPr>
            </a:pPr>
            <a:r>
              <a:rPr lang="en-US" sz="2400">
                <a:solidFill>
                  <a:schemeClr val="tx1"/>
                </a:solidFill>
              </a:rPr>
              <a:t>Net churn % Jan - Dec '20 </a:t>
            </a:r>
          </a:p>
        </c:rich>
      </c:tx>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mn-lt"/>
              <a:ea typeface="+mn-ea"/>
              <a:cs typeface="+mn-cs"/>
            </a:defRPr>
          </a:pPr>
          <a:endParaRPr lang="en-US"/>
        </a:p>
      </c:txPr>
    </c:title>
    <c:autoTitleDeleted val="0"/>
    <c:plotArea>
      <c:layout/>
      <c:lineChart>
        <c:grouping val="stacked"/>
        <c:varyColors val="0"/>
        <c:ser>
          <c:idx val="0"/>
          <c:order val="0"/>
          <c:tx>
            <c:strRef>
              <c:f>'Net churn  FY 2020'!$A$2</c:f>
              <c:strCache>
                <c:ptCount val="1"/>
                <c:pt idx="0">
                  <c:v>Net Churn % </c:v>
                </c:pt>
              </c:strCache>
            </c:strRef>
          </c:tx>
          <c:spPr>
            <a:ln w="60325" cap="rnd">
              <a:solidFill>
                <a:srgbClr val="FFC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 churn  FY 2020'!$G$1:$R$1</c:f>
              <c:strCache>
                <c:ptCount val="12"/>
                <c:pt idx="0">
                  <c:v>Jan '20</c:v>
                </c:pt>
                <c:pt idx="1">
                  <c:v>Feb '20</c:v>
                </c:pt>
                <c:pt idx="2">
                  <c:v>Mar '20</c:v>
                </c:pt>
                <c:pt idx="3">
                  <c:v>Apr '20</c:v>
                </c:pt>
                <c:pt idx="4">
                  <c:v>May '20</c:v>
                </c:pt>
                <c:pt idx="5">
                  <c:v>Jun '20</c:v>
                </c:pt>
                <c:pt idx="6">
                  <c:v>Jul '20</c:v>
                </c:pt>
                <c:pt idx="7">
                  <c:v>Aug '20</c:v>
                </c:pt>
                <c:pt idx="8">
                  <c:v>Sep '20</c:v>
                </c:pt>
                <c:pt idx="9">
                  <c:v>Oct '20</c:v>
                </c:pt>
                <c:pt idx="10">
                  <c:v>Nov '20</c:v>
                </c:pt>
                <c:pt idx="11">
                  <c:v>Dec '20</c:v>
                </c:pt>
              </c:strCache>
            </c:strRef>
          </c:cat>
          <c:val>
            <c:numRef>
              <c:f>'Net churn  FY 2020'!$G$2:$R$2</c:f>
              <c:numCache>
                <c:formatCode>0.00%</c:formatCode>
                <c:ptCount val="12"/>
                <c:pt idx="0">
                  <c:v>0.01</c:v>
                </c:pt>
                <c:pt idx="1">
                  <c:v>1.0999999999999999E-2</c:v>
                </c:pt>
                <c:pt idx="2">
                  <c:v>1.4999999999999999E-2</c:v>
                </c:pt>
                <c:pt idx="3">
                  <c:v>1.2999999999999999E-2</c:v>
                </c:pt>
                <c:pt idx="4" formatCode="0.0%">
                  <c:v>1.2E-2</c:v>
                </c:pt>
                <c:pt idx="5" formatCode="0.0%">
                  <c:v>1.6E-2</c:v>
                </c:pt>
                <c:pt idx="6" formatCode="0.0%">
                  <c:v>1.04E-2</c:v>
                </c:pt>
                <c:pt idx="7" formatCode="0.0%">
                  <c:v>1.0999999999999999E-2</c:v>
                </c:pt>
                <c:pt idx="8" formatCode="0.0%">
                  <c:v>1.2999999999999999E-2</c:v>
                </c:pt>
                <c:pt idx="9" formatCode="0.0%">
                  <c:v>9.5999999999999992E-3</c:v>
                </c:pt>
                <c:pt idx="10" formatCode="0.0%">
                  <c:v>9.9000000000000008E-3</c:v>
                </c:pt>
                <c:pt idx="11">
                  <c:v>8.0000000000000002E-3</c:v>
                </c:pt>
              </c:numCache>
            </c:numRef>
          </c:val>
          <c:smooth val="0"/>
          <c:extLst>
            <c:ext xmlns:c16="http://schemas.microsoft.com/office/drawing/2014/chart" uri="{C3380CC4-5D6E-409C-BE32-E72D297353CC}">
              <c16:uniqueId val="{00000000-8674-4D53-A5FD-0DD5E48C1A8F}"/>
            </c:ext>
          </c:extLst>
        </c:ser>
        <c:dLbls>
          <c:showLegendKey val="0"/>
          <c:showVal val="0"/>
          <c:showCatName val="0"/>
          <c:showSerName val="0"/>
          <c:showPercent val="0"/>
          <c:showBubbleSize val="0"/>
        </c:dLbls>
        <c:smooth val="0"/>
        <c:axId val="684289775"/>
        <c:axId val="684291023"/>
      </c:lineChart>
      <c:catAx>
        <c:axId val="684289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91023"/>
        <c:crosses val="autoZero"/>
        <c:auto val="1"/>
        <c:lblAlgn val="ctr"/>
        <c:lblOffset val="100"/>
        <c:noMultiLvlLbl val="0"/>
      </c:catAx>
      <c:valAx>
        <c:axId val="684291023"/>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428977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65CC436E-1627-4E76-ADD1-356E2FF90030}" type="doc">
      <dgm:prSet loTypeId="urn:microsoft.com/office/officeart/2005/8/layout/hierarchy3" loCatId="list" qsTypeId="urn:microsoft.com/office/officeart/2005/8/quickstyle/simple1" qsCatId="simple" csTypeId="urn:microsoft.com/office/officeart/2005/8/colors/accent1_2" csCatId="accent1" phldr="1"/>
      <dgm:spPr/>
      <dgm:t>
        <a:bodyPr/>
        <a:lstStyle/>
        <a:p>
          <a:endParaRPr lang="en-US"/>
        </a:p>
      </dgm:t>
    </dgm:pt>
    <dgm:pt modelId="{CAC3C58E-293D-40B9-BDBA-7B7EABDB7C09}">
      <dgm:prSet phldrT="[Text]"/>
      <dgm:spPr/>
      <dgm:t>
        <a:bodyPr/>
        <a:lstStyle/>
        <a:p>
          <a:r>
            <a:rPr lang="en-US" b="1" dirty="0"/>
            <a:t>Header</a:t>
          </a:r>
        </a:p>
      </dgm:t>
    </dgm:pt>
    <dgm:pt modelId="{3272F2FF-F9D8-4BA6-9720-79A9C13A2299}" type="parTrans" cxnId="{7D8E8C29-73D5-45D2-B840-91E1F1EE5721}">
      <dgm:prSet/>
      <dgm:spPr/>
      <dgm:t>
        <a:bodyPr/>
        <a:lstStyle/>
        <a:p>
          <a:endParaRPr lang="en-US"/>
        </a:p>
      </dgm:t>
    </dgm:pt>
    <dgm:pt modelId="{E050C19D-782B-41C6-BDE5-B9613B12F943}" type="sibTrans" cxnId="{7D8E8C29-73D5-45D2-B840-91E1F1EE5721}">
      <dgm:prSet/>
      <dgm:spPr/>
      <dgm:t>
        <a:bodyPr/>
        <a:lstStyle/>
        <a:p>
          <a:endParaRPr lang="en-US"/>
        </a:p>
      </dgm:t>
    </dgm:pt>
    <dgm:pt modelId="{79246B25-8E1E-48EC-8AF3-060C4FBB4C80}">
      <dgm:prSet phldrT="[Text]"/>
      <dgm:spPr>
        <a:solidFill>
          <a:schemeClr val="tx2">
            <a:alpha val="90000"/>
          </a:schemeClr>
        </a:solidFill>
      </dgm:spPr>
      <dgm:t>
        <a:bodyPr/>
        <a:lstStyle/>
        <a:p>
          <a:r>
            <a:rPr lang="en-US" b="1" dirty="0">
              <a:solidFill>
                <a:srgbClr val="000000"/>
              </a:solidFill>
            </a:rPr>
            <a:t>Total prospects Submitted</a:t>
          </a:r>
        </a:p>
      </dgm:t>
    </dgm:pt>
    <dgm:pt modelId="{BBC587AF-7807-4C1F-A769-BD6E057026F8}" type="parTrans" cxnId="{90C690A5-B9CC-4DB0-AF37-4E4A6CA40BE6}">
      <dgm:prSet/>
      <dgm:spPr/>
      <dgm:t>
        <a:bodyPr/>
        <a:lstStyle/>
        <a:p>
          <a:endParaRPr lang="en-US"/>
        </a:p>
      </dgm:t>
    </dgm:pt>
    <dgm:pt modelId="{B20CBBB6-021A-4E2D-9F32-BEB35AF9B0C2}" type="sibTrans" cxnId="{90C690A5-B9CC-4DB0-AF37-4E4A6CA40BE6}">
      <dgm:prSet/>
      <dgm:spPr/>
      <dgm:t>
        <a:bodyPr/>
        <a:lstStyle/>
        <a:p>
          <a:endParaRPr lang="en-US"/>
        </a:p>
      </dgm:t>
    </dgm:pt>
    <dgm:pt modelId="{28E61C8E-F88B-4B40-9ADA-C903B2D3F936}">
      <dgm:prSet phldrT="[Text]"/>
      <dgm:spPr>
        <a:solidFill>
          <a:schemeClr val="tx1">
            <a:alpha val="90000"/>
          </a:schemeClr>
        </a:solidFill>
      </dgm:spPr>
      <dgm:t>
        <a:bodyPr/>
        <a:lstStyle/>
        <a:p>
          <a:r>
            <a:rPr lang="en-US" b="0" dirty="0">
              <a:solidFill>
                <a:schemeClr val="bg1"/>
              </a:solidFill>
            </a:rPr>
            <a:t>Outright</a:t>
          </a:r>
        </a:p>
      </dgm:t>
    </dgm:pt>
    <dgm:pt modelId="{363DC5A3-9A15-430D-9AD1-67701D85D9A2}" type="parTrans" cxnId="{BC44D14C-9794-4567-B7D6-90840BD626D0}">
      <dgm:prSet/>
      <dgm:spPr/>
      <dgm:t>
        <a:bodyPr/>
        <a:lstStyle/>
        <a:p>
          <a:endParaRPr lang="en-US"/>
        </a:p>
      </dgm:t>
    </dgm:pt>
    <dgm:pt modelId="{FC0B7BC1-C69F-41DF-B26C-FF8D1AF6E072}" type="sibTrans" cxnId="{BC44D14C-9794-4567-B7D6-90840BD626D0}">
      <dgm:prSet/>
      <dgm:spPr/>
      <dgm:t>
        <a:bodyPr/>
        <a:lstStyle/>
        <a:p>
          <a:endParaRPr lang="en-US"/>
        </a:p>
      </dgm:t>
    </dgm:pt>
    <dgm:pt modelId="{1A17EBC3-1882-45CC-8A06-F5508DDE89AE}">
      <dgm:prSet phldrT="[Text]"/>
      <dgm:spPr/>
      <dgm:t>
        <a:bodyPr/>
        <a:lstStyle/>
        <a:p>
          <a:r>
            <a:rPr lang="en-US" b="1" dirty="0"/>
            <a:t>New Unified</a:t>
          </a:r>
        </a:p>
      </dgm:t>
    </dgm:pt>
    <dgm:pt modelId="{3BE6FD96-2A5F-4729-A2D7-E5528936F226}" type="parTrans" cxnId="{647587F3-1E6D-400A-856B-C90D3CB5825E}">
      <dgm:prSet/>
      <dgm:spPr/>
      <dgm:t>
        <a:bodyPr/>
        <a:lstStyle/>
        <a:p>
          <a:endParaRPr lang="en-US"/>
        </a:p>
      </dgm:t>
    </dgm:pt>
    <dgm:pt modelId="{023D997A-2731-41D1-AA71-4C77EF40C998}" type="sibTrans" cxnId="{647587F3-1E6D-400A-856B-C90D3CB5825E}">
      <dgm:prSet/>
      <dgm:spPr/>
      <dgm:t>
        <a:bodyPr/>
        <a:lstStyle/>
        <a:p>
          <a:endParaRPr lang="en-US"/>
        </a:p>
      </dgm:t>
    </dgm:pt>
    <dgm:pt modelId="{244BD11D-23A3-4C02-B079-BD95EF45CB22}">
      <dgm:prSet phldrT="[Text]"/>
      <dgm:spPr>
        <a:solidFill>
          <a:schemeClr val="tx2">
            <a:alpha val="90000"/>
          </a:schemeClr>
        </a:solidFill>
      </dgm:spPr>
      <dgm:t>
        <a:bodyPr/>
        <a:lstStyle/>
        <a:p>
          <a:r>
            <a:rPr lang="en-US" dirty="0">
              <a:solidFill>
                <a:srgbClr val="000000"/>
              </a:solidFill>
            </a:rPr>
            <a:t>161</a:t>
          </a:r>
        </a:p>
      </dgm:t>
    </dgm:pt>
    <dgm:pt modelId="{C2867740-36BB-4BC7-933A-AF1382082BB5}" type="parTrans" cxnId="{49A50FCF-5D9E-4493-B752-C6B29E1C4382}">
      <dgm:prSet/>
      <dgm:spPr/>
      <dgm:t>
        <a:bodyPr/>
        <a:lstStyle/>
        <a:p>
          <a:endParaRPr lang="en-US"/>
        </a:p>
      </dgm:t>
    </dgm:pt>
    <dgm:pt modelId="{9DF24035-FEFE-4E0F-A24D-92B981BE1C3F}" type="sibTrans" cxnId="{49A50FCF-5D9E-4493-B752-C6B29E1C4382}">
      <dgm:prSet/>
      <dgm:spPr/>
      <dgm:t>
        <a:bodyPr/>
        <a:lstStyle/>
        <a:p>
          <a:endParaRPr lang="en-US"/>
        </a:p>
      </dgm:t>
    </dgm:pt>
    <dgm:pt modelId="{8702D0D5-DA63-4AF5-AEF7-76E239699D31}">
      <dgm:prSet phldrT="[Text]"/>
      <dgm:spPr>
        <a:solidFill>
          <a:schemeClr val="tx1">
            <a:alpha val="90000"/>
          </a:schemeClr>
        </a:solidFill>
      </dgm:spPr>
      <dgm:t>
        <a:bodyPr/>
        <a:lstStyle/>
        <a:p>
          <a:r>
            <a:rPr lang="en-US" b="0" dirty="0">
              <a:solidFill>
                <a:schemeClr val="bg1"/>
              </a:solidFill>
            </a:rPr>
            <a:t>26</a:t>
          </a:r>
        </a:p>
      </dgm:t>
    </dgm:pt>
    <dgm:pt modelId="{33250163-296C-4CC6-ACCF-397D6F65DC48}" type="parTrans" cxnId="{9F2C4A51-AA31-49BA-A5D6-82E09D7A9A14}">
      <dgm:prSet/>
      <dgm:spPr/>
      <dgm:t>
        <a:bodyPr/>
        <a:lstStyle/>
        <a:p>
          <a:endParaRPr lang="en-US"/>
        </a:p>
      </dgm:t>
    </dgm:pt>
    <dgm:pt modelId="{668DC54D-BF28-4706-BA2B-DB5075B46887}" type="sibTrans" cxnId="{9F2C4A51-AA31-49BA-A5D6-82E09D7A9A14}">
      <dgm:prSet/>
      <dgm:spPr/>
      <dgm:t>
        <a:bodyPr/>
        <a:lstStyle/>
        <a:p>
          <a:endParaRPr lang="en-US"/>
        </a:p>
      </dgm:t>
    </dgm:pt>
    <dgm:pt modelId="{B1E5C790-F363-4231-83F7-51C9A3726A8C}">
      <dgm:prSet phldrT="[Text]"/>
      <dgm:spPr/>
      <dgm:t>
        <a:bodyPr/>
        <a:lstStyle/>
        <a:p>
          <a:r>
            <a:rPr lang="en-US" b="1" dirty="0"/>
            <a:t>LCP</a:t>
          </a:r>
        </a:p>
      </dgm:t>
    </dgm:pt>
    <dgm:pt modelId="{0E041610-6D94-4AA4-A8CE-EC422AA2E8AA}" type="parTrans" cxnId="{62106A3D-1605-441B-8D3E-0A8B29B32D66}">
      <dgm:prSet/>
      <dgm:spPr/>
      <dgm:t>
        <a:bodyPr/>
        <a:lstStyle/>
        <a:p>
          <a:endParaRPr lang="en-US"/>
        </a:p>
      </dgm:t>
    </dgm:pt>
    <dgm:pt modelId="{19CB04E9-834A-4868-8403-7BEB282FEA9A}" type="sibTrans" cxnId="{62106A3D-1605-441B-8D3E-0A8B29B32D66}">
      <dgm:prSet/>
      <dgm:spPr/>
      <dgm:t>
        <a:bodyPr/>
        <a:lstStyle/>
        <a:p>
          <a:endParaRPr lang="en-US"/>
        </a:p>
      </dgm:t>
    </dgm:pt>
    <dgm:pt modelId="{34307D4D-0C51-43F3-83E9-04FEF6795D4F}">
      <dgm:prSet/>
      <dgm:spPr>
        <a:solidFill>
          <a:schemeClr val="tx1">
            <a:alpha val="90000"/>
          </a:schemeClr>
        </a:solidFill>
      </dgm:spPr>
      <dgm:t>
        <a:bodyPr/>
        <a:lstStyle/>
        <a:p>
          <a:r>
            <a:rPr lang="en-US" b="0" dirty="0">
              <a:solidFill>
                <a:schemeClr val="bg1"/>
              </a:solidFill>
            </a:rPr>
            <a:t>16</a:t>
          </a:r>
        </a:p>
      </dgm:t>
    </dgm:pt>
    <dgm:pt modelId="{E5AF4045-E9D7-4FAF-BDDC-226458171F9C}" type="parTrans" cxnId="{F644AEA1-8EC1-4B69-B190-6F6682683D52}">
      <dgm:prSet/>
      <dgm:spPr/>
      <dgm:t>
        <a:bodyPr/>
        <a:lstStyle/>
        <a:p>
          <a:endParaRPr lang="en-US"/>
        </a:p>
      </dgm:t>
    </dgm:pt>
    <dgm:pt modelId="{85F2BBFF-5E49-4B5A-921E-B43D62CB5A99}" type="sibTrans" cxnId="{F644AEA1-8EC1-4B69-B190-6F6682683D52}">
      <dgm:prSet/>
      <dgm:spPr/>
      <dgm:t>
        <a:bodyPr/>
        <a:lstStyle/>
        <a:p>
          <a:endParaRPr lang="en-US"/>
        </a:p>
      </dgm:t>
    </dgm:pt>
    <dgm:pt modelId="{05F5355B-0C91-418D-A2AD-778EB8E63DEB}">
      <dgm:prSet/>
      <dgm:spPr>
        <a:solidFill>
          <a:schemeClr val="tx2">
            <a:lumMod val="20000"/>
            <a:lumOff val="80000"/>
            <a:alpha val="90000"/>
          </a:schemeClr>
        </a:solidFill>
      </dgm:spPr>
      <dgm:t>
        <a:bodyPr/>
        <a:lstStyle/>
        <a:p>
          <a:r>
            <a:rPr lang="en-US" b="1" dirty="0">
              <a:solidFill>
                <a:srgbClr val="000000"/>
              </a:solidFill>
            </a:rPr>
            <a:t>L20</a:t>
          </a:r>
        </a:p>
      </dgm:t>
    </dgm:pt>
    <dgm:pt modelId="{3CAFB72C-1017-4207-A2CD-444F3DBD9E9F}" type="parTrans" cxnId="{7DF3AF4A-8D2D-49F4-A7E8-3697E6565875}">
      <dgm:prSet/>
      <dgm:spPr/>
      <dgm:t>
        <a:bodyPr/>
        <a:lstStyle/>
        <a:p>
          <a:endParaRPr lang="en-US"/>
        </a:p>
      </dgm:t>
    </dgm:pt>
    <dgm:pt modelId="{9C44DF7B-DD8B-4707-860A-E0B0D1411444}" type="sibTrans" cxnId="{7DF3AF4A-8D2D-49F4-A7E8-3697E6565875}">
      <dgm:prSet/>
      <dgm:spPr/>
      <dgm:t>
        <a:bodyPr/>
        <a:lstStyle/>
        <a:p>
          <a:endParaRPr lang="en-US"/>
        </a:p>
      </dgm:t>
    </dgm:pt>
    <dgm:pt modelId="{A005BBC5-389B-40C5-B30B-FC3D6B327D96}">
      <dgm:prSet/>
      <dgm:spPr>
        <a:solidFill>
          <a:srgbClr val="92D050">
            <a:alpha val="90000"/>
          </a:srgbClr>
        </a:solidFill>
      </dgm:spPr>
      <dgm:t>
        <a:bodyPr/>
        <a:lstStyle/>
        <a:p>
          <a:r>
            <a:rPr lang="en-US" b="1" dirty="0">
              <a:solidFill>
                <a:srgbClr val="000000"/>
              </a:solidFill>
            </a:rPr>
            <a:t>Approved</a:t>
          </a:r>
        </a:p>
      </dgm:t>
    </dgm:pt>
    <dgm:pt modelId="{DCD496F0-2EF4-4A1A-BDAE-6690CFEB6331}" type="parTrans" cxnId="{07E7D55D-59BC-489F-95BA-698ECE040CFE}">
      <dgm:prSet/>
      <dgm:spPr/>
      <dgm:t>
        <a:bodyPr/>
        <a:lstStyle/>
        <a:p>
          <a:endParaRPr lang="en-US"/>
        </a:p>
      </dgm:t>
    </dgm:pt>
    <dgm:pt modelId="{D8578A3B-4BB2-45C3-A16F-692E8071A759}" type="sibTrans" cxnId="{07E7D55D-59BC-489F-95BA-698ECE040CFE}">
      <dgm:prSet/>
      <dgm:spPr/>
      <dgm:t>
        <a:bodyPr/>
        <a:lstStyle/>
        <a:p>
          <a:endParaRPr lang="en-US"/>
        </a:p>
      </dgm:t>
    </dgm:pt>
    <dgm:pt modelId="{7D7DCC0E-05A5-417F-B13C-8C34DCE52B82}">
      <dgm:prSet/>
      <dgm:spPr>
        <a:solidFill>
          <a:srgbClr val="FF0000">
            <a:alpha val="90000"/>
          </a:srgbClr>
        </a:solidFill>
      </dgm:spPr>
      <dgm:t>
        <a:bodyPr/>
        <a:lstStyle/>
        <a:p>
          <a:r>
            <a:rPr lang="en-US" b="1" dirty="0">
              <a:solidFill>
                <a:srgbClr val="000000"/>
              </a:solidFill>
            </a:rPr>
            <a:t>Not Approved</a:t>
          </a:r>
        </a:p>
      </dgm:t>
    </dgm:pt>
    <dgm:pt modelId="{F4FB4109-3290-436B-ACE8-5A1A35CBC6F8}" type="parTrans" cxnId="{5EC58AAC-A5A3-40A4-861F-353CA74D1509}">
      <dgm:prSet/>
      <dgm:spPr/>
      <dgm:t>
        <a:bodyPr/>
        <a:lstStyle/>
        <a:p>
          <a:endParaRPr lang="en-US"/>
        </a:p>
      </dgm:t>
    </dgm:pt>
    <dgm:pt modelId="{7DA68246-6D11-4006-A27F-DB0D393BB464}" type="sibTrans" cxnId="{5EC58AAC-A5A3-40A4-861F-353CA74D1509}">
      <dgm:prSet/>
      <dgm:spPr/>
      <dgm:t>
        <a:bodyPr/>
        <a:lstStyle/>
        <a:p>
          <a:endParaRPr lang="en-US"/>
        </a:p>
      </dgm:t>
    </dgm:pt>
    <dgm:pt modelId="{1319D990-C10A-4DE5-8EE2-F3C07F6FE018}">
      <dgm:prSet/>
      <dgm:spPr>
        <a:solidFill>
          <a:srgbClr val="FFC000">
            <a:alpha val="90000"/>
          </a:srgbClr>
        </a:solidFill>
      </dgm:spPr>
      <dgm:t>
        <a:bodyPr/>
        <a:lstStyle/>
        <a:p>
          <a:r>
            <a:rPr lang="en-US" b="1" dirty="0">
              <a:solidFill>
                <a:srgbClr val="000000"/>
              </a:solidFill>
            </a:rPr>
            <a:t>On Hold</a:t>
          </a:r>
        </a:p>
      </dgm:t>
    </dgm:pt>
    <dgm:pt modelId="{E71633E1-E8EC-4643-8583-62F554FC5B20}" type="parTrans" cxnId="{2C399ED6-7EDA-4E3D-A2F4-E917A1ED7151}">
      <dgm:prSet/>
      <dgm:spPr/>
      <dgm:t>
        <a:bodyPr/>
        <a:lstStyle/>
        <a:p>
          <a:endParaRPr lang="en-US"/>
        </a:p>
      </dgm:t>
    </dgm:pt>
    <dgm:pt modelId="{F4D8C73C-4BCD-4BCC-A5C2-CD4711950D96}" type="sibTrans" cxnId="{2C399ED6-7EDA-4E3D-A2F4-E917A1ED7151}">
      <dgm:prSet/>
      <dgm:spPr/>
      <dgm:t>
        <a:bodyPr/>
        <a:lstStyle/>
        <a:p>
          <a:endParaRPr lang="en-US"/>
        </a:p>
      </dgm:t>
    </dgm:pt>
    <dgm:pt modelId="{852A5FAE-C623-4EB9-8F06-516DCC31003A}">
      <dgm:prSet/>
      <dgm:spPr>
        <a:solidFill>
          <a:schemeClr val="tx2">
            <a:lumMod val="20000"/>
            <a:lumOff val="80000"/>
            <a:alpha val="90000"/>
          </a:schemeClr>
        </a:solidFill>
      </dgm:spPr>
      <dgm:t>
        <a:bodyPr/>
        <a:lstStyle/>
        <a:p>
          <a:r>
            <a:rPr lang="en-US" dirty="0">
              <a:solidFill>
                <a:srgbClr val="000000"/>
              </a:solidFill>
            </a:rPr>
            <a:t>135</a:t>
          </a:r>
        </a:p>
      </dgm:t>
    </dgm:pt>
    <dgm:pt modelId="{C614C276-3F69-4206-9AC1-16F827CF8B59}" type="parTrans" cxnId="{121A3A77-18AE-447C-A7E4-F5FE51783882}">
      <dgm:prSet/>
      <dgm:spPr/>
      <dgm:t>
        <a:bodyPr/>
        <a:lstStyle/>
        <a:p>
          <a:endParaRPr lang="en-US"/>
        </a:p>
      </dgm:t>
    </dgm:pt>
    <dgm:pt modelId="{25EF1E65-56F1-46B6-8ACA-CFCFA2A6E5D6}" type="sibTrans" cxnId="{121A3A77-18AE-447C-A7E4-F5FE51783882}">
      <dgm:prSet/>
      <dgm:spPr/>
      <dgm:t>
        <a:bodyPr/>
        <a:lstStyle/>
        <a:p>
          <a:endParaRPr lang="en-US"/>
        </a:p>
      </dgm:t>
    </dgm:pt>
    <dgm:pt modelId="{A9701682-2E90-4426-930D-1710AD4522D8}">
      <dgm:prSet/>
      <dgm:spPr>
        <a:solidFill>
          <a:srgbClr val="92D050">
            <a:alpha val="90000"/>
          </a:srgbClr>
        </a:solidFill>
      </dgm:spPr>
      <dgm:t>
        <a:bodyPr/>
        <a:lstStyle/>
        <a:p>
          <a:r>
            <a:rPr lang="en-US" dirty="0">
              <a:solidFill>
                <a:srgbClr val="000000"/>
              </a:solidFill>
            </a:rPr>
            <a:t>117</a:t>
          </a:r>
        </a:p>
      </dgm:t>
    </dgm:pt>
    <dgm:pt modelId="{2F395949-E878-4485-A487-C41576A067C9}" type="parTrans" cxnId="{4090EA43-8C2C-499C-B361-05D85A653F4E}">
      <dgm:prSet/>
      <dgm:spPr/>
      <dgm:t>
        <a:bodyPr/>
        <a:lstStyle/>
        <a:p>
          <a:endParaRPr lang="en-US"/>
        </a:p>
      </dgm:t>
    </dgm:pt>
    <dgm:pt modelId="{B595F0A1-8BF8-402B-8AAB-2D6BAD83D978}" type="sibTrans" cxnId="{4090EA43-8C2C-499C-B361-05D85A653F4E}">
      <dgm:prSet/>
      <dgm:spPr/>
      <dgm:t>
        <a:bodyPr/>
        <a:lstStyle/>
        <a:p>
          <a:endParaRPr lang="en-US"/>
        </a:p>
      </dgm:t>
    </dgm:pt>
    <dgm:pt modelId="{5DF20A7F-8851-4DB5-84F7-9F72822632F4}">
      <dgm:prSet/>
      <dgm:spPr>
        <a:solidFill>
          <a:srgbClr val="FF0000">
            <a:alpha val="90000"/>
          </a:srgbClr>
        </a:solidFill>
      </dgm:spPr>
      <dgm:t>
        <a:bodyPr/>
        <a:lstStyle/>
        <a:p>
          <a:r>
            <a:rPr lang="en-US" dirty="0">
              <a:solidFill>
                <a:srgbClr val="000000"/>
              </a:solidFill>
            </a:rPr>
            <a:t>18</a:t>
          </a:r>
        </a:p>
      </dgm:t>
    </dgm:pt>
    <dgm:pt modelId="{63F9322C-5EC0-4098-B398-A145538BE3D5}" type="parTrans" cxnId="{72B25A86-E445-4584-AE5D-51AEE34F7D8C}">
      <dgm:prSet/>
      <dgm:spPr/>
      <dgm:t>
        <a:bodyPr/>
        <a:lstStyle/>
        <a:p>
          <a:endParaRPr lang="en-US"/>
        </a:p>
      </dgm:t>
    </dgm:pt>
    <dgm:pt modelId="{87DB3490-AE37-497B-9C5D-0C10BC7004FA}" type="sibTrans" cxnId="{72B25A86-E445-4584-AE5D-51AEE34F7D8C}">
      <dgm:prSet/>
      <dgm:spPr/>
      <dgm:t>
        <a:bodyPr/>
        <a:lstStyle/>
        <a:p>
          <a:endParaRPr lang="en-US"/>
        </a:p>
      </dgm:t>
    </dgm:pt>
    <dgm:pt modelId="{5526C76F-6266-45C1-B231-9FB5189FB941}">
      <dgm:prSet/>
      <dgm:spPr>
        <a:solidFill>
          <a:srgbClr val="FFC000">
            <a:alpha val="90000"/>
          </a:srgbClr>
        </a:solidFill>
      </dgm:spPr>
      <dgm:t>
        <a:bodyPr/>
        <a:lstStyle/>
        <a:p>
          <a:r>
            <a:rPr lang="en-US" dirty="0">
              <a:solidFill>
                <a:srgbClr val="000000"/>
              </a:solidFill>
            </a:rPr>
            <a:t>0</a:t>
          </a:r>
        </a:p>
      </dgm:t>
    </dgm:pt>
    <dgm:pt modelId="{C89E305B-3BAD-48D2-8B64-655F2EF705B8}" type="parTrans" cxnId="{6E7537A7-A82A-4161-BE36-B2A1CB591773}">
      <dgm:prSet/>
      <dgm:spPr/>
      <dgm:t>
        <a:bodyPr/>
        <a:lstStyle/>
        <a:p>
          <a:endParaRPr lang="en-US"/>
        </a:p>
      </dgm:t>
    </dgm:pt>
    <dgm:pt modelId="{C197F245-CB5E-43CB-9297-AB621453D96F}" type="sibTrans" cxnId="{6E7537A7-A82A-4161-BE36-B2A1CB591773}">
      <dgm:prSet/>
      <dgm:spPr/>
      <dgm:t>
        <a:bodyPr/>
        <a:lstStyle/>
        <a:p>
          <a:endParaRPr lang="en-US"/>
        </a:p>
      </dgm:t>
    </dgm:pt>
    <dgm:pt modelId="{51DE4400-4A31-472B-968F-F2EE40D151FA}">
      <dgm:prSet/>
      <dgm:spPr>
        <a:solidFill>
          <a:schemeClr val="tx2">
            <a:lumMod val="20000"/>
            <a:lumOff val="80000"/>
            <a:alpha val="90000"/>
          </a:schemeClr>
        </a:solidFill>
      </dgm:spPr>
      <dgm:t>
        <a:bodyPr/>
        <a:lstStyle/>
        <a:p>
          <a:r>
            <a:rPr lang="en-US" dirty="0">
              <a:solidFill>
                <a:srgbClr val="000000"/>
              </a:solidFill>
            </a:rPr>
            <a:t>43</a:t>
          </a:r>
        </a:p>
      </dgm:t>
    </dgm:pt>
    <dgm:pt modelId="{8B7ADB76-DCA5-4147-A420-AD439E971283}" type="parTrans" cxnId="{34122AC1-137E-4EAA-8FA8-6682585CA066}">
      <dgm:prSet/>
      <dgm:spPr/>
      <dgm:t>
        <a:bodyPr/>
        <a:lstStyle/>
        <a:p>
          <a:endParaRPr lang="en-US"/>
        </a:p>
      </dgm:t>
    </dgm:pt>
    <dgm:pt modelId="{EF43A755-E750-419C-B6C7-FEB498584C1C}" type="sibTrans" cxnId="{34122AC1-137E-4EAA-8FA8-6682585CA066}">
      <dgm:prSet/>
      <dgm:spPr/>
      <dgm:t>
        <a:bodyPr/>
        <a:lstStyle/>
        <a:p>
          <a:endParaRPr lang="en-US"/>
        </a:p>
      </dgm:t>
    </dgm:pt>
    <dgm:pt modelId="{B9AB2BF4-3922-40BD-859A-0D790198841C}">
      <dgm:prSet/>
      <dgm:spPr>
        <a:solidFill>
          <a:srgbClr val="92D050">
            <a:alpha val="90000"/>
          </a:srgbClr>
        </a:solidFill>
      </dgm:spPr>
      <dgm:t>
        <a:bodyPr/>
        <a:lstStyle/>
        <a:p>
          <a:r>
            <a:rPr lang="en-US" dirty="0">
              <a:solidFill>
                <a:srgbClr val="000000"/>
              </a:solidFill>
            </a:rPr>
            <a:t>34</a:t>
          </a:r>
        </a:p>
      </dgm:t>
    </dgm:pt>
    <dgm:pt modelId="{A3451030-056F-4DFB-8BF9-538D316763C2}" type="parTrans" cxnId="{123F7C48-329E-491C-BEB5-CEBD6475DF0D}">
      <dgm:prSet/>
      <dgm:spPr/>
      <dgm:t>
        <a:bodyPr/>
        <a:lstStyle/>
        <a:p>
          <a:endParaRPr lang="en-US"/>
        </a:p>
      </dgm:t>
    </dgm:pt>
    <dgm:pt modelId="{E3602416-270B-432F-9D8D-95A07F09302E}" type="sibTrans" cxnId="{123F7C48-329E-491C-BEB5-CEBD6475DF0D}">
      <dgm:prSet/>
      <dgm:spPr/>
      <dgm:t>
        <a:bodyPr/>
        <a:lstStyle/>
        <a:p>
          <a:endParaRPr lang="en-US"/>
        </a:p>
      </dgm:t>
    </dgm:pt>
    <dgm:pt modelId="{58D51B62-9E6E-42DE-95EA-8D8C1607B4DD}">
      <dgm:prSet/>
      <dgm:spPr>
        <a:solidFill>
          <a:srgbClr val="FF0000">
            <a:alpha val="90000"/>
          </a:srgbClr>
        </a:solidFill>
      </dgm:spPr>
      <dgm:t>
        <a:bodyPr/>
        <a:lstStyle/>
        <a:p>
          <a:r>
            <a:rPr lang="en-US" dirty="0">
              <a:solidFill>
                <a:srgbClr val="000000"/>
              </a:solidFill>
            </a:rPr>
            <a:t>9</a:t>
          </a:r>
        </a:p>
      </dgm:t>
    </dgm:pt>
    <dgm:pt modelId="{569605E1-AAEE-4D0D-B263-8D4B8E990675}" type="parTrans" cxnId="{6D8C142C-FA43-48DF-B2A3-8B42C25A27A4}">
      <dgm:prSet/>
      <dgm:spPr/>
      <dgm:t>
        <a:bodyPr/>
        <a:lstStyle/>
        <a:p>
          <a:endParaRPr lang="en-US"/>
        </a:p>
      </dgm:t>
    </dgm:pt>
    <dgm:pt modelId="{AE46D4EB-39A3-4D89-B76C-298F4E62A656}" type="sibTrans" cxnId="{6D8C142C-FA43-48DF-B2A3-8B42C25A27A4}">
      <dgm:prSet/>
      <dgm:spPr/>
      <dgm:t>
        <a:bodyPr/>
        <a:lstStyle/>
        <a:p>
          <a:endParaRPr lang="en-US"/>
        </a:p>
      </dgm:t>
    </dgm:pt>
    <dgm:pt modelId="{F555732D-249D-4BBD-A320-976AD804848D}">
      <dgm:prSet/>
      <dgm:spPr>
        <a:solidFill>
          <a:srgbClr val="FFC000">
            <a:alpha val="90000"/>
          </a:srgbClr>
        </a:solidFill>
      </dgm:spPr>
      <dgm:t>
        <a:bodyPr/>
        <a:lstStyle/>
        <a:p>
          <a:r>
            <a:rPr lang="en-US" dirty="0">
              <a:solidFill>
                <a:srgbClr val="000000"/>
              </a:solidFill>
            </a:rPr>
            <a:t>0</a:t>
          </a:r>
        </a:p>
      </dgm:t>
    </dgm:pt>
    <dgm:pt modelId="{06D7592E-BBDB-4CC7-9608-138C5C814C04}" type="parTrans" cxnId="{63057C50-9D80-4D63-8A55-8708F8FD140F}">
      <dgm:prSet/>
      <dgm:spPr/>
      <dgm:t>
        <a:bodyPr/>
        <a:lstStyle/>
        <a:p>
          <a:endParaRPr lang="en-US"/>
        </a:p>
      </dgm:t>
    </dgm:pt>
    <dgm:pt modelId="{FB11FEB0-4F36-4CCE-B6E0-1680FAF680C2}" type="sibTrans" cxnId="{63057C50-9D80-4D63-8A55-8708F8FD140F}">
      <dgm:prSet/>
      <dgm:spPr/>
      <dgm:t>
        <a:bodyPr/>
        <a:lstStyle/>
        <a:p>
          <a:endParaRPr lang="en-US"/>
        </a:p>
      </dgm:t>
    </dgm:pt>
    <dgm:pt modelId="{42F48104-000A-4AB3-952C-BE4D18B8825D}">
      <dgm:prSet/>
      <dgm:spPr>
        <a:solidFill>
          <a:schemeClr val="accent6">
            <a:lumMod val="75000"/>
            <a:alpha val="90000"/>
          </a:schemeClr>
        </a:solidFill>
      </dgm:spPr>
      <dgm:t>
        <a:bodyPr/>
        <a:lstStyle/>
        <a:p>
          <a:r>
            <a:rPr lang="en-US" b="1" dirty="0">
              <a:solidFill>
                <a:srgbClr val="000000"/>
              </a:solidFill>
            </a:rPr>
            <a:t>Validation</a:t>
          </a:r>
        </a:p>
      </dgm:t>
    </dgm:pt>
    <dgm:pt modelId="{E1967E45-B781-4BF6-9BB6-CAA40C857AC8}" type="parTrans" cxnId="{2622BC43-46A4-4621-808D-FFBA3555469F}">
      <dgm:prSet/>
      <dgm:spPr/>
      <dgm:t>
        <a:bodyPr/>
        <a:lstStyle/>
        <a:p>
          <a:endParaRPr lang="en-US"/>
        </a:p>
      </dgm:t>
    </dgm:pt>
    <dgm:pt modelId="{55F4C44A-E537-4DE6-9462-5EF7E0FF0922}" type="sibTrans" cxnId="{2622BC43-46A4-4621-808D-FFBA3555469F}">
      <dgm:prSet/>
      <dgm:spPr/>
      <dgm:t>
        <a:bodyPr/>
        <a:lstStyle/>
        <a:p>
          <a:endParaRPr lang="en-US"/>
        </a:p>
      </dgm:t>
    </dgm:pt>
    <dgm:pt modelId="{B2466D21-98A9-4EE0-B03B-C24299F37E65}">
      <dgm:prSet/>
      <dgm:spPr>
        <a:solidFill>
          <a:schemeClr val="accent6">
            <a:lumMod val="75000"/>
            <a:alpha val="90000"/>
          </a:schemeClr>
        </a:solidFill>
      </dgm:spPr>
      <dgm:t>
        <a:bodyPr/>
        <a:lstStyle/>
        <a:p>
          <a:r>
            <a:rPr lang="en-US" dirty="0">
              <a:solidFill>
                <a:srgbClr val="000000"/>
              </a:solidFill>
            </a:rPr>
            <a:t>100%</a:t>
          </a:r>
        </a:p>
      </dgm:t>
    </dgm:pt>
    <dgm:pt modelId="{ABE9770E-BA66-4B24-882B-AF7589659AA6}" type="parTrans" cxnId="{9F3CBEDA-6A4F-4A62-A922-2E914AC93B49}">
      <dgm:prSet/>
      <dgm:spPr/>
      <dgm:t>
        <a:bodyPr/>
        <a:lstStyle/>
        <a:p>
          <a:endParaRPr lang="en-US"/>
        </a:p>
      </dgm:t>
    </dgm:pt>
    <dgm:pt modelId="{62B39247-E58F-4E4E-AB13-65B986AD1E11}" type="sibTrans" cxnId="{9F3CBEDA-6A4F-4A62-A922-2E914AC93B49}">
      <dgm:prSet/>
      <dgm:spPr/>
      <dgm:t>
        <a:bodyPr/>
        <a:lstStyle/>
        <a:p>
          <a:endParaRPr lang="en-US"/>
        </a:p>
      </dgm:t>
    </dgm:pt>
    <dgm:pt modelId="{739717C3-843E-424E-95C3-B4549076E2AF}">
      <dgm:prSet/>
      <dgm:spPr>
        <a:solidFill>
          <a:schemeClr val="accent6">
            <a:lumMod val="75000"/>
            <a:alpha val="90000"/>
          </a:schemeClr>
        </a:solidFill>
      </dgm:spPr>
      <dgm:t>
        <a:bodyPr/>
        <a:lstStyle/>
        <a:p>
          <a:r>
            <a:rPr lang="en-US" dirty="0">
              <a:solidFill>
                <a:srgbClr val="000000"/>
              </a:solidFill>
            </a:rPr>
            <a:t>100%</a:t>
          </a:r>
        </a:p>
      </dgm:t>
    </dgm:pt>
    <dgm:pt modelId="{61CBA1DB-F33B-480F-9E02-62E564D2BC81}" type="parTrans" cxnId="{A54BE828-0D61-4F2A-A6ED-4EAE7061FF39}">
      <dgm:prSet/>
      <dgm:spPr/>
      <dgm:t>
        <a:bodyPr/>
        <a:lstStyle/>
        <a:p>
          <a:endParaRPr lang="en-US"/>
        </a:p>
      </dgm:t>
    </dgm:pt>
    <dgm:pt modelId="{DB2FD978-3F37-412E-8D46-2C31E41AF91A}" type="sibTrans" cxnId="{A54BE828-0D61-4F2A-A6ED-4EAE7061FF39}">
      <dgm:prSet/>
      <dgm:spPr/>
      <dgm:t>
        <a:bodyPr/>
        <a:lstStyle/>
        <a:p>
          <a:endParaRPr lang="en-US"/>
        </a:p>
      </dgm:t>
    </dgm:pt>
    <dgm:pt modelId="{3139CFAD-C71F-497D-8993-7ED58EBFC0E3}">
      <dgm:prSet/>
      <dgm:spPr>
        <a:solidFill>
          <a:schemeClr val="tx2">
            <a:alpha val="90000"/>
          </a:schemeClr>
        </a:solidFill>
      </dgm:spPr>
      <dgm:t>
        <a:bodyPr/>
        <a:lstStyle/>
        <a:p>
          <a:r>
            <a:rPr lang="en-US" dirty="0">
              <a:solidFill>
                <a:srgbClr val="000000"/>
              </a:solidFill>
            </a:rPr>
            <a:t>59</a:t>
          </a:r>
        </a:p>
      </dgm:t>
    </dgm:pt>
    <dgm:pt modelId="{F6B03AB0-EE86-47E0-94DC-2EB8426417E0}" type="sibTrans" cxnId="{BF81DC28-173D-43E4-8164-044C9F188554}">
      <dgm:prSet/>
      <dgm:spPr/>
      <dgm:t>
        <a:bodyPr/>
        <a:lstStyle/>
        <a:p>
          <a:endParaRPr lang="en-US"/>
        </a:p>
      </dgm:t>
    </dgm:pt>
    <dgm:pt modelId="{BD745C0F-FB13-48B6-A31E-DFC7A071D6C1}" type="parTrans" cxnId="{BF81DC28-173D-43E4-8164-044C9F188554}">
      <dgm:prSet/>
      <dgm:spPr/>
      <dgm:t>
        <a:bodyPr/>
        <a:lstStyle/>
        <a:p>
          <a:endParaRPr lang="en-US"/>
        </a:p>
      </dgm:t>
    </dgm:pt>
    <dgm:pt modelId="{7D4832DC-4F11-4609-BEC3-30BDC4C14C00}" type="pres">
      <dgm:prSet presAssocID="{65CC436E-1627-4E76-ADD1-356E2FF90030}" presName="diagram" presStyleCnt="0">
        <dgm:presLayoutVars>
          <dgm:chPref val="1"/>
          <dgm:dir/>
          <dgm:animOne val="branch"/>
          <dgm:animLvl val="lvl"/>
          <dgm:resizeHandles/>
        </dgm:presLayoutVars>
      </dgm:prSet>
      <dgm:spPr/>
    </dgm:pt>
    <dgm:pt modelId="{E781F13A-B011-4F16-8BF9-E1D89E7CA165}" type="pres">
      <dgm:prSet presAssocID="{CAC3C58E-293D-40B9-BDBA-7B7EABDB7C09}" presName="root" presStyleCnt="0"/>
      <dgm:spPr/>
    </dgm:pt>
    <dgm:pt modelId="{EA745AFA-66EB-4640-BD3A-329989AE59B8}" type="pres">
      <dgm:prSet presAssocID="{CAC3C58E-293D-40B9-BDBA-7B7EABDB7C09}" presName="rootComposite" presStyleCnt="0"/>
      <dgm:spPr/>
    </dgm:pt>
    <dgm:pt modelId="{FAB68DD7-8D44-4115-8893-438633FB2F27}" type="pres">
      <dgm:prSet presAssocID="{CAC3C58E-293D-40B9-BDBA-7B7EABDB7C09}" presName="rootText" presStyleLbl="node1" presStyleIdx="0" presStyleCnt="3" custLinFactNeighborY="9558"/>
      <dgm:spPr/>
    </dgm:pt>
    <dgm:pt modelId="{DD9B3316-A728-43DC-948A-325761BB91AB}" type="pres">
      <dgm:prSet presAssocID="{CAC3C58E-293D-40B9-BDBA-7B7EABDB7C09}" presName="rootConnector" presStyleLbl="node1" presStyleIdx="0" presStyleCnt="3"/>
      <dgm:spPr/>
    </dgm:pt>
    <dgm:pt modelId="{37B50597-5385-4D62-A1F1-5C2DF16AD23E}" type="pres">
      <dgm:prSet presAssocID="{CAC3C58E-293D-40B9-BDBA-7B7EABDB7C09}" presName="childShape" presStyleCnt="0"/>
      <dgm:spPr/>
    </dgm:pt>
    <dgm:pt modelId="{C229B611-B9F4-45A6-8240-D65CABD26B73}" type="pres">
      <dgm:prSet presAssocID="{BBC587AF-7807-4C1F-A769-BD6E057026F8}" presName="Name13" presStyleLbl="parChTrans1D2" presStyleIdx="0" presStyleCnt="21"/>
      <dgm:spPr/>
    </dgm:pt>
    <dgm:pt modelId="{D1442251-1735-446D-AAD8-2AC265B315D6}" type="pres">
      <dgm:prSet presAssocID="{79246B25-8E1E-48EC-8AF3-060C4FBB4C80}" presName="childText" presStyleLbl="bgAcc1" presStyleIdx="0" presStyleCnt="21" custLinFactNeighborX="2021" custLinFactNeighborY="9147">
        <dgm:presLayoutVars>
          <dgm:bulletEnabled val="1"/>
        </dgm:presLayoutVars>
      </dgm:prSet>
      <dgm:spPr/>
    </dgm:pt>
    <dgm:pt modelId="{71A276D2-0629-4CD6-879B-865104B967C5}" type="pres">
      <dgm:prSet presAssocID="{363DC5A3-9A15-430D-9AD1-67701D85D9A2}" presName="Name13" presStyleLbl="parChTrans1D2" presStyleIdx="1" presStyleCnt="21"/>
      <dgm:spPr/>
    </dgm:pt>
    <dgm:pt modelId="{6252BE8E-A3EA-4949-8522-C33DF342A724}" type="pres">
      <dgm:prSet presAssocID="{28E61C8E-F88B-4B40-9ADA-C903B2D3F936}" presName="childText" presStyleLbl="bgAcc1" presStyleIdx="1" presStyleCnt="21" custLinFactNeighborX="1334" custLinFactNeighborY="0">
        <dgm:presLayoutVars>
          <dgm:bulletEnabled val="1"/>
        </dgm:presLayoutVars>
      </dgm:prSet>
      <dgm:spPr/>
    </dgm:pt>
    <dgm:pt modelId="{D53BEA9C-C338-4654-B300-E7CC0DA12C86}" type="pres">
      <dgm:prSet presAssocID="{3CAFB72C-1017-4207-A2CD-444F3DBD9E9F}" presName="Name13" presStyleLbl="parChTrans1D2" presStyleIdx="2" presStyleCnt="21"/>
      <dgm:spPr/>
    </dgm:pt>
    <dgm:pt modelId="{541B59AD-B9E1-44A9-A12F-FB5D9926880F}" type="pres">
      <dgm:prSet presAssocID="{05F5355B-0C91-418D-A2AD-778EB8E63DEB}" presName="childText" presStyleLbl="bgAcc1" presStyleIdx="2" presStyleCnt="21" custLinFactNeighborX="156" custLinFactNeighborY="0">
        <dgm:presLayoutVars>
          <dgm:bulletEnabled val="1"/>
        </dgm:presLayoutVars>
      </dgm:prSet>
      <dgm:spPr/>
    </dgm:pt>
    <dgm:pt modelId="{B35D211D-FC22-4322-B180-B35380442936}" type="pres">
      <dgm:prSet presAssocID="{E1967E45-B781-4BF6-9BB6-CAA40C857AC8}" presName="Name13" presStyleLbl="parChTrans1D2" presStyleIdx="3" presStyleCnt="21"/>
      <dgm:spPr/>
    </dgm:pt>
    <dgm:pt modelId="{7B4B00A3-81B5-4EBF-8583-29A51952E235}" type="pres">
      <dgm:prSet presAssocID="{42F48104-000A-4AB3-952C-BE4D18B8825D}" presName="childText" presStyleLbl="bgAcc1" presStyleIdx="3" presStyleCnt="21" custLinFactNeighborX="2021" custLinFactNeighborY="-12500">
        <dgm:presLayoutVars>
          <dgm:bulletEnabled val="1"/>
        </dgm:presLayoutVars>
      </dgm:prSet>
      <dgm:spPr/>
    </dgm:pt>
    <dgm:pt modelId="{C57B8DED-35BC-4C65-83DF-68E331135AAF}" type="pres">
      <dgm:prSet presAssocID="{DCD496F0-2EF4-4A1A-BDAE-6690CFEB6331}" presName="Name13" presStyleLbl="parChTrans1D2" presStyleIdx="4" presStyleCnt="21"/>
      <dgm:spPr/>
    </dgm:pt>
    <dgm:pt modelId="{4893FA41-1B3A-4EE0-9227-72B21AC5A53A}" type="pres">
      <dgm:prSet presAssocID="{A005BBC5-389B-40C5-B30B-FC3D6B327D96}" presName="childText" presStyleLbl="bgAcc1" presStyleIdx="4" presStyleCnt="21" custScaleY="93768" custLinFactNeighborY="0">
        <dgm:presLayoutVars>
          <dgm:bulletEnabled val="1"/>
        </dgm:presLayoutVars>
      </dgm:prSet>
      <dgm:spPr/>
    </dgm:pt>
    <dgm:pt modelId="{501E295A-9037-413C-9D02-A7D24D102D43}" type="pres">
      <dgm:prSet presAssocID="{F4FB4109-3290-436B-ACE8-5A1A35CBC6F8}" presName="Name13" presStyleLbl="parChTrans1D2" presStyleIdx="5" presStyleCnt="21"/>
      <dgm:spPr/>
    </dgm:pt>
    <dgm:pt modelId="{6FACC1A8-AD2F-4A0D-827E-DB7C98D8CD2A}" type="pres">
      <dgm:prSet presAssocID="{7D7DCC0E-05A5-417F-B13C-8C34DCE52B82}" presName="childText" presStyleLbl="bgAcc1" presStyleIdx="5" presStyleCnt="21" custLinFactNeighborX="156" custLinFactNeighborY="0">
        <dgm:presLayoutVars>
          <dgm:bulletEnabled val="1"/>
        </dgm:presLayoutVars>
      </dgm:prSet>
      <dgm:spPr/>
    </dgm:pt>
    <dgm:pt modelId="{E8872E18-92D0-422E-AE71-C283937AA95B}" type="pres">
      <dgm:prSet presAssocID="{E71633E1-E8EC-4643-8583-62F554FC5B20}" presName="Name13" presStyleLbl="parChTrans1D2" presStyleIdx="6" presStyleCnt="21"/>
      <dgm:spPr/>
    </dgm:pt>
    <dgm:pt modelId="{7929F07C-0F3A-4D2E-873B-F93383018BCE}" type="pres">
      <dgm:prSet presAssocID="{1319D990-C10A-4DE5-8EE2-F3C07F6FE018}" presName="childText" presStyleLbl="bgAcc1" presStyleIdx="6" presStyleCnt="21" custLinFactNeighborY="0">
        <dgm:presLayoutVars>
          <dgm:bulletEnabled val="1"/>
        </dgm:presLayoutVars>
      </dgm:prSet>
      <dgm:spPr/>
    </dgm:pt>
    <dgm:pt modelId="{F12F8A74-567A-47FE-9424-2391B6B391DF}" type="pres">
      <dgm:prSet presAssocID="{1A17EBC3-1882-45CC-8A06-F5508DDE89AE}" presName="root" presStyleCnt="0"/>
      <dgm:spPr/>
    </dgm:pt>
    <dgm:pt modelId="{D352EE67-2440-45D2-A09C-1D0FAF4D1F96}" type="pres">
      <dgm:prSet presAssocID="{1A17EBC3-1882-45CC-8A06-F5508DDE89AE}" presName="rootComposite" presStyleCnt="0"/>
      <dgm:spPr/>
    </dgm:pt>
    <dgm:pt modelId="{50F0BDFD-9964-4C8E-A6F0-7211F71CEA71}" type="pres">
      <dgm:prSet presAssocID="{1A17EBC3-1882-45CC-8A06-F5508DDE89AE}" presName="rootText" presStyleLbl="node1" presStyleIdx="1" presStyleCnt="3"/>
      <dgm:spPr/>
    </dgm:pt>
    <dgm:pt modelId="{517004D2-B83A-4DBF-A240-5014FB1FFB9B}" type="pres">
      <dgm:prSet presAssocID="{1A17EBC3-1882-45CC-8A06-F5508DDE89AE}" presName="rootConnector" presStyleLbl="node1" presStyleIdx="1" presStyleCnt="3"/>
      <dgm:spPr/>
    </dgm:pt>
    <dgm:pt modelId="{6F0AEEE0-99A2-44A4-BF2F-AF603D060E37}" type="pres">
      <dgm:prSet presAssocID="{1A17EBC3-1882-45CC-8A06-F5508DDE89AE}" presName="childShape" presStyleCnt="0"/>
      <dgm:spPr/>
    </dgm:pt>
    <dgm:pt modelId="{27B721D9-B355-4EB4-BB10-54B7774E96FA}" type="pres">
      <dgm:prSet presAssocID="{C2867740-36BB-4BC7-933A-AF1382082BB5}" presName="Name13" presStyleLbl="parChTrans1D2" presStyleIdx="7" presStyleCnt="21"/>
      <dgm:spPr/>
    </dgm:pt>
    <dgm:pt modelId="{7086F372-2908-4C38-894C-EA56AC85C747}" type="pres">
      <dgm:prSet presAssocID="{244BD11D-23A3-4C02-B079-BD95EF45CB22}" presName="childText" presStyleLbl="bgAcc1" presStyleIdx="7" presStyleCnt="21">
        <dgm:presLayoutVars>
          <dgm:bulletEnabled val="1"/>
        </dgm:presLayoutVars>
      </dgm:prSet>
      <dgm:spPr/>
    </dgm:pt>
    <dgm:pt modelId="{857B0036-5E71-4E2D-9CFD-5D77AD5C7013}" type="pres">
      <dgm:prSet presAssocID="{33250163-296C-4CC6-ACCF-397D6F65DC48}" presName="Name13" presStyleLbl="parChTrans1D2" presStyleIdx="8" presStyleCnt="21"/>
      <dgm:spPr/>
    </dgm:pt>
    <dgm:pt modelId="{3919FABC-11B8-466F-B691-CD2C6BF725E5}" type="pres">
      <dgm:prSet presAssocID="{8702D0D5-DA63-4AF5-AEF7-76E239699D31}" presName="childText" presStyleLbl="bgAcc1" presStyleIdx="8" presStyleCnt="21">
        <dgm:presLayoutVars>
          <dgm:bulletEnabled val="1"/>
        </dgm:presLayoutVars>
      </dgm:prSet>
      <dgm:spPr/>
    </dgm:pt>
    <dgm:pt modelId="{0D6E4DA6-48E5-4F48-B9FB-DBC24181C7E8}" type="pres">
      <dgm:prSet presAssocID="{C614C276-3F69-4206-9AC1-16F827CF8B59}" presName="Name13" presStyleLbl="parChTrans1D2" presStyleIdx="9" presStyleCnt="21"/>
      <dgm:spPr/>
    </dgm:pt>
    <dgm:pt modelId="{EDA5F888-9DF8-4C1C-A1EE-D0110F659080}" type="pres">
      <dgm:prSet presAssocID="{852A5FAE-C623-4EB9-8F06-516DCC31003A}" presName="childText" presStyleLbl="bgAcc1" presStyleIdx="9" presStyleCnt="21" custLinFactNeighborY="0">
        <dgm:presLayoutVars>
          <dgm:bulletEnabled val="1"/>
        </dgm:presLayoutVars>
      </dgm:prSet>
      <dgm:spPr/>
    </dgm:pt>
    <dgm:pt modelId="{CBB27A89-4784-4088-AD95-6D2D9D4DD7A3}" type="pres">
      <dgm:prSet presAssocID="{ABE9770E-BA66-4B24-882B-AF7589659AA6}" presName="Name13" presStyleLbl="parChTrans1D2" presStyleIdx="10" presStyleCnt="21"/>
      <dgm:spPr/>
    </dgm:pt>
    <dgm:pt modelId="{AD4706F0-D5BF-4537-B070-E18B9655F46F}" type="pres">
      <dgm:prSet presAssocID="{B2466D21-98A9-4EE0-B03B-C24299F37E65}" presName="childText" presStyleLbl="bgAcc1" presStyleIdx="10" presStyleCnt="21">
        <dgm:presLayoutVars>
          <dgm:bulletEnabled val="1"/>
        </dgm:presLayoutVars>
      </dgm:prSet>
      <dgm:spPr/>
    </dgm:pt>
    <dgm:pt modelId="{019D6CCA-C551-45DA-9A19-72DE36766E52}" type="pres">
      <dgm:prSet presAssocID="{2F395949-E878-4485-A487-C41576A067C9}" presName="Name13" presStyleLbl="parChTrans1D2" presStyleIdx="11" presStyleCnt="21"/>
      <dgm:spPr/>
    </dgm:pt>
    <dgm:pt modelId="{B774C831-87BC-4016-BD6A-C1F4FBDE7C67}" type="pres">
      <dgm:prSet presAssocID="{A9701682-2E90-4426-930D-1710AD4522D8}" presName="childText" presStyleLbl="bgAcc1" presStyleIdx="11" presStyleCnt="21" custLinFactNeighborY="0">
        <dgm:presLayoutVars>
          <dgm:bulletEnabled val="1"/>
        </dgm:presLayoutVars>
      </dgm:prSet>
      <dgm:spPr/>
    </dgm:pt>
    <dgm:pt modelId="{254232A2-E002-4F18-814D-A48DA270670E}" type="pres">
      <dgm:prSet presAssocID="{63F9322C-5EC0-4098-B398-A145538BE3D5}" presName="Name13" presStyleLbl="parChTrans1D2" presStyleIdx="12" presStyleCnt="21"/>
      <dgm:spPr/>
    </dgm:pt>
    <dgm:pt modelId="{4F25A223-37FA-468F-B2C1-31AAB4011538}" type="pres">
      <dgm:prSet presAssocID="{5DF20A7F-8851-4DB5-84F7-9F72822632F4}" presName="childText" presStyleLbl="bgAcc1" presStyleIdx="12" presStyleCnt="21">
        <dgm:presLayoutVars>
          <dgm:bulletEnabled val="1"/>
        </dgm:presLayoutVars>
      </dgm:prSet>
      <dgm:spPr/>
    </dgm:pt>
    <dgm:pt modelId="{ABED287E-973B-40C8-B2C1-7105183D3FA5}" type="pres">
      <dgm:prSet presAssocID="{C89E305B-3BAD-48D2-8B64-655F2EF705B8}" presName="Name13" presStyleLbl="parChTrans1D2" presStyleIdx="13" presStyleCnt="21"/>
      <dgm:spPr/>
    </dgm:pt>
    <dgm:pt modelId="{5D8B6669-3403-44D3-A376-61728A88ED16}" type="pres">
      <dgm:prSet presAssocID="{5526C76F-6266-45C1-B231-9FB5189FB941}" presName="childText" presStyleLbl="bgAcc1" presStyleIdx="13" presStyleCnt="21">
        <dgm:presLayoutVars>
          <dgm:bulletEnabled val="1"/>
        </dgm:presLayoutVars>
      </dgm:prSet>
      <dgm:spPr/>
    </dgm:pt>
    <dgm:pt modelId="{6FB6D71B-B3E9-4B5B-AA44-4F481216F250}" type="pres">
      <dgm:prSet presAssocID="{B1E5C790-F363-4231-83F7-51C9A3726A8C}" presName="root" presStyleCnt="0"/>
      <dgm:spPr/>
    </dgm:pt>
    <dgm:pt modelId="{6A422303-38A8-4FD5-8B08-310FE5188675}" type="pres">
      <dgm:prSet presAssocID="{B1E5C790-F363-4231-83F7-51C9A3726A8C}" presName="rootComposite" presStyleCnt="0"/>
      <dgm:spPr/>
    </dgm:pt>
    <dgm:pt modelId="{1F36C512-D81F-4EA0-861C-A3511DF0E80E}" type="pres">
      <dgm:prSet presAssocID="{B1E5C790-F363-4231-83F7-51C9A3726A8C}" presName="rootText" presStyleLbl="node1" presStyleIdx="2" presStyleCnt="3" custLinFactNeighborY="4030"/>
      <dgm:spPr/>
    </dgm:pt>
    <dgm:pt modelId="{3126ABA2-5152-4B9A-82EA-DC4B20AAA2DE}" type="pres">
      <dgm:prSet presAssocID="{B1E5C790-F363-4231-83F7-51C9A3726A8C}" presName="rootConnector" presStyleLbl="node1" presStyleIdx="2" presStyleCnt="3"/>
      <dgm:spPr/>
    </dgm:pt>
    <dgm:pt modelId="{4EBDA88F-7DF2-4C61-B5E1-93DB2ABBAF33}" type="pres">
      <dgm:prSet presAssocID="{B1E5C790-F363-4231-83F7-51C9A3726A8C}" presName="childShape" presStyleCnt="0"/>
      <dgm:spPr/>
    </dgm:pt>
    <dgm:pt modelId="{FCDEAFCE-D8EF-49B3-ACEC-3894E6490DCA}" type="pres">
      <dgm:prSet presAssocID="{BD745C0F-FB13-48B6-A31E-DFC7A071D6C1}" presName="Name13" presStyleLbl="parChTrans1D2" presStyleIdx="14" presStyleCnt="21"/>
      <dgm:spPr/>
    </dgm:pt>
    <dgm:pt modelId="{481CC258-F248-420C-B6B0-63CD07EAA4A0}" type="pres">
      <dgm:prSet presAssocID="{3139CFAD-C71F-497D-8993-7ED58EBFC0E3}" presName="childText" presStyleLbl="bgAcc1" presStyleIdx="14" presStyleCnt="21">
        <dgm:presLayoutVars>
          <dgm:bulletEnabled val="1"/>
        </dgm:presLayoutVars>
      </dgm:prSet>
      <dgm:spPr/>
    </dgm:pt>
    <dgm:pt modelId="{2D95304E-FC70-4B94-AF77-8E96BCCC9C57}" type="pres">
      <dgm:prSet presAssocID="{E5AF4045-E9D7-4FAF-BDDC-226458171F9C}" presName="Name13" presStyleLbl="parChTrans1D2" presStyleIdx="15" presStyleCnt="21"/>
      <dgm:spPr/>
    </dgm:pt>
    <dgm:pt modelId="{85FBA5E6-D94E-4C16-9E2B-6C1B81F69EBF}" type="pres">
      <dgm:prSet presAssocID="{34307D4D-0C51-43F3-83E9-04FEF6795D4F}" presName="childText" presStyleLbl="bgAcc1" presStyleIdx="15" presStyleCnt="21" custLinFactNeighborX="1950">
        <dgm:presLayoutVars>
          <dgm:bulletEnabled val="1"/>
        </dgm:presLayoutVars>
      </dgm:prSet>
      <dgm:spPr/>
    </dgm:pt>
    <dgm:pt modelId="{FC8FD60C-ADE2-4122-97E8-6C28562FF6FF}" type="pres">
      <dgm:prSet presAssocID="{8B7ADB76-DCA5-4147-A420-AD439E971283}" presName="Name13" presStyleLbl="parChTrans1D2" presStyleIdx="16" presStyleCnt="21"/>
      <dgm:spPr/>
    </dgm:pt>
    <dgm:pt modelId="{55452DF3-690D-40C3-9BB5-8CB2FDF799D5}" type="pres">
      <dgm:prSet presAssocID="{51DE4400-4A31-472B-968F-F2EE40D151FA}" presName="childText" presStyleLbl="bgAcc1" presStyleIdx="16" presStyleCnt="21" custLinFactNeighborY="0">
        <dgm:presLayoutVars>
          <dgm:bulletEnabled val="1"/>
        </dgm:presLayoutVars>
      </dgm:prSet>
      <dgm:spPr/>
    </dgm:pt>
    <dgm:pt modelId="{E9F080AE-0112-4590-877C-C9B9BD4FC5AF}" type="pres">
      <dgm:prSet presAssocID="{61CBA1DB-F33B-480F-9E02-62E564D2BC81}" presName="Name13" presStyleLbl="parChTrans1D2" presStyleIdx="17" presStyleCnt="21"/>
      <dgm:spPr/>
    </dgm:pt>
    <dgm:pt modelId="{09AFBD3D-5D78-4412-90ED-AA1587C714E2}" type="pres">
      <dgm:prSet presAssocID="{739717C3-843E-424E-95C3-B4549076E2AF}" presName="childText" presStyleLbl="bgAcc1" presStyleIdx="17" presStyleCnt="21">
        <dgm:presLayoutVars>
          <dgm:bulletEnabled val="1"/>
        </dgm:presLayoutVars>
      </dgm:prSet>
      <dgm:spPr/>
    </dgm:pt>
    <dgm:pt modelId="{625D1C0B-4EB5-4DAB-A876-E202F31DB893}" type="pres">
      <dgm:prSet presAssocID="{A3451030-056F-4DFB-8BF9-538D316763C2}" presName="Name13" presStyleLbl="parChTrans1D2" presStyleIdx="18" presStyleCnt="21"/>
      <dgm:spPr/>
    </dgm:pt>
    <dgm:pt modelId="{1A4B4EFE-DAA1-42C7-91A3-8D2717DC55AB}" type="pres">
      <dgm:prSet presAssocID="{B9AB2BF4-3922-40BD-859A-0D790198841C}" presName="childText" presStyleLbl="bgAcc1" presStyleIdx="18" presStyleCnt="21" custLinFactNeighborX="1950" custLinFactNeighborY="13212">
        <dgm:presLayoutVars>
          <dgm:bulletEnabled val="1"/>
        </dgm:presLayoutVars>
      </dgm:prSet>
      <dgm:spPr/>
    </dgm:pt>
    <dgm:pt modelId="{A885198D-705D-4AF6-9427-F230789D200B}" type="pres">
      <dgm:prSet presAssocID="{569605E1-AAEE-4D0D-B263-8D4B8E990675}" presName="Name13" presStyleLbl="parChTrans1D2" presStyleIdx="19" presStyleCnt="21"/>
      <dgm:spPr/>
    </dgm:pt>
    <dgm:pt modelId="{3DF46665-8D0E-4DD8-96A1-94FAD042C2B6}" type="pres">
      <dgm:prSet presAssocID="{58D51B62-9E6E-42DE-95EA-8D8C1607B4DD}" presName="childText" presStyleLbl="bgAcc1" presStyleIdx="19" presStyleCnt="21">
        <dgm:presLayoutVars>
          <dgm:bulletEnabled val="1"/>
        </dgm:presLayoutVars>
      </dgm:prSet>
      <dgm:spPr/>
    </dgm:pt>
    <dgm:pt modelId="{B7E7715A-0505-4A1C-A2BA-512A91EF904A}" type="pres">
      <dgm:prSet presAssocID="{06D7592E-BBDB-4CC7-9608-138C5C814C04}" presName="Name13" presStyleLbl="parChTrans1D2" presStyleIdx="20" presStyleCnt="21"/>
      <dgm:spPr/>
    </dgm:pt>
    <dgm:pt modelId="{92B98AA0-62EC-4A94-B0AC-8379F890B3F2}" type="pres">
      <dgm:prSet presAssocID="{F555732D-249D-4BBD-A320-976AD804848D}" presName="childText" presStyleLbl="bgAcc1" presStyleIdx="20" presStyleCnt="21">
        <dgm:presLayoutVars>
          <dgm:bulletEnabled val="1"/>
        </dgm:presLayoutVars>
      </dgm:prSet>
      <dgm:spPr/>
    </dgm:pt>
  </dgm:ptLst>
  <dgm:cxnLst>
    <dgm:cxn modelId="{BE275506-D1FD-4252-AB78-C3C59FB75E4B}" type="presOf" srcId="{5DF20A7F-8851-4DB5-84F7-9F72822632F4}" destId="{4F25A223-37FA-468F-B2C1-31AAB4011538}" srcOrd="0" destOrd="0" presId="urn:microsoft.com/office/officeart/2005/8/layout/hierarchy3"/>
    <dgm:cxn modelId="{17455309-1B50-496C-868C-4282FA357B38}" type="presOf" srcId="{05F5355B-0C91-418D-A2AD-778EB8E63DEB}" destId="{541B59AD-B9E1-44A9-A12F-FB5D9926880F}" srcOrd="0" destOrd="0" presId="urn:microsoft.com/office/officeart/2005/8/layout/hierarchy3"/>
    <dgm:cxn modelId="{3A175D13-F85B-4094-9EC8-8AA01C84C675}" type="presOf" srcId="{B2466D21-98A9-4EE0-B03B-C24299F37E65}" destId="{AD4706F0-D5BF-4537-B070-E18B9655F46F}" srcOrd="0" destOrd="0" presId="urn:microsoft.com/office/officeart/2005/8/layout/hierarchy3"/>
    <dgm:cxn modelId="{E9193F16-8CB5-40E1-AE63-36A6ED98F843}" type="presOf" srcId="{569605E1-AAEE-4D0D-B263-8D4B8E990675}" destId="{A885198D-705D-4AF6-9427-F230789D200B}" srcOrd="0" destOrd="0" presId="urn:microsoft.com/office/officeart/2005/8/layout/hierarchy3"/>
    <dgm:cxn modelId="{5A8A8917-8D10-4448-B744-D4A5D3E22120}" type="presOf" srcId="{A3451030-056F-4DFB-8BF9-538D316763C2}" destId="{625D1C0B-4EB5-4DAB-A876-E202F31DB893}" srcOrd="0" destOrd="0" presId="urn:microsoft.com/office/officeart/2005/8/layout/hierarchy3"/>
    <dgm:cxn modelId="{95B2D21A-991B-4938-B90C-1D4C3BDAF80E}" type="presOf" srcId="{B1E5C790-F363-4231-83F7-51C9A3726A8C}" destId="{1F36C512-D81F-4EA0-861C-A3511DF0E80E}" srcOrd="0" destOrd="0" presId="urn:microsoft.com/office/officeart/2005/8/layout/hierarchy3"/>
    <dgm:cxn modelId="{B4F4241E-8284-4CEC-8675-FDB297844C48}" type="presOf" srcId="{F555732D-249D-4BBD-A320-976AD804848D}" destId="{92B98AA0-62EC-4A94-B0AC-8379F890B3F2}" srcOrd="0" destOrd="0" presId="urn:microsoft.com/office/officeart/2005/8/layout/hierarchy3"/>
    <dgm:cxn modelId="{DF42F81F-8FE3-4CCA-90FF-F5AA68012119}" type="presOf" srcId="{CAC3C58E-293D-40B9-BDBA-7B7EABDB7C09}" destId="{DD9B3316-A728-43DC-948A-325761BB91AB}" srcOrd="1" destOrd="0" presId="urn:microsoft.com/office/officeart/2005/8/layout/hierarchy3"/>
    <dgm:cxn modelId="{A38F3A28-2E48-4C59-A859-4981F678D0E3}" type="presOf" srcId="{5526C76F-6266-45C1-B231-9FB5189FB941}" destId="{5D8B6669-3403-44D3-A376-61728A88ED16}" srcOrd="0" destOrd="0" presId="urn:microsoft.com/office/officeart/2005/8/layout/hierarchy3"/>
    <dgm:cxn modelId="{BF81DC28-173D-43E4-8164-044C9F188554}" srcId="{B1E5C790-F363-4231-83F7-51C9A3726A8C}" destId="{3139CFAD-C71F-497D-8993-7ED58EBFC0E3}" srcOrd="0" destOrd="0" parTransId="{BD745C0F-FB13-48B6-A31E-DFC7A071D6C1}" sibTransId="{F6B03AB0-EE86-47E0-94DC-2EB8426417E0}"/>
    <dgm:cxn modelId="{A54BE828-0D61-4F2A-A6ED-4EAE7061FF39}" srcId="{B1E5C790-F363-4231-83F7-51C9A3726A8C}" destId="{739717C3-843E-424E-95C3-B4549076E2AF}" srcOrd="3" destOrd="0" parTransId="{61CBA1DB-F33B-480F-9E02-62E564D2BC81}" sibTransId="{DB2FD978-3F37-412E-8D46-2C31E41AF91A}"/>
    <dgm:cxn modelId="{7D8E8C29-73D5-45D2-B840-91E1F1EE5721}" srcId="{65CC436E-1627-4E76-ADD1-356E2FF90030}" destId="{CAC3C58E-293D-40B9-BDBA-7B7EABDB7C09}" srcOrd="0" destOrd="0" parTransId="{3272F2FF-F9D8-4BA6-9720-79A9C13A2299}" sibTransId="{E050C19D-782B-41C6-BDE5-B9613B12F943}"/>
    <dgm:cxn modelId="{6D8C142C-FA43-48DF-B2A3-8B42C25A27A4}" srcId="{B1E5C790-F363-4231-83F7-51C9A3726A8C}" destId="{58D51B62-9E6E-42DE-95EA-8D8C1607B4DD}" srcOrd="5" destOrd="0" parTransId="{569605E1-AAEE-4D0D-B263-8D4B8E990675}" sibTransId="{AE46D4EB-39A3-4D89-B76C-298F4E62A656}"/>
    <dgm:cxn modelId="{DF9C4F2D-9A8B-45A6-8735-9C4BF560BB4F}" type="presOf" srcId="{33250163-296C-4CC6-ACCF-397D6F65DC48}" destId="{857B0036-5E71-4E2D-9CFD-5D77AD5C7013}" srcOrd="0" destOrd="0" presId="urn:microsoft.com/office/officeart/2005/8/layout/hierarchy3"/>
    <dgm:cxn modelId="{8D2C9F37-156A-40E3-825B-80C61CF60CDB}" type="presOf" srcId="{8702D0D5-DA63-4AF5-AEF7-76E239699D31}" destId="{3919FABC-11B8-466F-B691-CD2C6BF725E5}" srcOrd="0" destOrd="0" presId="urn:microsoft.com/office/officeart/2005/8/layout/hierarchy3"/>
    <dgm:cxn modelId="{62106A3D-1605-441B-8D3E-0A8B29B32D66}" srcId="{65CC436E-1627-4E76-ADD1-356E2FF90030}" destId="{B1E5C790-F363-4231-83F7-51C9A3726A8C}" srcOrd="2" destOrd="0" parTransId="{0E041610-6D94-4AA4-A8CE-EC422AA2E8AA}" sibTransId="{19CB04E9-834A-4868-8403-7BEB282FEA9A}"/>
    <dgm:cxn modelId="{45FF5440-8B8D-48F9-BD09-B18306E271DF}" type="presOf" srcId="{852A5FAE-C623-4EB9-8F06-516DCC31003A}" destId="{EDA5F888-9DF8-4C1C-A1EE-D0110F659080}" srcOrd="0" destOrd="0" presId="urn:microsoft.com/office/officeart/2005/8/layout/hierarchy3"/>
    <dgm:cxn modelId="{A275715C-EDF4-41B8-AC73-AC0A45880ED1}" type="presOf" srcId="{63F9322C-5EC0-4098-B398-A145538BE3D5}" destId="{254232A2-E002-4F18-814D-A48DA270670E}" srcOrd="0" destOrd="0" presId="urn:microsoft.com/office/officeart/2005/8/layout/hierarchy3"/>
    <dgm:cxn modelId="{07E7D55D-59BC-489F-95BA-698ECE040CFE}" srcId="{CAC3C58E-293D-40B9-BDBA-7B7EABDB7C09}" destId="{A005BBC5-389B-40C5-B30B-FC3D6B327D96}" srcOrd="4" destOrd="0" parTransId="{DCD496F0-2EF4-4A1A-BDAE-6690CFEB6331}" sibTransId="{D8578A3B-4BB2-45C3-A16F-692E8071A759}"/>
    <dgm:cxn modelId="{9CEFF55F-0C94-4AB6-B139-42E3D1F4F175}" type="presOf" srcId="{1A17EBC3-1882-45CC-8A06-F5508DDE89AE}" destId="{50F0BDFD-9964-4C8E-A6F0-7211F71CEA71}" srcOrd="0" destOrd="0" presId="urn:microsoft.com/office/officeart/2005/8/layout/hierarchy3"/>
    <dgm:cxn modelId="{2622BC43-46A4-4621-808D-FFBA3555469F}" srcId="{CAC3C58E-293D-40B9-BDBA-7B7EABDB7C09}" destId="{42F48104-000A-4AB3-952C-BE4D18B8825D}" srcOrd="3" destOrd="0" parTransId="{E1967E45-B781-4BF6-9BB6-CAA40C857AC8}" sibTransId="{55F4C44A-E537-4DE6-9462-5EF7E0FF0922}"/>
    <dgm:cxn modelId="{DFF3E363-3CCC-40E3-981B-877AE65BC7DC}" type="presOf" srcId="{BD745C0F-FB13-48B6-A31E-DFC7A071D6C1}" destId="{FCDEAFCE-D8EF-49B3-ACEC-3894E6490DCA}" srcOrd="0" destOrd="0" presId="urn:microsoft.com/office/officeart/2005/8/layout/hierarchy3"/>
    <dgm:cxn modelId="{4090EA43-8C2C-499C-B361-05D85A653F4E}" srcId="{1A17EBC3-1882-45CC-8A06-F5508DDE89AE}" destId="{A9701682-2E90-4426-930D-1710AD4522D8}" srcOrd="4" destOrd="0" parTransId="{2F395949-E878-4485-A487-C41576A067C9}" sibTransId="{B595F0A1-8BF8-402B-8AAB-2D6BAD83D978}"/>
    <dgm:cxn modelId="{24A4DF66-5F5C-46DA-BD81-A52BAFBE2CD3}" type="presOf" srcId="{3CAFB72C-1017-4207-A2CD-444F3DBD9E9F}" destId="{D53BEA9C-C338-4654-B300-E7CC0DA12C86}" srcOrd="0" destOrd="0" presId="urn:microsoft.com/office/officeart/2005/8/layout/hierarchy3"/>
    <dgm:cxn modelId="{123F7C48-329E-491C-BEB5-CEBD6475DF0D}" srcId="{B1E5C790-F363-4231-83F7-51C9A3726A8C}" destId="{B9AB2BF4-3922-40BD-859A-0D790198841C}" srcOrd="4" destOrd="0" parTransId="{A3451030-056F-4DFB-8BF9-538D316763C2}" sibTransId="{E3602416-270B-432F-9D8D-95A07F09302E}"/>
    <dgm:cxn modelId="{C8AFAE48-7C60-4158-8FC9-5529B143D261}" type="presOf" srcId="{BBC587AF-7807-4C1F-A769-BD6E057026F8}" destId="{C229B611-B9F4-45A6-8240-D65CABD26B73}" srcOrd="0" destOrd="0" presId="urn:microsoft.com/office/officeart/2005/8/layout/hierarchy3"/>
    <dgm:cxn modelId="{E0DE4769-55BA-4FE2-972A-13613A74D18C}" type="presOf" srcId="{1319D990-C10A-4DE5-8EE2-F3C07F6FE018}" destId="{7929F07C-0F3A-4D2E-873B-F93383018BCE}" srcOrd="0" destOrd="0" presId="urn:microsoft.com/office/officeart/2005/8/layout/hierarchy3"/>
    <dgm:cxn modelId="{7DF3AF4A-8D2D-49F4-A7E8-3697E6565875}" srcId="{CAC3C58E-293D-40B9-BDBA-7B7EABDB7C09}" destId="{05F5355B-0C91-418D-A2AD-778EB8E63DEB}" srcOrd="2" destOrd="0" parTransId="{3CAFB72C-1017-4207-A2CD-444F3DBD9E9F}" sibTransId="{9C44DF7B-DD8B-4707-860A-E0B0D1411444}"/>
    <dgm:cxn modelId="{BC44D14C-9794-4567-B7D6-90840BD626D0}" srcId="{CAC3C58E-293D-40B9-BDBA-7B7EABDB7C09}" destId="{28E61C8E-F88B-4B40-9ADA-C903B2D3F936}" srcOrd="1" destOrd="0" parTransId="{363DC5A3-9A15-430D-9AD1-67701D85D9A2}" sibTransId="{FC0B7BC1-C69F-41DF-B26C-FF8D1AF6E072}"/>
    <dgm:cxn modelId="{63057C50-9D80-4D63-8A55-8708F8FD140F}" srcId="{B1E5C790-F363-4231-83F7-51C9A3726A8C}" destId="{F555732D-249D-4BBD-A320-976AD804848D}" srcOrd="6" destOrd="0" parTransId="{06D7592E-BBDB-4CC7-9608-138C5C814C04}" sibTransId="{FB11FEB0-4F36-4CCE-B6E0-1680FAF680C2}"/>
    <dgm:cxn modelId="{9F2C4A51-AA31-49BA-A5D6-82E09D7A9A14}" srcId="{1A17EBC3-1882-45CC-8A06-F5508DDE89AE}" destId="{8702D0D5-DA63-4AF5-AEF7-76E239699D31}" srcOrd="1" destOrd="0" parTransId="{33250163-296C-4CC6-ACCF-397D6F65DC48}" sibTransId="{668DC54D-BF28-4706-BA2B-DB5075B46887}"/>
    <dgm:cxn modelId="{708E1372-51C6-4190-9610-13F802A72E66}" type="presOf" srcId="{363DC5A3-9A15-430D-9AD1-67701D85D9A2}" destId="{71A276D2-0629-4CD6-879B-865104B967C5}" srcOrd="0" destOrd="0" presId="urn:microsoft.com/office/officeart/2005/8/layout/hierarchy3"/>
    <dgm:cxn modelId="{5CA65852-371E-4664-8DC7-C5A5A258320B}" type="presOf" srcId="{8B7ADB76-DCA5-4147-A420-AD439E971283}" destId="{FC8FD60C-ADE2-4122-97E8-6C28562FF6FF}" srcOrd="0" destOrd="0" presId="urn:microsoft.com/office/officeart/2005/8/layout/hierarchy3"/>
    <dgm:cxn modelId="{9477AE72-DD98-4ABC-88D1-97993886D8DB}" type="presOf" srcId="{A9701682-2E90-4426-930D-1710AD4522D8}" destId="{B774C831-87BC-4016-BD6A-C1F4FBDE7C67}" srcOrd="0" destOrd="0" presId="urn:microsoft.com/office/officeart/2005/8/layout/hierarchy3"/>
    <dgm:cxn modelId="{FE4C2875-DCAB-46AE-8816-08556230F1EB}" type="presOf" srcId="{06D7592E-BBDB-4CC7-9608-138C5C814C04}" destId="{B7E7715A-0505-4A1C-A2BA-512A91EF904A}" srcOrd="0" destOrd="0" presId="urn:microsoft.com/office/officeart/2005/8/layout/hierarchy3"/>
    <dgm:cxn modelId="{121A3A77-18AE-447C-A7E4-F5FE51783882}" srcId="{1A17EBC3-1882-45CC-8A06-F5508DDE89AE}" destId="{852A5FAE-C623-4EB9-8F06-516DCC31003A}" srcOrd="2" destOrd="0" parTransId="{C614C276-3F69-4206-9AC1-16F827CF8B59}" sibTransId="{25EF1E65-56F1-46B6-8ACA-CFCFA2A6E5D6}"/>
    <dgm:cxn modelId="{BD045759-5A04-4762-8362-15D3F98AEAEF}" type="presOf" srcId="{42F48104-000A-4AB3-952C-BE4D18B8825D}" destId="{7B4B00A3-81B5-4EBF-8583-29A51952E235}" srcOrd="0" destOrd="0" presId="urn:microsoft.com/office/officeart/2005/8/layout/hierarchy3"/>
    <dgm:cxn modelId="{EFA8AE7A-60D3-4354-9F90-8559F4B362FE}" type="presOf" srcId="{51DE4400-4A31-472B-968F-F2EE40D151FA}" destId="{55452DF3-690D-40C3-9BB5-8CB2FDF799D5}" srcOrd="0" destOrd="0" presId="urn:microsoft.com/office/officeart/2005/8/layout/hierarchy3"/>
    <dgm:cxn modelId="{847E8485-0909-44F1-AC8A-ECC85ED2718C}" type="presOf" srcId="{1A17EBC3-1882-45CC-8A06-F5508DDE89AE}" destId="{517004D2-B83A-4DBF-A240-5014FB1FFB9B}" srcOrd="1" destOrd="0" presId="urn:microsoft.com/office/officeart/2005/8/layout/hierarchy3"/>
    <dgm:cxn modelId="{72B25A86-E445-4584-AE5D-51AEE34F7D8C}" srcId="{1A17EBC3-1882-45CC-8A06-F5508DDE89AE}" destId="{5DF20A7F-8851-4DB5-84F7-9F72822632F4}" srcOrd="5" destOrd="0" parTransId="{63F9322C-5EC0-4098-B398-A145538BE3D5}" sibTransId="{87DB3490-AE37-497B-9C5D-0C10BC7004FA}"/>
    <dgm:cxn modelId="{4EB3918A-7963-4A01-9F91-C73EE0F396B3}" type="presOf" srcId="{E5AF4045-E9D7-4FAF-BDDC-226458171F9C}" destId="{2D95304E-FC70-4B94-AF77-8E96BCCC9C57}" srcOrd="0" destOrd="0" presId="urn:microsoft.com/office/officeart/2005/8/layout/hierarchy3"/>
    <dgm:cxn modelId="{12C1AA8B-C95B-4127-88CA-8C6965A5E96E}" type="presOf" srcId="{65CC436E-1627-4E76-ADD1-356E2FF90030}" destId="{7D4832DC-4F11-4609-BEC3-30BDC4C14C00}" srcOrd="0" destOrd="0" presId="urn:microsoft.com/office/officeart/2005/8/layout/hierarchy3"/>
    <dgm:cxn modelId="{00C70091-5F1A-4C7C-B055-495AA22B9389}" type="presOf" srcId="{B1E5C790-F363-4231-83F7-51C9A3726A8C}" destId="{3126ABA2-5152-4B9A-82EA-DC4B20AAA2DE}" srcOrd="1" destOrd="0" presId="urn:microsoft.com/office/officeart/2005/8/layout/hierarchy3"/>
    <dgm:cxn modelId="{C5A0D393-2846-417A-9E68-FAFE62F72857}" type="presOf" srcId="{3139CFAD-C71F-497D-8993-7ED58EBFC0E3}" destId="{481CC258-F248-420C-B6B0-63CD07EAA4A0}" srcOrd="0" destOrd="0" presId="urn:microsoft.com/office/officeart/2005/8/layout/hierarchy3"/>
    <dgm:cxn modelId="{A197BD96-F74F-47F4-9117-E415B5867472}" type="presOf" srcId="{E1967E45-B781-4BF6-9BB6-CAA40C857AC8}" destId="{B35D211D-FC22-4322-B180-B35380442936}" srcOrd="0" destOrd="0" presId="urn:microsoft.com/office/officeart/2005/8/layout/hierarchy3"/>
    <dgm:cxn modelId="{639D9097-E70F-4035-A755-AAE629478A59}" type="presOf" srcId="{244BD11D-23A3-4C02-B079-BD95EF45CB22}" destId="{7086F372-2908-4C38-894C-EA56AC85C747}" srcOrd="0" destOrd="0" presId="urn:microsoft.com/office/officeart/2005/8/layout/hierarchy3"/>
    <dgm:cxn modelId="{04E4DD98-70C2-4ADE-8E15-89204E5C98AF}" type="presOf" srcId="{B9AB2BF4-3922-40BD-859A-0D790198841C}" destId="{1A4B4EFE-DAA1-42C7-91A3-8D2717DC55AB}" srcOrd="0" destOrd="0" presId="urn:microsoft.com/office/officeart/2005/8/layout/hierarchy3"/>
    <dgm:cxn modelId="{27000B9A-924E-4D0D-8E16-3DD24BA001B0}" type="presOf" srcId="{C2867740-36BB-4BC7-933A-AF1382082BB5}" destId="{27B721D9-B355-4EB4-BB10-54B7774E96FA}" srcOrd="0" destOrd="0" presId="urn:microsoft.com/office/officeart/2005/8/layout/hierarchy3"/>
    <dgm:cxn modelId="{F644AEA1-8EC1-4B69-B190-6F6682683D52}" srcId="{B1E5C790-F363-4231-83F7-51C9A3726A8C}" destId="{34307D4D-0C51-43F3-83E9-04FEF6795D4F}" srcOrd="1" destOrd="0" parTransId="{E5AF4045-E9D7-4FAF-BDDC-226458171F9C}" sibTransId="{85F2BBFF-5E49-4B5A-921E-B43D62CB5A99}"/>
    <dgm:cxn modelId="{91D550A5-CBE2-4478-85A1-11F29E835C45}" type="presOf" srcId="{61CBA1DB-F33B-480F-9E02-62E564D2BC81}" destId="{E9F080AE-0112-4590-877C-C9B9BD4FC5AF}" srcOrd="0" destOrd="0" presId="urn:microsoft.com/office/officeart/2005/8/layout/hierarchy3"/>
    <dgm:cxn modelId="{90C690A5-B9CC-4DB0-AF37-4E4A6CA40BE6}" srcId="{CAC3C58E-293D-40B9-BDBA-7B7EABDB7C09}" destId="{79246B25-8E1E-48EC-8AF3-060C4FBB4C80}" srcOrd="0" destOrd="0" parTransId="{BBC587AF-7807-4C1F-A769-BD6E057026F8}" sibTransId="{B20CBBB6-021A-4E2D-9F32-BEB35AF9B0C2}"/>
    <dgm:cxn modelId="{6E7537A7-A82A-4161-BE36-B2A1CB591773}" srcId="{1A17EBC3-1882-45CC-8A06-F5508DDE89AE}" destId="{5526C76F-6266-45C1-B231-9FB5189FB941}" srcOrd="6" destOrd="0" parTransId="{C89E305B-3BAD-48D2-8B64-655F2EF705B8}" sibTransId="{C197F245-CB5E-43CB-9297-AB621453D96F}"/>
    <dgm:cxn modelId="{71CBB2AB-8F7A-43AB-AFDF-BD4DF2F8766E}" type="presOf" srcId="{CAC3C58E-293D-40B9-BDBA-7B7EABDB7C09}" destId="{FAB68DD7-8D44-4115-8893-438633FB2F27}" srcOrd="0" destOrd="0" presId="urn:microsoft.com/office/officeart/2005/8/layout/hierarchy3"/>
    <dgm:cxn modelId="{5EC58AAC-A5A3-40A4-861F-353CA74D1509}" srcId="{CAC3C58E-293D-40B9-BDBA-7B7EABDB7C09}" destId="{7D7DCC0E-05A5-417F-B13C-8C34DCE52B82}" srcOrd="5" destOrd="0" parTransId="{F4FB4109-3290-436B-ACE8-5A1A35CBC6F8}" sibTransId="{7DA68246-6D11-4006-A27F-DB0D393BB464}"/>
    <dgm:cxn modelId="{EABA30AD-4E65-4968-A332-E79525FBEE4F}" type="presOf" srcId="{79246B25-8E1E-48EC-8AF3-060C4FBB4C80}" destId="{D1442251-1735-446D-AAD8-2AC265B315D6}" srcOrd="0" destOrd="0" presId="urn:microsoft.com/office/officeart/2005/8/layout/hierarchy3"/>
    <dgm:cxn modelId="{9310BDB1-0BFD-4B84-B2D1-7E33DFDE91CF}" type="presOf" srcId="{58D51B62-9E6E-42DE-95EA-8D8C1607B4DD}" destId="{3DF46665-8D0E-4DD8-96A1-94FAD042C2B6}" srcOrd="0" destOrd="0" presId="urn:microsoft.com/office/officeart/2005/8/layout/hierarchy3"/>
    <dgm:cxn modelId="{B2B281B3-5FC8-4BD4-9EE6-6668B700396F}" type="presOf" srcId="{DCD496F0-2EF4-4A1A-BDAE-6690CFEB6331}" destId="{C57B8DED-35BC-4C65-83DF-68E331135AAF}" srcOrd="0" destOrd="0" presId="urn:microsoft.com/office/officeart/2005/8/layout/hierarchy3"/>
    <dgm:cxn modelId="{34122AC1-137E-4EAA-8FA8-6682585CA066}" srcId="{B1E5C790-F363-4231-83F7-51C9A3726A8C}" destId="{51DE4400-4A31-472B-968F-F2EE40D151FA}" srcOrd="2" destOrd="0" parTransId="{8B7ADB76-DCA5-4147-A420-AD439E971283}" sibTransId="{EF43A755-E750-419C-B6C7-FEB498584C1C}"/>
    <dgm:cxn modelId="{F959F8C1-4F4F-4C91-A460-CE7E4DF3F343}" type="presOf" srcId="{7D7DCC0E-05A5-417F-B13C-8C34DCE52B82}" destId="{6FACC1A8-AD2F-4A0D-827E-DB7C98D8CD2A}" srcOrd="0" destOrd="0" presId="urn:microsoft.com/office/officeart/2005/8/layout/hierarchy3"/>
    <dgm:cxn modelId="{213583C2-0D8D-4D37-AB1E-B7DAFA9E4AA5}" type="presOf" srcId="{C89E305B-3BAD-48D2-8B64-655F2EF705B8}" destId="{ABED287E-973B-40C8-B2C1-7105183D3FA5}" srcOrd="0" destOrd="0" presId="urn:microsoft.com/office/officeart/2005/8/layout/hierarchy3"/>
    <dgm:cxn modelId="{2578C5C2-CCA3-4E3C-AE4C-AB24CD02130E}" type="presOf" srcId="{F4FB4109-3290-436B-ACE8-5A1A35CBC6F8}" destId="{501E295A-9037-413C-9D02-A7D24D102D43}" srcOrd="0" destOrd="0" presId="urn:microsoft.com/office/officeart/2005/8/layout/hierarchy3"/>
    <dgm:cxn modelId="{21FAAAC7-D208-4096-96EE-756363E6F6E0}" type="presOf" srcId="{A005BBC5-389B-40C5-B30B-FC3D6B327D96}" destId="{4893FA41-1B3A-4EE0-9227-72B21AC5A53A}" srcOrd="0" destOrd="0" presId="urn:microsoft.com/office/officeart/2005/8/layout/hierarchy3"/>
    <dgm:cxn modelId="{C49883C8-0C23-4533-AF98-8E2F07D15105}" type="presOf" srcId="{28E61C8E-F88B-4B40-9ADA-C903B2D3F936}" destId="{6252BE8E-A3EA-4949-8522-C33DF342A724}" srcOrd="0" destOrd="0" presId="urn:microsoft.com/office/officeart/2005/8/layout/hierarchy3"/>
    <dgm:cxn modelId="{49A50FCF-5D9E-4493-B752-C6B29E1C4382}" srcId="{1A17EBC3-1882-45CC-8A06-F5508DDE89AE}" destId="{244BD11D-23A3-4C02-B079-BD95EF45CB22}" srcOrd="0" destOrd="0" parTransId="{C2867740-36BB-4BC7-933A-AF1382082BB5}" sibTransId="{9DF24035-FEFE-4E0F-A24D-92B981BE1C3F}"/>
    <dgm:cxn modelId="{290070D4-38C5-4AAA-B426-24495EF79960}" type="presOf" srcId="{E71633E1-E8EC-4643-8583-62F554FC5B20}" destId="{E8872E18-92D0-422E-AE71-C283937AA95B}" srcOrd="0" destOrd="0" presId="urn:microsoft.com/office/officeart/2005/8/layout/hierarchy3"/>
    <dgm:cxn modelId="{2C399ED6-7EDA-4E3D-A2F4-E917A1ED7151}" srcId="{CAC3C58E-293D-40B9-BDBA-7B7EABDB7C09}" destId="{1319D990-C10A-4DE5-8EE2-F3C07F6FE018}" srcOrd="6" destOrd="0" parTransId="{E71633E1-E8EC-4643-8583-62F554FC5B20}" sibTransId="{F4D8C73C-4BCD-4BCC-A5C2-CD4711950D96}"/>
    <dgm:cxn modelId="{9F3CBEDA-6A4F-4A62-A922-2E914AC93B49}" srcId="{1A17EBC3-1882-45CC-8A06-F5508DDE89AE}" destId="{B2466D21-98A9-4EE0-B03B-C24299F37E65}" srcOrd="3" destOrd="0" parTransId="{ABE9770E-BA66-4B24-882B-AF7589659AA6}" sibTransId="{62B39247-E58F-4E4E-AB13-65B986AD1E11}"/>
    <dgm:cxn modelId="{1009F0DE-F334-4C48-B0E5-D391CBD8E06D}" type="presOf" srcId="{C614C276-3F69-4206-9AC1-16F827CF8B59}" destId="{0D6E4DA6-48E5-4F48-B9FB-DBC24181C7E8}" srcOrd="0" destOrd="0" presId="urn:microsoft.com/office/officeart/2005/8/layout/hierarchy3"/>
    <dgm:cxn modelId="{3D8BBDE8-D96B-49A6-BADD-F12406866F61}" type="presOf" srcId="{ABE9770E-BA66-4B24-882B-AF7589659AA6}" destId="{CBB27A89-4784-4088-AD95-6D2D9D4DD7A3}" srcOrd="0" destOrd="0" presId="urn:microsoft.com/office/officeart/2005/8/layout/hierarchy3"/>
    <dgm:cxn modelId="{063789E9-8798-4D28-BF27-EE8A3C33FEAE}" type="presOf" srcId="{2F395949-E878-4485-A487-C41576A067C9}" destId="{019D6CCA-C551-45DA-9A19-72DE36766E52}" srcOrd="0" destOrd="0" presId="urn:microsoft.com/office/officeart/2005/8/layout/hierarchy3"/>
    <dgm:cxn modelId="{647587F3-1E6D-400A-856B-C90D3CB5825E}" srcId="{65CC436E-1627-4E76-ADD1-356E2FF90030}" destId="{1A17EBC3-1882-45CC-8A06-F5508DDE89AE}" srcOrd="1" destOrd="0" parTransId="{3BE6FD96-2A5F-4729-A2D7-E5528936F226}" sibTransId="{023D997A-2731-41D1-AA71-4C77EF40C998}"/>
    <dgm:cxn modelId="{E6CDE7F6-056F-4B6B-9CB1-91794734F055}" type="presOf" srcId="{34307D4D-0C51-43F3-83E9-04FEF6795D4F}" destId="{85FBA5E6-D94E-4C16-9E2B-6C1B81F69EBF}" srcOrd="0" destOrd="0" presId="urn:microsoft.com/office/officeart/2005/8/layout/hierarchy3"/>
    <dgm:cxn modelId="{6BE803F9-6B87-40EC-B704-72DFE166AB5B}" type="presOf" srcId="{739717C3-843E-424E-95C3-B4549076E2AF}" destId="{09AFBD3D-5D78-4412-90ED-AA1587C714E2}" srcOrd="0" destOrd="0" presId="urn:microsoft.com/office/officeart/2005/8/layout/hierarchy3"/>
    <dgm:cxn modelId="{66011CE1-AEA2-4457-8FCA-8D0E92D2F096}" type="presParOf" srcId="{7D4832DC-4F11-4609-BEC3-30BDC4C14C00}" destId="{E781F13A-B011-4F16-8BF9-E1D89E7CA165}" srcOrd="0" destOrd="0" presId="urn:microsoft.com/office/officeart/2005/8/layout/hierarchy3"/>
    <dgm:cxn modelId="{9000C688-DD15-4DAF-97F1-7C861D33FD81}" type="presParOf" srcId="{E781F13A-B011-4F16-8BF9-E1D89E7CA165}" destId="{EA745AFA-66EB-4640-BD3A-329989AE59B8}" srcOrd="0" destOrd="0" presId="urn:microsoft.com/office/officeart/2005/8/layout/hierarchy3"/>
    <dgm:cxn modelId="{8C0CD6B3-D1A3-45A4-B59F-9238E875DD87}" type="presParOf" srcId="{EA745AFA-66EB-4640-BD3A-329989AE59B8}" destId="{FAB68DD7-8D44-4115-8893-438633FB2F27}" srcOrd="0" destOrd="0" presId="urn:microsoft.com/office/officeart/2005/8/layout/hierarchy3"/>
    <dgm:cxn modelId="{9261A041-6501-4FEB-B2F2-F062A22D3205}" type="presParOf" srcId="{EA745AFA-66EB-4640-BD3A-329989AE59B8}" destId="{DD9B3316-A728-43DC-948A-325761BB91AB}" srcOrd="1" destOrd="0" presId="urn:microsoft.com/office/officeart/2005/8/layout/hierarchy3"/>
    <dgm:cxn modelId="{5FFF1C6E-1FDE-444E-8B08-BB2690F967CC}" type="presParOf" srcId="{E781F13A-B011-4F16-8BF9-E1D89E7CA165}" destId="{37B50597-5385-4D62-A1F1-5C2DF16AD23E}" srcOrd="1" destOrd="0" presId="urn:microsoft.com/office/officeart/2005/8/layout/hierarchy3"/>
    <dgm:cxn modelId="{C8838A23-4C9C-4366-8F62-8B91A9502A10}" type="presParOf" srcId="{37B50597-5385-4D62-A1F1-5C2DF16AD23E}" destId="{C229B611-B9F4-45A6-8240-D65CABD26B73}" srcOrd="0" destOrd="0" presId="urn:microsoft.com/office/officeart/2005/8/layout/hierarchy3"/>
    <dgm:cxn modelId="{49074F9D-0C3C-4C8E-B52E-0D72179FFA36}" type="presParOf" srcId="{37B50597-5385-4D62-A1F1-5C2DF16AD23E}" destId="{D1442251-1735-446D-AAD8-2AC265B315D6}" srcOrd="1" destOrd="0" presId="urn:microsoft.com/office/officeart/2005/8/layout/hierarchy3"/>
    <dgm:cxn modelId="{2B2634AC-EE8A-4370-822D-40542BEFEA66}" type="presParOf" srcId="{37B50597-5385-4D62-A1F1-5C2DF16AD23E}" destId="{71A276D2-0629-4CD6-879B-865104B967C5}" srcOrd="2" destOrd="0" presId="urn:microsoft.com/office/officeart/2005/8/layout/hierarchy3"/>
    <dgm:cxn modelId="{78FBC5C9-5EF9-428E-95D0-5BDF9182A09D}" type="presParOf" srcId="{37B50597-5385-4D62-A1F1-5C2DF16AD23E}" destId="{6252BE8E-A3EA-4949-8522-C33DF342A724}" srcOrd="3" destOrd="0" presId="urn:microsoft.com/office/officeart/2005/8/layout/hierarchy3"/>
    <dgm:cxn modelId="{083BA8D7-C70A-495A-B22E-9FCA3415083F}" type="presParOf" srcId="{37B50597-5385-4D62-A1F1-5C2DF16AD23E}" destId="{D53BEA9C-C338-4654-B300-E7CC0DA12C86}" srcOrd="4" destOrd="0" presId="urn:microsoft.com/office/officeart/2005/8/layout/hierarchy3"/>
    <dgm:cxn modelId="{2CB0452C-A63F-4E7A-8162-CC63AB0CA30C}" type="presParOf" srcId="{37B50597-5385-4D62-A1F1-5C2DF16AD23E}" destId="{541B59AD-B9E1-44A9-A12F-FB5D9926880F}" srcOrd="5" destOrd="0" presId="urn:microsoft.com/office/officeart/2005/8/layout/hierarchy3"/>
    <dgm:cxn modelId="{3CB26C83-FB5C-4D67-8C95-046A31A02784}" type="presParOf" srcId="{37B50597-5385-4D62-A1F1-5C2DF16AD23E}" destId="{B35D211D-FC22-4322-B180-B35380442936}" srcOrd="6" destOrd="0" presId="urn:microsoft.com/office/officeart/2005/8/layout/hierarchy3"/>
    <dgm:cxn modelId="{4D5732BE-4F16-4D87-9925-B8C8B8FBD49C}" type="presParOf" srcId="{37B50597-5385-4D62-A1F1-5C2DF16AD23E}" destId="{7B4B00A3-81B5-4EBF-8583-29A51952E235}" srcOrd="7" destOrd="0" presId="urn:microsoft.com/office/officeart/2005/8/layout/hierarchy3"/>
    <dgm:cxn modelId="{7B7D531B-A443-40EC-BB2D-9987B2CEEB49}" type="presParOf" srcId="{37B50597-5385-4D62-A1F1-5C2DF16AD23E}" destId="{C57B8DED-35BC-4C65-83DF-68E331135AAF}" srcOrd="8" destOrd="0" presId="urn:microsoft.com/office/officeart/2005/8/layout/hierarchy3"/>
    <dgm:cxn modelId="{750F7187-36DD-4791-B249-A6F6495589C6}" type="presParOf" srcId="{37B50597-5385-4D62-A1F1-5C2DF16AD23E}" destId="{4893FA41-1B3A-4EE0-9227-72B21AC5A53A}" srcOrd="9" destOrd="0" presId="urn:microsoft.com/office/officeart/2005/8/layout/hierarchy3"/>
    <dgm:cxn modelId="{B57A7E08-833F-4E3A-AEBA-9B570AFA491D}" type="presParOf" srcId="{37B50597-5385-4D62-A1F1-5C2DF16AD23E}" destId="{501E295A-9037-413C-9D02-A7D24D102D43}" srcOrd="10" destOrd="0" presId="urn:microsoft.com/office/officeart/2005/8/layout/hierarchy3"/>
    <dgm:cxn modelId="{9BD159C8-36D4-425A-99E2-E8D336B2295C}" type="presParOf" srcId="{37B50597-5385-4D62-A1F1-5C2DF16AD23E}" destId="{6FACC1A8-AD2F-4A0D-827E-DB7C98D8CD2A}" srcOrd="11" destOrd="0" presId="urn:microsoft.com/office/officeart/2005/8/layout/hierarchy3"/>
    <dgm:cxn modelId="{E1EC028A-358B-4BF9-8784-C4A6603CE209}" type="presParOf" srcId="{37B50597-5385-4D62-A1F1-5C2DF16AD23E}" destId="{E8872E18-92D0-422E-AE71-C283937AA95B}" srcOrd="12" destOrd="0" presId="urn:microsoft.com/office/officeart/2005/8/layout/hierarchy3"/>
    <dgm:cxn modelId="{B373E5F9-B540-4798-99CD-FB99A6E75E10}" type="presParOf" srcId="{37B50597-5385-4D62-A1F1-5C2DF16AD23E}" destId="{7929F07C-0F3A-4D2E-873B-F93383018BCE}" srcOrd="13" destOrd="0" presId="urn:microsoft.com/office/officeart/2005/8/layout/hierarchy3"/>
    <dgm:cxn modelId="{ED13D612-3908-420F-9090-7C833D31FE5C}" type="presParOf" srcId="{7D4832DC-4F11-4609-BEC3-30BDC4C14C00}" destId="{F12F8A74-567A-47FE-9424-2391B6B391DF}" srcOrd="1" destOrd="0" presId="urn:microsoft.com/office/officeart/2005/8/layout/hierarchy3"/>
    <dgm:cxn modelId="{5A0DDF4D-0244-4DC7-A822-6469B66945BD}" type="presParOf" srcId="{F12F8A74-567A-47FE-9424-2391B6B391DF}" destId="{D352EE67-2440-45D2-A09C-1D0FAF4D1F96}" srcOrd="0" destOrd="0" presId="urn:microsoft.com/office/officeart/2005/8/layout/hierarchy3"/>
    <dgm:cxn modelId="{15CCCE3C-18F8-44EF-B669-31C045ABC0E0}" type="presParOf" srcId="{D352EE67-2440-45D2-A09C-1D0FAF4D1F96}" destId="{50F0BDFD-9964-4C8E-A6F0-7211F71CEA71}" srcOrd="0" destOrd="0" presId="urn:microsoft.com/office/officeart/2005/8/layout/hierarchy3"/>
    <dgm:cxn modelId="{1E45372D-D2A6-473C-A886-84892BD9D478}" type="presParOf" srcId="{D352EE67-2440-45D2-A09C-1D0FAF4D1F96}" destId="{517004D2-B83A-4DBF-A240-5014FB1FFB9B}" srcOrd="1" destOrd="0" presId="urn:microsoft.com/office/officeart/2005/8/layout/hierarchy3"/>
    <dgm:cxn modelId="{3DAE2568-215B-413A-8E27-3E5CD51004D1}" type="presParOf" srcId="{F12F8A74-567A-47FE-9424-2391B6B391DF}" destId="{6F0AEEE0-99A2-44A4-BF2F-AF603D060E37}" srcOrd="1" destOrd="0" presId="urn:microsoft.com/office/officeart/2005/8/layout/hierarchy3"/>
    <dgm:cxn modelId="{2741B23C-30F7-4E5C-B5A1-90251F3C5F7E}" type="presParOf" srcId="{6F0AEEE0-99A2-44A4-BF2F-AF603D060E37}" destId="{27B721D9-B355-4EB4-BB10-54B7774E96FA}" srcOrd="0" destOrd="0" presId="urn:microsoft.com/office/officeart/2005/8/layout/hierarchy3"/>
    <dgm:cxn modelId="{A983C8F3-6757-4756-A3A9-EA43D6BB651A}" type="presParOf" srcId="{6F0AEEE0-99A2-44A4-BF2F-AF603D060E37}" destId="{7086F372-2908-4C38-894C-EA56AC85C747}" srcOrd="1" destOrd="0" presId="urn:microsoft.com/office/officeart/2005/8/layout/hierarchy3"/>
    <dgm:cxn modelId="{EE7DF63F-E1AE-41DE-9861-CD63DED70276}" type="presParOf" srcId="{6F0AEEE0-99A2-44A4-BF2F-AF603D060E37}" destId="{857B0036-5E71-4E2D-9CFD-5D77AD5C7013}" srcOrd="2" destOrd="0" presId="urn:microsoft.com/office/officeart/2005/8/layout/hierarchy3"/>
    <dgm:cxn modelId="{AE55E3FC-3CAD-4C1D-B119-69BEDE5067EB}" type="presParOf" srcId="{6F0AEEE0-99A2-44A4-BF2F-AF603D060E37}" destId="{3919FABC-11B8-466F-B691-CD2C6BF725E5}" srcOrd="3" destOrd="0" presId="urn:microsoft.com/office/officeart/2005/8/layout/hierarchy3"/>
    <dgm:cxn modelId="{AD93C0A0-35C7-44DA-97E8-ABB609900A75}" type="presParOf" srcId="{6F0AEEE0-99A2-44A4-BF2F-AF603D060E37}" destId="{0D6E4DA6-48E5-4F48-B9FB-DBC24181C7E8}" srcOrd="4" destOrd="0" presId="urn:microsoft.com/office/officeart/2005/8/layout/hierarchy3"/>
    <dgm:cxn modelId="{25F4EFA7-2E67-43EE-883B-989246E89B8D}" type="presParOf" srcId="{6F0AEEE0-99A2-44A4-BF2F-AF603D060E37}" destId="{EDA5F888-9DF8-4C1C-A1EE-D0110F659080}" srcOrd="5" destOrd="0" presId="urn:microsoft.com/office/officeart/2005/8/layout/hierarchy3"/>
    <dgm:cxn modelId="{703306BC-6210-4DF9-A4D1-E4B11A2A7CCC}" type="presParOf" srcId="{6F0AEEE0-99A2-44A4-BF2F-AF603D060E37}" destId="{CBB27A89-4784-4088-AD95-6D2D9D4DD7A3}" srcOrd="6" destOrd="0" presId="urn:microsoft.com/office/officeart/2005/8/layout/hierarchy3"/>
    <dgm:cxn modelId="{697D1F62-9D7C-441A-B9E9-72B898AD0836}" type="presParOf" srcId="{6F0AEEE0-99A2-44A4-BF2F-AF603D060E37}" destId="{AD4706F0-D5BF-4537-B070-E18B9655F46F}" srcOrd="7" destOrd="0" presId="urn:microsoft.com/office/officeart/2005/8/layout/hierarchy3"/>
    <dgm:cxn modelId="{D18AFB30-D92F-472B-A194-9870D490F103}" type="presParOf" srcId="{6F0AEEE0-99A2-44A4-BF2F-AF603D060E37}" destId="{019D6CCA-C551-45DA-9A19-72DE36766E52}" srcOrd="8" destOrd="0" presId="urn:microsoft.com/office/officeart/2005/8/layout/hierarchy3"/>
    <dgm:cxn modelId="{2E228EE9-577B-4467-AC47-B91B29815AB3}" type="presParOf" srcId="{6F0AEEE0-99A2-44A4-BF2F-AF603D060E37}" destId="{B774C831-87BC-4016-BD6A-C1F4FBDE7C67}" srcOrd="9" destOrd="0" presId="urn:microsoft.com/office/officeart/2005/8/layout/hierarchy3"/>
    <dgm:cxn modelId="{6C1AA4EA-F5BB-48A4-96B2-12A6074E6152}" type="presParOf" srcId="{6F0AEEE0-99A2-44A4-BF2F-AF603D060E37}" destId="{254232A2-E002-4F18-814D-A48DA270670E}" srcOrd="10" destOrd="0" presId="urn:microsoft.com/office/officeart/2005/8/layout/hierarchy3"/>
    <dgm:cxn modelId="{B8F48C93-4C0B-407F-A4FB-D4209E77CB56}" type="presParOf" srcId="{6F0AEEE0-99A2-44A4-BF2F-AF603D060E37}" destId="{4F25A223-37FA-468F-B2C1-31AAB4011538}" srcOrd="11" destOrd="0" presId="urn:microsoft.com/office/officeart/2005/8/layout/hierarchy3"/>
    <dgm:cxn modelId="{8B5DA136-7D20-409C-9A5C-AC5DAD041DD8}" type="presParOf" srcId="{6F0AEEE0-99A2-44A4-BF2F-AF603D060E37}" destId="{ABED287E-973B-40C8-B2C1-7105183D3FA5}" srcOrd="12" destOrd="0" presId="urn:microsoft.com/office/officeart/2005/8/layout/hierarchy3"/>
    <dgm:cxn modelId="{67B1F0FB-0D57-4865-83AD-790D3A31BB5A}" type="presParOf" srcId="{6F0AEEE0-99A2-44A4-BF2F-AF603D060E37}" destId="{5D8B6669-3403-44D3-A376-61728A88ED16}" srcOrd="13" destOrd="0" presId="urn:microsoft.com/office/officeart/2005/8/layout/hierarchy3"/>
    <dgm:cxn modelId="{E7649677-95D4-401F-8CE5-9A160CD8B331}" type="presParOf" srcId="{7D4832DC-4F11-4609-BEC3-30BDC4C14C00}" destId="{6FB6D71B-B3E9-4B5B-AA44-4F481216F250}" srcOrd="2" destOrd="0" presId="urn:microsoft.com/office/officeart/2005/8/layout/hierarchy3"/>
    <dgm:cxn modelId="{D4BCFF3A-BF25-4C9E-8B94-2E27D3F42A8B}" type="presParOf" srcId="{6FB6D71B-B3E9-4B5B-AA44-4F481216F250}" destId="{6A422303-38A8-4FD5-8B08-310FE5188675}" srcOrd="0" destOrd="0" presId="urn:microsoft.com/office/officeart/2005/8/layout/hierarchy3"/>
    <dgm:cxn modelId="{26C0583B-5D43-4175-8A2A-2512D1EE190C}" type="presParOf" srcId="{6A422303-38A8-4FD5-8B08-310FE5188675}" destId="{1F36C512-D81F-4EA0-861C-A3511DF0E80E}" srcOrd="0" destOrd="0" presId="urn:microsoft.com/office/officeart/2005/8/layout/hierarchy3"/>
    <dgm:cxn modelId="{08D3A597-FA26-4B84-A25C-A7FBE302F387}" type="presParOf" srcId="{6A422303-38A8-4FD5-8B08-310FE5188675}" destId="{3126ABA2-5152-4B9A-82EA-DC4B20AAA2DE}" srcOrd="1" destOrd="0" presId="urn:microsoft.com/office/officeart/2005/8/layout/hierarchy3"/>
    <dgm:cxn modelId="{30846DF8-8991-4A32-98AA-E6E113F3024A}" type="presParOf" srcId="{6FB6D71B-B3E9-4B5B-AA44-4F481216F250}" destId="{4EBDA88F-7DF2-4C61-B5E1-93DB2ABBAF33}" srcOrd="1" destOrd="0" presId="urn:microsoft.com/office/officeart/2005/8/layout/hierarchy3"/>
    <dgm:cxn modelId="{4CAEDD0B-9C5D-4C5E-A9CB-2CD247518142}" type="presParOf" srcId="{4EBDA88F-7DF2-4C61-B5E1-93DB2ABBAF33}" destId="{FCDEAFCE-D8EF-49B3-ACEC-3894E6490DCA}" srcOrd="0" destOrd="0" presId="urn:microsoft.com/office/officeart/2005/8/layout/hierarchy3"/>
    <dgm:cxn modelId="{74EFA745-ADA1-4BDB-8833-927D37C2D636}" type="presParOf" srcId="{4EBDA88F-7DF2-4C61-B5E1-93DB2ABBAF33}" destId="{481CC258-F248-420C-B6B0-63CD07EAA4A0}" srcOrd="1" destOrd="0" presId="urn:microsoft.com/office/officeart/2005/8/layout/hierarchy3"/>
    <dgm:cxn modelId="{C2560C08-D710-4C5C-B6BD-67D0EFD3D35D}" type="presParOf" srcId="{4EBDA88F-7DF2-4C61-B5E1-93DB2ABBAF33}" destId="{2D95304E-FC70-4B94-AF77-8E96BCCC9C57}" srcOrd="2" destOrd="0" presId="urn:microsoft.com/office/officeart/2005/8/layout/hierarchy3"/>
    <dgm:cxn modelId="{F3349D27-D66D-4ABE-9909-6756467F22CE}" type="presParOf" srcId="{4EBDA88F-7DF2-4C61-B5E1-93DB2ABBAF33}" destId="{85FBA5E6-D94E-4C16-9E2B-6C1B81F69EBF}" srcOrd="3" destOrd="0" presId="urn:microsoft.com/office/officeart/2005/8/layout/hierarchy3"/>
    <dgm:cxn modelId="{EDBBC7D8-37D6-433F-96DE-31D70F1D14CC}" type="presParOf" srcId="{4EBDA88F-7DF2-4C61-B5E1-93DB2ABBAF33}" destId="{FC8FD60C-ADE2-4122-97E8-6C28562FF6FF}" srcOrd="4" destOrd="0" presId="urn:microsoft.com/office/officeart/2005/8/layout/hierarchy3"/>
    <dgm:cxn modelId="{7DACE852-5955-4240-8300-0226B1C48056}" type="presParOf" srcId="{4EBDA88F-7DF2-4C61-B5E1-93DB2ABBAF33}" destId="{55452DF3-690D-40C3-9BB5-8CB2FDF799D5}" srcOrd="5" destOrd="0" presId="urn:microsoft.com/office/officeart/2005/8/layout/hierarchy3"/>
    <dgm:cxn modelId="{A8E2DE25-2DA7-4C0C-888E-328A5F41C107}" type="presParOf" srcId="{4EBDA88F-7DF2-4C61-B5E1-93DB2ABBAF33}" destId="{E9F080AE-0112-4590-877C-C9B9BD4FC5AF}" srcOrd="6" destOrd="0" presId="urn:microsoft.com/office/officeart/2005/8/layout/hierarchy3"/>
    <dgm:cxn modelId="{6B90AF55-A047-4576-BB68-68492486978F}" type="presParOf" srcId="{4EBDA88F-7DF2-4C61-B5E1-93DB2ABBAF33}" destId="{09AFBD3D-5D78-4412-90ED-AA1587C714E2}" srcOrd="7" destOrd="0" presId="urn:microsoft.com/office/officeart/2005/8/layout/hierarchy3"/>
    <dgm:cxn modelId="{E68E5376-17BB-489F-9988-1CE14D2F03FE}" type="presParOf" srcId="{4EBDA88F-7DF2-4C61-B5E1-93DB2ABBAF33}" destId="{625D1C0B-4EB5-4DAB-A876-E202F31DB893}" srcOrd="8" destOrd="0" presId="urn:microsoft.com/office/officeart/2005/8/layout/hierarchy3"/>
    <dgm:cxn modelId="{3BA183C2-DD47-4275-8DB2-DF9515372339}" type="presParOf" srcId="{4EBDA88F-7DF2-4C61-B5E1-93DB2ABBAF33}" destId="{1A4B4EFE-DAA1-42C7-91A3-8D2717DC55AB}" srcOrd="9" destOrd="0" presId="urn:microsoft.com/office/officeart/2005/8/layout/hierarchy3"/>
    <dgm:cxn modelId="{E60C8C20-DD75-4FD0-85F2-B08A0B600B2E}" type="presParOf" srcId="{4EBDA88F-7DF2-4C61-B5E1-93DB2ABBAF33}" destId="{A885198D-705D-4AF6-9427-F230789D200B}" srcOrd="10" destOrd="0" presId="urn:microsoft.com/office/officeart/2005/8/layout/hierarchy3"/>
    <dgm:cxn modelId="{A60414CA-69FE-41C0-8F55-BAA1E2152FFB}" type="presParOf" srcId="{4EBDA88F-7DF2-4C61-B5E1-93DB2ABBAF33}" destId="{3DF46665-8D0E-4DD8-96A1-94FAD042C2B6}" srcOrd="11" destOrd="0" presId="urn:microsoft.com/office/officeart/2005/8/layout/hierarchy3"/>
    <dgm:cxn modelId="{61F16227-5E80-4EDD-9D3E-EC1BF3B42AC6}" type="presParOf" srcId="{4EBDA88F-7DF2-4C61-B5E1-93DB2ABBAF33}" destId="{B7E7715A-0505-4A1C-A2BA-512A91EF904A}" srcOrd="12" destOrd="0" presId="urn:microsoft.com/office/officeart/2005/8/layout/hierarchy3"/>
    <dgm:cxn modelId="{2D879B6A-CEE9-45FF-AAF1-44797EE4B3CF}" type="presParOf" srcId="{4EBDA88F-7DF2-4C61-B5E1-93DB2ABBAF33}" destId="{92B98AA0-62EC-4A94-B0AC-8379F890B3F2}" srcOrd="13" destOrd="0" presId="urn:microsoft.com/office/officeart/2005/8/layout/hierarchy3"/>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B807E72A-6710-4D45-ABC1-C8FA41F7571D}" type="doc">
      <dgm:prSet loTypeId="urn:microsoft.com/office/officeart/2005/8/layout/hList9" loCatId="list" qsTypeId="urn:microsoft.com/office/officeart/2005/8/quickstyle/simple1" qsCatId="simple" csTypeId="urn:microsoft.com/office/officeart/2005/8/colors/accent1_2" csCatId="accent1" phldr="1"/>
      <dgm:spPr/>
      <dgm:t>
        <a:bodyPr/>
        <a:lstStyle/>
        <a:p>
          <a:endParaRPr lang="en-US"/>
        </a:p>
      </dgm:t>
    </dgm:pt>
    <dgm:pt modelId="{E4FC5815-C560-4DEE-8872-8F1912DC55DC}">
      <dgm:prSet phldrT="[Text]"/>
      <dgm:spPr/>
      <dgm:t>
        <a:bodyPr/>
        <a:lstStyle/>
        <a:p>
          <a:r>
            <a:rPr lang="en-US" b="1" dirty="0">
              <a:solidFill>
                <a:srgbClr val="000000"/>
              </a:solidFill>
            </a:rPr>
            <a:t>Header</a:t>
          </a:r>
        </a:p>
      </dgm:t>
    </dgm:pt>
    <dgm:pt modelId="{F4CC924B-F1DE-4888-898B-0A852E1E348F}" type="parTrans" cxnId="{54195974-F125-4E56-A4BC-1DA3A253CA19}">
      <dgm:prSet/>
      <dgm:spPr/>
      <dgm:t>
        <a:bodyPr/>
        <a:lstStyle/>
        <a:p>
          <a:endParaRPr lang="en-US"/>
        </a:p>
      </dgm:t>
    </dgm:pt>
    <dgm:pt modelId="{CDEC7FAB-538D-4A76-8967-97B4A33FC70D}" type="sibTrans" cxnId="{54195974-F125-4E56-A4BC-1DA3A253CA19}">
      <dgm:prSet/>
      <dgm:spPr/>
      <dgm:t>
        <a:bodyPr/>
        <a:lstStyle/>
        <a:p>
          <a:endParaRPr lang="en-US"/>
        </a:p>
      </dgm:t>
    </dgm:pt>
    <dgm:pt modelId="{57B39DDF-AF47-4C42-BD36-13D756E3296C}">
      <dgm:prSet phldrT="[Text]"/>
      <dgm:spPr>
        <a:solidFill>
          <a:schemeClr val="tx1">
            <a:lumMod val="60000"/>
            <a:lumOff val="40000"/>
          </a:schemeClr>
        </a:solidFill>
      </dgm:spPr>
      <dgm:t>
        <a:bodyPr/>
        <a:lstStyle/>
        <a:p>
          <a:r>
            <a:rPr lang="en-US" b="1" dirty="0">
              <a:solidFill>
                <a:srgbClr val="000000"/>
              </a:solidFill>
            </a:rPr>
            <a:t>Total Sales</a:t>
          </a:r>
        </a:p>
        <a:p>
          <a:endParaRPr lang="en-US" b="1" dirty="0">
            <a:solidFill>
              <a:srgbClr val="000000"/>
            </a:solidFill>
          </a:endParaRPr>
        </a:p>
      </dgm:t>
    </dgm:pt>
    <dgm:pt modelId="{7D7D817C-6906-4AE8-831D-8AA596BF9C81}" type="parTrans" cxnId="{2C55049A-0A70-4B9E-8301-FD3293CDF78C}">
      <dgm:prSet/>
      <dgm:spPr/>
      <dgm:t>
        <a:bodyPr/>
        <a:lstStyle/>
        <a:p>
          <a:endParaRPr lang="en-US"/>
        </a:p>
      </dgm:t>
    </dgm:pt>
    <dgm:pt modelId="{2BB06B34-397B-4CF4-9E50-091A86CAA8B3}" type="sibTrans" cxnId="{2C55049A-0A70-4B9E-8301-FD3293CDF78C}">
      <dgm:prSet/>
      <dgm:spPr/>
      <dgm:t>
        <a:bodyPr/>
        <a:lstStyle/>
        <a:p>
          <a:endParaRPr lang="en-US"/>
        </a:p>
      </dgm:t>
    </dgm:pt>
    <dgm:pt modelId="{AF2DC46E-B4E6-4B78-95CF-7A79485F301B}">
      <dgm:prSet phldrT="[Text]"/>
      <dgm:spPr/>
      <dgm:t>
        <a:bodyPr/>
        <a:lstStyle/>
        <a:p>
          <a:r>
            <a:rPr lang="en-US" b="1" dirty="0">
              <a:solidFill>
                <a:srgbClr val="000000"/>
              </a:solidFill>
            </a:rPr>
            <a:t>Eligible for Audit (22</a:t>
          </a:r>
          <a:r>
            <a:rPr lang="en-US" b="1" baseline="30000" dirty="0">
              <a:solidFill>
                <a:srgbClr val="000000"/>
              </a:solidFill>
            </a:rPr>
            <a:t>nd</a:t>
          </a:r>
          <a:r>
            <a:rPr lang="en-US" b="1" dirty="0">
              <a:solidFill>
                <a:srgbClr val="000000"/>
              </a:solidFill>
            </a:rPr>
            <a:t> Dec)</a:t>
          </a:r>
        </a:p>
      </dgm:t>
    </dgm:pt>
    <dgm:pt modelId="{4BA5F066-8C1A-4323-9E16-B018EAAF725D}" type="parTrans" cxnId="{C35EDDB9-C6AE-4837-A749-30206AA2EA0A}">
      <dgm:prSet/>
      <dgm:spPr/>
      <dgm:t>
        <a:bodyPr/>
        <a:lstStyle/>
        <a:p>
          <a:endParaRPr lang="en-US"/>
        </a:p>
      </dgm:t>
    </dgm:pt>
    <dgm:pt modelId="{71D051DF-B0D2-4F87-A64B-91C17B3FFBF4}" type="sibTrans" cxnId="{C35EDDB9-C6AE-4837-A749-30206AA2EA0A}">
      <dgm:prSet/>
      <dgm:spPr/>
      <dgm:t>
        <a:bodyPr/>
        <a:lstStyle/>
        <a:p>
          <a:endParaRPr lang="en-US"/>
        </a:p>
      </dgm:t>
    </dgm:pt>
    <dgm:pt modelId="{82F34C6A-DDA3-47AB-8CC2-6C99BC99648F}">
      <dgm:prSet phldrT="[Text]"/>
      <dgm:spPr/>
      <dgm:t>
        <a:bodyPr/>
        <a:lstStyle/>
        <a:p>
          <a:r>
            <a:rPr lang="en-US" b="1" dirty="0">
              <a:solidFill>
                <a:srgbClr val="000000"/>
              </a:solidFill>
            </a:rPr>
            <a:t>New Unified</a:t>
          </a:r>
        </a:p>
      </dgm:t>
    </dgm:pt>
    <dgm:pt modelId="{03E630FC-6E5B-4555-BABB-11112646FB9E}" type="parTrans" cxnId="{4DC61A7E-A35B-42CB-806D-79AB89412116}">
      <dgm:prSet/>
      <dgm:spPr/>
      <dgm:t>
        <a:bodyPr/>
        <a:lstStyle/>
        <a:p>
          <a:endParaRPr lang="en-US"/>
        </a:p>
      </dgm:t>
    </dgm:pt>
    <dgm:pt modelId="{2CA21763-81F2-4785-9CA5-6A5B332D3DD1}" type="sibTrans" cxnId="{4DC61A7E-A35B-42CB-806D-79AB89412116}">
      <dgm:prSet/>
      <dgm:spPr/>
      <dgm:t>
        <a:bodyPr/>
        <a:lstStyle/>
        <a:p>
          <a:endParaRPr lang="en-US"/>
        </a:p>
      </dgm:t>
    </dgm:pt>
    <dgm:pt modelId="{9525D9F5-BBA5-45F8-9B21-2C06B402D9D0}">
      <dgm:prSet phldrT="[Text]"/>
      <dgm:spPr>
        <a:solidFill>
          <a:schemeClr val="tx1">
            <a:lumMod val="60000"/>
            <a:lumOff val="40000"/>
          </a:schemeClr>
        </a:solidFill>
      </dgm:spPr>
      <dgm:t>
        <a:bodyPr/>
        <a:lstStyle/>
        <a:p>
          <a:r>
            <a:rPr lang="en-US" dirty="0">
              <a:solidFill>
                <a:srgbClr val="000000"/>
              </a:solidFill>
            </a:rPr>
            <a:t>319</a:t>
          </a:r>
        </a:p>
      </dgm:t>
    </dgm:pt>
    <dgm:pt modelId="{E703A5F5-6FF1-476A-ACE3-A209AB2A309F}" type="parTrans" cxnId="{337F5525-EB3E-4FA2-AEE7-86ADEC8071FC}">
      <dgm:prSet/>
      <dgm:spPr/>
      <dgm:t>
        <a:bodyPr/>
        <a:lstStyle/>
        <a:p>
          <a:endParaRPr lang="en-US"/>
        </a:p>
      </dgm:t>
    </dgm:pt>
    <dgm:pt modelId="{0DD42616-E9E5-447F-9B75-56EA1AFDE6C2}" type="sibTrans" cxnId="{337F5525-EB3E-4FA2-AEE7-86ADEC8071FC}">
      <dgm:prSet/>
      <dgm:spPr/>
      <dgm:t>
        <a:bodyPr/>
        <a:lstStyle/>
        <a:p>
          <a:endParaRPr lang="en-US"/>
        </a:p>
      </dgm:t>
    </dgm:pt>
    <dgm:pt modelId="{A720B9AB-1746-4A3D-96C3-4B9902A42511}">
      <dgm:prSet/>
      <dgm:spPr/>
      <dgm:t>
        <a:bodyPr/>
        <a:lstStyle/>
        <a:p>
          <a:r>
            <a:rPr lang="en-US" b="1" dirty="0">
              <a:solidFill>
                <a:srgbClr val="000000"/>
              </a:solidFill>
            </a:rPr>
            <a:t>LCP</a:t>
          </a:r>
        </a:p>
      </dgm:t>
    </dgm:pt>
    <dgm:pt modelId="{FD64A7DD-C04A-49C8-B958-48F923E1F517}" type="parTrans" cxnId="{C39BDCF9-16D2-42E8-AC38-95E3E6B35FD5}">
      <dgm:prSet/>
      <dgm:spPr/>
      <dgm:t>
        <a:bodyPr/>
        <a:lstStyle/>
        <a:p>
          <a:endParaRPr lang="en-US"/>
        </a:p>
      </dgm:t>
    </dgm:pt>
    <dgm:pt modelId="{8FA265B9-7C0C-405D-A5F6-A716C454627B}" type="sibTrans" cxnId="{C39BDCF9-16D2-42E8-AC38-95E3E6B35FD5}">
      <dgm:prSet/>
      <dgm:spPr/>
      <dgm:t>
        <a:bodyPr/>
        <a:lstStyle/>
        <a:p>
          <a:endParaRPr lang="en-US"/>
        </a:p>
      </dgm:t>
    </dgm:pt>
    <dgm:pt modelId="{1EE515C6-F988-420D-9D48-CF872F700CEF}">
      <dgm:prSet/>
      <dgm:spPr/>
      <dgm:t>
        <a:bodyPr/>
        <a:lstStyle/>
        <a:p>
          <a:r>
            <a:rPr lang="en-US" dirty="0">
              <a:solidFill>
                <a:srgbClr val="000000"/>
              </a:solidFill>
            </a:rPr>
            <a:t>37</a:t>
          </a:r>
        </a:p>
      </dgm:t>
    </dgm:pt>
    <dgm:pt modelId="{B1776A09-F8BC-4C7D-A37E-4D0794325555}" type="parTrans" cxnId="{87F821D5-D409-4E5E-BFD3-8CC32F1B73F4}">
      <dgm:prSet/>
      <dgm:spPr/>
      <dgm:t>
        <a:bodyPr/>
        <a:lstStyle/>
        <a:p>
          <a:endParaRPr lang="en-US"/>
        </a:p>
      </dgm:t>
    </dgm:pt>
    <dgm:pt modelId="{89972FB9-D81F-42C4-A179-5614145DBEFD}" type="sibTrans" cxnId="{87F821D5-D409-4E5E-BFD3-8CC32F1B73F4}">
      <dgm:prSet/>
      <dgm:spPr/>
      <dgm:t>
        <a:bodyPr/>
        <a:lstStyle/>
        <a:p>
          <a:endParaRPr lang="en-US"/>
        </a:p>
      </dgm:t>
    </dgm:pt>
    <dgm:pt modelId="{58984EAA-28F2-4717-95AD-AE8CB9953166}">
      <dgm:prSet/>
      <dgm:spPr>
        <a:solidFill>
          <a:schemeClr val="accent6">
            <a:lumMod val="60000"/>
            <a:lumOff val="40000"/>
          </a:schemeClr>
        </a:solidFill>
      </dgm:spPr>
      <dgm:t>
        <a:bodyPr/>
        <a:lstStyle/>
        <a:p>
          <a:r>
            <a:rPr lang="en-US" b="1" dirty="0">
              <a:solidFill>
                <a:srgbClr val="000000"/>
              </a:solidFill>
            </a:rPr>
            <a:t>Attempted</a:t>
          </a:r>
        </a:p>
      </dgm:t>
    </dgm:pt>
    <dgm:pt modelId="{CD8573A7-30C3-4DE3-93EE-C21AC7FBCB87}" type="parTrans" cxnId="{97834D46-0BC8-4526-B1D8-B1B7311FEFAC}">
      <dgm:prSet/>
      <dgm:spPr/>
      <dgm:t>
        <a:bodyPr/>
        <a:lstStyle/>
        <a:p>
          <a:endParaRPr lang="en-US"/>
        </a:p>
      </dgm:t>
    </dgm:pt>
    <dgm:pt modelId="{600B4910-83F0-450E-8B1F-124C44D719E4}" type="sibTrans" cxnId="{97834D46-0BC8-4526-B1D8-B1B7311FEFAC}">
      <dgm:prSet/>
      <dgm:spPr/>
      <dgm:t>
        <a:bodyPr/>
        <a:lstStyle/>
        <a:p>
          <a:endParaRPr lang="en-US"/>
        </a:p>
      </dgm:t>
    </dgm:pt>
    <dgm:pt modelId="{7035B889-E108-49BB-A461-38B1F3EEFD9D}">
      <dgm:prSet/>
      <dgm:spPr>
        <a:solidFill>
          <a:schemeClr val="accent6">
            <a:lumMod val="60000"/>
            <a:lumOff val="40000"/>
            <a:alpha val="90000"/>
          </a:schemeClr>
        </a:solidFill>
      </dgm:spPr>
      <dgm:t>
        <a:bodyPr/>
        <a:lstStyle/>
        <a:p>
          <a:r>
            <a:rPr lang="en-US" dirty="0">
              <a:solidFill>
                <a:srgbClr val="000000"/>
              </a:solidFill>
            </a:rPr>
            <a:t>273</a:t>
          </a:r>
        </a:p>
        <a:p>
          <a:r>
            <a:rPr lang="en-US" dirty="0">
              <a:solidFill>
                <a:srgbClr val="000000"/>
              </a:solidFill>
            </a:rPr>
            <a:t>(100%)</a:t>
          </a:r>
        </a:p>
      </dgm:t>
    </dgm:pt>
    <dgm:pt modelId="{130C9390-C1F0-4276-AFAF-0298F4BFE188}" type="parTrans" cxnId="{8821F17B-AC72-407E-95C6-30458A5A94F6}">
      <dgm:prSet/>
      <dgm:spPr/>
      <dgm:t>
        <a:bodyPr/>
        <a:lstStyle/>
        <a:p>
          <a:endParaRPr lang="en-US"/>
        </a:p>
      </dgm:t>
    </dgm:pt>
    <dgm:pt modelId="{EBB5D8C5-2B38-4621-A191-008CD4A3934A}" type="sibTrans" cxnId="{8821F17B-AC72-407E-95C6-30458A5A94F6}">
      <dgm:prSet/>
      <dgm:spPr/>
      <dgm:t>
        <a:bodyPr/>
        <a:lstStyle/>
        <a:p>
          <a:endParaRPr lang="en-US"/>
        </a:p>
      </dgm:t>
    </dgm:pt>
    <dgm:pt modelId="{036826F3-5B25-4454-BF98-606D20B5C0E5}">
      <dgm:prSet/>
      <dgm:spPr>
        <a:solidFill>
          <a:schemeClr val="accent6">
            <a:lumMod val="60000"/>
            <a:lumOff val="40000"/>
            <a:alpha val="90000"/>
          </a:schemeClr>
        </a:solidFill>
      </dgm:spPr>
      <dgm:t>
        <a:bodyPr/>
        <a:lstStyle/>
        <a:p>
          <a:r>
            <a:rPr lang="en-US" dirty="0">
              <a:solidFill>
                <a:srgbClr val="000000"/>
              </a:solidFill>
            </a:rPr>
            <a:t>37</a:t>
          </a:r>
        </a:p>
        <a:p>
          <a:r>
            <a:rPr lang="en-US" dirty="0">
              <a:solidFill>
                <a:srgbClr val="000000"/>
              </a:solidFill>
            </a:rPr>
            <a:t>(100%)</a:t>
          </a:r>
        </a:p>
      </dgm:t>
    </dgm:pt>
    <dgm:pt modelId="{A40FA413-78D1-43BC-B4C8-C79852D94934}" type="parTrans" cxnId="{5C535222-8A02-4982-9130-F0E83A83B624}">
      <dgm:prSet/>
      <dgm:spPr/>
      <dgm:t>
        <a:bodyPr/>
        <a:lstStyle/>
        <a:p>
          <a:endParaRPr lang="en-US"/>
        </a:p>
      </dgm:t>
    </dgm:pt>
    <dgm:pt modelId="{9AFE6367-7CE4-476B-BFE1-FF8662471CF5}" type="sibTrans" cxnId="{5C535222-8A02-4982-9130-F0E83A83B624}">
      <dgm:prSet/>
      <dgm:spPr/>
      <dgm:t>
        <a:bodyPr/>
        <a:lstStyle/>
        <a:p>
          <a:endParaRPr lang="en-US"/>
        </a:p>
      </dgm:t>
    </dgm:pt>
    <dgm:pt modelId="{7A867352-9507-4E82-9B09-25EEF6BF7E58}">
      <dgm:prSet/>
      <dgm:spPr>
        <a:solidFill>
          <a:schemeClr val="accent4">
            <a:lumMod val="60000"/>
            <a:lumOff val="40000"/>
            <a:alpha val="90000"/>
          </a:schemeClr>
        </a:solidFill>
      </dgm:spPr>
      <dgm:t>
        <a:bodyPr/>
        <a:lstStyle/>
        <a:p>
          <a:r>
            <a:rPr lang="en-US" b="1" dirty="0">
              <a:solidFill>
                <a:srgbClr val="000000"/>
              </a:solidFill>
            </a:rPr>
            <a:t>Contacted</a:t>
          </a:r>
        </a:p>
      </dgm:t>
    </dgm:pt>
    <dgm:pt modelId="{80E0B009-447A-4904-ACBA-03760CF7996E}" type="parTrans" cxnId="{AD739314-2B94-474C-A813-92F373A99592}">
      <dgm:prSet/>
      <dgm:spPr/>
      <dgm:t>
        <a:bodyPr/>
        <a:lstStyle/>
        <a:p>
          <a:endParaRPr lang="en-US"/>
        </a:p>
      </dgm:t>
    </dgm:pt>
    <dgm:pt modelId="{05963D63-E7D6-4028-ADB1-B175F4F4BD92}" type="sibTrans" cxnId="{AD739314-2B94-474C-A813-92F373A99592}">
      <dgm:prSet/>
      <dgm:spPr/>
      <dgm:t>
        <a:bodyPr/>
        <a:lstStyle/>
        <a:p>
          <a:endParaRPr lang="en-US"/>
        </a:p>
      </dgm:t>
    </dgm:pt>
    <dgm:pt modelId="{266507AD-6F9F-4A90-8EE9-E9AB0182E3FA}">
      <dgm:prSet/>
      <dgm:spPr>
        <a:solidFill>
          <a:schemeClr val="accent4">
            <a:lumMod val="60000"/>
            <a:lumOff val="40000"/>
            <a:alpha val="90000"/>
          </a:schemeClr>
        </a:solidFill>
      </dgm:spPr>
      <dgm:t>
        <a:bodyPr/>
        <a:lstStyle/>
        <a:p>
          <a:r>
            <a:rPr lang="en-US" dirty="0">
              <a:solidFill>
                <a:srgbClr val="000000"/>
              </a:solidFill>
            </a:rPr>
            <a:t>221</a:t>
          </a:r>
        </a:p>
        <a:p>
          <a:r>
            <a:rPr lang="en-US" dirty="0">
              <a:solidFill>
                <a:srgbClr val="000000"/>
              </a:solidFill>
            </a:rPr>
            <a:t>(81%)</a:t>
          </a:r>
        </a:p>
      </dgm:t>
    </dgm:pt>
    <dgm:pt modelId="{F06DBAE8-C8BA-487A-BDD7-F246A8882DC0}" type="parTrans" cxnId="{7AF5D3D7-EDC6-44E1-8EBC-33C9164053E0}">
      <dgm:prSet/>
      <dgm:spPr/>
      <dgm:t>
        <a:bodyPr/>
        <a:lstStyle/>
        <a:p>
          <a:endParaRPr lang="en-US"/>
        </a:p>
      </dgm:t>
    </dgm:pt>
    <dgm:pt modelId="{81A51ED9-544D-4F5C-BD1F-87F693E8CBB5}" type="sibTrans" cxnId="{7AF5D3D7-EDC6-44E1-8EBC-33C9164053E0}">
      <dgm:prSet/>
      <dgm:spPr/>
      <dgm:t>
        <a:bodyPr/>
        <a:lstStyle/>
        <a:p>
          <a:endParaRPr lang="en-US"/>
        </a:p>
      </dgm:t>
    </dgm:pt>
    <dgm:pt modelId="{0F3FF950-96F2-4A2C-87D2-70A863E98264}">
      <dgm:prSet/>
      <dgm:spPr>
        <a:solidFill>
          <a:schemeClr val="accent4">
            <a:lumMod val="60000"/>
            <a:lumOff val="40000"/>
            <a:alpha val="90000"/>
          </a:schemeClr>
        </a:solidFill>
      </dgm:spPr>
      <dgm:t>
        <a:bodyPr/>
        <a:lstStyle/>
        <a:p>
          <a:r>
            <a:rPr lang="en-US" dirty="0">
              <a:solidFill>
                <a:srgbClr val="000000"/>
              </a:solidFill>
            </a:rPr>
            <a:t>29</a:t>
          </a:r>
        </a:p>
        <a:p>
          <a:r>
            <a:rPr lang="en-US" dirty="0">
              <a:solidFill>
                <a:srgbClr val="000000"/>
              </a:solidFill>
            </a:rPr>
            <a:t>(78%)</a:t>
          </a:r>
        </a:p>
      </dgm:t>
    </dgm:pt>
    <dgm:pt modelId="{263DB703-403B-421D-9338-9BBDCDC76A9F}" type="parTrans" cxnId="{C9403DD4-3F35-4CF3-BBE2-8C670A1E7DC2}">
      <dgm:prSet/>
      <dgm:spPr/>
      <dgm:t>
        <a:bodyPr/>
        <a:lstStyle/>
        <a:p>
          <a:endParaRPr lang="en-US"/>
        </a:p>
      </dgm:t>
    </dgm:pt>
    <dgm:pt modelId="{E73FD1C3-A996-4091-AF26-0D34C4F1F374}" type="sibTrans" cxnId="{C9403DD4-3F35-4CF3-BBE2-8C670A1E7DC2}">
      <dgm:prSet/>
      <dgm:spPr/>
      <dgm:t>
        <a:bodyPr/>
        <a:lstStyle/>
        <a:p>
          <a:endParaRPr lang="en-US"/>
        </a:p>
      </dgm:t>
    </dgm:pt>
    <dgm:pt modelId="{9BE8327A-2466-4075-AF72-5DDFB4826D5B}">
      <dgm:prSet/>
      <dgm:spPr>
        <a:solidFill>
          <a:srgbClr val="92D050"/>
        </a:solidFill>
      </dgm:spPr>
      <dgm:t>
        <a:bodyPr/>
        <a:lstStyle/>
        <a:p>
          <a:r>
            <a:rPr lang="en-US" b="1" dirty="0">
              <a:solidFill>
                <a:srgbClr val="000000"/>
              </a:solidFill>
            </a:rPr>
            <a:t>Audit Score</a:t>
          </a:r>
        </a:p>
      </dgm:t>
    </dgm:pt>
    <dgm:pt modelId="{4DC4EEAA-9099-47CB-8429-091CF759029B}" type="parTrans" cxnId="{41A6C348-5E90-464F-B39C-01E57CB37DC6}">
      <dgm:prSet/>
      <dgm:spPr/>
      <dgm:t>
        <a:bodyPr/>
        <a:lstStyle/>
        <a:p>
          <a:endParaRPr lang="en-US"/>
        </a:p>
      </dgm:t>
    </dgm:pt>
    <dgm:pt modelId="{2172E968-BDFA-456E-8FE1-AD23EA8BB6F6}" type="sibTrans" cxnId="{41A6C348-5E90-464F-B39C-01E57CB37DC6}">
      <dgm:prSet/>
      <dgm:spPr/>
      <dgm:t>
        <a:bodyPr/>
        <a:lstStyle/>
        <a:p>
          <a:endParaRPr lang="en-US"/>
        </a:p>
      </dgm:t>
    </dgm:pt>
    <dgm:pt modelId="{7652FE50-0A7E-4770-99D8-9E2393AD5AD0}">
      <dgm:prSet/>
      <dgm:spPr>
        <a:solidFill>
          <a:srgbClr val="92D050">
            <a:alpha val="90000"/>
          </a:srgbClr>
        </a:solidFill>
      </dgm:spPr>
      <dgm:t>
        <a:bodyPr/>
        <a:lstStyle/>
        <a:p>
          <a:r>
            <a:rPr lang="en-US" b="0" dirty="0">
              <a:solidFill>
                <a:srgbClr val="000000"/>
              </a:solidFill>
            </a:rPr>
            <a:t>80%</a:t>
          </a:r>
        </a:p>
      </dgm:t>
    </dgm:pt>
    <dgm:pt modelId="{637751E4-4503-4FC0-9876-01446D372BAC}" type="parTrans" cxnId="{227CD46F-EDFC-44B3-8953-45C18B147546}">
      <dgm:prSet/>
      <dgm:spPr/>
      <dgm:t>
        <a:bodyPr/>
        <a:lstStyle/>
        <a:p>
          <a:endParaRPr lang="en-US"/>
        </a:p>
      </dgm:t>
    </dgm:pt>
    <dgm:pt modelId="{624E6169-F55F-420A-8965-3B0D29BCC835}" type="sibTrans" cxnId="{227CD46F-EDFC-44B3-8953-45C18B147546}">
      <dgm:prSet/>
      <dgm:spPr/>
      <dgm:t>
        <a:bodyPr/>
        <a:lstStyle/>
        <a:p>
          <a:endParaRPr lang="en-US"/>
        </a:p>
      </dgm:t>
    </dgm:pt>
    <dgm:pt modelId="{B332D80B-5C79-4416-9908-3D6819287091}">
      <dgm:prSet/>
      <dgm:spPr>
        <a:solidFill>
          <a:srgbClr val="92D050">
            <a:alpha val="90000"/>
          </a:srgbClr>
        </a:solidFill>
      </dgm:spPr>
      <dgm:t>
        <a:bodyPr/>
        <a:lstStyle/>
        <a:p>
          <a:r>
            <a:rPr lang="en-US" dirty="0">
              <a:solidFill>
                <a:srgbClr val="000000"/>
              </a:solidFill>
            </a:rPr>
            <a:t>90%</a:t>
          </a:r>
        </a:p>
      </dgm:t>
    </dgm:pt>
    <dgm:pt modelId="{502E6219-A707-44A2-87B1-548897D2D7CF}" type="parTrans" cxnId="{3C7643A2-888D-4372-A647-F70F60689297}">
      <dgm:prSet/>
      <dgm:spPr/>
      <dgm:t>
        <a:bodyPr/>
        <a:lstStyle/>
        <a:p>
          <a:endParaRPr lang="en-US"/>
        </a:p>
      </dgm:t>
    </dgm:pt>
    <dgm:pt modelId="{1310F26D-8197-4E92-8DC9-F819A46A9257}" type="sibTrans" cxnId="{3C7643A2-888D-4372-A647-F70F60689297}">
      <dgm:prSet/>
      <dgm:spPr/>
      <dgm:t>
        <a:bodyPr/>
        <a:lstStyle/>
        <a:p>
          <a:endParaRPr lang="en-US"/>
        </a:p>
      </dgm:t>
    </dgm:pt>
    <dgm:pt modelId="{A237C50D-8EB3-494A-8B48-2EAC7AE3677C}">
      <dgm:prSet/>
      <dgm:spPr>
        <a:solidFill>
          <a:schemeClr val="tx2">
            <a:alpha val="90000"/>
          </a:schemeClr>
        </a:solidFill>
      </dgm:spPr>
      <dgm:t>
        <a:bodyPr/>
        <a:lstStyle/>
        <a:p>
          <a:r>
            <a:rPr lang="en-US" b="1" dirty="0">
              <a:solidFill>
                <a:srgbClr val="000000"/>
              </a:solidFill>
            </a:rPr>
            <a:t>CSS</a:t>
          </a:r>
        </a:p>
      </dgm:t>
    </dgm:pt>
    <dgm:pt modelId="{310C2321-6354-422A-959B-E47B1E94CBDF}" type="parTrans" cxnId="{758F0E35-0A6E-4F17-9056-49EE0E7A6E34}">
      <dgm:prSet/>
      <dgm:spPr/>
      <dgm:t>
        <a:bodyPr/>
        <a:lstStyle/>
        <a:p>
          <a:endParaRPr lang="en-US"/>
        </a:p>
      </dgm:t>
    </dgm:pt>
    <dgm:pt modelId="{F9F59AB7-3E79-42C4-870E-BD58DE90860C}" type="sibTrans" cxnId="{758F0E35-0A6E-4F17-9056-49EE0E7A6E34}">
      <dgm:prSet/>
      <dgm:spPr/>
      <dgm:t>
        <a:bodyPr/>
        <a:lstStyle/>
        <a:p>
          <a:endParaRPr lang="en-US"/>
        </a:p>
      </dgm:t>
    </dgm:pt>
    <dgm:pt modelId="{C8754E58-181F-4652-81FD-652FDF32008C}">
      <dgm:prSet/>
      <dgm:spPr>
        <a:solidFill>
          <a:schemeClr val="tx2">
            <a:alpha val="90000"/>
          </a:schemeClr>
        </a:solidFill>
      </dgm:spPr>
      <dgm:t>
        <a:bodyPr/>
        <a:lstStyle/>
        <a:p>
          <a:r>
            <a:rPr lang="en-US" b="1" dirty="0">
              <a:solidFill>
                <a:srgbClr val="000000"/>
              </a:solidFill>
            </a:rPr>
            <a:t>100%</a:t>
          </a:r>
        </a:p>
      </dgm:t>
    </dgm:pt>
    <dgm:pt modelId="{DA8E2FFD-1ED7-4457-B526-31376ECF5F09}" type="parTrans" cxnId="{BF07C823-4490-47C8-B54C-40B286D008C2}">
      <dgm:prSet/>
      <dgm:spPr/>
      <dgm:t>
        <a:bodyPr/>
        <a:lstStyle/>
        <a:p>
          <a:endParaRPr lang="en-US"/>
        </a:p>
      </dgm:t>
    </dgm:pt>
    <dgm:pt modelId="{BB9AA4E0-0E8D-4117-9767-740BC2E38410}" type="sibTrans" cxnId="{BF07C823-4490-47C8-B54C-40B286D008C2}">
      <dgm:prSet/>
      <dgm:spPr/>
      <dgm:t>
        <a:bodyPr/>
        <a:lstStyle/>
        <a:p>
          <a:endParaRPr lang="en-US"/>
        </a:p>
      </dgm:t>
    </dgm:pt>
    <dgm:pt modelId="{399704DA-1EA6-4A86-A55A-6A3B290F402A}">
      <dgm:prSet/>
      <dgm:spPr>
        <a:solidFill>
          <a:schemeClr val="tx2"/>
        </a:solidFill>
      </dgm:spPr>
      <dgm:t>
        <a:bodyPr/>
        <a:lstStyle/>
        <a:p>
          <a:r>
            <a:rPr lang="en-US" b="1" dirty="0">
              <a:solidFill>
                <a:srgbClr val="000000"/>
              </a:solidFill>
            </a:rPr>
            <a:t>100%</a:t>
          </a:r>
        </a:p>
      </dgm:t>
    </dgm:pt>
    <dgm:pt modelId="{3BC8F622-65DF-4A70-88D7-71FDC8DC6369}" type="parTrans" cxnId="{EF311C79-FA30-44DE-B875-852F5B854F9C}">
      <dgm:prSet/>
      <dgm:spPr/>
      <dgm:t>
        <a:bodyPr/>
        <a:lstStyle/>
        <a:p>
          <a:endParaRPr lang="en-US"/>
        </a:p>
      </dgm:t>
    </dgm:pt>
    <dgm:pt modelId="{0D183EA6-B39F-4231-86DB-9F1EAAD1D5DC}" type="sibTrans" cxnId="{EF311C79-FA30-44DE-B875-852F5B854F9C}">
      <dgm:prSet/>
      <dgm:spPr/>
      <dgm:t>
        <a:bodyPr/>
        <a:lstStyle/>
        <a:p>
          <a:endParaRPr lang="en-US"/>
        </a:p>
      </dgm:t>
    </dgm:pt>
    <dgm:pt modelId="{1E1DB6DF-3227-4459-903D-A9A3F1B7E133}">
      <dgm:prSet/>
      <dgm:spPr>
        <a:solidFill>
          <a:schemeClr val="tx1">
            <a:lumMod val="60000"/>
            <a:lumOff val="40000"/>
            <a:alpha val="90000"/>
          </a:schemeClr>
        </a:solidFill>
      </dgm:spPr>
      <dgm:t>
        <a:bodyPr/>
        <a:lstStyle/>
        <a:p>
          <a:r>
            <a:rPr lang="en-US" dirty="0">
              <a:solidFill>
                <a:srgbClr val="000000"/>
              </a:solidFill>
            </a:rPr>
            <a:t>49</a:t>
          </a:r>
        </a:p>
      </dgm:t>
    </dgm:pt>
    <dgm:pt modelId="{B46F5A20-C26D-4216-8509-FB545DA36783}" type="sibTrans" cxnId="{D23D5514-9662-452E-A0DC-ED86EF1CFC71}">
      <dgm:prSet/>
      <dgm:spPr/>
      <dgm:t>
        <a:bodyPr/>
        <a:lstStyle/>
        <a:p>
          <a:endParaRPr lang="en-US"/>
        </a:p>
      </dgm:t>
    </dgm:pt>
    <dgm:pt modelId="{C0A5AC11-891D-4200-B47F-5AFD0436C154}" type="parTrans" cxnId="{D23D5514-9662-452E-A0DC-ED86EF1CFC71}">
      <dgm:prSet/>
      <dgm:spPr/>
      <dgm:t>
        <a:bodyPr/>
        <a:lstStyle/>
        <a:p>
          <a:endParaRPr lang="en-US"/>
        </a:p>
      </dgm:t>
    </dgm:pt>
    <dgm:pt modelId="{10003A94-D1FF-4FD0-AF8C-401B5FC48AE8}">
      <dgm:prSet phldrT="[Text]"/>
      <dgm:spPr/>
      <dgm:t>
        <a:bodyPr/>
        <a:lstStyle/>
        <a:p>
          <a:r>
            <a:rPr lang="en-US" dirty="0">
              <a:solidFill>
                <a:srgbClr val="000000"/>
              </a:solidFill>
            </a:rPr>
            <a:t>273</a:t>
          </a:r>
        </a:p>
      </dgm:t>
    </dgm:pt>
    <dgm:pt modelId="{683E41F5-785D-44D7-998F-025023603D5B}" type="sibTrans" cxnId="{72AF5258-236B-467E-B648-3687B78923A5}">
      <dgm:prSet/>
      <dgm:spPr/>
      <dgm:t>
        <a:bodyPr/>
        <a:lstStyle/>
        <a:p>
          <a:endParaRPr lang="en-US"/>
        </a:p>
      </dgm:t>
    </dgm:pt>
    <dgm:pt modelId="{2FE446B2-0438-4DF0-866C-2D471272679B}" type="parTrans" cxnId="{72AF5258-236B-467E-B648-3687B78923A5}">
      <dgm:prSet/>
      <dgm:spPr/>
      <dgm:t>
        <a:bodyPr/>
        <a:lstStyle/>
        <a:p>
          <a:endParaRPr lang="en-US"/>
        </a:p>
      </dgm:t>
    </dgm:pt>
    <dgm:pt modelId="{75ECF993-AB5C-4BF5-AD05-01A0BCD4DA8D}" type="pres">
      <dgm:prSet presAssocID="{B807E72A-6710-4D45-ABC1-C8FA41F7571D}" presName="list" presStyleCnt="0">
        <dgm:presLayoutVars>
          <dgm:dir/>
          <dgm:animLvl val="lvl"/>
        </dgm:presLayoutVars>
      </dgm:prSet>
      <dgm:spPr/>
    </dgm:pt>
    <dgm:pt modelId="{8A9F8E51-5B0C-4547-A4A1-385822F7B28D}" type="pres">
      <dgm:prSet presAssocID="{E4FC5815-C560-4DEE-8872-8F1912DC55DC}" presName="posSpace" presStyleCnt="0"/>
      <dgm:spPr/>
    </dgm:pt>
    <dgm:pt modelId="{E2ED443E-383B-473A-BE4C-DE8A42A69D82}" type="pres">
      <dgm:prSet presAssocID="{E4FC5815-C560-4DEE-8872-8F1912DC55DC}" presName="vertFlow" presStyleCnt="0"/>
      <dgm:spPr/>
    </dgm:pt>
    <dgm:pt modelId="{B63D08AD-2469-4C87-A3B0-F65326333FE3}" type="pres">
      <dgm:prSet presAssocID="{E4FC5815-C560-4DEE-8872-8F1912DC55DC}" presName="topSpace" presStyleCnt="0"/>
      <dgm:spPr/>
    </dgm:pt>
    <dgm:pt modelId="{A5EE9AFF-9A88-43D0-936E-A7D2A20D09C3}" type="pres">
      <dgm:prSet presAssocID="{E4FC5815-C560-4DEE-8872-8F1912DC55DC}" presName="firstComp" presStyleCnt="0"/>
      <dgm:spPr/>
    </dgm:pt>
    <dgm:pt modelId="{CE51D746-A00B-4678-BF5A-D4EB018D94F9}" type="pres">
      <dgm:prSet presAssocID="{E4FC5815-C560-4DEE-8872-8F1912DC55DC}" presName="firstChild" presStyleLbl="bgAccFollowNode1" presStyleIdx="0" presStyleCnt="18"/>
      <dgm:spPr/>
    </dgm:pt>
    <dgm:pt modelId="{353C1A0F-D96F-4D1A-AB94-F59A514268BD}" type="pres">
      <dgm:prSet presAssocID="{E4FC5815-C560-4DEE-8872-8F1912DC55DC}" presName="firstChildTx" presStyleLbl="bgAccFollowNode1" presStyleIdx="0" presStyleCnt="18">
        <dgm:presLayoutVars>
          <dgm:bulletEnabled val="1"/>
        </dgm:presLayoutVars>
      </dgm:prSet>
      <dgm:spPr/>
    </dgm:pt>
    <dgm:pt modelId="{6C399AB6-5AFF-4DD9-85B8-1E274D164AA2}" type="pres">
      <dgm:prSet presAssocID="{AF2DC46E-B4E6-4B78-95CF-7A79485F301B}" presName="comp" presStyleCnt="0"/>
      <dgm:spPr/>
    </dgm:pt>
    <dgm:pt modelId="{A3EA0EE6-678D-49A0-A731-9D3B4A3850FA}" type="pres">
      <dgm:prSet presAssocID="{AF2DC46E-B4E6-4B78-95CF-7A79485F301B}" presName="child" presStyleLbl="bgAccFollowNode1" presStyleIdx="1" presStyleCnt="18"/>
      <dgm:spPr/>
    </dgm:pt>
    <dgm:pt modelId="{3F336497-97D9-476A-A4F1-D43040D04C31}" type="pres">
      <dgm:prSet presAssocID="{AF2DC46E-B4E6-4B78-95CF-7A79485F301B}" presName="childTx" presStyleLbl="bgAccFollowNode1" presStyleIdx="1" presStyleCnt="18">
        <dgm:presLayoutVars>
          <dgm:bulletEnabled val="1"/>
        </dgm:presLayoutVars>
      </dgm:prSet>
      <dgm:spPr/>
    </dgm:pt>
    <dgm:pt modelId="{49728C44-69E9-426E-A2AE-7B06B3BA5FE2}" type="pres">
      <dgm:prSet presAssocID="{58984EAA-28F2-4717-95AD-AE8CB9953166}" presName="comp" presStyleCnt="0"/>
      <dgm:spPr/>
    </dgm:pt>
    <dgm:pt modelId="{386E5C96-9C6E-4EFF-940D-F03F0D73EAD8}" type="pres">
      <dgm:prSet presAssocID="{58984EAA-28F2-4717-95AD-AE8CB9953166}" presName="child" presStyleLbl="bgAccFollowNode1" presStyleIdx="2" presStyleCnt="18"/>
      <dgm:spPr/>
    </dgm:pt>
    <dgm:pt modelId="{A07E85DC-7556-406B-95E6-D43F56CE2124}" type="pres">
      <dgm:prSet presAssocID="{58984EAA-28F2-4717-95AD-AE8CB9953166}" presName="childTx" presStyleLbl="bgAccFollowNode1" presStyleIdx="2" presStyleCnt="18">
        <dgm:presLayoutVars>
          <dgm:bulletEnabled val="1"/>
        </dgm:presLayoutVars>
      </dgm:prSet>
      <dgm:spPr/>
    </dgm:pt>
    <dgm:pt modelId="{7533D313-8C17-425C-8140-7426A111D2E0}" type="pres">
      <dgm:prSet presAssocID="{7A867352-9507-4E82-9B09-25EEF6BF7E58}" presName="comp" presStyleCnt="0"/>
      <dgm:spPr/>
    </dgm:pt>
    <dgm:pt modelId="{245CE05B-F9B3-4B25-9A77-1BCAC48FBB39}" type="pres">
      <dgm:prSet presAssocID="{7A867352-9507-4E82-9B09-25EEF6BF7E58}" presName="child" presStyleLbl="bgAccFollowNode1" presStyleIdx="3" presStyleCnt="18"/>
      <dgm:spPr/>
    </dgm:pt>
    <dgm:pt modelId="{FE140DF1-FFC5-40B6-B074-706FF298F69C}" type="pres">
      <dgm:prSet presAssocID="{7A867352-9507-4E82-9B09-25EEF6BF7E58}" presName="childTx" presStyleLbl="bgAccFollowNode1" presStyleIdx="3" presStyleCnt="18">
        <dgm:presLayoutVars>
          <dgm:bulletEnabled val="1"/>
        </dgm:presLayoutVars>
      </dgm:prSet>
      <dgm:spPr/>
    </dgm:pt>
    <dgm:pt modelId="{13FD5598-D60C-4895-A1D6-E771A41269DB}" type="pres">
      <dgm:prSet presAssocID="{9BE8327A-2466-4075-AF72-5DDFB4826D5B}" presName="comp" presStyleCnt="0"/>
      <dgm:spPr/>
    </dgm:pt>
    <dgm:pt modelId="{5F2D0C3F-461A-408B-AA55-E0811ADF1EEA}" type="pres">
      <dgm:prSet presAssocID="{9BE8327A-2466-4075-AF72-5DDFB4826D5B}" presName="child" presStyleLbl="bgAccFollowNode1" presStyleIdx="4" presStyleCnt="18"/>
      <dgm:spPr/>
    </dgm:pt>
    <dgm:pt modelId="{2A6E2A3C-A960-4387-8DB7-79BCD1D1B91E}" type="pres">
      <dgm:prSet presAssocID="{9BE8327A-2466-4075-AF72-5DDFB4826D5B}" presName="childTx" presStyleLbl="bgAccFollowNode1" presStyleIdx="4" presStyleCnt="18">
        <dgm:presLayoutVars>
          <dgm:bulletEnabled val="1"/>
        </dgm:presLayoutVars>
      </dgm:prSet>
      <dgm:spPr/>
    </dgm:pt>
    <dgm:pt modelId="{5950D604-3FB4-47CB-81A3-0A2CE533AC76}" type="pres">
      <dgm:prSet presAssocID="{A237C50D-8EB3-494A-8B48-2EAC7AE3677C}" presName="comp" presStyleCnt="0"/>
      <dgm:spPr/>
    </dgm:pt>
    <dgm:pt modelId="{1E017463-7597-4FA8-B933-D2DE33210A73}" type="pres">
      <dgm:prSet presAssocID="{A237C50D-8EB3-494A-8B48-2EAC7AE3677C}" presName="child" presStyleLbl="bgAccFollowNode1" presStyleIdx="5" presStyleCnt="18"/>
      <dgm:spPr/>
    </dgm:pt>
    <dgm:pt modelId="{D2DB576E-AE82-4DE7-AF29-8DFF50F2C69E}" type="pres">
      <dgm:prSet presAssocID="{A237C50D-8EB3-494A-8B48-2EAC7AE3677C}" presName="childTx" presStyleLbl="bgAccFollowNode1" presStyleIdx="5" presStyleCnt="18">
        <dgm:presLayoutVars>
          <dgm:bulletEnabled val="1"/>
        </dgm:presLayoutVars>
      </dgm:prSet>
      <dgm:spPr/>
    </dgm:pt>
    <dgm:pt modelId="{347FAB6B-87CA-4CFC-A92A-4DE21B8C1811}" type="pres">
      <dgm:prSet presAssocID="{E4FC5815-C560-4DEE-8872-8F1912DC55DC}" presName="negSpace" presStyleCnt="0"/>
      <dgm:spPr/>
    </dgm:pt>
    <dgm:pt modelId="{A9C34DFD-9F75-43DB-83D6-EF6FCD01A24B}" type="pres">
      <dgm:prSet presAssocID="{E4FC5815-C560-4DEE-8872-8F1912DC55DC}" presName="circle" presStyleLbl="node1" presStyleIdx="0" presStyleCnt="3"/>
      <dgm:spPr/>
    </dgm:pt>
    <dgm:pt modelId="{ED590290-D6E3-4CFF-855F-25E470730E7B}" type="pres">
      <dgm:prSet presAssocID="{CDEC7FAB-538D-4A76-8967-97B4A33FC70D}" presName="transSpace" presStyleCnt="0"/>
      <dgm:spPr/>
    </dgm:pt>
    <dgm:pt modelId="{0DCAD050-0545-4BAF-841E-C4A909C828CD}" type="pres">
      <dgm:prSet presAssocID="{82F34C6A-DDA3-47AB-8CC2-6C99BC99648F}" presName="posSpace" presStyleCnt="0"/>
      <dgm:spPr/>
    </dgm:pt>
    <dgm:pt modelId="{440F92B5-CF89-4FA6-BE5D-265670F7D738}" type="pres">
      <dgm:prSet presAssocID="{82F34C6A-DDA3-47AB-8CC2-6C99BC99648F}" presName="vertFlow" presStyleCnt="0"/>
      <dgm:spPr/>
    </dgm:pt>
    <dgm:pt modelId="{6568B51F-A9DE-4ED4-8B2D-D8C5FCF3BC1E}" type="pres">
      <dgm:prSet presAssocID="{82F34C6A-DDA3-47AB-8CC2-6C99BC99648F}" presName="topSpace" presStyleCnt="0"/>
      <dgm:spPr/>
    </dgm:pt>
    <dgm:pt modelId="{8329EF4B-41CD-4A22-82F2-7B833E94BD1C}" type="pres">
      <dgm:prSet presAssocID="{82F34C6A-DDA3-47AB-8CC2-6C99BC99648F}" presName="firstComp" presStyleCnt="0"/>
      <dgm:spPr/>
    </dgm:pt>
    <dgm:pt modelId="{0303A70D-6FC7-4602-926B-9F107038CB4B}" type="pres">
      <dgm:prSet presAssocID="{82F34C6A-DDA3-47AB-8CC2-6C99BC99648F}" presName="firstChild" presStyleLbl="bgAccFollowNode1" presStyleIdx="6" presStyleCnt="18"/>
      <dgm:spPr/>
    </dgm:pt>
    <dgm:pt modelId="{2554F496-A9D1-4C25-9C37-63E37FC82CAA}" type="pres">
      <dgm:prSet presAssocID="{82F34C6A-DDA3-47AB-8CC2-6C99BC99648F}" presName="firstChildTx" presStyleLbl="bgAccFollowNode1" presStyleIdx="6" presStyleCnt="18">
        <dgm:presLayoutVars>
          <dgm:bulletEnabled val="1"/>
        </dgm:presLayoutVars>
      </dgm:prSet>
      <dgm:spPr/>
    </dgm:pt>
    <dgm:pt modelId="{90D8A607-B5F9-4A82-9536-C5869A5CA91C}" type="pres">
      <dgm:prSet presAssocID="{10003A94-D1FF-4FD0-AF8C-401B5FC48AE8}" presName="comp" presStyleCnt="0"/>
      <dgm:spPr/>
    </dgm:pt>
    <dgm:pt modelId="{6056720C-7FFF-4176-8360-4121DF58105A}" type="pres">
      <dgm:prSet presAssocID="{10003A94-D1FF-4FD0-AF8C-401B5FC48AE8}" presName="child" presStyleLbl="bgAccFollowNode1" presStyleIdx="7" presStyleCnt="18"/>
      <dgm:spPr/>
    </dgm:pt>
    <dgm:pt modelId="{A76D6ECF-1969-49C2-B464-A5BC3E19A593}" type="pres">
      <dgm:prSet presAssocID="{10003A94-D1FF-4FD0-AF8C-401B5FC48AE8}" presName="childTx" presStyleLbl="bgAccFollowNode1" presStyleIdx="7" presStyleCnt="18">
        <dgm:presLayoutVars>
          <dgm:bulletEnabled val="1"/>
        </dgm:presLayoutVars>
      </dgm:prSet>
      <dgm:spPr/>
    </dgm:pt>
    <dgm:pt modelId="{EE840142-88A9-475C-9E8C-BD914CF428D0}" type="pres">
      <dgm:prSet presAssocID="{7035B889-E108-49BB-A461-38B1F3EEFD9D}" presName="comp" presStyleCnt="0"/>
      <dgm:spPr/>
    </dgm:pt>
    <dgm:pt modelId="{AAE8CCD7-248A-482D-ADE6-0E8DE5E13B10}" type="pres">
      <dgm:prSet presAssocID="{7035B889-E108-49BB-A461-38B1F3EEFD9D}" presName="child" presStyleLbl="bgAccFollowNode1" presStyleIdx="8" presStyleCnt="18"/>
      <dgm:spPr/>
    </dgm:pt>
    <dgm:pt modelId="{8B34CB7C-2A4E-412D-8B2E-11C208A8F5E5}" type="pres">
      <dgm:prSet presAssocID="{7035B889-E108-49BB-A461-38B1F3EEFD9D}" presName="childTx" presStyleLbl="bgAccFollowNode1" presStyleIdx="8" presStyleCnt="18">
        <dgm:presLayoutVars>
          <dgm:bulletEnabled val="1"/>
        </dgm:presLayoutVars>
      </dgm:prSet>
      <dgm:spPr/>
    </dgm:pt>
    <dgm:pt modelId="{E9EFF044-8820-4536-B62F-F389154D4075}" type="pres">
      <dgm:prSet presAssocID="{266507AD-6F9F-4A90-8EE9-E9AB0182E3FA}" presName="comp" presStyleCnt="0"/>
      <dgm:spPr/>
    </dgm:pt>
    <dgm:pt modelId="{1EE6E3DB-7E30-4A6E-85C5-699D05C900FD}" type="pres">
      <dgm:prSet presAssocID="{266507AD-6F9F-4A90-8EE9-E9AB0182E3FA}" presName="child" presStyleLbl="bgAccFollowNode1" presStyleIdx="9" presStyleCnt="18"/>
      <dgm:spPr/>
    </dgm:pt>
    <dgm:pt modelId="{23D2D57D-A06A-4C5F-AF8A-C43B99567152}" type="pres">
      <dgm:prSet presAssocID="{266507AD-6F9F-4A90-8EE9-E9AB0182E3FA}" presName="childTx" presStyleLbl="bgAccFollowNode1" presStyleIdx="9" presStyleCnt="18">
        <dgm:presLayoutVars>
          <dgm:bulletEnabled val="1"/>
        </dgm:presLayoutVars>
      </dgm:prSet>
      <dgm:spPr/>
    </dgm:pt>
    <dgm:pt modelId="{8600BDD4-A362-47A5-AAC9-1466573741A6}" type="pres">
      <dgm:prSet presAssocID="{7652FE50-0A7E-4770-99D8-9E2393AD5AD0}" presName="comp" presStyleCnt="0"/>
      <dgm:spPr/>
    </dgm:pt>
    <dgm:pt modelId="{9CBF0500-D32C-4E95-9B4F-636A17B13DA3}" type="pres">
      <dgm:prSet presAssocID="{7652FE50-0A7E-4770-99D8-9E2393AD5AD0}" presName="child" presStyleLbl="bgAccFollowNode1" presStyleIdx="10" presStyleCnt="18" custScaleX="98212" custScaleY="93573" custLinFactNeighborX="3671" custLinFactNeighborY="2603"/>
      <dgm:spPr/>
    </dgm:pt>
    <dgm:pt modelId="{2B7E3DF8-5D6C-490F-A474-D276775B1A41}" type="pres">
      <dgm:prSet presAssocID="{7652FE50-0A7E-4770-99D8-9E2393AD5AD0}" presName="childTx" presStyleLbl="bgAccFollowNode1" presStyleIdx="10" presStyleCnt="18">
        <dgm:presLayoutVars>
          <dgm:bulletEnabled val="1"/>
        </dgm:presLayoutVars>
      </dgm:prSet>
      <dgm:spPr/>
    </dgm:pt>
    <dgm:pt modelId="{9D6B9352-C7B6-44A4-B0B2-8364DE4EA3AE}" type="pres">
      <dgm:prSet presAssocID="{C8754E58-181F-4652-81FD-652FDF32008C}" presName="comp" presStyleCnt="0"/>
      <dgm:spPr/>
    </dgm:pt>
    <dgm:pt modelId="{8EAAF0B8-B5D7-4FCF-9DB2-458138044A68}" type="pres">
      <dgm:prSet presAssocID="{C8754E58-181F-4652-81FD-652FDF32008C}" presName="child" presStyleLbl="bgAccFollowNode1" presStyleIdx="11" presStyleCnt="18" custLinFactNeighborX="1062" custLinFactNeighborY="-890"/>
      <dgm:spPr/>
    </dgm:pt>
    <dgm:pt modelId="{85929D46-7120-4FC1-861C-68ADE09FB5D1}" type="pres">
      <dgm:prSet presAssocID="{C8754E58-181F-4652-81FD-652FDF32008C}" presName="childTx" presStyleLbl="bgAccFollowNode1" presStyleIdx="11" presStyleCnt="18">
        <dgm:presLayoutVars>
          <dgm:bulletEnabled val="1"/>
        </dgm:presLayoutVars>
      </dgm:prSet>
      <dgm:spPr/>
    </dgm:pt>
    <dgm:pt modelId="{EC8EFA05-5A64-4AC6-8577-E924966600FA}" type="pres">
      <dgm:prSet presAssocID="{82F34C6A-DDA3-47AB-8CC2-6C99BC99648F}" presName="negSpace" presStyleCnt="0"/>
      <dgm:spPr/>
    </dgm:pt>
    <dgm:pt modelId="{F1A6C75F-4CD6-4F27-A99F-7E224698E25B}" type="pres">
      <dgm:prSet presAssocID="{82F34C6A-DDA3-47AB-8CC2-6C99BC99648F}" presName="circle" presStyleLbl="node1" presStyleIdx="1" presStyleCnt="3"/>
      <dgm:spPr/>
    </dgm:pt>
    <dgm:pt modelId="{B9D6E38F-3682-483E-BE9D-4B3C133994E4}" type="pres">
      <dgm:prSet presAssocID="{2CA21763-81F2-4785-9CA5-6A5B332D3DD1}" presName="transSpace" presStyleCnt="0"/>
      <dgm:spPr/>
    </dgm:pt>
    <dgm:pt modelId="{44B35A70-D694-4D17-A8EE-7E1A83C82E95}" type="pres">
      <dgm:prSet presAssocID="{A720B9AB-1746-4A3D-96C3-4B9902A42511}" presName="posSpace" presStyleCnt="0"/>
      <dgm:spPr/>
    </dgm:pt>
    <dgm:pt modelId="{8A1C2B4F-ABAA-4E64-92B2-EDA3CCCDAF61}" type="pres">
      <dgm:prSet presAssocID="{A720B9AB-1746-4A3D-96C3-4B9902A42511}" presName="vertFlow" presStyleCnt="0"/>
      <dgm:spPr/>
    </dgm:pt>
    <dgm:pt modelId="{1BBE4173-8B2F-4E59-82B3-0E57E0FD01B5}" type="pres">
      <dgm:prSet presAssocID="{A720B9AB-1746-4A3D-96C3-4B9902A42511}" presName="topSpace" presStyleCnt="0"/>
      <dgm:spPr/>
    </dgm:pt>
    <dgm:pt modelId="{417EA3C3-E735-4409-A9E0-0C7EC48AAAF4}" type="pres">
      <dgm:prSet presAssocID="{A720B9AB-1746-4A3D-96C3-4B9902A42511}" presName="firstComp" presStyleCnt="0"/>
      <dgm:spPr/>
    </dgm:pt>
    <dgm:pt modelId="{42A4EDEA-C4B3-4347-AC56-3592C4A4B977}" type="pres">
      <dgm:prSet presAssocID="{A720B9AB-1746-4A3D-96C3-4B9902A42511}" presName="firstChild" presStyleLbl="bgAccFollowNode1" presStyleIdx="12" presStyleCnt="18"/>
      <dgm:spPr/>
    </dgm:pt>
    <dgm:pt modelId="{D7095BBC-621D-469F-840B-B5A4173E2BBF}" type="pres">
      <dgm:prSet presAssocID="{A720B9AB-1746-4A3D-96C3-4B9902A42511}" presName="firstChildTx" presStyleLbl="bgAccFollowNode1" presStyleIdx="12" presStyleCnt="18">
        <dgm:presLayoutVars>
          <dgm:bulletEnabled val="1"/>
        </dgm:presLayoutVars>
      </dgm:prSet>
      <dgm:spPr/>
    </dgm:pt>
    <dgm:pt modelId="{31943A10-A5B9-4BB3-88A1-51F8000E8D52}" type="pres">
      <dgm:prSet presAssocID="{1EE515C6-F988-420D-9D48-CF872F700CEF}" presName="comp" presStyleCnt="0"/>
      <dgm:spPr/>
    </dgm:pt>
    <dgm:pt modelId="{BE089A4E-8171-4959-BDDA-0AA5B420F4A5}" type="pres">
      <dgm:prSet presAssocID="{1EE515C6-F988-420D-9D48-CF872F700CEF}" presName="child" presStyleLbl="bgAccFollowNode1" presStyleIdx="13" presStyleCnt="18" custLinFactNeighborX="1362" custLinFactNeighborY="2232"/>
      <dgm:spPr/>
    </dgm:pt>
    <dgm:pt modelId="{0F386DC4-9E9B-4348-B47F-E314A2A8B687}" type="pres">
      <dgm:prSet presAssocID="{1EE515C6-F988-420D-9D48-CF872F700CEF}" presName="childTx" presStyleLbl="bgAccFollowNode1" presStyleIdx="13" presStyleCnt="18">
        <dgm:presLayoutVars>
          <dgm:bulletEnabled val="1"/>
        </dgm:presLayoutVars>
      </dgm:prSet>
      <dgm:spPr/>
    </dgm:pt>
    <dgm:pt modelId="{A1620FBB-2A36-4A4A-BCB5-4DA80540611F}" type="pres">
      <dgm:prSet presAssocID="{036826F3-5B25-4454-BF98-606D20B5C0E5}" presName="comp" presStyleCnt="0"/>
      <dgm:spPr/>
    </dgm:pt>
    <dgm:pt modelId="{396E74FE-7A43-4B4B-AA94-4A9610E5BF99}" type="pres">
      <dgm:prSet presAssocID="{036826F3-5B25-4454-BF98-606D20B5C0E5}" presName="child" presStyleLbl="bgAccFollowNode1" presStyleIdx="14" presStyleCnt="18"/>
      <dgm:spPr/>
    </dgm:pt>
    <dgm:pt modelId="{E366F881-225D-490D-BB7A-0B120E94986F}" type="pres">
      <dgm:prSet presAssocID="{036826F3-5B25-4454-BF98-606D20B5C0E5}" presName="childTx" presStyleLbl="bgAccFollowNode1" presStyleIdx="14" presStyleCnt="18">
        <dgm:presLayoutVars>
          <dgm:bulletEnabled val="1"/>
        </dgm:presLayoutVars>
      </dgm:prSet>
      <dgm:spPr/>
    </dgm:pt>
    <dgm:pt modelId="{6B95F11B-920B-423E-99D1-B8EF56434AE5}" type="pres">
      <dgm:prSet presAssocID="{0F3FF950-96F2-4A2C-87D2-70A863E98264}" presName="comp" presStyleCnt="0"/>
      <dgm:spPr/>
    </dgm:pt>
    <dgm:pt modelId="{32BF8B5A-AD88-4007-8156-E80652BA7FA5}" type="pres">
      <dgm:prSet presAssocID="{0F3FF950-96F2-4A2C-87D2-70A863E98264}" presName="child" presStyleLbl="bgAccFollowNode1" presStyleIdx="15" presStyleCnt="18"/>
      <dgm:spPr/>
    </dgm:pt>
    <dgm:pt modelId="{33E39A77-31DD-4705-8DBE-0A33EE3C6761}" type="pres">
      <dgm:prSet presAssocID="{0F3FF950-96F2-4A2C-87D2-70A863E98264}" presName="childTx" presStyleLbl="bgAccFollowNode1" presStyleIdx="15" presStyleCnt="18">
        <dgm:presLayoutVars>
          <dgm:bulletEnabled val="1"/>
        </dgm:presLayoutVars>
      </dgm:prSet>
      <dgm:spPr/>
    </dgm:pt>
    <dgm:pt modelId="{950D1096-A046-495D-A904-5B0CC17E9393}" type="pres">
      <dgm:prSet presAssocID="{B332D80B-5C79-4416-9908-3D6819287091}" presName="comp" presStyleCnt="0"/>
      <dgm:spPr/>
    </dgm:pt>
    <dgm:pt modelId="{A966D556-2D75-4615-B5D4-68E099F90075}" type="pres">
      <dgm:prSet presAssocID="{B332D80B-5C79-4416-9908-3D6819287091}" presName="child" presStyleLbl="bgAccFollowNode1" presStyleIdx="16" presStyleCnt="18" custLinFactNeighborX="1362" custLinFactNeighborY="-3824"/>
      <dgm:spPr/>
    </dgm:pt>
    <dgm:pt modelId="{0661D4CA-22B9-46C9-A30F-CFEAC7C4CA20}" type="pres">
      <dgm:prSet presAssocID="{B332D80B-5C79-4416-9908-3D6819287091}" presName="childTx" presStyleLbl="bgAccFollowNode1" presStyleIdx="16" presStyleCnt="18">
        <dgm:presLayoutVars>
          <dgm:bulletEnabled val="1"/>
        </dgm:presLayoutVars>
      </dgm:prSet>
      <dgm:spPr/>
    </dgm:pt>
    <dgm:pt modelId="{FB5375DE-2381-43D4-8E96-E3C8301E39B6}" type="pres">
      <dgm:prSet presAssocID="{399704DA-1EA6-4A86-A55A-6A3B290F402A}" presName="comp" presStyleCnt="0"/>
      <dgm:spPr/>
    </dgm:pt>
    <dgm:pt modelId="{82F5405F-9426-4A60-883F-4D76D6343980}" type="pres">
      <dgm:prSet presAssocID="{399704DA-1EA6-4A86-A55A-6A3B290F402A}" presName="child" presStyleLbl="bgAccFollowNode1" presStyleIdx="17" presStyleCnt="18" custLinFactNeighborX="-578" custLinFactNeighborY="-7317"/>
      <dgm:spPr/>
    </dgm:pt>
    <dgm:pt modelId="{FA3F3DBD-213F-4ABC-86E6-19CEF87E9829}" type="pres">
      <dgm:prSet presAssocID="{399704DA-1EA6-4A86-A55A-6A3B290F402A}" presName="childTx" presStyleLbl="bgAccFollowNode1" presStyleIdx="17" presStyleCnt="18">
        <dgm:presLayoutVars>
          <dgm:bulletEnabled val="1"/>
        </dgm:presLayoutVars>
      </dgm:prSet>
      <dgm:spPr/>
    </dgm:pt>
    <dgm:pt modelId="{AE6AAE50-4423-4F14-B3D4-5611BAF3A2F7}" type="pres">
      <dgm:prSet presAssocID="{A720B9AB-1746-4A3D-96C3-4B9902A42511}" presName="negSpace" presStyleCnt="0"/>
      <dgm:spPr/>
    </dgm:pt>
    <dgm:pt modelId="{D90C0AE7-4A4B-4AA6-8AFD-71CC2211AF68}" type="pres">
      <dgm:prSet presAssocID="{A720B9AB-1746-4A3D-96C3-4B9902A42511}" presName="circle" presStyleLbl="node1" presStyleIdx="2" presStyleCnt="3"/>
      <dgm:spPr/>
    </dgm:pt>
  </dgm:ptLst>
  <dgm:cxnLst>
    <dgm:cxn modelId="{53CFA202-7870-4517-8022-C8211F6E68E9}" type="presOf" srcId="{A237C50D-8EB3-494A-8B48-2EAC7AE3677C}" destId="{D2DB576E-AE82-4DE7-AF29-8DFF50F2C69E}" srcOrd="1" destOrd="0" presId="urn:microsoft.com/office/officeart/2005/8/layout/hList9"/>
    <dgm:cxn modelId="{9ED1C60D-EB05-457A-8F31-13F052984286}" type="presOf" srcId="{9525D9F5-BBA5-45F8-9B21-2C06B402D9D0}" destId="{2554F496-A9D1-4C25-9C37-63E37FC82CAA}" srcOrd="1" destOrd="0" presId="urn:microsoft.com/office/officeart/2005/8/layout/hList9"/>
    <dgm:cxn modelId="{D23D5514-9662-452E-A0DC-ED86EF1CFC71}" srcId="{A720B9AB-1746-4A3D-96C3-4B9902A42511}" destId="{1E1DB6DF-3227-4459-903D-A9A3F1B7E133}" srcOrd="0" destOrd="0" parTransId="{C0A5AC11-891D-4200-B47F-5AFD0436C154}" sibTransId="{B46F5A20-C26D-4216-8509-FB545DA36783}"/>
    <dgm:cxn modelId="{AD739314-2B94-474C-A813-92F373A99592}" srcId="{E4FC5815-C560-4DEE-8872-8F1912DC55DC}" destId="{7A867352-9507-4E82-9B09-25EEF6BF7E58}" srcOrd="3" destOrd="0" parTransId="{80E0B009-447A-4904-ACBA-03760CF7996E}" sibTransId="{05963D63-E7D6-4028-ADB1-B175F4F4BD92}"/>
    <dgm:cxn modelId="{4CC00A19-BA46-4FAC-A6B6-8B5AE6400B22}" type="presOf" srcId="{9BE8327A-2466-4075-AF72-5DDFB4826D5B}" destId="{2A6E2A3C-A960-4387-8DB7-79BCD1D1B91E}" srcOrd="1" destOrd="0" presId="urn:microsoft.com/office/officeart/2005/8/layout/hList9"/>
    <dgm:cxn modelId="{9E6A2719-CBE6-4C84-A65E-0A012CA9FA11}" type="presOf" srcId="{266507AD-6F9F-4A90-8EE9-E9AB0182E3FA}" destId="{1EE6E3DB-7E30-4A6E-85C5-699D05C900FD}" srcOrd="0" destOrd="0" presId="urn:microsoft.com/office/officeart/2005/8/layout/hList9"/>
    <dgm:cxn modelId="{DBE72922-22E7-4296-BF78-DCC5E68E6AA0}" type="presOf" srcId="{7A867352-9507-4E82-9B09-25EEF6BF7E58}" destId="{FE140DF1-FFC5-40B6-B074-706FF298F69C}" srcOrd="1" destOrd="0" presId="urn:microsoft.com/office/officeart/2005/8/layout/hList9"/>
    <dgm:cxn modelId="{5C535222-8A02-4982-9130-F0E83A83B624}" srcId="{A720B9AB-1746-4A3D-96C3-4B9902A42511}" destId="{036826F3-5B25-4454-BF98-606D20B5C0E5}" srcOrd="2" destOrd="0" parTransId="{A40FA413-78D1-43BC-B4C8-C79852D94934}" sibTransId="{9AFE6367-7CE4-476B-BFE1-FF8662471CF5}"/>
    <dgm:cxn modelId="{BF07C823-4490-47C8-B54C-40B286D008C2}" srcId="{82F34C6A-DDA3-47AB-8CC2-6C99BC99648F}" destId="{C8754E58-181F-4652-81FD-652FDF32008C}" srcOrd="5" destOrd="0" parTransId="{DA8E2FFD-1ED7-4457-B526-31376ECF5F09}" sibTransId="{BB9AA4E0-0E8D-4117-9767-740BC2E38410}"/>
    <dgm:cxn modelId="{337F5525-EB3E-4FA2-AEE7-86ADEC8071FC}" srcId="{82F34C6A-DDA3-47AB-8CC2-6C99BC99648F}" destId="{9525D9F5-BBA5-45F8-9B21-2C06B402D9D0}" srcOrd="0" destOrd="0" parTransId="{E703A5F5-6FF1-476A-ACE3-A209AB2A309F}" sibTransId="{0DD42616-E9E5-447F-9B75-56EA1AFDE6C2}"/>
    <dgm:cxn modelId="{432E8F2E-EE1A-44B7-A1FF-ABBACF48E7E5}" type="presOf" srcId="{9BE8327A-2466-4075-AF72-5DDFB4826D5B}" destId="{5F2D0C3F-461A-408B-AA55-E0811ADF1EEA}" srcOrd="0" destOrd="0" presId="urn:microsoft.com/office/officeart/2005/8/layout/hList9"/>
    <dgm:cxn modelId="{089BE02E-88EB-4A16-86E2-F2A72FCD1C3C}" type="presOf" srcId="{B332D80B-5C79-4416-9908-3D6819287091}" destId="{A966D556-2D75-4615-B5D4-68E099F90075}" srcOrd="0" destOrd="0" presId="urn:microsoft.com/office/officeart/2005/8/layout/hList9"/>
    <dgm:cxn modelId="{92D5EB2F-D2F9-4B7D-8860-AB6C139BCA25}" type="presOf" srcId="{58984EAA-28F2-4717-95AD-AE8CB9953166}" destId="{A07E85DC-7556-406B-95E6-D43F56CE2124}" srcOrd="1" destOrd="0" presId="urn:microsoft.com/office/officeart/2005/8/layout/hList9"/>
    <dgm:cxn modelId="{55BC0034-DE38-4701-85A1-6B5CF84898E8}" type="presOf" srcId="{1E1DB6DF-3227-4459-903D-A9A3F1B7E133}" destId="{D7095BBC-621D-469F-840B-B5A4173E2BBF}" srcOrd="1" destOrd="0" presId="urn:microsoft.com/office/officeart/2005/8/layout/hList9"/>
    <dgm:cxn modelId="{758F0E35-0A6E-4F17-9056-49EE0E7A6E34}" srcId="{E4FC5815-C560-4DEE-8872-8F1912DC55DC}" destId="{A237C50D-8EB3-494A-8B48-2EAC7AE3677C}" srcOrd="5" destOrd="0" parTransId="{310C2321-6354-422A-959B-E47B1E94CBDF}" sibTransId="{F9F59AB7-3E79-42C4-870E-BD58DE90860C}"/>
    <dgm:cxn modelId="{916A9D3C-22B7-4BB0-B2CB-40F6037020F6}" type="presOf" srcId="{AF2DC46E-B4E6-4B78-95CF-7A79485F301B}" destId="{3F336497-97D9-476A-A4F1-D43040D04C31}" srcOrd="1" destOrd="0" presId="urn:microsoft.com/office/officeart/2005/8/layout/hList9"/>
    <dgm:cxn modelId="{6C461F40-0082-41DB-801A-9A3A65BF8A97}" type="presOf" srcId="{1EE515C6-F988-420D-9D48-CF872F700CEF}" destId="{BE089A4E-8171-4959-BDDA-0AA5B420F4A5}" srcOrd="0" destOrd="0" presId="urn:microsoft.com/office/officeart/2005/8/layout/hList9"/>
    <dgm:cxn modelId="{EDEE105B-31A4-45B8-BD80-905D7B61485A}" type="presOf" srcId="{B807E72A-6710-4D45-ABC1-C8FA41F7571D}" destId="{75ECF993-AB5C-4BF5-AD05-01A0BCD4DA8D}" srcOrd="0" destOrd="0" presId="urn:microsoft.com/office/officeart/2005/8/layout/hList9"/>
    <dgm:cxn modelId="{54315B5D-2938-448F-8EED-D31FD13436C2}" type="presOf" srcId="{9525D9F5-BBA5-45F8-9B21-2C06B402D9D0}" destId="{0303A70D-6FC7-4602-926B-9F107038CB4B}" srcOrd="0" destOrd="0" presId="urn:microsoft.com/office/officeart/2005/8/layout/hList9"/>
    <dgm:cxn modelId="{29D0BD5D-1776-4365-8108-69E06AFC22A9}" type="presOf" srcId="{A720B9AB-1746-4A3D-96C3-4B9902A42511}" destId="{D90C0AE7-4A4B-4AA6-8AFD-71CC2211AF68}" srcOrd="0" destOrd="0" presId="urn:microsoft.com/office/officeart/2005/8/layout/hList9"/>
    <dgm:cxn modelId="{6EBB3F43-5469-4BD0-85D3-25564A646AFA}" type="presOf" srcId="{E4FC5815-C560-4DEE-8872-8F1912DC55DC}" destId="{A9C34DFD-9F75-43DB-83D6-EF6FCD01A24B}" srcOrd="0" destOrd="0" presId="urn:microsoft.com/office/officeart/2005/8/layout/hList9"/>
    <dgm:cxn modelId="{9F05BA63-DCB2-47AE-A10C-9DCA939624F1}" type="presOf" srcId="{399704DA-1EA6-4A86-A55A-6A3B290F402A}" destId="{82F5405F-9426-4A60-883F-4D76D6343980}" srcOrd="0" destOrd="0" presId="urn:microsoft.com/office/officeart/2005/8/layout/hList9"/>
    <dgm:cxn modelId="{C2C03644-7BC3-4094-B9C5-C6F9DD5EFE4F}" type="presOf" srcId="{57B39DDF-AF47-4C42-BD36-13D756E3296C}" destId="{CE51D746-A00B-4678-BF5A-D4EB018D94F9}" srcOrd="0" destOrd="0" presId="urn:microsoft.com/office/officeart/2005/8/layout/hList9"/>
    <dgm:cxn modelId="{97834D46-0BC8-4526-B1D8-B1B7311FEFAC}" srcId="{E4FC5815-C560-4DEE-8872-8F1912DC55DC}" destId="{58984EAA-28F2-4717-95AD-AE8CB9953166}" srcOrd="2" destOrd="0" parTransId="{CD8573A7-30C3-4DE3-93EE-C21AC7FBCB87}" sibTransId="{600B4910-83F0-450E-8B1F-124C44D719E4}"/>
    <dgm:cxn modelId="{61216B48-16C5-4FF9-A838-A522EB6DB897}" type="presOf" srcId="{A237C50D-8EB3-494A-8B48-2EAC7AE3677C}" destId="{1E017463-7597-4FA8-B933-D2DE33210A73}" srcOrd="0" destOrd="0" presId="urn:microsoft.com/office/officeart/2005/8/layout/hList9"/>
    <dgm:cxn modelId="{41A6C348-5E90-464F-B39C-01E57CB37DC6}" srcId="{E4FC5815-C560-4DEE-8872-8F1912DC55DC}" destId="{9BE8327A-2466-4075-AF72-5DDFB4826D5B}" srcOrd="4" destOrd="0" parTransId="{4DC4EEAA-9099-47CB-8429-091CF759029B}" sibTransId="{2172E968-BDFA-456E-8FE1-AD23EA8BB6F6}"/>
    <dgm:cxn modelId="{3B4C4F4D-ADD0-448E-82C8-B4E31CAC65DF}" type="presOf" srcId="{82F34C6A-DDA3-47AB-8CC2-6C99BC99648F}" destId="{F1A6C75F-4CD6-4F27-A99F-7E224698E25B}" srcOrd="0" destOrd="0" presId="urn:microsoft.com/office/officeart/2005/8/layout/hList9"/>
    <dgm:cxn modelId="{227CD46F-EDFC-44B3-8953-45C18B147546}" srcId="{82F34C6A-DDA3-47AB-8CC2-6C99BC99648F}" destId="{7652FE50-0A7E-4770-99D8-9E2393AD5AD0}" srcOrd="4" destOrd="0" parTransId="{637751E4-4503-4FC0-9876-01446D372BAC}" sibTransId="{624E6169-F55F-420A-8965-3B0D29BCC835}"/>
    <dgm:cxn modelId="{54195974-F125-4E56-A4BC-1DA3A253CA19}" srcId="{B807E72A-6710-4D45-ABC1-C8FA41F7571D}" destId="{E4FC5815-C560-4DEE-8872-8F1912DC55DC}" srcOrd="0" destOrd="0" parTransId="{F4CC924B-F1DE-4888-898B-0A852E1E348F}" sibTransId="{CDEC7FAB-538D-4A76-8967-97B4A33FC70D}"/>
    <dgm:cxn modelId="{A431A474-CECA-4D23-8756-2695ED044D56}" type="presOf" srcId="{10003A94-D1FF-4FD0-AF8C-401B5FC48AE8}" destId="{6056720C-7FFF-4176-8360-4121DF58105A}" srcOrd="0" destOrd="0" presId="urn:microsoft.com/office/officeart/2005/8/layout/hList9"/>
    <dgm:cxn modelId="{1F9F6656-9CB6-4877-B3E3-203E4C42633C}" type="presOf" srcId="{036826F3-5B25-4454-BF98-606D20B5C0E5}" destId="{396E74FE-7A43-4B4B-AA94-4A9610E5BF99}" srcOrd="0" destOrd="0" presId="urn:microsoft.com/office/officeart/2005/8/layout/hList9"/>
    <dgm:cxn modelId="{72AF5258-236B-467E-B648-3687B78923A5}" srcId="{82F34C6A-DDA3-47AB-8CC2-6C99BC99648F}" destId="{10003A94-D1FF-4FD0-AF8C-401B5FC48AE8}" srcOrd="1" destOrd="0" parTransId="{2FE446B2-0438-4DF0-866C-2D471272679B}" sibTransId="{683E41F5-785D-44D7-998F-025023603D5B}"/>
    <dgm:cxn modelId="{EF311C79-FA30-44DE-B875-852F5B854F9C}" srcId="{A720B9AB-1746-4A3D-96C3-4B9902A42511}" destId="{399704DA-1EA6-4A86-A55A-6A3B290F402A}" srcOrd="5" destOrd="0" parTransId="{3BC8F622-65DF-4A70-88D7-71FDC8DC6369}" sibTransId="{0D183EA6-B39F-4231-86DB-9F1EAAD1D5DC}"/>
    <dgm:cxn modelId="{8821F17B-AC72-407E-95C6-30458A5A94F6}" srcId="{82F34C6A-DDA3-47AB-8CC2-6C99BC99648F}" destId="{7035B889-E108-49BB-A461-38B1F3EEFD9D}" srcOrd="2" destOrd="0" parTransId="{130C9390-C1F0-4276-AFAF-0298F4BFE188}" sibTransId="{EBB5D8C5-2B38-4621-A191-008CD4A3934A}"/>
    <dgm:cxn modelId="{4DC61A7E-A35B-42CB-806D-79AB89412116}" srcId="{B807E72A-6710-4D45-ABC1-C8FA41F7571D}" destId="{82F34C6A-DDA3-47AB-8CC2-6C99BC99648F}" srcOrd="1" destOrd="0" parTransId="{03E630FC-6E5B-4555-BABB-11112646FB9E}" sibTransId="{2CA21763-81F2-4785-9CA5-6A5B332D3DD1}"/>
    <dgm:cxn modelId="{02CC5E82-5D46-4F89-B822-1A5D5237EC5C}" type="presOf" srcId="{C8754E58-181F-4652-81FD-652FDF32008C}" destId="{8EAAF0B8-B5D7-4FCF-9DB2-458138044A68}" srcOrd="0" destOrd="0" presId="urn:microsoft.com/office/officeart/2005/8/layout/hList9"/>
    <dgm:cxn modelId="{65EA4088-B40B-4157-9D68-912C7BF2956E}" type="presOf" srcId="{7035B889-E108-49BB-A461-38B1F3EEFD9D}" destId="{8B34CB7C-2A4E-412D-8B2E-11C208A8F5E5}" srcOrd="1" destOrd="0" presId="urn:microsoft.com/office/officeart/2005/8/layout/hList9"/>
    <dgm:cxn modelId="{2C55049A-0A70-4B9E-8301-FD3293CDF78C}" srcId="{E4FC5815-C560-4DEE-8872-8F1912DC55DC}" destId="{57B39DDF-AF47-4C42-BD36-13D756E3296C}" srcOrd="0" destOrd="0" parTransId="{7D7D817C-6906-4AE8-831D-8AA596BF9C81}" sibTransId="{2BB06B34-397B-4CF4-9E50-091A86CAA8B3}"/>
    <dgm:cxn modelId="{31A5DF9B-A6ED-467D-B0D0-34552DD63FE8}" type="presOf" srcId="{1EE515C6-F988-420D-9D48-CF872F700CEF}" destId="{0F386DC4-9E9B-4348-B47F-E314A2A8B687}" srcOrd="1" destOrd="0" presId="urn:microsoft.com/office/officeart/2005/8/layout/hList9"/>
    <dgm:cxn modelId="{3C7643A2-888D-4372-A647-F70F60689297}" srcId="{A720B9AB-1746-4A3D-96C3-4B9902A42511}" destId="{B332D80B-5C79-4416-9908-3D6819287091}" srcOrd="4" destOrd="0" parTransId="{502E6219-A707-44A2-87B1-548897D2D7CF}" sibTransId="{1310F26D-8197-4E92-8DC9-F819A46A9257}"/>
    <dgm:cxn modelId="{141CF9A3-5CC1-4B84-BCE2-16086FB423AB}" type="presOf" srcId="{0F3FF950-96F2-4A2C-87D2-70A863E98264}" destId="{33E39A77-31DD-4705-8DBE-0A33EE3C6761}" srcOrd="1" destOrd="0" presId="urn:microsoft.com/office/officeart/2005/8/layout/hList9"/>
    <dgm:cxn modelId="{28B4BBAF-8B6A-409D-99A8-584AA4B08DCC}" type="presOf" srcId="{57B39DDF-AF47-4C42-BD36-13D756E3296C}" destId="{353C1A0F-D96F-4D1A-AB94-F59A514268BD}" srcOrd="1" destOrd="0" presId="urn:microsoft.com/office/officeart/2005/8/layout/hList9"/>
    <dgm:cxn modelId="{ABF226B4-DEC4-4552-A202-20F3AFEB81E5}" type="presOf" srcId="{10003A94-D1FF-4FD0-AF8C-401B5FC48AE8}" destId="{A76D6ECF-1969-49C2-B464-A5BC3E19A593}" srcOrd="1" destOrd="0" presId="urn:microsoft.com/office/officeart/2005/8/layout/hList9"/>
    <dgm:cxn modelId="{C35EDDB9-C6AE-4837-A749-30206AA2EA0A}" srcId="{E4FC5815-C560-4DEE-8872-8F1912DC55DC}" destId="{AF2DC46E-B4E6-4B78-95CF-7A79485F301B}" srcOrd="1" destOrd="0" parTransId="{4BA5F066-8C1A-4323-9E16-B018EAAF725D}" sibTransId="{71D051DF-B0D2-4F87-A64B-91C17B3FFBF4}"/>
    <dgm:cxn modelId="{8CACE4BA-7021-4DDF-95E4-A9303649B81A}" type="presOf" srcId="{036826F3-5B25-4454-BF98-606D20B5C0E5}" destId="{E366F881-225D-490D-BB7A-0B120E94986F}" srcOrd="1" destOrd="0" presId="urn:microsoft.com/office/officeart/2005/8/layout/hList9"/>
    <dgm:cxn modelId="{9C595CBB-DC36-445D-8987-20590C6B021B}" type="presOf" srcId="{7035B889-E108-49BB-A461-38B1F3EEFD9D}" destId="{AAE8CCD7-248A-482D-ADE6-0E8DE5E13B10}" srcOrd="0" destOrd="0" presId="urn:microsoft.com/office/officeart/2005/8/layout/hList9"/>
    <dgm:cxn modelId="{0B72BEC1-CDC6-43D2-AC92-FC765C29F6CB}" type="presOf" srcId="{C8754E58-181F-4652-81FD-652FDF32008C}" destId="{85929D46-7120-4FC1-861C-68ADE09FB5D1}" srcOrd="1" destOrd="0" presId="urn:microsoft.com/office/officeart/2005/8/layout/hList9"/>
    <dgm:cxn modelId="{2F35C9C8-EAF2-4900-BA4F-9A9A7A4A2245}" type="presOf" srcId="{1E1DB6DF-3227-4459-903D-A9A3F1B7E133}" destId="{42A4EDEA-C4B3-4347-AC56-3592C4A4B977}" srcOrd="0" destOrd="0" presId="urn:microsoft.com/office/officeart/2005/8/layout/hList9"/>
    <dgm:cxn modelId="{C9403DD4-3F35-4CF3-BBE2-8C670A1E7DC2}" srcId="{A720B9AB-1746-4A3D-96C3-4B9902A42511}" destId="{0F3FF950-96F2-4A2C-87D2-70A863E98264}" srcOrd="3" destOrd="0" parTransId="{263DB703-403B-421D-9338-9BBDCDC76A9F}" sibTransId="{E73FD1C3-A996-4091-AF26-0D34C4F1F374}"/>
    <dgm:cxn modelId="{87F821D5-D409-4E5E-BFD3-8CC32F1B73F4}" srcId="{A720B9AB-1746-4A3D-96C3-4B9902A42511}" destId="{1EE515C6-F988-420D-9D48-CF872F700CEF}" srcOrd="1" destOrd="0" parTransId="{B1776A09-F8BC-4C7D-A37E-4D0794325555}" sibTransId="{89972FB9-D81F-42C4-A179-5614145DBEFD}"/>
    <dgm:cxn modelId="{7AF5D3D7-EDC6-44E1-8EBC-33C9164053E0}" srcId="{82F34C6A-DDA3-47AB-8CC2-6C99BC99648F}" destId="{266507AD-6F9F-4A90-8EE9-E9AB0182E3FA}" srcOrd="3" destOrd="0" parTransId="{F06DBAE8-C8BA-487A-BDD7-F246A8882DC0}" sibTransId="{81A51ED9-544D-4F5C-BD1F-87F693E8CBB5}"/>
    <dgm:cxn modelId="{E97936E3-DD69-4AB0-B4A6-7BD6988537BC}" type="presOf" srcId="{58984EAA-28F2-4717-95AD-AE8CB9953166}" destId="{386E5C96-9C6E-4EFF-940D-F03F0D73EAD8}" srcOrd="0" destOrd="0" presId="urn:microsoft.com/office/officeart/2005/8/layout/hList9"/>
    <dgm:cxn modelId="{40471BE5-63F5-4DE8-8E52-50F3C68AE530}" type="presOf" srcId="{0F3FF950-96F2-4A2C-87D2-70A863E98264}" destId="{32BF8B5A-AD88-4007-8156-E80652BA7FA5}" srcOrd="0" destOrd="0" presId="urn:microsoft.com/office/officeart/2005/8/layout/hList9"/>
    <dgm:cxn modelId="{A305FAEA-42E5-420D-8F61-B8E437B69A64}" type="presOf" srcId="{7652FE50-0A7E-4770-99D8-9E2393AD5AD0}" destId="{9CBF0500-D32C-4E95-9B4F-636A17B13DA3}" srcOrd="0" destOrd="0" presId="urn:microsoft.com/office/officeart/2005/8/layout/hList9"/>
    <dgm:cxn modelId="{A14876EC-A5AE-475A-B9C4-C8622E31BA87}" type="presOf" srcId="{7A867352-9507-4E82-9B09-25EEF6BF7E58}" destId="{245CE05B-F9B3-4B25-9A77-1BCAC48FBB39}" srcOrd="0" destOrd="0" presId="urn:microsoft.com/office/officeart/2005/8/layout/hList9"/>
    <dgm:cxn modelId="{69EBD2F1-E674-4EED-92C7-04608CF34B2C}" type="presOf" srcId="{7652FE50-0A7E-4770-99D8-9E2393AD5AD0}" destId="{2B7E3DF8-5D6C-490F-A474-D276775B1A41}" srcOrd="1" destOrd="0" presId="urn:microsoft.com/office/officeart/2005/8/layout/hList9"/>
    <dgm:cxn modelId="{9D9AE6F2-E7C0-40F9-BE85-C71291D0A252}" type="presOf" srcId="{AF2DC46E-B4E6-4B78-95CF-7A79485F301B}" destId="{A3EA0EE6-678D-49A0-A731-9D3B4A3850FA}" srcOrd="0" destOrd="0" presId="urn:microsoft.com/office/officeart/2005/8/layout/hList9"/>
    <dgm:cxn modelId="{3FB611F6-304A-4916-BA4D-3AB5D50D1397}" type="presOf" srcId="{266507AD-6F9F-4A90-8EE9-E9AB0182E3FA}" destId="{23D2D57D-A06A-4C5F-AF8A-C43B99567152}" srcOrd="1" destOrd="0" presId="urn:microsoft.com/office/officeart/2005/8/layout/hList9"/>
    <dgm:cxn modelId="{C39BDCF9-16D2-42E8-AC38-95E3E6B35FD5}" srcId="{B807E72A-6710-4D45-ABC1-C8FA41F7571D}" destId="{A720B9AB-1746-4A3D-96C3-4B9902A42511}" srcOrd="2" destOrd="0" parTransId="{FD64A7DD-C04A-49C8-B958-48F923E1F517}" sibTransId="{8FA265B9-7C0C-405D-A5F6-A716C454627B}"/>
    <dgm:cxn modelId="{9889BBFB-AD35-41AD-9EC9-FF59F6D6545E}" type="presOf" srcId="{B332D80B-5C79-4416-9908-3D6819287091}" destId="{0661D4CA-22B9-46C9-A30F-CFEAC7C4CA20}" srcOrd="1" destOrd="0" presId="urn:microsoft.com/office/officeart/2005/8/layout/hList9"/>
    <dgm:cxn modelId="{B49CD1FD-AC86-490C-9EAA-E092CFCBD214}" type="presOf" srcId="{399704DA-1EA6-4A86-A55A-6A3B290F402A}" destId="{FA3F3DBD-213F-4ABC-86E6-19CEF87E9829}" srcOrd="1" destOrd="0" presId="urn:microsoft.com/office/officeart/2005/8/layout/hList9"/>
    <dgm:cxn modelId="{8935AB42-7607-4097-A358-35BFBF1966C3}" type="presParOf" srcId="{75ECF993-AB5C-4BF5-AD05-01A0BCD4DA8D}" destId="{8A9F8E51-5B0C-4547-A4A1-385822F7B28D}" srcOrd="0" destOrd="0" presId="urn:microsoft.com/office/officeart/2005/8/layout/hList9"/>
    <dgm:cxn modelId="{7464C9CA-B72C-4A54-81C1-C03929C84901}" type="presParOf" srcId="{75ECF993-AB5C-4BF5-AD05-01A0BCD4DA8D}" destId="{E2ED443E-383B-473A-BE4C-DE8A42A69D82}" srcOrd="1" destOrd="0" presId="urn:microsoft.com/office/officeart/2005/8/layout/hList9"/>
    <dgm:cxn modelId="{44139CC9-6C42-4D1D-A0B9-7CF29D856A85}" type="presParOf" srcId="{E2ED443E-383B-473A-BE4C-DE8A42A69D82}" destId="{B63D08AD-2469-4C87-A3B0-F65326333FE3}" srcOrd="0" destOrd="0" presId="urn:microsoft.com/office/officeart/2005/8/layout/hList9"/>
    <dgm:cxn modelId="{49F1280D-06DC-4400-9791-F1639F187E0B}" type="presParOf" srcId="{E2ED443E-383B-473A-BE4C-DE8A42A69D82}" destId="{A5EE9AFF-9A88-43D0-936E-A7D2A20D09C3}" srcOrd="1" destOrd="0" presId="urn:microsoft.com/office/officeart/2005/8/layout/hList9"/>
    <dgm:cxn modelId="{58A5C4DD-216B-4F40-8B2B-46BD99B4F601}" type="presParOf" srcId="{A5EE9AFF-9A88-43D0-936E-A7D2A20D09C3}" destId="{CE51D746-A00B-4678-BF5A-D4EB018D94F9}" srcOrd="0" destOrd="0" presId="urn:microsoft.com/office/officeart/2005/8/layout/hList9"/>
    <dgm:cxn modelId="{B80D6D38-446C-4CDE-93A1-E62D528741D8}" type="presParOf" srcId="{A5EE9AFF-9A88-43D0-936E-A7D2A20D09C3}" destId="{353C1A0F-D96F-4D1A-AB94-F59A514268BD}" srcOrd="1" destOrd="0" presId="urn:microsoft.com/office/officeart/2005/8/layout/hList9"/>
    <dgm:cxn modelId="{6ED004AE-A0F3-4B65-BC83-0B1B060A707F}" type="presParOf" srcId="{E2ED443E-383B-473A-BE4C-DE8A42A69D82}" destId="{6C399AB6-5AFF-4DD9-85B8-1E274D164AA2}" srcOrd="2" destOrd="0" presId="urn:microsoft.com/office/officeart/2005/8/layout/hList9"/>
    <dgm:cxn modelId="{1FE5074B-BF18-40D9-9DA8-C46BBD71B054}" type="presParOf" srcId="{6C399AB6-5AFF-4DD9-85B8-1E274D164AA2}" destId="{A3EA0EE6-678D-49A0-A731-9D3B4A3850FA}" srcOrd="0" destOrd="0" presId="urn:microsoft.com/office/officeart/2005/8/layout/hList9"/>
    <dgm:cxn modelId="{78EADC4D-1393-41F6-9A7E-A86FE6C309CB}" type="presParOf" srcId="{6C399AB6-5AFF-4DD9-85B8-1E274D164AA2}" destId="{3F336497-97D9-476A-A4F1-D43040D04C31}" srcOrd="1" destOrd="0" presId="urn:microsoft.com/office/officeart/2005/8/layout/hList9"/>
    <dgm:cxn modelId="{2BA8BE83-CF39-4278-A4DB-1E1A03F72254}" type="presParOf" srcId="{E2ED443E-383B-473A-BE4C-DE8A42A69D82}" destId="{49728C44-69E9-426E-A2AE-7B06B3BA5FE2}" srcOrd="3" destOrd="0" presId="urn:microsoft.com/office/officeart/2005/8/layout/hList9"/>
    <dgm:cxn modelId="{7FA40111-9CC6-4426-955F-179F70D21C30}" type="presParOf" srcId="{49728C44-69E9-426E-A2AE-7B06B3BA5FE2}" destId="{386E5C96-9C6E-4EFF-940D-F03F0D73EAD8}" srcOrd="0" destOrd="0" presId="urn:microsoft.com/office/officeart/2005/8/layout/hList9"/>
    <dgm:cxn modelId="{B826EAB8-4725-433E-8DD6-B3EA5FC67246}" type="presParOf" srcId="{49728C44-69E9-426E-A2AE-7B06B3BA5FE2}" destId="{A07E85DC-7556-406B-95E6-D43F56CE2124}" srcOrd="1" destOrd="0" presId="urn:microsoft.com/office/officeart/2005/8/layout/hList9"/>
    <dgm:cxn modelId="{83023233-4174-4E07-A8CC-91FF3C01728D}" type="presParOf" srcId="{E2ED443E-383B-473A-BE4C-DE8A42A69D82}" destId="{7533D313-8C17-425C-8140-7426A111D2E0}" srcOrd="4" destOrd="0" presId="urn:microsoft.com/office/officeart/2005/8/layout/hList9"/>
    <dgm:cxn modelId="{F39BE5CA-DF1B-481F-AA6A-ED96460462B1}" type="presParOf" srcId="{7533D313-8C17-425C-8140-7426A111D2E0}" destId="{245CE05B-F9B3-4B25-9A77-1BCAC48FBB39}" srcOrd="0" destOrd="0" presId="urn:microsoft.com/office/officeart/2005/8/layout/hList9"/>
    <dgm:cxn modelId="{4E4BF916-6DC3-4E46-B532-BA7054CEF469}" type="presParOf" srcId="{7533D313-8C17-425C-8140-7426A111D2E0}" destId="{FE140DF1-FFC5-40B6-B074-706FF298F69C}" srcOrd="1" destOrd="0" presId="urn:microsoft.com/office/officeart/2005/8/layout/hList9"/>
    <dgm:cxn modelId="{BD15B8D1-133D-4D11-8CAD-38C9BEB9CA50}" type="presParOf" srcId="{E2ED443E-383B-473A-BE4C-DE8A42A69D82}" destId="{13FD5598-D60C-4895-A1D6-E771A41269DB}" srcOrd="5" destOrd="0" presId="urn:microsoft.com/office/officeart/2005/8/layout/hList9"/>
    <dgm:cxn modelId="{C50C86DB-1C3B-44C9-8427-0E1DCE456811}" type="presParOf" srcId="{13FD5598-D60C-4895-A1D6-E771A41269DB}" destId="{5F2D0C3F-461A-408B-AA55-E0811ADF1EEA}" srcOrd="0" destOrd="0" presId="urn:microsoft.com/office/officeart/2005/8/layout/hList9"/>
    <dgm:cxn modelId="{3F07BC71-C6F2-49DC-B58F-8A01F0D9AB89}" type="presParOf" srcId="{13FD5598-D60C-4895-A1D6-E771A41269DB}" destId="{2A6E2A3C-A960-4387-8DB7-79BCD1D1B91E}" srcOrd="1" destOrd="0" presId="urn:microsoft.com/office/officeart/2005/8/layout/hList9"/>
    <dgm:cxn modelId="{E643DAB0-C8C8-4E15-B3E2-6435C2F22A2E}" type="presParOf" srcId="{E2ED443E-383B-473A-BE4C-DE8A42A69D82}" destId="{5950D604-3FB4-47CB-81A3-0A2CE533AC76}" srcOrd="6" destOrd="0" presId="urn:microsoft.com/office/officeart/2005/8/layout/hList9"/>
    <dgm:cxn modelId="{51D71FA7-FBF7-4441-87D9-BACE82C8B201}" type="presParOf" srcId="{5950D604-3FB4-47CB-81A3-0A2CE533AC76}" destId="{1E017463-7597-4FA8-B933-D2DE33210A73}" srcOrd="0" destOrd="0" presId="urn:microsoft.com/office/officeart/2005/8/layout/hList9"/>
    <dgm:cxn modelId="{9F99E59E-2872-4E08-9698-39C6F1C84DD2}" type="presParOf" srcId="{5950D604-3FB4-47CB-81A3-0A2CE533AC76}" destId="{D2DB576E-AE82-4DE7-AF29-8DFF50F2C69E}" srcOrd="1" destOrd="0" presId="urn:microsoft.com/office/officeart/2005/8/layout/hList9"/>
    <dgm:cxn modelId="{9852F70D-2E62-41DA-BC99-E9ECF960C2D6}" type="presParOf" srcId="{75ECF993-AB5C-4BF5-AD05-01A0BCD4DA8D}" destId="{347FAB6B-87CA-4CFC-A92A-4DE21B8C1811}" srcOrd="2" destOrd="0" presId="urn:microsoft.com/office/officeart/2005/8/layout/hList9"/>
    <dgm:cxn modelId="{605F42E4-E6AF-4B82-8B66-87EAE48D3498}" type="presParOf" srcId="{75ECF993-AB5C-4BF5-AD05-01A0BCD4DA8D}" destId="{A9C34DFD-9F75-43DB-83D6-EF6FCD01A24B}" srcOrd="3" destOrd="0" presId="urn:microsoft.com/office/officeart/2005/8/layout/hList9"/>
    <dgm:cxn modelId="{B2587E81-8E2D-45E0-B4CD-5009DF39348C}" type="presParOf" srcId="{75ECF993-AB5C-4BF5-AD05-01A0BCD4DA8D}" destId="{ED590290-D6E3-4CFF-855F-25E470730E7B}" srcOrd="4" destOrd="0" presId="urn:microsoft.com/office/officeart/2005/8/layout/hList9"/>
    <dgm:cxn modelId="{DA8A4176-9400-489E-B4F3-F066A3D7B502}" type="presParOf" srcId="{75ECF993-AB5C-4BF5-AD05-01A0BCD4DA8D}" destId="{0DCAD050-0545-4BAF-841E-C4A909C828CD}" srcOrd="5" destOrd="0" presId="urn:microsoft.com/office/officeart/2005/8/layout/hList9"/>
    <dgm:cxn modelId="{9BC01D56-C250-4F13-8225-2A9565D3B372}" type="presParOf" srcId="{75ECF993-AB5C-4BF5-AD05-01A0BCD4DA8D}" destId="{440F92B5-CF89-4FA6-BE5D-265670F7D738}" srcOrd="6" destOrd="0" presId="urn:microsoft.com/office/officeart/2005/8/layout/hList9"/>
    <dgm:cxn modelId="{32BD6E33-8869-433E-824C-BD482462C488}" type="presParOf" srcId="{440F92B5-CF89-4FA6-BE5D-265670F7D738}" destId="{6568B51F-A9DE-4ED4-8B2D-D8C5FCF3BC1E}" srcOrd="0" destOrd="0" presId="urn:microsoft.com/office/officeart/2005/8/layout/hList9"/>
    <dgm:cxn modelId="{90F5EE76-2BD8-41C5-8FA0-0ACE514006CF}" type="presParOf" srcId="{440F92B5-CF89-4FA6-BE5D-265670F7D738}" destId="{8329EF4B-41CD-4A22-82F2-7B833E94BD1C}" srcOrd="1" destOrd="0" presId="urn:microsoft.com/office/officeart/2005/8/layout/hList9"/>
    <dgm:cxn modelId="{B72BEDD9-7FCE-4B4C-A00C-3765B2C79258}" type="presParOf" srcId="{8329EF4B-41CD-4A22-82F2-7B833E94BD1C}" destId="{0303A70D-6FC7-4602-926B-9F107038CB4B}" srcOrd="0" destOrd="0" presId="urn:microsoft.com/office/officeart/2005/8/layout/hList9"/>
    <dgm:cxn modelId="{793B0F70-0CCB-4A25-868C-4BC23C428369}" type="presParOf" srcId="{8329EF4B-41CD-4A22-82F2-7B833E94BD1C}" destId="{2554F496-A9D1-4C25-9C37-63E37FC82CAA}" srcOrd="1" destOrd="0" presId="urn:microsoft.com/office/officeart/2005/8/layout/hList9"/>
    <dgm:cxn modelId="{BD278AB8-58CB-48A0-B7AD-29DA415BFEEC}" type="presParOf" srcId="{440F92B5-CF89-4FA6-BE5D-265670F7D738}" destId="{90D8A607-B5F9-4A82-9536-C5869A5CA91C}" srcOrd="2" destOrd="0" presId="urn:microsoft.com/office/officeart/2005/8/layout/hList9"/>
    <dgm:cxn modelId="{2165E3E6-05E3-4970-A0E7-72FD019E0988}" type="presParOf" srcId="{90D8A607-B5F9-4A82-9536-C5869A5CA91C}" destId="{6056720C-7FFF-4176-8360-4121DF58105A}" srcOrd="0" destOrd="0" presId="urn:microsoft.com/office/officeart/2005/8/layout/hList9"/>
    <dgm:cxn modelId="{7565263E-80EE-471A-90D4-B1EA6BAC5125}" type="presParOf" srcId="{90D8A607-B5F9-4A82-9536-C5869A5CA91C}" destId="{A76D6ECF-1969-49C2-B464-A5BC3E19A593}" srcOrd="1" destOrd="0" presId="urn:microsoft.com/office/officeart/2005/8/layout/hList9"/>
    <dgm:cxn modelId="{C11F938F-1954-4347-ACDE-64D8CCA99014}" type="presParOf" srcId="{440F92B5-CF89-4FA6-BE5D-265670F7D738}" destId="{EE840142-88A9-475C-9E8C-BD914CF428D0}" srcOrd="3" destOrd="0" presId="urn:microsoft.com/office/officeart/2005/8/layout/hList9"/>
    <dgm:cxn modelId="{7DA91452-5763-41A2-8779-871137D5270B}" type="presParOf" srcId="{EE840142-88A9-475C-9E8C-BD914CF428D0}" destId="{AAE8CCD7-248A-482D-ADE6-0E8DE5E13B10}" srcOrd="0" destOrd="0" presId="urn:microsoft.com/office/officeart/2005/8/layout/hList9"/>
    <dgm:cxn modelId="{AF2CAECC-7F47-4C7E-8055-DA9CE08AEDBA}" type="presParOf" srcId="{EE840142-88A9-475C-9E8C-BD914CF428D0}" destId="{8B34CB7C-2A4E-412D-8B2E-11C208A8F5E5}" srcOrd="1" destOrd="0" presId="urn:microsoft.com/office/officeart/2005/8/layout/hList9"/>
    <dgm:cxn modelId="{2B361885-B2A7-48FE-96F3-132354123A18}" type="presParOf" srcId="{440F92B5-CF89-4FA6-BE5D-265670F7D738}" destId="{E9EFF044-8820-4536-B62F-F389154D4075}" srcOrd="4" destOrd="0" presId="urn:microsoft.com/office/officeart/2005/8/layout/hList9"/>
    <dgm:cxn modelId="{EE51B7A9-49FD-43C3-83C9-7D5E0FC8CC3E}" type="presParOf" srcId="{E9EFF044-8820-4536-B62F-F389154D4075}" destId="{1EE6E3DB-7E30-4A6E-85C5-699D05C900FD}" srcOrd="0" destOrd="0" presId="urn:microsoft.com/office/officeart/2005/8/layout/hList9"/>
    <dgm:cxn modelId="{DE3AF09E-0D42-4F85-A7E2-68D23F3CBF93}" type="presParOf" srcId="{E9EFF044-8820-4536-B62F-F389154D4075}" destId="{23D2D57D-A06A-4C5F-AF8A-C43B99567152}" srcOrd="1" destOrd="0" presId="urn:microsoft.com/office/officeart/2005/8/layout/hList9"/>
    <dgm:cxn modelId="{7D4DE930-831D-46CC-BFB3-2373514DDD64}" type="presParOf" srcId="{440F92B5-CF89-4FA6-BE5D-265670F7D738}" destId="{8600BDD4-A362-47A5-AAC9-1466573741A6}" srcOrd="5" destOrd="0" presId="urn:microsoft.com/office/officeart/2005/8/layout/hList9"/>
    <dgm:cxn modelId="{8450645F-C579-4F65-B096-7BA26D49D7C4}" type="presParOf" srcId="{8600BDD4-A362-47A5-AAC9-1466573741A6}" destId="{9CBF0500-D32C-4E95-9B4F-636A17B13DA3}" srcOrd="0" destOrd="0" presId="urn:microsoft.com/office/officeart/2005/8/layout/hList9"/>
    <dgm:cxn modelId="{205FD90E-671C-4525-B03A-45C14C4BBE2F}" type="presParOf" srcId="{8600BDD4-A362-47A5-AAC9-1466573741A6}" destId="{2B7E3DF8-5D6C-490F-A474-D276775B1A41}" srcOrd="1" destOrd="0" presId="urn:microsoft.com/office/officeart/2005/8/layout/hList9"/>
    <dgm:cxn modelId="{AD7BB20F-15FC-4C8E-8D50-24C8824014D2}" type="presParOf" srcId="{440F92B5-CF89-4FA6-BE5D-265670F7D738}" destId="{9D6B9352-C7B6-44A4-B0B2-8364DE4EA3AE}" srcOrd="6" destOrd="0" presId="urn:microsoft.com/office/officeart/2005/8/layout/hList9"/>
    <dgm:cxn modelId="{5E0BF940-7E1B-4542-BB74-506CEA925A3E}" type="presParOf" srcId="{9D6B9352-C7B6-44A4-B0B2-8364DE4EA3AE}" destId="{8EAAF0B8-B5D7-4FCF-9DB2-458138044A68}" srcOrd="0" destOrd="0" presId="urn:microsoft.com/office/officeart/2005/8/layout/hList9"/>
    <dgm:cxn modelId="{0F3588B8-B230-490B-9C6C-5AC836D727AE}" type="presParOf" srcId="{9D6B9352-C7B6-44A4-B0B2-8364DE4EA3AE}" destId="{85929D46-7120-4FC1-861C-68ADE09FB5D1}" srcOrd="1" destOrd="0" presId="urn:microsoft.com/office/officeart/2005/8/layout/hList9"/>
    <dgm:cxn modelId="{1BEB8299-CEBE-4837-A265-CEC78B52551F}" type="presParOf" srcId="{75ECF993-AB5C-4BF5-AD05-01A0BCD4DA8D}" destId="{EC8EFA05-5A64-4AC6-8577-E924966600FA}" srcOrd="7" destOrd="0" presId="urn:microsoft.com/office/officeart/2005/8/layout/hList9"/>
    <dgm:cxn modelId="{B3ABE0FC-550F-4B4E-BDC7-83C22BAB9A77}" type="presParOf" srcId="{75ECF993-AB5C-4BF5-AD05-01A0BCD4DA8D}" destId="{F1A6C75F-4CD6-4F27-A99F-7E224698E25B}" srcOrd="8" destOrd="0" presId="urn:microsoft.com/office/officeart/2005/8/layout/hList9"/>
    <dgm:cxn modelId="{536A8CB3-4151-4832-ADB4-60459762A061}" type="presParOf" srcId="{75ECF993-AB5C-4BF5-AD05-01A0BCD4DA8D}" destId="{B9D6E38F-3682-483E-BE9D-4B3C133994E4}" srcOrd="9" destOrd="0" presId="urn:microsoft.com/office/officeart/2005/8/layout/hList9"/>
    <dgm:cxn modelId="{2D9911D7-4340-4895-8BED-EB9877539A9A}" type="presParOf" srcId="{75ECF993-AB5C-4BF5-AD05-01A0BCD4DA8D}" destId="{44B35A70-D694-4D17-A8EE-7E1A83C82E95}" srcOrd="10" destOrd="0" presId="urn:microsoft.com/office/officeart/2005/8/layout/hList9"/>
    <dgm:cxn modelId="{8CF0E787-CDAD-4BA0-B115-92909C83021B}" type="presParOf" srcId="{75ECF993-AB5C-4BF5-AD05-01A0BCD4DA8D}" destId="{8A1C2B4F-ABAA-4E64-92B2-EDA3CCCDAF61}" srcOrd="11" destOrd="0" presId="urn:microsoft.com/office/officeart/2005/8/layout/hList9"/>
    <dgm:cxn modelId="{3096DB07-2602-42C9-97DE-FFED5F4E8376}" type="presParOf" srcId="{8A1C2B4F-ABAA-4E64-92B2-EDA3CCCDAF61}" destId="{1BBE4173-8B2F-4E59-82B3-0E57E0FD01B5}" srcOrd="0" destOrd="0" presId="urn:microsoft.com/office/officeart/2005/8/layout/hList9"/>
    <dgm:cxn modelId="{8061743F-5E42-4FD1-80FA-E654C37D3797}" type="presParOf" srcId="{8A1C2B4F-ABAA-4E64-92B2-EDA3CCCDAF61}" destId="{417EA3C3-E735-4409-A9E0-0C7EC48AAAF4}" srcOrd="1" destOrd="0" presId="urn:microsoft.com/office/officeart/2005/8/layout/hList9"/>
    <dgm:cxn modelId="{77ADD8A0-D5A3-4B7E-9481-F7E7BB48D966}" type="presParOf" srcId="{417EA3C3-E735-4409-A9E0-0C7EC48AAAF4}" destId="{42A4EDEA-C4B3-4347-AC56-3592C4A4B977}" srcOrd="0" destOrd="0" presId="urn:microsoft.com/office/officeart/2005/8/layout/hList9"/>
    <dgm:cxn modelId="{7951E12C-0D69-4BDE-B743-2FF7EDDB3706}" type="presParOf" srcId="{417EA3C3-E735-4409-A9E0-0C7EC48AAAF4}" destId="{D7095BBC-621D-469F-840B-B5A4173E2BBF}" srcOrd="1" destOrd="0" presId="urn:microsoft.com/office/officeart/2005/8/layout/hList9"/>
    <dgm:cxn modelId="{9B7A700E-234F-4A16-BF63-8E90BFDC5560}" type="presParOf" srcId="{8A1C2B4F-ABAA-4E64-92B2-EDA3CCCDAF61}" destId="{31943A10-A5B9-4BB3-88A1-51F8000E8D52}" srcOrd="2" destOrd="0" presId="urn:microsoft.com/office/officeart/2005/8/layout/hList9"/>
    <dgm:cxn modelId="{3B7B63D5-BC87-4510-86AA-56F0AB9D1335}" type="presParOf" srcId="{31943A10-A5B9-4BB3-88A1-51F8000E8D52}" destId="{BE089A4E-8171-4959-BDDA-0AA5B420F4A5}" srcOrd="0" destOrd="0" presId="urn:microsoft.com/office/officeart/2005/8/layout/hList9"/>
    <dgm:cxn modelId="{51C82BFF-52A7-4A41-A1F8-D650F89D4882}" type="presParOf" srcId="{31943A10-A5B9-4BB3-88A1-51F8000E8D52}" destId="{0F386DC4-9E9B-4348-B47F-E314A2A8B687}" srcOrd="1" destOrd="0" presId="urn:microsoft.com/office/officeart/2005/8/layout/hList9"/>
    <dgm:cxn modelId="{177ADBD2-0458-4E88-A85B-15ACA3881AC3}" type="presParOf" srcId="{8A1C2B4F-ABAA-4E64-92B2-EDA3CCCDAF61}" destId="{A1620FBB-2A36-4A4A-BCB5-4DA80540611F}" srcOrd="3" destOrd="0" presId="urn:microsoft.com/office/officeart/2005/8/layout/hList9"/>
    <dgm:cxn modelId="{578A31E0-7315-43E7-819D-40CC66061B8B}" type="presParOf" srcId="{A1620FBB-2A36-4A4A-BCB5-4DA80540611F}" destId="{396E74FE-7A43-4B4B-AA94-4A9610E5BF99}" srcOrd="0" destOrd="0" presId="urn:microsoft.com/office/officeart/2005/8/layout/hList9"/>
    <dgm:cxn modelId="{EEC56F3D-DAE3-4A61-8511-FD88A00AA284}" type="presParOf" srcId="{A1620FBB-2A36-4A4A-BCB5-4DA80540611F}" destId="{E366F881-225D-490D-BB7A-0B120E94986F}" srcOrd="1" destOrd="0" presId="urn:microsoft.com/office/officeart/2005/8/layout/hList9"/>
    <dgm:cxn modelId="{ECE13D1C-3535-4735-A4A4-2CDD6C650508}" type="presParOf" srcId="{8A1C2B4F-ABAA-4E64-92B2-EDA3CCCDAF61}" destId="{6B95F11B-920B-423E-99D1-B8EF56434AE5}" srcOrd="4" destOrd="0" presId="urn:microsoft.com/office/officeart/2005/8/layout/hList9"/>
    <dgm:cxn modelId="{E21B0E96-5281-4265-9892-3235D611BFA3}" type="presParOf" srcId="{6B95F11B-920B-423E-99D1-B8EF56434AE5}" destId="{32BF8B5A-AD88-4007-8156-E80652BA7FA5}" srcOrd="0" destOrd="0" presId="urn:microsoft.com/office/officeart/2005/8/layout/hList9"/>
    <dgm:cxn modelId="{48A52A17-7F40-455C-9784-F32C7A6C4C58}" type="presParOf" srcId="{6B95F11B-920B-423E-99D1-B8EF56434AE5}" destId="{33E39A77-31DD-4705-8DBE-0A33EE3C6761}" srcOrd="1" destOrd="0" presId="urn:microsoft.com/office/officeart/2005/8/layout/hList9"/>
    <dgm:cxn modelId="{24324A66-D1C7-45FA-8E94-E5A3A4C57C29}" type="presParOf" srcId="{8A1C2B4F-ABAA-4E64-92B2-EDA3CCCDAF61}" destId="{950D1096-A046-495D-A904-5B0CC17E9393}" srcOrd="5" destOrd="0" presId="urn:microsoft.com/office/officeart/2005/8/layout/hList9"/>
    <dgm:cxn modelId="{272CEE1C-0508-4E7C-93DB-55F92B759299}" type="presParOf" srcId="{950D1096-A046-495D-A904-5B0CC17E9393}" destId="{A966D556-2D75-4615-B5D4-68E099F90075}" srcOrd="0" destOrd="0" presId="urn:microsoft.com/office/officeart/2005/8/layout/hList9"/>
    <dgm:cxn modelId="{435F295D-B303-4A51-97D6-C7363A9B2C8E}" type="presParOf" srcId="{950D1096-A046-495D-A904-5B0CC17E9393}" destId="{0661D4CA-22B9-46C9-A30F-CFEAC7C4CA20}" srcOrd="1" destOrd="0" presId="urn:microsoft.com/office/officeart/2005/8/layout/hList9"/>
    <dgm:cxn modelId="{82330666-77D9-4DAE-93BA-6FE925B39C0D}" type="presParOf" srcId="{8A1C2B4F-ABAA-4E64-92B2-EDA3CCCDAF61}" destId="{FB5375DE-2381-43D4-8E96-E3C8301E39B6}" srcOrd="6" destOrd="0" presId="urn:microsoft.com/office/officeart/2005/8/layout/hList9"/>
    <dgm:cxn modelId="{E24622AB-4981-4256-8FBA-4057D06D4EF8}" type="presParOf" srcId="{FB5375DE-2381-43D4-8E96-E3C8301E39B6}" destId="{82F5405F-9426-4A60-883F-4D76D6343980}" srcOrd="0" destOrd="0" presId="urn:microsoft.com/office/officeart/2005/8/layout/hList9"/>
    <dgm:cxn modelId="{F2A5B517-66BD-40F6-80D3-4F79B7770EE7}" type="presParOf" srcId="{FB5375DE-2381-43D4-8E96-E3C8301E39B6}" destId="{FA3F3DBD-213F-4ABC-86E6-19CEF87E9829}" srcOrd="1" destOrd="0" presId="urn:microsoft.com/office/officeart/2005/8/layout/hList9"/>
    <dgm:cxn modelId="{52D8E303-6CA1-45BD-9C17-C78E3AE87344}" type="presParOf" srcId="{75ECF993-AB5C-4BF5-AD05-01A0BCD4DA8D}" destId="{AE6AAE50-4423-4F14-B3D4-5611BAF3A2F7}" srcOrd="12" destOrd="0" presId="urn:microsoft.com/office/officeart/2005/8/layout/hList9"/>
    <dgm:cxn modelId="{E0B98784-2A2B-479D-ADE6-517D25C73281}" type="presParOf" srcId="{75ECF993-AB5C-4BF5-AD05-01A0BCD4DA8D}" destId="{D90C0AE7-4A4B-4AA6-8AFD-71CC2211AF68}" srcOrd="13" destOrd="0" presId="urn:microsoft.com/office/officeart/2005/8/layout/hList9"/>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FAB68DD7-8D44-4115-8893-438633FB2F27}">
      <dsp:nvSpPr>
        <dsp:cNvPr id="0" name=""/>
        <dsp:cNvSpPr/>
      </dsp:nvSpPr>
      <dsp:spPr>
        <a:xfrm>
          <a:off x="1183172" y="41235"/>
          <a:ext cx="833056" cy="416528"/>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15240" rIns="22860" bIns="15240" numCol="1" spcCol="1270" anchor="ctr" anchorCtr="0">
          <a:noAutofit/>
        </a:bodyPr>
        <a:lstStyle/>
        <a:p>
          <a:pPr marL="0" lvl="0" indent="0" algn="ctr" defTabSz="533400">
            <a:lnSpc>
              <a:spcPct val="90000"/>
            </a:lnSpc>
            <a:spcBef>
              <a:spcPct val="0"/>
            </a:spcBef>
            <a:spcAft>
              <a:spcPct val="35000"/>
            </a:spcAft>
            <a:buNone/>
          </a:pPr>
          <a:r>
            <a:rPr lang="en-US" sz="1200" b="1" kern="1200" dirty="0"/>
            <a:t>Header</a:t>
          </a:r>
        </a:p>
      </dsp:txBody>
      <dsp:txXfrm>
        <a:off x="1195372" y="53435"/>
        <a:ext cx="808656" cy="392128"/>
      </dsp:txXfrm>
    </dsp:sp>
    <dsp:sp modelId="{C229B611-B9F4-45A6-8240-D65CABD26B73}">
      <dsp:nvSpPr>
        <dsp:cNvPr id="0" name=""/>
        <dsp:cNvSpPr/>
      </dsp:nvSpPr>
      <dsp:spPr>
        <a:xfrm>
          <a:off x="1266478" y="457764"/>
          <a:ext cx="96774" cy="310684"/>
        </a:xfrm>
        <a:custGeom>
          <a:avLst/>
          <a:gdLst/>
          <a:ahLst/>
          <a:cxnLst/>
          <a:rect l="0" t="0" r="0" b="0"/>
          <a:pathLst>
            <a:path>
              <a:moveTo>
                <a:pt x="0" y="0"/>
              </a:moveTo>
              <a:lnTo>
                <a:pt x="0" y="310684"/>
              </a:lnTo>
              <a:lnTo>
                <a:pt x="96774" y="310684"/>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D1442251-1735-446D-AAD8-2AC265B315D6}">
      <dsp:nvSpPr>
        <dsp:cNvPr id="0" name=""/>
        <dsp:cNvSpPr/>
      </dsp:nvSpPr>
      <dsp:spPr>
        <a:xfrm>
          <a:off x="1363253" y="560184"/>
          <a:ext cx="666445" cy="416528"/>
        </a:xfrm>
        <a:prstGeom prst="roundRect">
          <a:avLst>
            <a:gd name="adj" fmla="val 10000"/>
          </a:avLst>
        </a:prstGeom>
        <a:solidFill>
          <a:schemeClr val="tx2">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b="1" kern="1200" dirty="0">
              <a:solidFill>
                <a:srgbClr val="000000"/>
              </a:solidFill>
            </a:rPr>
            <a:t>Total prospects Submitted</a:t>
          </a:r>
        </a:p>
      </dsp:txBody>
      <dsp:txXfrm>
        <a:off x="1375453" y="572384"/>
        <a:ext cx="642045" cy="392128"/>
      </dsp:txXfrm>
    </dsp:sp>
    <dsp:sp modelId="{71A276D2-0629-4CD6-879B-865104B967C5}">
      <dsp:nvSpPr>
        <dsp:cNvPr id="0" name=""/>
        <dsp:cNvSpPr/>
      </dsp:nvSpPr>
      <dsp:spPr>
        <a:xfrm>
          <a:off x="1266478" y="457764"/>
          <a:ext cx="92196" cy="793245"/>
        </a:xfrm>
        <a:custGeom>
          <a:avLst/>
          <a:gdLst/>
          <a:ahLst/>
          <a:cxnLst/>
          <a:rect l="0" t="0" r="0" b="0"/>
          <a:pathLst>
            <a:path>
              <a:moveTo>
                <a:pt x="0" y="0"/>
              </a:moveTo>
              <a:lnTo>
                <a:pt x="0" y="793245"/>
              </a:lnTo>
              <a:lnTo>
                <a:pt x="92196" y="79324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252BE8E-A3EA-4949-8522-C33DF342A724}">
      <dsp:nvSpPr>
        <dsp:cNvPr id="0" name=""/>
        <dsp:cNvSpPr/>
      </dsp:nvSpPr>
      <dsp:spPr>
        <a:xfrm>
          <a:off x="1358674" y="1042744"/>
          <a:ext cx="666445" cy="416528"/>
        </a:xfrm>
        <a:prstGeom prst="roundRect">
          <a:avLst>
            <a:gd name="adj" fmla="val 10000"/>
          </a:avLst>
        </a:prstGeom>
        <a:solidFill>
          <a:schemeClr val="tx1">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b="0" kern="1200" dirty="0">
              <a:solidFill>
                <a:schemeClr val="bg1"/>
              </a:solidFill>
            </a:rPr>
            <a:t>Outright</a:t>
          </a:r>
        </a:p>
      </dsp:txBody>
      <dsp:txXfrm>
        <a:off x="1370874" y="1054944"/>
        <a:ext cx="642045" cy="392128"/>
      </dsp:txXfrm>
    </dsp:sp>
    <dsp:sp modelId="{D53BEA9C-C338-4654-B300-E7CC0DA12C86}">
      <dsp:nvSpPr>
        <dsp:cNvPr id="0" name=""/>
        <dsp:cNvSpPr/>
      </dsp:nvSpPr>
      <dsp:spPr>
        <a:xfrm>
          <a:off x="1220758" y="457764"/>
          <a:ext cx="91440" cy="1313905"/>
        </a:xfrm>
        <a:custGeom>
          <a:avLst/>
          <a:gdLst/>
          <a:ahLst/>
          <a:cxnLst/>
          <a:rect l="0" t="0" r="0" b="0"/>
          <a:pathLst>
            <a:path>
              <a:moveTo>
                <a:pt x="45720" y="0"/>
              </a:moveTo>
              <a:lnTo>
                <a:pt x="45720" y="1313905"/>
              </a:lnTo>
              <a:lnTo>
                <a:pt x="130065" y="1313905"/>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41B59AD-B9E1-44A9-A12F-FB5D9926880F}">
      <dsp:nvSpPr>
        <dsp:cNvPr id="0" name=""/>
        <dsp:cNvSpPr/>
      </dsp:nvSpPr>
      <dsp:spPr>
        <a:xfrm>
          <a:off x="1350823" y="1563405"/>
          <a:ext cx="666445" cy="416528"/>
        </a:xfrm>
        <a:prstGeom prst="roundRect">
          <a:avLst>
            <a:gd name="adj" fmla="val 10000"/>
          </a:avLst>
        </a:prstGeom>
        <a:solidFill>
          <a:schemeClr val="tx2">
            <a:lumMod val="20000"/>
            <a:lumOff val="80000"/>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b="1" kern="1200" dirty="0">
              <a:solidFill>
                <a:srgbClr val="000000"/>
              </a:solidFill>
            </a:rPr>
            <a:t>L20</a:t>
          </a:r>
        </a:p>
      </dsp:txBody>
      <dsp:txXfrm>
        <a:off x="1363023" y="1575605"/>
        <a:ext cx="642045" cy="392128"/>
      </dsp:txXfrm>
    </dsp:sp>
    <dsp:sp modelId="{B35D211D-FC22-4322-B180-B35380442936}">
      <dsp:nvSpPr>
        <dsp:cNvPr id="0" name=""/>
        <dsp:cNvSpPr/>
      </dsp:nvSpPr>
      <dsp:spPr>
        <a:xfrm>
          <a:off x="1266478" y="457764"/>
          <a:ext cx="96774" cy="1782500"/>
        </a:xfrm>
        <a:custGeom>
          <a:avLst/>
          <a:gdLst/>
          <a:ahLst/>
          <a:cxnLst/>
          <a:rect l="0" t="0" r="0" b="0"/>
          <a:pathLst>
            <a:path>
              <a:moveTo>
                <a:pt x="0" y="0"/>
              </a:moveTo>
              <a:lnTo>
                <a:pt x="0" y="1782500"/>
              </a:lnTo>
              <a:lnTo>
                <a:pt x="96774" y="178250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B4B00A3-81B5-4EBF-8583-29A51952E235}">
      <dsp:nvSpPr>
        <dsp:cNvPr id="0" name=""/>
        <dsp:cNvSpPr/>
      </dsp:nvSpPr>
      <dsp:spPr>
        <a:xfrm>
          <a:off x="1363253" y="2031999"/>
          <a:ext cx="666445" cy="416528"/>
        </a:xfrm>
        <a:prstGeom prst="roundRect">
          <a:avLst>
            <a:gd name="adj" fmla="val 10000"/>
          </a:avLst>
        </a:prstGeom>
        <a:solidFill>
          <a:schemeClr val="accent6">
            <a:lumMod val="75000"/>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b="1" kern="1200" dirty="0">
              <a:solidFill>
                <a:srgbClr val="000000"/>
              </a:solidFill>
            </a:rPr>
            <a:t>Validation</a:t>
          </a:r>
        </a:p>
      </dsp:txBody>
      <dsp:txXfrm>
        <a:off x="1375453" y="2044199"/>
        <a:ext cx="642045" cy="392128"/>
      </dsp:txXfrm>
    </dsp:sp>
    <dsp:sp modelId="{C57B8DED-35BC-4C65-83DF-68E331135AAF}">
      <dsp:nvSpPr>
        <dsp:cNvPr id="0" name=""/>
        <dsp:cNvSpPr/>
      </dsp:nvSpPr>
      <dsp:spPr>
        <a:xfrm>
          <a:off x="1220758" y="457764"/>
          <a:ext cx="91440" cy="2342247"/>
        </a:xfrm>
        <a:custGeom>
          <a:avLst/>
          <a:gdLst/>
          <a:ahLst/>
          <a:cxnLst/>
          <a:rect l="0" t="0" r="0" b="0"/>
          <a:pathLst>
            <a:path>
              <a:moveTo>
                <a:pt x="45720" y="0"/>
              </a:moveTo>
              <a:lnTo>
                <a:pt x="45720" y="2342247"/>
              </a:lnTo>
              <a:lnTo>
                <a:pt x="129025" y="2342247"/>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893FA41-1B3A-4EE0-9227-72B21AC5A53A}">
      <dsp:nvSpPr>
        <dsp:cNvPr id="0" name=""/>
        <dsp:cNvSpPr/>
      </dsp:nvSpPr>
      <dsp:spPr>
        <a:xfrm>
          <a:off x="1349784" y="2604726"/>
          <a:ext cx="666445" cy="390570"/>
        </a:xfrm>
        <a:prstGeom prst="roundRect">
          <a:avLst>
            <a:gd name="adj" fmla="val 10000"/>
          </a:avLst>
        </a:prstGeom>
        <a:solidFill>
          <a:srgbClr val="92D050">
            <a:alpha val="90000"/>
          </a:srgb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b="1" kern="1200" dirty="0">
              <a:solidFill>
                <a:srgbClr val="000000"/>
              </a:solidFill>
            </a:rPr>
            <a:t>Approved</a:t>
          </a:r>
        </a:p>
      </dsp:txBody>
      <dsp:txXfrm>
        <a:off x="1361223" y="2616165"/>
        <a:ext cx="643567" cy="367692"/>
      </dsp:txXfrm>
    </dsp:sp>
    <dsp:sp modelId="{501E295A-9037-413C-9D02-A7D24D102D43}">
      <dsp:nvSpPr>
        <dsp:cNvPr id="0" name=""/>
        <dsp:cNvSpPr/>
      </dsp:nvSpPr>
      <dsp:spPr>
        <a:xfrm>
          <a:off x="1220758" y="457764"/>
          <a:ext cx="91440" cy="2849929"/>
        </a:xfrm>
        <a:custGeom>
          <a:avLst/>
          <a:gdLst/>
          <a:ahLst/>
          <a:cxnLst/>
          <a:rect l="0" t="0" r="0" b="0"/>
          <a:pathLst>
            <a:path>
              <a:moveTo>
                <a:pt x="45720" y="0"/>
              </a:moveTo>
              <a:lnTo>
                <a:pt x="45720" y="2849929"/>
              </a:lnTo>
              <a:lnTo>
                <a:pt x="130065" y="2849929"/>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6FACC1A8-AD2F-4A0D-827E-DB7C98D8CD2A}">
      <dsp:nvSpPr>
        <dsp:cNvPr id="0" name=""/>
        <dsp:cNvSpPr/>
      </dsp:nvSpPr>
      <dsp:spPr>
        <a:xfrm>
          <a:off x="1350823" y="3099429"/>
          <a:ext cx="666445" cy="416528"/>
        </a:xfrm>
        <a:prstGeom prst="roundRect">
          <a:avLst>
            <a:gd name="adj" fmla="val 10000"/>
          </a:avLst>
        </a:prstGeom>
        <a:solidFill>
          <a:srgbClr val="FF0000">
            <a:alpha val="90000"/>
          </a:srgb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b="1" kern="1200" dirty="0">
              <a:solidFill>
                <a:srgbClr val="000000"/>
              </a:solidFill>
            </a:rPr>
            <a:t>Not Approved</a:t>
          </a:r>
        </a:p>
      </dsp:txBody>
      <dsp:txXfrm>
        <a:off x="1363023" y="3111629"/>
        <a:ext cx="642045" cy="392128"/>
      </dsp:txXfrm>
    </dsp:sp>
    <dsp:sp modelId="{E8872E18-92D0-422E-AE71-C283937AA95B}">
      <dsp:nvSpPr>
        <dsp:cNvPr id="0" name=""/>
        <dsp:cNvSpPr/>
      </dsp:nvSpPr>
      <dsp:spPr>
        <a:xfrm>
          <a:off x="1220758" y="457764"/>
          <a:ext cx="91440" cy="3370589"/>
        </a:xfrm>
        <a:custGeom>
          <a:avLst/>
          <a:gdLst/>
          <a:ahLst/>
          <a:cxnLst/>
          <a:rect l="0" t="0" r="0" b="0"/>
          <a:pathLst>
            <a:path>
              <a:moveTo>
                <a:pt x="45720" y="0"/>
              </a:moveTo>
              <a:lnTo>
                <a:pt x="45720" y="3370589"/>
              </a:lnTo>
              <a:lnTo>
                <a:pt x="129025" y="3370589"/>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929F07C-0F3A-4D2E-873B-F93383018BCE}">
      <dsp:nvSpPr>
        <dsp:cNvPr id="0" name=""/>
        <dsp:cNvSpPr/>
      </dsp:nvSpPr>
      <dsp:spPr>
        <a:xfrm>
          <a:off x="1349784" y="3620089"/>
          <a:ext cx="666445" cy="416528"/>
        </a:xfrm>
        <a:prstGeom prst="roundRect">
          <a:avLst>
            <a:gd name="adj" fmla="val 10000"/>
          </a:avLst>
        </a:prstGeom>
        <a:solidFill>
          <a:srgbClr val="FFC000">
            <a:alpha val="90000"/>
          </a:srgb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b="1" kern="1200" dirty="0">
              <a:solidFill>
                <a:srgbClr val="000000"/>
              </a:solidFill>
            </a:rPr>
            <a:t>On Hold</a:t>
          </a:r>
        </a:p>
      </dsp:txBody>
      <dsp:txXfrm>
        <a:off x="1361984" y="3632289"/>
        <a:ext cx="642045" cy="392128"/>
      </dsp:txXfrm>
    </dsp:sp>
    <dsp:sp modelId="{50F0BDFD-9964-4C8E-A6F0-7211F71CEA71}">
      <dsp:nvSpPr>
        <dsp:cNvPr id="0" name=""/>
        <dsp:cNvSpPr/>
      </dsp:nvSpPr>
      <dsp:spPr>
        <a:xfrm>
          <a:off x="2224494" y="1423"/>
          <a:ext cx="833056" cy="416528"/>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15240" rIns="22860" bIns="15240" numCol="1" spcCol="1270" anchor="ctr" anchorCtr="0">
          <a:noAutofit/>
        </a:bodyPr>
        <a:lstStyle/>
        <a:p>
          <a:pPr marL="0" lvl="0" indent="0" algn="ctr" defTabSz="533400">
            <a:lnSpc>
              <a:spcPct val="90000"/>
            </a:lnSpc>
            <a:spcBef>
              <a:spcPct val="0"/>
            </a:spcBef>
            <a:spcAft>
              <a:spcPct val="35000"/>
            </a:spcAft>
            <a:buNone/>
          </a:pPr>
          <a:r>
            <a:rPr lang="en-US" sz="1200" b="1" kern="1200" dirty="0"/>
            <a:t>New Unified</a:t>
          </a:r>
        </a:p>
      </dsp:txBody>
      <dsp:txXfrm>
        <a:off x="2236694" y="13623"/>
        <a:ext cx="808656" cy="392128"/>
      </dsp:txXfrm>
    </dsp:sp>
    <dsp:sp modelId="{27B721D9-B355-4EB4-BB10-54B7774E96FA}">
      <dsp:nvSpPr>
        <dsp:cNvPr id="0" name=""/>
        <dsp:cNvSpPr/>
      </dsp:nvSpPr>
      <dsp:spPr>
        <a:xfrm>
          <a:off x="2262079" y="417952"/>
          <a:ext cx="91440" cy="312396"/>
        </a:xfrm>
        <a:custGeom>
          <a:avLst/>
          <a:gdLst/>
          <a:ahLst/>
          <a:cxnLst/>
          <a:rect l="0" t="0" r="0" b="0"/>
          <a:pathLst>
            <a:path>
              <a:moveTo>
                <a:pt x="45720" y="0"/>
              </a:moveTo>
              <a:lnTo>
                <a:pt x="45720" y="312396"/>
              </a:lnTo>
              <a:lnTo>
                <a:pt x="129025" y="31239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7086F372-2908-4C38-894C-EA56AC85C747}">
      <dsp:nvSpPr>
        <dsp:cNvPr id="0" name=""/>
        <dsp:cNvSpPr/>
      </dsp:nvSpPr>
      <dsp:spPr>
        <a:xfrm>
          <a:off x="2391105" y="522084"/>
          <a:ext cx="666445" cy="416528"/>
        </a:xfrm>
        <a:prstGeom prst="roundRect">
          <a:avLst>
            <a:gd name="adj" fmla="val 10000"/>
          </a:avLst>
        </a:prstGeom>
        <a:solidFill>
          <a:schemeClr val="tx2">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161</a:t>
          </a:r>
        </a:p>
      </dsp:txBody>
      <dsp:txXfrm>
        <a:off x="2403305" y="534284"/>
        <a:ext cx="642045" cy="392128"/>
      </dsp:txXfrm>
    </dsp:sp>
    <dsp:sp modelId="{857B0036-5E71-4E2D-9CFD-5D77AD5C7013}">
      <dsp:nvSpPr>
        <dsp:cNvPr id="0" name=""/>
        <dsp:cNvSpPr/>
      </dsp:nvSpPr>
      <dsp:spPr>
        <a:xfrm>
          <a:off x="2262079" y="417952"/>
          <a:ext cx="91440" cy="833056"/>
        </a:xfrm>
        <a:custGeom>
          <a:avLst/>
          <a:gdLst/>
          <a:ahLst/>
          <a:cxnLst/>
          <a:rect l="0" t="0" r="0" b="0"/>
          <a:pathLst>
            <a:path>
              <a:moveTo>
                <a:pt x="45720" y="0"/>
              </a:moveTo>
              <a:lnTo>
                <a:pt x="45720" y="833056"/>
              </a:lnTo>
              <a:lnTo>
                <a:pt x="129025" y="833056"/>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919FABC-11B8-466F-B691-CD2C6BF725E5}">
      <dsp:nvSpPr>
        <dsp:cNvPr id="0" name=""/>
        <dsp:cNvSpPr/>
      </dsp:nvSpPr>
      <dsp:spPr>
        <a:xfrm>
          <a:off x="2391105" y="1042744"/>
          <a:ext cx="666445" cy="416528"/>
        </a:xfrm>
        <a:prstGeom prst="roundRect">
          <a:avLst>
            <a:gd name="adj" fmla="val 10000"/>
          </a:avLst>
        </a:prstGeom>
        <a:solidFill>
          <a:schemeClr val="tx1">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b="0" kern="1200" dirty="0">
              <a:solidFill>
                <a:schemeClr val="bg1"/>
              </a:solidFill>
            </a:rPr>
            <a:t>26</a:t>
          </a:r>
        </a:p>
      </dsp:txBody>
      <dsp:txXfrm>
        <a:off x="2403305" y="1054944"/>
        <a:ext cx="642045" cy="392128"/>
      </dsp:txXfrm>
    </dsp:sp>
    <dsp:sp modelId="{0D6E4DA6-48E5-4F48-B9FB-DBC24181C7E8}">
      <dsp:nvSpPr>
        <dsp:cNvPr id="0" name=""/>
        <dsp:cNvSpPr/>
      </dsp:nvSpPr>
      <dsp:spPr>
        <a:xfrm>
          <a:off x="2262079" y="417952"/>
          <a:ext cx="91440" cy="1353717"/>
        </a:xfrm>
        <a:custGeom>
          <a:avLst/>
          <a:gdLst/>
          <a:ahLst/>
          <a:cxnLst/>
          <a:rect l="0" t="0" r="0" b="0"/>
          <a:pathLst>
            <a:path>
              <a:moveTo>
                <a:pt x="45720" y="0"/>
              </a:moveTo>
              <a:lnTo>
                <a:pt x="45720" y="1353717"/>
              </a:lnTo>
              <a:lnTo>
                <a:pt x="129025" y="1353717"/>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EDA5F888-9DF8-4C1C-A1EE-D0110F659080}">
      <dsp:nvSpPr>
        <dsp:cNvPr id="0" name=""/>
        <dsp:cNvSpPr/>
      </dsp:nvSpPr>
      <dsp:spPr>
        <a:xfrm>
          <a:off x="2391105" y="1563405"/>
          <a:ext cx="666445" cy="416528"/>
        </a:xfrm>
        <a:prstGeom prst="roundRect">
          <a:avLst>
            <a:gd name="adj" fmla="val 10000"/>
          </a:avLst>
        </a:prstGeom>
        <a:solidFill>
          <a:schemeClr val="tx2">
            <a:lumMod val="20000"/>
            <a:lumOff val="80000"/>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135</a:t>
          </a:r>
        </a:p>
      </dsp:txBody>
      <dsp:txXfrm>
        <a:off x="2403305" y="1575605"/>
        <a:ext cx="642045" cy="392128"/>
      </dsp:txXfrm>
    </dsp:sp>
    <dsp:sp modelId="{CBB27A89-4784-4088-AD95-6D2D9D4DD7A3}">
      <dsp:nvSpPr>
        <dsp:cNvPr id="0" name=""/>
        <dsp:cNvSpPr/>
      </dsp:nvSpPr>
      <dsp:spPr>
        <a:xfrm>
          <a:off x="2262079" y="417952"/>
          <a:ext cx="91440" cy="1874378"/>
        </a:xfrm>
        <a:custGeom>
          <a:avLst/>
          <a:gdLst/>
          <a:ahLst/>
          <a:cxnLst/>
          <a:rect l="0" t="0" r="0" b="0"/>
          <a:pathLst>
            <a:path>
              <a:moveTo>
                <a:pt x="45720" y="0"/>
              </a:moveTo>
              <a:lnTo>
                <a:pt x="45720" y="1874378"/>
              </a:lnTo>
              <a:lnTo>
                <a:pt x="129025" y="187437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AD4706F0-D5BF-4537-B070-E18B9655F46F}">
      <dsp:nvSpPr>
        <dsp:cNvPr id="0" name=""/>
        <dsp:cNvSpPr/>
      </dsp:nvSpPr>
      <dsp:spPr>
        <a:xfrm>
          <a:off x="2391105" y="2084066"/>
          <a:ext cx="666445" cy="416528"/>
        </a:xfrm>
        <a:prstGeom prst="roundRect">
          <a:avLst>
            <a:gd name="adj" fmla="val 10000"/>
          </a:avLst>
        </a:prstGeom>
        <a:solidFill>
          <a:schemeClr val="accent6">
            <a:lumMod val="75000"/>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100%</a:t>
          </a:r>
        </a:p>
      </dsp:txBody>
      <dsp:txXfrm>
        <a:off x="2403305" y="2096266"/>
        <a:ext cx="642045" cy="392128"/>
      </dsp:txXfrm>
    </dsp:sp>
    <dsp:sp modelId="{019D6CCA-C551-45DA-9A19-72DE36766E52}">
      <dsp:nvSpPr>
        <dsp:cNvPr id="0" name=""/>
        <dsp:cNvSpPr/>
      </dsp:nvSpPr>
      <dsp:spPr>
        <a:xfrm>
          <a:off x="2262079" y="417952"/>
          <a:ext cx="91440" cy="2395038"/>
        </a:xfrm>
        <a:custGeom>
          <a:avLst/>
          <a:gdLst/>
          <a:ahLst/>
          <a:cxnLst/>
          <a:rect l="0" t="0" r="0" b="0"/>
          <a:pathLst>
            <a:path>
              <a:moveTo>
                <a:pt x="45720" y="0"/>
              </a:moveTo>
              <a:lnTo>
                <a:pt x="45720" y="2395038"/>
              </a:lnTo>
              <a:lnTo>
                <a:pt x="129025" y="2395038"/>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B774C831-87BC-4016-BD6A-C1F4FBDE7C67}">
      <dsp:nvSpPr>
        <dsp:cNvPr id="0" name=""/>
        <dsp:cNvSpPr/>
      </dsp:nvSpPr>
      <dsp:spPr>
        <a:xfrm>
          <a:off x="2391105" y="2604726"/>
          <a:ext cx="666445" cy="416528"/>
        </a:xfrm>
        <a:prstGeom prst="roundRect">
          <a:avLst>
            <a:gd name="adj" fmla="val 10000"/>
          </a:avLst>
        </a:prstGeom>
        <a:solidFill>
          <a:srgbClr val="92D050">
            <a:alpha val="90000"/>
          </a:srgb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117</a:t>
          </a:r>
        </a:p>
      </dsp:txBody>
      <dsp:txXfrm>
        <a:off x="2403305" y="2616926"/>
        <a:ext cx="642045" cy="392128"/>
      </dsp:txXfrm>
    </dsp:sp>
    <dsp:sp modelId="{254232A2-E002-4F18-814D-A48DA270670E}">
      <dsp:nvSpPr>
        <dsp:cNvPr id="0" name=""/>
        <dsp:cNvSpPr/>
      </dsp:nvSpPr>
      <dsp:spPr>
        <a:xfrm>
          <a:off x="2262079" y="417952"/>
          <a:ext cx="91440" cy="2915699"/>
        </a:xfrm>
        <a:custGeom>
          <a:avLst/>
          <a:gdLst/>
          <a:ahLst/>
          <a:cxnLst/>
          <a:rect l="0" t="0" r="0" b="0"/>
          <a:pathLst>
            <a:path>
              <a:moveTo>
                <a:pt x="45720" y="0"/>
              </a:moveTo>
              <a:lnTo>
                <a:pt x="45720" y="2915699"/>
              </a:lnTo>
              <a:lnTo>
                <a:pt x="129025" y="2915699"/>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F25A223-37FA-468F-B2C1-31AAB4011538}">
      <dsp:nvSpPr>
        <dsp:cNvPr id="0" name=""/>
        <dsp:cNvSpPr/>
      </dsp:nvSpPr>
      <dsp:spPr>
        <a:xfrm>
          <a:off x="2391105" y="3125387"/>
          <a:ext cx="666445" cy="416528"/>
        </a:xfrm>
        <a:prstGeom prst="roundRect">
          <a:avLst>
            <a:gd name="adj" fmla="val 10000"/>
          </a:avLst>
        </a:prstGeom>
        <a:solidFill>
          <a:srgbClr val="FF0000">
            <a:alpha val="90000"/>
          </a:srgb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18</a:t>
          </a:r>
        </a:p>
      </dsp:txBody>
      <dsp:txXfrm>
        <a:off x="2403305" y="3137587"/>
        <a:ext cx="642045" cy="392128"/>
      </dsp:txXfrm>
    </dsp:sp>
    <dsp:sp modelId="{ABED287E-973B-40C8-B2C1-7105183D3FA5}">
      <dsp:nvSpPr>
        <dsp:cNvPr id="0" name=""/>
        <dsp:cNvSpPr/>
      </dsp:nvSpPr>
      <dsp:spPr>
        <a:xfrm>
          <a:off x="2262079" y="417952"/>
          <a:ext cx="91440" cy="3436359"/>
        </a:xfrm>
        <a:custGeom>
          <a:avLst/>
          <a:gdLst/>
          <a:ahLst/>
          <a:cxnLst/>
          <a:rect l="0" t="0" r="0" b="0"/>
          <a:pathLst>
            <a:path>
              <a:moveTo>
                <a:pt x="45720" y="0"/>
              </a:moveTo>
              <a:lnTo>
                <a:pt x="45720" y="3436359"/>
              </a:lnTo>
              <a:lnTo>
                <a:pt x="129025" y="3436359"/>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D8B6669-3403-44D3-A376-61728A88ED16}">
      <dsp:nvSpPr>
        <dsp:cNvPr id="0" name=""/>
        <dsp:cNvSpPr/>
      </dsp:nvSpPr>
      <dsp:spPr>
        <a:xfrm>
          <a:off x="2391105" y="3646047"/>
          <a:ext cx="666445" cy="416528"/>
        </a:xfrm>
        <a:prstGeom prst="roundRect">
          <a:avLst>
            <a:gd name="adj" fmla="val 10000"/>
          </a:avLst>
        </a:prstGeom>
        <a:solidFill>
          <a:srgbClr val="FFC000">
            <a:alpha val="90000"/>
          </a:srgb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0</a:t>
          </a:r>
        </a:p>
      </dsp:txBody>
      <dsp:txXfrm>
        <a:off x="2403305" y="3658247"/>
        <a:ext cx="642045" cy="392128"/>
      </dsp:txXfrm>
    </dsp:sp>
    <dsp:sp modelId="{1F36C512-D81F-4EA0-861C-A3511DF0E80E}">
      <dsp:nvSpPr>
        <dsp:cNvPr id="0" name=""/>
        <dsp:cNvSpPr/>
      </dsp:nvSpPr>
      <dsp:spPr>
        <a:xfrm>
          <a:off x="3265815" y="18209"/>
          <a:ext cx="833056" cy="416528"/>
        </a:xfrm>
        <a:prstGeom prst="roundRect">
          <a:avLst>
            <a:gd name="adj" fmla="val 1000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22860" tIns="15240" rIns="22860" bIns="15240" numCol="1" spcCol="1270" anchor="ctr" anchorCtr="0">
          <a:noAutofit/>
        </a:bodyPr>
        <a:lstStyle/>
        <a:p>
          <a:pPr marL="0" lvl="0" indent="0" algn="ctr" defTabSz="533400">
            <a:lnSpc>
              <a:spcPct val="90000"/>
            </a:lnSpc>
            <a:spcBef>
              <a:spcPct val="0"/>
            </a:spcBef>
            <a:spcAft>
              <a:spcPct val="35000"/>
            </a:spcAft>
            <a:buNone/>
          </a:pPr>
          <a:r>
            <a:rPr lang="en-US" sz="1200" b="1" kern="1200" dirty="0"/>
            <a:t>LCP</a:t>
          </a:r>
        </a:p>
      </dsp:txBody>
      <dsp:txXfrm>
        <a:off x="3278015" y="30409"/>
        <a:ext cx="808656" cy="392128"/>
      </dsp:txXfrm>
    </dsp:sp>
    <dsp:sp modelId="{FCDEAFCE-D8EF-49B3-ACEC-3894E6490DCA}">
      <dsp:nvSpPr>
        <dsp:cNvPr id="0" name=""/>
        <dsp:cNvSpPr/>
      </dsp:nvSpPr>
      <dsp:spPr>
        <a:xfrm>
          <a:off x="3303400" y="434738"/>
          <a:ext cx="91440" cy="295610"/>
        </a:xfrm>
        <a:custGeom>
          <a:avLst/>
          <a:gdLst/>
          <a:ahLst/>
          <a:cxnLst/>
          <a:rect l="0" t="0" r="0" b="0"/>
          <a:pathLst>
            <a:path>
              <a:moveTo>
                <a:pt x="45720" y="0"/>
              </a:moveTo>
              <a:lnTo>
                <a:pt x="45720" y="295610"/>
              </a:lnTo>
              <a:lnTo>
                <a:pt x="129025" y="29561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481CC258-F248-420C-B6B0-63CD07EAA4A0}">
      <dsp:nvSpPr>
        <dsp:cNvPr id="0" name=""/>
        <dsp:cNvSpPr/>
      </dsp:nvSpPr>
      <dsp:spPr>
        <a:xfrm>
          <a:off x="3432426" y="522084"/>
          <a:ext cx="666445" cy="416528"/>
        </a:xfrm>
        <a:prstGeom prst="roundRect">
          <a:avLst>
            <a:gd name="adj" fmla="val 10000"/>
          </a:avLst>
        </a:prstGeom>
        <a:solidFill>
          <a:schemeClr val="tx2">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59</a:t>
          </a:r>
        </a:p>
      </dsp:txBody>
      <dsp:txXfrm>
        <a:off x="3444626" y="534284"/>
        <a:ext cx="642045" cy="392128"/>
      </dsp:txXfrm>
    </dsp:sp>
    <dsp:sp modelId="{2D95304E-FC70-4B94-AF77-8E96BCCC9C57}">
      <dsp:nvSpPr>
        <dsp:cNvPr id="0" name=""/>
        <dsp:cNvSpPr/>
      </dsp:nvSpPr>
      <dsp:spPr>
        <a:xfrm>
          <a:off x="3349120" y="434738"/>
          <a:ext cx="96301" cy="816270"/>
        </a:xfrm>
        <a:custGeom>
          <a:avLst/>
          <a:gdLst/>
          <a:ahLst/>
          <a:cxnLst/>
          <a:rect l="0" t="0" r="0" b="0"/>
          <a:pathLst>
            <a:path>
              <a:moveTo>
                <a:pt x="0" y="0"/>
              </a:moveTo>
              <a:lnTo>
                <a:pt x="0" y="816270"/>
              </a:lnTo>
              <a:lnTo>
                <a:pt x="96301" y="816270"/>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85FBA5E6-D94E-4C16-9E2B-6C1B81F69EBF}">
      <dsp:nvSpPr>
        <dsp:cNvPr id="0" name=""/>
        <dsp:cNvSpPr/>
      </dsp:nvSpPr>
      <dsp:spPr>
        <a:xfrm>
          <a:off x="3445422" y="1042744"/>
          <a:ext cx="666445" cy="416528"/>
        </a:xfrm>
        <a:prstGeom prst="roundRect">
          <a:avLst>
            <a:gd name="adj" fmla="val 10000"/>
          </a:avLst>
        </a:prstGeom>
        <a:solidFill>
          <a:schemeClr val="tx1">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b="0" kern="1200" dirty="0">
              <a:solidFill>
                <a:schemeClr val="bg1"/>
              </a:solidFill>
            </a:rPr>
            <a:t>16</a:t>
          </a:r>
        </a:p>
      </dsp:txBody>
      <dsp:txXfrm>
        <a:off x="3457622" y="1054944"/>
        <a:ext cx="642045" cy="392128"/>
      </dsp:txXfrm>
    </dsp:sp>
    <dsp:sp modelId="{FC8FD60C-ADE2-4122-97E8-6C28562FF6FF}">
      <dsp:nvSpPr>
        <dsp:cNvPr id="0" name=""/>
        <dsp:cNvSpPr/>
      </dsp:nvSpPr>
      <dsp:spPr>
        <a:xfrm>
          <a:off x="3303400" y="434738"/>
          <a:ext cx="91440" cy="1336931"/>
        </a:xfrm>
        <a:custGeom>
          <a:avLst/>
          <a:gdLst/>
          <a:ahLst/>
          <a:cxnLst/>
          <a:rect l="0" t="0" r="0" b="0"/>
          <a:pathLst>
            <a:path>
              <a:moveTo>
                <a:pt x="45720" y="0"/>
              </a:moveTo>
              <a:lnTo>
                <a:pt x="45720" y="1336931"/>
              </a:lnTo>
              <a:lnTo>
                <a:pt x="129025" y="133693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55452DF3-690D-40C3-9BB5-8CB2FDF799D5}">
      <dsp:nvSpPr>
        <dsp:cNvPr id="0" name=""/>
        <dsp:cNvSpPr/>
      </dsp:nvSpPr>
      <dsp:spPr>
        <a:xfrm>
          <a:off x="3432426" y="1563405"/>
          <a:ext cx="666445" cy="416528"/>
        </a:xfrm>
        <a:prstGeom prst="roundRect">
          <a:avLst>
            <a:gd name="adj" fmla="val 10000"/>
          </a:avLst>
        </a:prstGeom>
        <a:solidFill>
          <a:schemeClr val="tx2">
            <a:lumMod val="20000"/>
            <a:lumOff val="80000"/>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43</a:t>
          </a:r>
        </a:p>
      </dsp:txBody>
      <dsp:txXfrm>
        <a:off x="3444626" y="1575605"/>
        <a:ext cx="642045" cy="392128"/>
      </dsp:txXfrm>
    </dsp:sp>
    <dsp:sp modelId="{E9F080AE-0112-4590-877C-C9B9BD4FC5AF}">
      <dsp:nvSpPr>
        <dsp:cNvPr id="0" name=""/>
        <dsp:cNvSpPr/>
      </dsp:nvSpPr>
      <dsp:spPr>
        <a:xfrm>
          <a:off x="3303400" y="434738"/>
          <a:ext cx="91440" cy="1857591"/>
        </a:xfrm>
        <a:custGeom>
          <a:avLst/>
          <a:gdLst/>
          <a:ahLst/>
          <a:cxnLst/>
          <a:rect l="0" t="0" r="0" b="0"/>
          <a:pathLst>
            <a:path>
              <a:moveTo>
                <a:pt x="45720" y="0"/>
              </a:moveTo>
              <a:lnTo>
                <a:pt x="45720" y="1857591"/>
              </a:lnTo>
              <a:lnTo>
                <a:pt x="129025" y="1857591"/>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09AFBD3D-5D78-4412-90ED-AA1587C714E2}">
      <dsp:nvSpPr>
        <dsp:cNvPr id="0" name=""/>
        <dsp:cNvSpPr/>
      </dsp:nvSpPr>
      <dsp:spPr>
        <a:xfrm>
          <a:off x="3432426" y="2084066"/>
          <a:ext cx="666445" cy="416528"/>
        </a:xfrm>
        <a:prstGeom prst="roundRect">
          <a:avLst>
            <a:gd name="adj" fmla="val 10000"/>
          </a:avLst>
        </a:prstGeom>
        <a:solidFill>
          <a:schemeClr val="accent6">
            <a:lumMod val="75000"/>
            <a:alpha val="90000"/>
          </a:scheme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100%</a:t>
          </a:r>
        </a:p>
      </dsp:txBody>
      <dsp:txXfrm>
        <a:off x="3444626" y="2096266"/>
        <a:ext cx="642045" cy="392128"/>
      </dsp:txXfrm>
    </dsp:sp>
    <dsp:sp modelId="{625D1C0B-4EB5-4DAB-A876-E202F31DB893}">
      <dsp:nvSpPr>
        <dsp:cNvPr id="0" name=""/>
        <dsp:cNvSpPr/>
      </dsp:nvSpPr>
      <dsp:spPr>
        <a:xfrm>
          <a:off x="3349120" y="434738"/>
          <a:ext cx="96301" cy="2433284"/>
        </a:xfrm>
        <a:custGeom>
          <a:avLst/>
          <a:gdLst/>
          <a:ahLst/>
          <a:cxnLst/>
          <a:rect l="0" t="0" r="0" b="0"/>
          <a:pathLst>
            <a:path>
              <a:moveTo>
                <a:pt x="0" y="0"/>
              </a:moveTo>
              <a:lnTo>
                <a:pt x="0" y="2433284"/>
              </a:lnTo>
              <a:lnTo>
                <a:pt x="96301" y="2433284"/>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1A4B4EFE-DAA1-42C7-91A3-8D2717DC55AB}">
      <dsp:nvSpPr>
        <dsp:cNvPr id="0" name=""/>
        <dsp:cNvSpPr/>
      </dsp:nvSpPr>
      <dsp:spPr>
        <a:xfrm>
          <a:off x="3445422" y="2659758"/>
          <a:ext cx="666445" cy="416528"/>
        </a:xfrm>
        <a:prstGeom prst="roundRect">
          <a:avLst>
            <a:gd name="adj" fmla="val 10000"/>
          </a:avLst>
        </a:prstGeom>
        <a:solidFill>
          <a:srgbClr val="92D050">
            <a:alpha val="90000"/>
          </a:srgb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34</a:t>
          </a:r>
        </a:p>
      </dsp:txBody>
      <dsp:txXfrm>
        <a:off x="3457622" y="2671958"/>
        <a:ext cx="642045" cy="392128"/>
      </dsp:txXfrm>
    </dsp:sp>
    <dsp:sp modelId="{A885198D-705D-4AF6-9427-F230789D200B}">
      <dsp:nvSpPr>
        <dsp:cNvPr id="0" name=""/>
        <dsp:cNvSpPr/>
      </dsp:nvSpPr>
      <dsp:spPr>
        <a:xfrm>
          <a:off x="3303400" y="434738"/>
          <a:ext cx="91440" cy="2898913"/>
        </a:xfrm>
        <a:custGeom>
          <a:avLst/>
          <a:gdLst/>
          <a:ahLst/>
          <a:cxnLst/>
          <a:rect l="0" t="0" r="0" b="0"/>
          <a:pathLst>
            <a:path>
              <a:moveTo>
                <a:pt x="45720" y="0"/>
              </a:moveTo>
              <a:lnTo>
                <a:pt x="45720" y="2898913"/>
              </a:lnTo>
              <a:lnTo>
                <a:pt x="129025" y="2898913"/>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3DF46665-8D0E-4DD8-96A1-94FAD042C2B6}">
      <dsp:nvSpPr>
        <dsp:cNvPr id="0" name=""/>
        <dsp:cNvSpPr/>
      </dsp:nvSpPr>
      <dsp:spPr>
        <a:xfrm>
          <a:off x="3432426" y="3125387"/>
          <a:ext cx="666445" cy="416528"/>
        </a:xfrm>
        <a:prstGeom prst="roundRect">
          <a:avLst>
            <a:gd name="adj" fmla="val 10000"/>
          </a:avLst>
        </a:prstGeom>
        <a:solidFill>
          <a:srgbClr val="FF0000">
            <a:alpha val="90000"/>
          </a:srgb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9</a:t>
          </a:r>
        </a:p>
      </dsp:txBody>
      <dsp:txXfrm>
        <a:off x="3444626" y="3137587"/>
        <a:ext cx="642045" cy="392128"/>
      </dsp:txXfrm>
    </dsp:sp>
    <dsp:sp modelId="{B7E7715A-0505-4A1C-A2BA-512A91EF904A}">
      <dsp:nvSpPr>
        <dsp:cNvPr id="0" name=""/>
        <dsp:cNvSpPr/>
      </dsp:nvSpPr>
      <dsp:spPr>
        <a:xfrm>
          <a:off x="3303400" y="434738"/>
          <a:ext cx="91440" cy="3419573"/>
        </a:xfrm>
        <a:custGeom>
          <a:avLst/>
          <a:gdLst/>
          <a:ahLst/>
          <a:cxnLst/>
          <a:rect l="0" t="0" r="0" b="0"/>
          <a:pathLst>
            <a:path>
              <a:moveTo>
                <a:pt x="45720" y="0"/>
              </a:moveTo>
              <a:lnTo>
                <a:pt x="45720" y="3419573"/>
              </a:lnTo>
              <a:lnTo>
                <a:pt x="129025" y="3419573"/>
              </a:lnTo>
            </a:path>
          </a:pathLst>
        </a:custGeom>
        <a:noFill/>
        <a:ln w="12700" cap="flat" cmpd="sng" algn="ctr">
          <a:solidFill>
            <a:schemeClr val="accent1">
              <a:shade val="60000"/>
              <a:hueOff val="0"/>
              <a:satOff val="0"/>
              <a:lumOff val="0"/>
              <a:alphaOff val="0"/>
            </a:schemeClr>
          </a:solidFill>
          <a:prstDash val="solid"/>
          <a:miter lim="800000"/>
        </a:ln>
        <a:effectLst/>
      </dsp:spPr>
      <dsp:style>
        <a:lnRef idx="2">
          <a:scrgbClr r="0" g="0" b="0"/>
        </a:lnRef>
        <a:fillRef idx="0">
          <a:scrgbClr r="0" g="0" b="0"/>
        </a:fillRef>
        <a:effectRef idx="0">
          <a:scrgbClr r="0" g="0" b="0"/>
        </a:effectRef>
        <a:fontRef idx="minor"/>
      </dsp:style>
    </dsp:sp>
    <dsp:sp modelId="{92B98AA0-62EC-4A94-B0AC-8379F890B3F2}">
      <dsp:nvSpPr>
        <dsp:cNvPr id="0" name=""/>
        <dsp:cNvSpPr/>
      </dsp:nvSpPr>
      <dsp:spPr>
        <a:xfrm>
          <a:off x="3432426" y="3646047"/>
          <a:ext cx="666445" cy="416528"/>
        </a:xfrm>
        <a:prstGeom prst="roundRect">
          <a:avLst>
            <a:gd name="adj" fmla="val 10000"/>
          </a:avLst>
        </a:prstGeom>
        <a:solidFill>
          <a:srgbClr val="FFC000">
            <a:alpha val="90000"/>
          </a:srgbClr>
        </a:solidFill>
        <a:ln w="12700" cap="flat" cmpd="sng" algn="ctr">
          <a:solidFill>
            <a:schemeClr val="accen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15240" tIns="10160" rIns="15240" bIns="10160" numCol="1" spcCol="1270" anchor="ctr" anchorCtr="0">
          <a:noAutofit/>
        </a:bodyPr>
        <a:lstStyle/>
        <a:p>
          <a:pPr marL="0" lvl="0" indent="0" algn="ctr" defTabSz="355600">
            <a:lnSpc>
              <a:spcPct val="90000"/>
            </a:lnSpc>
            <a:spcBef>
              <a:spcPct val="0"/>
            </a:spcBef>
            <a:spcAft>
              <a:spcPct val="35000"/>
            </a:spcAft>
            <a:buNone/>
          </a:pPr>
          <a:r>
            <a:rPr lang="en-US" sz="800" kern="1200" dirty="0">
              <a:solidFill>
                <a:srgbClr val="000000"/>
              </a:solidFill>
            </a:rPr>
            <a:t>0</a:t>
          </a:r>
        </a:p>
      </dsp:txBody>
      <dsp:txXfrm>
        <a:off x="3444626" y="3658247"/>
        <a:ext cx="642045" cy="392128"/>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E51D746-A00B-4678-BF5A-D4EB018D94F9}">
      <dsp:nvSpPr>
        <dsp:cNvPr id="0" name=""/>
        <dsp:cNvSpPr/>
      </dsp:nvSpPr>
      <dsp:spPr>
        <a:xfrm>
          <a:off x="1241077" y="255827"/>
          <a:ext cx="951011" cy="634324"/>
        </a:xfrm>
        <a:prstGeom prst="rect">
          <a:avLst/>
        </a:prstGeom>
        <a:solidFill>
          <a:schemeClr val="tx1">
            <a:lumMod val="60000"/>
            <a:lumOff val="4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b="1" kern="1200" dirty="0">
              <a:solidFill>
                <a:srgbClr val="000000"/>
              </a:solidFill>
            </a:rPr>
            <a:t>Total Sales</a:t>
          </a:r>
        </a:p>
        <a:p>
          <a:pPr marL="0" lvl="0" indent="0" algn="l" defTabSz="488950">
            <a:lnSpc>
              <a:spcPct val="90000"/>
            </a:lnSpc>
            <a:spcBef>
              <a:spcPct val="0"/>
            </a:spcBef>
            <a:spcAft>
              <a:spcPct val="35000"/>
            </a:spcAft>
            <a:buNone/>
          </a:pPr>
          <a:endParaRPr lang="en-US" sz="1100" b="1" kern="1200" dirty="0">
            <a:solidFill>
              <a:srgbClr val="000000"/>
            </a:solidFill>
          </a:endParaRPr>
        </a:p>
      </dsp:txBody>
      <dsp:txXfrm>
        <a:off x="1393239" y="255827"/>
        <a:ext cx="798849" cy="634324"/>
      </dsp:txXfrm>
    </dsp:sp>
    <dsp:sp modelId="{A3EA0EE6-678D-49A0-A731-9D3B4A3850FA}">
      <dsp:nvSpPr>
        <dsp:cNvPr id="0" name=""/>
        <dsp:cNvSpPr/>
      </dsp:nvSpPr>
      <dsp:spPr>
        <a:xfrm>
          <a:off x="1241077" y="890151"/>
          <a:ext cx="951011" cy="634324"/>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b="1" kern="1200" dirty="0">
              <a:solidFill>
                <a:srgbClr val="000000"/>
              </a:solidFill>
            </a:rPr>
            <a:t>Eligible for Audit (22</a:t>
          </a:r>
          <a:r>
            <a:rPr lang="en-US" sz="1100" b="1" kern="1200" baseline="30000" dirty="0">
              <a:solidFill>
                <a:srgbClr val="000000"/>
              </a:solidFill>
            </a:rPr>
            <a:t>nd</a:t>
          </a:r>
          <a:r>
            <a:rPr lang="en-US" sz="1100" b="1" kern="1200" dirty="0">
              <a:solidFill>
                <a:srgbClr val="000000"/>
              </a:solidFill>
            </a:rPr>
            <a:t> Dec)</a:t>
          </a:r>
        </a:p>
      </dsp:txBody>
      <dsp:txXfrm>
        <a:off x="1393239" y="890151"/>
        <a:ext cx="798849" cy="634324"/>
      </dsp:txXfrm>
    </dsp:sp>
    <dsp:sp modelId="{386E5C96-9C6E-4EFF-940D-F03F0D73EAD8}">
      <dsp:nvSpPr>
        <dsp:cNvPr id="0" name=""/>
        <dsp:cNvSpPr/>
      </dsp:nvSpPr>
      <dsp:spPr>
        <a:xfrm>
          <a:off x="1241077" y="1524476"/>
          <a:ext cx="951011" cy="634324"/>
        </a:xfrm>
        <a:prstGeom prst="rect">
          <a:avLst/>
        </a:prstGeom>
        <a:solidFill>
          <a:schemeClr val="accent6">
            <a:lumMod val="60000"/>
            <a:lumOff val="4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b="1" kern="1200" dirty="0">
              <a:solidFill>
                <a:srgbClr val="000000"/>
              </a:solidFill>
            </a:rPr>
            <a:t>Attempted</a:t>
          </a:r>
        </a:p>
      </dsp:txBody>
      <dsp:txXfrm>
        <a:off x="1393239" y="1524476"/>
        <a:ext cx="798849" cy="634324"/>
      </dsp:txXfrm>
    </dsp:sp>
    <dsp:sp modelId="{245CE05B-F9B3-4B25-9A77-1BCAC48FBB39}">
      <dsp:nvSpPr>
        <dsp:cNvPr id="0" name=""/>
        <dsp:cNvSpPr/>
      </dsp:nvSpPr>
      <dsp:spPr>
        <a:xfrm>
          <a:off x="1241077" y="2158801"/>
          <a:ext cx="951011" cy="634324"/>
        </a:xfrm>
        <a:prstGeom prst="rect">
          <a:avLst/>
        </a:prstGeom>
        <a:solidFill>
          <a:schemeClr val="accent4">
            <a:lumMod val="60000"/>
            <a:lumOff val="40000"/>
            <a:alpha val="9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b="1" kern="1200" dirty="0">
              <a:solidFill>
                <a:srgbClr val="000000"/>
              </a:solidFill>
            </a:rPr>
            <a:t>Contacted</a:t>
          </a:r>
        </a:p>
      </dsp:txBody>
      <dsp:txXfrm>
        <a:off x="1393239" y="2158801"/>
        <a:ext cx="798849" cy="634324"/>
      </dsp:txXfrm>
    </dsp:sp>
    <dsp:sp modelId="{5F2D0C3F-461A-408B-AA55-E0811ADF1EEA}">
      <dsp:nvSpPr>
        <dsp:cNvPr id="0" name=""/>
        <dsp:cNvSpPr/>
      </dsp:nvSpPr>
      <dsp:spPr>
        <a:xfrm>
          <a:off x="1241077" y="2793126"/>
          <a:ext cx="951011" cy="634324"/>
        </a:xfrm>
        <a:prstGeom prst="rect">
          <a:avLst/>
        </a:prstGeom>
        <a:solidFill>
          <a:srgbClr val="92D050"/>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b="1" kern="1200" dirty="0">
              <a:solidFill>
                <a:srgbClr val="000000"/>
              </a:solidFill>
            </a:rPr>
            <a:t>Audit Score</a:t>
          </a:r>
        </a:p>
      </dsp:txBody>
      <dsp:txXfrm>
        <a:off x="1393239" y="2793126"/>
        <a:ext cx="798849" cy="634324"/>
      </dsp:txXfrm>
    </dsp:sp>
    <dsp:sp modelId="{1E017463-7597-4FA8-B933-D2DE33210A73}">
      <dsp:nvSpPr>
        <dsp:cNvPr id="0" name=""/>
        <dsp:cNvSpPr/>
      </dsp:nvSpPr>
      <dsp:spPr>
        <a:xfrm>
          <a:off x="1241077" y="3427451"/>
          <a:ext cx="951011" cy="634324"/>
        </a:xfrm>
        <a:prstGeom prst="rect">
          <a:avLst/>
        </a:prstGeom>
        <a:solidFill>
          <a:schemeClr val="tx2">
            <a:alpha val="9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b="1" kern="1200" dirty="0">
              <a:solidFill>
                <a:srgbClr val="000000"/>
              </a:solidFill>
            </a:rPr>
            <a:t>CSS</a:t>
          </a:r>
        </a:p>
      </dsp:txBody>
      <dsp:txXfrm>
        <a:off x="1393239" y="3427451"/>
        <a:ext cx="798849" cy="634324"/>
      </dsp:txXfrm>
    </dsp:sp>
    <dsp:sp modelId="{A9C34DFD-9F75-43DB-83D6-EF6FCD01A24B}">
      <dsp:nvSpPr>
        <dsp:cNvPr id="0" name=""/>
        <dsp:cNvSpPr/>
      </dsp:nvSpPr>
      <dsp:spPr>
        <a:xfrm>
          <a:off x="733871" y="2223"/>
          <a:ext cx="634007" cy="634007"/>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r>
            <a:rPr lang="en-US" sz="1100" b="1" kern="1200" dirty="0">
              <a:solidFill>
                <a:srgbClr val="000000"/>
              </a:solidFill>
            </a:rPr>
            <a:t>Header</a:t>
          </a:r>
        </a:p>
      </dsp:txBody>
      <dsp:txXfrm>
        <a:off x="826719" y="95071"/>
        <a:ext cx="448311" cy="448311"/>
      </dsp:txXfrm>
    </dsp:sp>
    <dsp:sp modelId="{0303A70D-6FC7-4602-926B-9F107038CB4B}">
      <dsp:nvSpPr>
        <dsp:cNvPr id="0" name=""/>
        <dsp:cNvSpPr/>
      </dsp:nvSpPr>
      <dsp:spPr>
        <a:xfrm>
          <a:off x="2826097" y="255827"/>
          <a:ext cx="951011" cy="634324"/>
        </a:xfrm>
        <a:prstGeom prst="rect">
          <a:avLst/>
        </a:prstGeom>
        <a:solidFill>
          <a:schemeClr val="tx1">
            <a:lumMod val="60000"/>
            <a:lumOff val="4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kern="1200" dirty="0">
              <a:solidFill>
                <a:srgbClr val="000000"/>
              </a:solidFill>
            </a:rPr>
            <a:t>319</a:t>
          </a:r>
        </a:p>
      </dsp:txBody>
      <dsp:txXfrm>
        <a:off x="2978259" y="255827"/>
        <a:ext cx="798849" cy="634324"/>
      </dsp:txXfrm>
    </dsp:sp>
    <dsp:sp modelId="{6056720C-7FFF-4176-8360-4121DF58105A}">
      <dsp:nvSpPr>
        <dsp:cNvPr id="0" name=""/>
        <dsp:cNvSpPr/>
      </dsp:nvSpPr>
      <dsp:spPr>
        <a:xfrm>
          <a:off x="2826097" y="890151"/>
          <a:ext cx="951011" cy="634324"/>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kern="1200" dirty="0">
              <a:solidFill>
                <a:srgbClr val="000000"/>
              </a:solidFill>
            </a:rPr>
            <a:t>273</a:t>
          </a:r>
        </a:p>
      </dsp:txBody>
      <dsp:txXfrm>
        <a:off x="2978259" y="890151"/>
        <a:ext cx="798849" cy="634324"/>
      </dsp:txXfrm>
    </dsp:sp>
    <dsp:sp modelId="{AAE8CCD7-248A-482D-ADE6-0E8DE5E13B10}">
      <dsp:nvSpPr>
        <dsp:cNvPr id="0" name=""/>
        <dsp:cNvSpPr/>
      </dsp:nvSpPr>
      <dsp:spPr>
        <a:xfrm>
          <a:off x="2826097" y="1524476"/>
          <a:ext cx="951011" cy="634324"/>
        </a:xfrm>
        <a:prstGeom prst="rect">
          <a:avLst/>
        </a:prstGeom>
        <a:solidFill>
          <a:schemeClr val="accent6">
            <a:lumMod val="60000"/>
            <a:lumOff val="40000"/>
            <a:alpha val="9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kern="1200" dirty="0">
              <a:solidFill>
                <a:srgbClr val="000000"/>
              </a:solidFill>
            </a:rPr>
            <a:t>273</a:t>
          </a:r>
        </a:p>
        <a:p>
          <a:pPr marL="0" lvl="0" indent="0" algn="l" defTabSz="488950">
            <a:lnSpc>
              <a:spcPct val="90000"/>
            </a:lnSpc>
            <a:spcBef>
              <a:spcPct val="0"/>
            </a:spcBef>
            <a:spcAft>
              <a:spcPct val="35000"/>
            </a:spcAft>
            <a:buNone/>
          </a:pPr>
          <a:r>
            <a:rPr lang="en-US" sz="1100" kern="1200" dirty="0">
              <a:solidFill>
                <a:srgbClr val="000000"/>
              </a:solidFill>
            </a:rPr>
            <a:t>(100%)</a:t>
          </a:r>
        </a:p>
      </dsp:txBody>
      <dsp:txXfrm>
        <a:off x="2978259" y="1524476"/>
        <a:ext cx="798849" cy="634324"/>
      </dsp:txXfrm>
    </dsp:sp>
    <dsp:sp modelId="{1EE6E3DB-7E30-4A6E-85C5-699D05C900FD}">
      <dsp:nvSpPr>
        <dsp:cNvPr id="0" name=""/>
        <dsp:cNvSpPr/>
      </dsp:nvSpPr>
      <dsp:spPr>
        <a:xfrm>
          <a:off x="2826097" y="2158801"/>
          <a:ext cx="951011" cy="634324"/>
        </a:xfrm>
        <a:prstGeom prst="rect">
          <a:avLst/>
        </a:prstGeom>
        <a:solidFill>
          <a:schemeClr val="accent4">
            <a:lumMod val="60000"/>
            <a:lumOff val="40000"/>
            <a:alpha val="9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kern="1200" dirty="0">
              <a:solidFill>
                <a:srgbClr val="000000"/>
              </a:solidFill>
            </a:rPr>
            <a:t>221</a:t>
          </a:r>
        </a:p>
        <a:p>
          <a:pPr marL="0" lvl="0" indent="0" algn="l" defTabSz="488950">
            <a:lnSpc>
              <a:spcPct val="90000"/>
            </a:lnSpc>
            <a:spcBef>
              <a:spcPct val="0"/>
            </a:spcBef>
            <a:spcAft>
              <a:spcPct val="35000"/>
            </a:spcAft>
            <a:buNone/>
          </a:pPr>
          <a:r>
            <a:rPr lang="en-US" sz="1100" kern="1200" dirty="0">
              <a:solidFill>
                <a:srgbClr val="000000"/>
              </a:solidFill>
            </a:rPr>
            <a:t>(81%)</a:t>
          </a:r>
        </a:p>
      </dsp:txBody>
      <dsp:txXfrm>
        <a:off x="2978259" y="2158801"/>
        <a:ext cx="798849" cy="634324"/>
      </dsp:txXfrm>
    </dsp:sp>
    <dsp:sp modelId="{9CBF0500-D32C-4E95-9B4F-636A17B13DA3}">
      <dsp:nvSpPr>
        <dsp:cNvPr id="0" name=""/>
        <dsp:cNvSpPr/>
      </dsp:nvSpPr>
      <dsp:spPr>
        <a:xfrm>
          <a:off x="2869510" y="2809637"/>
          <a:ext cx="934007" cy="593556"/>
        </a:xfrm>
        <a:prstGeom prst="rect">
          <a:avLst/>
        </a:prstGeom>
        <a:solidFill>
          <a:srgbClr val="92D050">
            <a:alpha val="90000"/>
          </a:srgb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b="0" kern="1200" dirty="0">
              <a:solidFill>
                <a:srgbClr val="000000"/>
              </a:solidFill>
            </a:rPr>
            <a:t>80%</a:t>
          </a:r>
        </a:p>
      </dsp:txBody>
      <dsp:txXfrm>
        <a:off x="3018952" y="2809637"/>
        <a:ext cx="784566" cy="593556"/>
      </dsp:txXfrm>
    </dsp:sp>
    <dsp:sp modelId="{8EAAF0B8-B5D7-4FCF-9DB2-458138044A68}">
      <dsp:nvSpPr>
        <dsp:cNvPr id="0" name=""/>
        <dsp:cNvSpPr/>
      </dsp:nvSpPr>
      <dsp:spPr>
        <a:xfrm>
          <a:off x="2836197" y="3381037"/>
          <a:ext cx="951011" cy="634324"/>
        </a:xfrm>
        <a:prstGeom prst="rect">
          <a:avLst/>
        </a:prstGeom>
        <a:solidFill>
          <a:schemeClr val="tx2">
            <a:alpha val="9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b="1" kern="1200" dirty="0">
              <a:solidFill>
                <a:srgbClr val="000000"/>
              </a:solidFill>
            </a:rPr>
            <a:t>100%</a:t>
          </a:r>
        </a:p>
      </dsp:txBody>
      <dsp:txXfrm>
        <a:off x="2988358" y="3381037"/>
        <a:ext cx="798849" cy="634324"/>
      </dsp:txXfrm>
    </dsp:sp>
    <dsp:sp modelId="{F1A6C75F-4CD6-4F27-A99F-7E224698E25B}">
      <dsp:nvSpPr>
        <dsp:cNvPr id="0" name=""/>
        <dsp:cNvSpPr/>
      </dsp:nvSpPr>
      <dsp:spPr>
        <a:xfrm>
          <a:off x="2318891" y="2223"/>
          <a:ext cx="634007" cy="634007"/>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r>
            <a:rPr lang="en-US" sz="1100" b="1" kern="1200" dirty="0">
              <a:solidFill>
                <a:srgbClr val="000000"/>
              </a:solidFill>
            </a:rPr>
            <a:t>New Unified</a:t>
          </a:r>
        </a:p>
      </dsp:txBody>
      <dsp:txXfrm>
        <a:off x="2411739" y="95071"/>
        <a:ext cx="448311" cy="448311"/>
      </dsp:txXfrm>
    </dsp:sp>
    <dsp:sp modelId="{42A4EDEA-C4B3-4347-AC56-3592C4A4B977}">
      <dsp:nvSpPr>
        <dsp:cNvPr id="0" name=""/>
        <dsp:cNvSpPr/>
      </dsp:nvSpPr>
      <dsp:spPr>
        <a:xfrm>
          <a:off x="4411116" y="255827"/>
          <a:ext cx="951011" cy="634324"/>
        </a:xfrm>
        <a:prstGeom prst="rect">
          <a:avLst/>
        </a:prstGeom>
        <a:solidFill>
          <a:schemeClr val="tx1">
            <a:lumMod val="60000"/>
            <a:lumOff val="40000"/>
            <a:alpha val="9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kern="1200" dirty="0">
              <a:solidFill>
                <a:srgbClr val="000000"/>
              </a:solidFill>
            </a:rPr>
            <a:t>49</a:t>
          </a:r>
        </a:p>
      </dsp:txBody>
      <dsp:txXfrm>
        <a:off x="4563278" y="255827"/>
        <a:ext cx="798849" cy="634324"/>
      </dsp:txXfrm>
    </dsp:sp>
    <dsp:sp modelId="{BE089A4E-8171-4959-BDDA-0AA5B420F4A5}">
      <dsp:nvSpPr>
        <dsp:cNvPr id="0" name=""/>
        <dsp:cNvSpPr/>
      </dsp:nvSpPr>
      <dsp:spPr>
        <a:xfrm>
          <a:off x="4424069" y="904310"/>
          <a:ext cx="951011" cy="634324"/>
        </a:xfrm>
        <a:prstGeom prst="rect">
          <a:avLst/>
        </a:prstGeom>
        <a:solidFill>
          <a:schemeClr val="accent1">
            <a:alpha val="90000"/>
            <a:tint val="40000"/>
            <a:hueOff val="0"/>
            <a:satOff val="0"/>
            <a:lumOff val="0"/>
            <a:alphaOff val="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kern="1200" dirty="0">
              <a:solidFill>
                <a:srgbClr val="000000"/>
              </a:solidFill>
            </a:rPr>
            <a:t>37</a:t>
          </a:r>
        </a:p>
      </dsp:txBody>
      <dsp:txXfrm>
        <a:off x="4576231" y="904310"/>
        <a:ext cx="798849" cy="634324"/>
      </dsp:txXfrm>
    </dsp:sp>
    <dsp:sp modelId="{396E74FE-7A43-4B4B-AA94-4A9610E5BF99}">
      <dsp:nvSpPr>
        <dsp:cNvPr id="0" name=""/>
        <dsp:cNvSpPr/>
      </dsp:nvSpPr>
      <dsp:spPr>
        <a:xfrm>
          <a:off x="4411116" y="1524476"/>
          <a:ext cx="951011" cy="634324"/>
        </a:xfrm>
        <a:prstGeom prst="rect">
          <a:avLst/>
        </a:prstGeom>
        <a:solidFill>
          <a:schemeClr val="accent6">
            <a:lumMod val="60000"/>
            <a:lumOff val="40000"/>
            <a:alpha val="9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kern="1200" dirty="0">
              <a:solidFill>
                <a:srgbClr val="000000"/>
              </a:solidFill>
            </a:rPr>
            <a:t>37</a:t>
          </a:r>
        </a:p>
        <a:p>
          <a:pPr marL="0" lvl="0" indent="0" algn="l" defTabSz="488950">
            <a:lnSpc>
              <a:spcPct val="90000"/>
            </a:lnSpc>
            <a:spcBef>
              <a:spcPct val="0"/>
            </a:spcBef>
            <a:spcAft>
              <a:spcPct val="35000"/>
            </a:spcAft>
            <a:buNone/>
          </a:pPr>
          <a:r>
            <a:rPr lang="en-US" sz="1100" kern="1200" dirty="0">
              <a:solidFill>
                <a:srgbClr val="000000"/>
              </a:solidFill>
            </a:rPr>
            <a:t>(100%)</a:t>
          </a:r>
        </a:p>
      </dsp:txBody>
      <dsp:txXfrm>
        <a:off x="4563278" y="1524476"/>
        <a:ext cx="798849" cy="634324"/>
      </dsp:txXfrm>
    </dsp:sp>
    <dsp:sp modelId="{32BF8B5A-AD88-4007-8156-E80652BA7FA5}">
      <dsp:nvSpPr>
        <dsp:cNvPr id="0" name=""/>
        <dsp:cNvSpPr/>
      </dsp:nvSpPr>
      <dsp:spPr>
        <a:xfrm>
          <a:off x="4411116" y="2158801"/>
          <a:ext cx="951011" cy="634324"/>
        </a:xfrm>
        <a:prstGeom prst="rect">
          <a:avLst/>
        </a:prstGeom>
        <a:solidFill>
          <a:schemeClr val="accent4">
            <a:lumMod val="60000"/>
            <a:lumOff val="40000"/>
            <a:alpha val="90000"/>
          </a:scheme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kern="1200" dirty="0">
              <a:solidFill>
                <a:srgbClr val="000000"/>
              </a:solidFill>
            </a:rPr>
            <a:t>29</a:t>
          </a:r>
        </a:p>
        <a:p>
          <a:pPr marL="0" lvl="0" indent="0" algn="l" defTabSz="488950">
            <a:lnSpc>
              <a:spcPct val="90000"/>
            </a:lnSpc>
            <a:spcBef>
              <a:spcPct val="0"/>
            </a:spcBef>
            <a:spcAft>
              <a:spcPct val="35000"/>
            </a:spcAft>
            <a:buNone/>
          </a:pPr>
          <a:r>
            <a:rPr lang="en-US" sz="1100" kern="1200" dirty="0">
              <a:solidFill>
                <a:srgbClr val="000000"/>
              </a:solidFill>
            </a:rPr>
            <a:t>(78%)</a:t>
          </a:r>
        </a:p>
      </dsp:txBody>
      <dsp:txXfrm>
        <a:off x="4563278" y="2158801"/>
        <a:ext cx="798849" cy="634324"/>
      </dsp:txXfrm>
    </dsp:sp>
    <dsp:sp modelId="{A966D556-2D75-4615-B5D4-68E099F90075}">
      <dsp:nvSpPr>
        <dsp:cNvPr id="0" name=""/>
        <dsp:cNvSpPr/>
      </dsp:nvSpPr>
      <dsp:spPr>
        <a:xfrm>
          <a:off x="4424069" y="2768869"/>
          <a:ext cx="951011" cy="634324"/>
        </a:xfrm>
        <a:prstGeom prst="rect">
          <a:avLst/>
        </a:prstGeom>
        <a:solidFill>
          <a:srgbClr val="92D050">
            <a:alpha val="90000"/>
          </a:srgbClr>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kern="1200" dirty="0">
              <a:solidFill>
                <a:srgbClr val="000000"/>
              </a:solidFill>
            </a:rPr>
            <a:t>90%</a:t>
          </a:r>
        </a:p>
      </dsp:txBody>
      <dsp:txXfrm>
        <a:off x="4576231" y="2768869"/>
        <a:ext cx="798849" cy="634324"/>
      </dsp:txXfrm>
    </dsp:sp>
    <dsp:sp modelId="{82F5405F-9426-4A60-883F-4D76D6343980}">
      <dsp:nvSpPr>
        <dsp:cNvPr id="0" name=""/>
        <dsp:cNvSpPr/>
      </dsp:nvSpPr>
      <dsp:spPr>
        <a:xfrm>
          <a:off x="4405619" y="3381037"/>
          <a:ext cx="951011" cy="634324"/>
        </a:xfrm>
        <a:prstGeom prst="rect">
          <a:avLst/>
        </a:prstGeom>
        <a:solidFill>
          <a:schemeClr val="tx2"/>
        </a:solidFill>
        <a:ln w="12700" cap="flat" cmpd="sng" algn="ctr">
          <a:solidFill>
            <a:schemeClr val="accent1">
              <a:alpha val="90000"/>
              <a:tint val="40000"/>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txBody>
        <a:bodyPr spcFirstLastPara="0" vert="horz" wrap="square" lIns="0" tIns="78232" rIns="78232" bIns="78232" numCol="1" spcCol="1270" anchor="ctr" anchorCtr="0">
          <a:noAutofit/>
        </a:bodyPr>
        <a:lstStyle/>
        <a:p>
          <a:pPr marL="0" lvl="0" indent="0" algn="l" defTabSz="488950">
            <a:lnSpc>
              <a:spcPct val="90000"/>
            </a:lnSpc>
            <a:spcBef>
              <a:spcPct val="0"/>
            </a:spcBef>
            <a:spcAft>
              <a:spcPct val="35000"/>
            </a:spcAft>
            <a:buNone/>
          </a:pPr>
          <a:r>
            <a:rPr lang="en-US" sz="1100" b="1" kern="1200" dirty="0">
              <a:solidFill>
                <a:srgbClr val="000000"/>
              </a:solidFill>
            </a:rPr>
            <a:t>100%</a:t>
          </a:r>
        </a:p>
      </dsp:txBody>
      <dsp:txXfrm>
        <a:off x="4557781" y="3381037"/>
        <a:ext cx="798849" cy="634324"/>
      </dsp:txXfrm>
    </dsp:sp>
    <dsp:sp modelId="{D90C0AE7-4A4B-4AA6-8AFD-71CC2211AF68}">
      <dsp:nvSpPr>
        <dsp:cNvPr id="0" name=""/>
        <dsp:cNvSpPr/>
      </dsp:nvSpPr>
      <dsp:spPr>
        <a:xfrm>
          <a:off x="3903910" y="2223"/>
          <a:ext cx="634007" cy="634007"/>
        </a:xfrm>
        <a:prstGeom prst="ellipse">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0" tIns="0" rIns="0" bIns="0" numCol="1" spcCol="1270" anchor="ctr" anchorCtr="0">
          <a:noAutofit/>
        </a:bodyPr>
        <a:lstStyle/>
        <a:p>
          <a:pPr marL="0" lvl="0" indent="0" algn="ctr" defTabSz="488950">
            <a:lnSpc>
              <a:spcPct val="90000"/>
            </a:lnSpc>
            <a:spcBef>
              <a:spcPct val="0"/>
            </a:spcBef>
            <a:spcAft>
              <a:spcPct val="35000"/>
            </a:spcAft>
            <a:buNone/>
          </a:pPr>
          <a:r>
            <a:rPr lang="en-US" sz="1100" b="1" kern="1200" dirty="0">
              <a:solidFill>
                <a:srgbClr val="000000"/>
              </a:solidFill>
            </a:rPr>
            <a:t>LCP</a:t>
          </a:r>
        </a:p>
      </dsp:txBody>
      <dsp:txXfrm>
        <a:off x="3996758" y="95071"/>
        <a:ext cx="448311" cy="448311"/>
      </dsp:txXfrm>
    </dsp:sp>
  </dsp:spTree>
</dsp:drawing>
</file>

<file path=xl/diagrams/layout1.xml><?xml version="1.0" encoding="utf-8"?>
<dgm:layoutDef xmlns:dgm="http://schemas.openxmlformats.org/drawingml/2006/diagram" xmlns:a="http://schemas.openxmlformats.org/drawingml/2006/main" uniqueId="urn:microsoft.com/office/officeart/2005/8/layout/hierarchy3">
  <dgm:title val=""/>
  <dgm:desc val=""/>
  <dgm:catLst>
    <dgm:cat type="hierarchy" pri="7000"/>
    <dgm:cat type="list" pri="23000"/>
    <dgm:cat type="relationship" pri="15000"/>
    <dgm:cat type="convert" pri="7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4" srcId="0" destId="1" srcOrd="0" destOrd="0"/>
        <dgm:cxn modelId="5" srcId="1" destId="11" srcOrd="0" destOrd="0"/>
        <dgm:cxn modelId="6" srcId="1" destId="12" srcOrd="1" destOrd="0"/>
        <dgm:cxn modelId="7" srcId="0" destId="2" srcOrd="1" destOrd="0"/>
        <dgm:cxn modelId="8" srcId="2" destId="21" srcOrd="0" destOrd="0"/>
        <dgm:cxn modelId="9" srcId="2" destId="22" srcOrd="1" destOrd="0"/>
      </dgm:cxnLst>
      <dgm:bg/>
      <dgm:whole/>
    </dgm:dataModel>
  </dgm:sampData>
  <dgm:styleData>
    <dgm:dataModel>
      <dgm:ptLst>
        <dgm:pt modelId="0" type="doc"/>
        <dgm:pt modelId="1"/>
        <dgm:pt modelId="11"/>
        <dgm:pt modelId="2"/>
        <dgm:pt modelId="21"/>
      </dgm:ptLst>
      <dgm:cxnLst>
        <dgm:cxn modelId="4" srcId="0" destId="1" srcOrd="0" destOrd="0"/>
        <dgm:cxn modelId="5" srcId="0" destId="2" srcOrd="1" destOrd="0"/>
        <dgm:cxn modelId="13" srcId="1" destId="11" srcOrd="0" destOrd="0"/>
        <dgm:cxn modelId="23" srcId="2" destId="21" srcOrd="0" destOrd="0"/>
      </dgm:cxnLst>
      <dgm:bg/>
      <dgm:whole/>
    </dgm:dataModel>
  </dgm:styleData>
  <dgm:clrData>
    <dgm:dataModel>
      <dgm:ptLst>
        <dgm:pt modelId="0" type="doc"/>
        <dgm:pt modelId="1"/>
        <dgm:pt modelId="11"/>
        <dgm:pt modelId="2"/>
        <dgm:pt modelId="21"/>
        <dgm:pt modelId="3"/>
        <dgm:pt modelId="31"/>
        <dgm:pt modelId="4"/>
        <dgm:pt modelId="41"/>
      </dgm:ptLst>
      <dgm:cxnLst>
        <dgm:cxn modelId="5" srcId="0" destId="1" srcOrd="0" destOrd="0"/>
        <dgm:cxn modelId="6" srcId="0" destId="2" srcOrd="1" destOrd="0"/>
        <dgm:cxn modelId="7" srcId="0" destId="3" srcOrd="2" destOrd="0"/>
        <dgm:cxn modelId="8" srcId="0" destId="4" srcOrd="3" destOrd="0"/>
        <dgm:cxn modelId="13" srcId="1" destId="11" srcOrd="0" destOrd="0"/>
        <dgm:cxn modelId="23" srcId="2" destId="21" srcOrd="0" destOrd="0"/>
        <dgm:cxn modelId="33" srcId="3" destId="31" srcOrd="0" destOrd="0"/>
        <dgm:cxn modelId="43" srcId="4" destId="41" srcOrd="0" destOrd="0"/>
      </dgm:cxnLst>
      <dgm:bg/>
      <dgm:whole/>
    </dgm:dataModel>
  </dgm:clrData>
  <dgm:layoutNode name="diagram">
    <dgm:varLst>
      <dgm:chPref val="1"/>
      <dgm:dir/>
      <dgm:animOne val="branch"/>
      <dgm:animLvl val="lvl"/>
      <dgm:resizeHandles/>
    </dgm:varLst>
    <dgm:choose name="Name0">
      <dgm:if name="Name1" func="var" arg="dir" op="equ" val="norm">
        <dgm:alg type="hierChild">
          <dgm:param type="linDir" val="fromL"/>
        </dgm:alg>
      </dgm:if>
      <dgm:else name="Name2">
        <dgm:alg type="hierChild">
          <dgm:param type="linDir" val="fromR"/>
        </dgm:alg>
      </dgm:else>
    </dgm:choose>
    <dgm:shape xmlns:r="http://schemas.openxmlformats.org/officeDocument/2006/relationships" r:blip="">
      <dgm:adjLst/>
    </dgm:shape>
    <dgm:presOf/>
    <dgm:constrLst>
      <dgm:constr type="primFontSz" for="des" forName="rootText" op="equ" val="65"/>
      <dgm:constr type="primFontSz" for="des" forName="childText" op="equ" val="65"/>
      <dgm:constr type="w" for="des" forName="rootComposite" refType="w"/>
      <dgm:constr type="h" for="des" forName="rootComposite" refType="w" fact="0.5"/>
      <dgm:constr type="w" for="des" forName="childText" refType="w" refFor="des" refForName="rootComposite" fact="0.8"/>
      <dgm:constr type="h" for="des" forName="childText" refType="h" refFor="des" refForName="rootComposite"/>
      <dgm:constr type="sibSp" refType="w" refFor="des" refForName="rootComposite" fact="0.25"/>
      <dgm:constr type="sibSp" for="des" forName="childShape" refType="h" refFor="des" refForName="childText" fact="0.25"/>
      <dgm:constr type="sp" for="des" forName="root" refType="h" refFor="des" refForName="childText" fact="0.25"/>
    </dgm:constrLst>
    <dgm:ruleLst/>
    <dgm:forEach name="Name3" axis="ch">
      <dgm:forEach name="Name4" axis="self" ptType="node" cnt="1">
        <dgm:layoutNode name="root">
          <dgm:choose name="Name5">
            <dgm:if name="Name6" func="var" arg="dir" op="equ" val="norm">
              <dgm:alg type="hierRoot">
                <dgm:param type="hierAlign" val="tL"/>
              </dgm:alg>
            </dgm:if>
            <dgm:else name="Name7">
              <dgm:alg type="hierRoot">
                <dgm:param type="hierAlign" val="tR"/>
              </dgm:alg>
            </dgm:else>
          </dgm:choose>
          <dgm:shape xmlns:r="http://schemas.openxmlformats.org/officeDocument/2006/relationships" r:blip="">
            <dgm:adjLst/>
          </dgm:shape>
          <dgm:presOf/>
          <dgm:constrLst>
            <dgm:constr type="alignOff" val="0.2"/>
          </dgm:constrLst>
          <dgm:ruleLst/>
          <dgm:layoutNode name="rootComposite">
            <dgm:alg type="composite"/>
            <dgm:shape xmlns:r="http://schemas.openxmlformats.org/officeDocument/2006/relationships" r:blip="">
              <dgm:adjLst/>
            </dgm:shape>
            <dgm:presOf axis="self" ptType="node" cnt="1"/>
            <dgm:choose name="Name8">
              <dgm:if name="Name9" func="var" arg="dir" op="equ" val="norm">
                <dgm:constrLst>
                  <dgm:constr type="l" for="ch" forName="rootText"/>
                  <dgm:constr type="t" for="ch" forName="rootText"/>
                  <dgm:constr type="w" for="ch" forName="rootText" refType="w"/>
                  <dgm:constr type="h" for="ch" forName="rootText" refType="h"/>
                  <dgm:constr type="l" for="ch" forName="rootConnector"/>
                  <dgm:constr type="t" for="ch" forName="rootConnector"/>
                  <dgm:constr type="w" for="ch" forName="rootConnector" refType="w" refFor="ch" refForName="rootText" fact="0.2"/>
                  <dgm:constr type="h" for="ch" forName="rootConnector" refType="h" refFor="ch" refForName="rootText"/>
                </dgm:constrLst>
              </dgm:if>
              <dgm:else name="Name10">
                <dgm:constrLst>
                  <dgm:constr type="l" for="ch" forName="rootText"/>
                  <dgm:constr type="t" for="ch" forName="rootText"/>
                  <dgm:constr type="w" for="ch" forName="rootText" refType="w"/>
                  <dgm:constr type="h" for="ch" forName="rootText" refType="h"/>
                  <dgm:constr type="r" for="ch" forName="rootConnector" refType="w"/>
                  <dgm:constr type="t" for="ch" forName="rootConnector"/>
                  <dgm:constr type="w" for="ch" forName="rootConnector" refType="w" refFor="ch" refForName="rootText" fact="0.2"/>
                  <dgm:constr type="h" for="ch" forName="rootConnector" refType="h" refFor="ch" refForName="rootText"/>
                </dgm:constrLst>
              </dgm:else>
            </dgm:choose>
            <dgm:ruleLst/>
            <dgm:layoutNode name="rootText" styleLbl="node1">
              <dgm:alg type="tx"/>
              <dgm:shape xmlns:r="http://schemas.openxmlformats.org/officeDocument/2006/relationships" type="roundRect" r:blip="">
                <dgm:adjLst>
                  <dgm:adj idx="1" val="0.1"/>
                </dgm:adjLst>
              </dgm:shape>
              <dgm:presOf axis="self" ptType="node" cnt="1"/>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layoutNode name="rootConnector" moveWith="rootText">
              <dgm:alg type="sp"/>
              <dgm:shape xmlns:r="http://schemas.openxmlformats.org/officeDocument/2006/relationships" type="roundRect" r:blip="" hideGeom="1">
                <dgm:adjLst>
                  <dgm:adj idx="1" val="0.1"/>
                </dgm:adjLst>
              </dgm:shape>
              <dgm:presOf axis="self" ptType="node" cnt="1"/>
              <dgm:constrLst/>
              <dgm:ruleLst/>
            </dgm:layoutNode>
          </dgm:layoutNode>
          <dgm:layoutNode name="childShape">
            <dgm:alg type="hierChild">
              <dgm:param type="chAlign" val="l"/>
              <dgm:param type="linDir" val="fromT"/>
            </dgm:alg>
            <dgm:shape xmlns:r="http://schemas.openxmlformats.org/officeDocument/2006/relationships" r:blip="">
              <dgm:adjLst/>
            </dgm:shape>
            <dgm:presOf/>
            <dgm:constrLst/>
            <dgm:ruleLst/>
            <dgm:forEach name="Name11" axis="ch">
              <dgm:forEach name="Name12" axis="self" ptType="parTrans" cnt="1">
                <dgm:layoutNode name="Name13">
                  <dgm:choose name="Name14">
                    <dgm:if name="Name15" func="var" arg="dir" op="equ" val="norm">
                      <dgm:alg type="conn">
                        <dgm:param type="dim" val="1D"/>
                        <dgm:param type="endSty" val="noArr"/>
                        <dgm:param type="connRout" val="bend"/>
                        <dgm:param type="srcNode" val="rootConnector"/>
                        <dgm:param type="begPts" val="bCtr"/>
                        <dgm:param type="endPts" val="midL"/>
                      </dgm:alg>
                    </dgm:if>
                    <dgm:else name="Name16">
                      <dgm:alg type="conn">
                        <dgm:param type="dim" val="1D"/>
                        <dgm:param type="endSty" val="noArr"/>
                        <dgm:param type="connRout" val="bend"/>
                        <dgm:param type="srcNode" val="rootConnector"/>
                        <dgm:param type="begPts" val="bCtr"/>
                        <dgm:param type="endPts" val="midR"/>
                      </dgm:alg>
                    </dgm:else>
                  </dgm:choose>
                  <dgm:shape xmlns:r="http://schemas.openxmlformats.org/officeDocument/2006/relationships" type="conn" r:blip="">
                    <dgm:adjLst/>
                  </dgm:shape>
                  <dgm:presOf axis="self"/>
                  <dgm:constrLst>
                    <dgm:constr type="begPad"/>
                    <dgm:constr type="endPad"/>
                  </dgm:constrLst>
                  <dgm:ruleLst/>
                </dgm:layoutNode>
              </dgm:forEach>
              <dgm:forEach name="Name17" axis="self" ptType="node">
                <dgm:layoutNode name="childText" styleLbl="bgAcc1">
                  <dgm:varLst>
                    <dgm:bulletEnabled val="1"/>
                  </dgm:varLst>
                  <dgm:alg type="tx"/>
                  <dgm:shape xmlns:r="http://schemas.openxmlformats.org/officeDocument/2006/relationships" type="roundRect" r:blip="">
                    <dgm:adjLst>
                      <dgm:adj idx="1" val="0.1"/>
                    </dgm:adjLst>
                  </dgm:shape>
                  <dgm:presOf axis="self desOrSelf" ptType="node node" st="1 1" cnt="1 0"/>
                  <dgm:constrLst>
                    <dgm:constr type="tMarg" refType="primFontSz" fact="0.1"/>
                    <dgm:constr type="bMarg" refType="primFontSz" fact="0.1"/>
                    <dgm:constr type="lMarg" refType="primFontSz" fact="0.15"/>
                    <dgm:constr type="rMarg" refType="primFontSz" fact="0.15"/>
                  </dgm:constrLst>
                  <dgm:ruleLst>
                    <dgm:rule type="primFontSz" val="5" fact="NaN" max="NaN"/>
                  </dgm:ruleLst>
                </dgm:layoutNode>
              </dgm:forEach>
            </dgm:forEach>
          </dgm:layoutNod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hList9">
  <dgm:title val=""/>
  <dgm:desc val=""/>
  <dgm:catLst>
    <dgm:cat type="list" pri="8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Lst>
      <dgm:cxnLst>
        <dgm:cxn modelId="3" srcId="0" destId="1" srcOrd="0" destOrd="0"/>
        <dgm:cxn modelId="4" srcId="0" destId="2" srcOrd="1" destOrd="0"/>
        <dgm:cxn modelId="13" srcId="1" destId="11" srcOrd="0" destOrd="0"/>
        <dgm:cxn modelId="14" srcId="1" destId="12" srcOrd="0" destOrd="0"/>
        <dgm:cxn modelId="23" srcId="2" destId="21" srcOrd="0" destOrd="0"/>
        <dgm:cxn modelId="24" srcId="2" destId="22" srcOrd="0" destOrd="0"/>
      </dgm:cxnLst>
      <dgm:bg/>
      <dgm:whole/>
    </dgm:dataModel>
  </dgm:sampData>
  <dgm:styleData>
    <dgm:dataModel>
      <dgm:ptLst>
        <dgm:pt modelId="0" type="doc"/>
        <dgm:pt modelId="1"/>
        <dgm:pt modelId="2"/>
      </dgm:ptLst>
      <dgm:cxnLst>
        <dgm:cxn modelId="3" srcId="0" destId="1" srcOrd="0" destOrd="0"/>
        <dgm:cxn modelId="4" srcId="1" destId="2" srcOrd="0" destOrd="0"/>
      </dgm:cxnLst>
      <dgm:bg/>
      <dgm:whole/>
    </dgm:dataModel>
  </dgm:styleData>
  <dgm:clrData>
    <dgm:dataModel>
      <dgm:ptLst>
        <dgm:pt modelId="0" type="doc"/>
        <dgm:pt modelId="1"/>
        <dgm:pt modelId="11"/>
        <dgm:pt modelId="12"/>
        <dgm:pt modelId="13"/>
        <dgm:pt modelId="14"/>
        <dgm:pt modelId="2"/>
        <dgm:pt modelId="21"/>
        <dgm:pt modelId="22"/>
        <dgm:pt modelId="23"/>
        <dgm:pt modelId="24"/>
        <dgm:pt modelId="3"/>
        <dgm:pt modelId="31"/>
        <dgm:pt modelId="32"/>
        <dgm:pt modelId="33"/>
        <dgm:pt modelId="34"/>
      </dgm:ptLst>
      <dgm:cxnLst>
        <dgm:cxn modelId="4" srcId="0" destId="1" srcOrd="0" destOrd="0"/>
        <dgm:cxn modelId="5" srcId="0" destId="2" srcOrd="1" destOrd="0"/>
        <dgm:cxn modelId="6" srcId="0" destId="3" srcOrd="1" destOrd="0"/>
        <dgm:cxn modelId="15" srcId="1" destId="11" srcOrd="0" destOrd="0"/>
        <dgm:cxn modelId="16" srcId="1" destId="12" srcOrd="0" destOrd="0"/>
        <dgm:cxn modelId="17" srcId="1" destId="13" srcOrd="0" destOrd="0"/>
        <dgm:cxn modelId="18" srcId="1" destId="14" srcOrd="0" destOrd="0"/>
        <dgm:cxn modelId="25" srcId="2" destId="21" srcOrd="0" destOrd="0"/>
        <dgm:cxn modelId="26" srcId="2" destId="22" srcOrd="0" destOrd="0"/>
        <dgm:cxn modelId="27" srcId="2" destId="23" srcOrd="0" destOrd="0"/>
        <dgm:cxn modelId="28" srcId="2" destId="24" srcOrd="0" destOrd="0"/>
        <dgm:cxn modelId="35" srcId="3" destId="31" srcOrd="0" destOrd="0"/>
        <dgm:cxn modelId="36" srcId="3" destId="32" srcOrd="0" destOrd="0"/>
        <dgm:cxn modelId="37" srcId="3" destId="33" srcOrd="0" destOrd="0"/>
        <dgm:cxn modelId="38" srcId="3" destId="34" srcOrd="0" destOrd="0"/>
      </dgm:cxnLst>
      <dgm:bg/>
      <dgm:whole/>
    </dgm:dataModel>
  </dgm:clrData>
  <dgm:layoutNode name="list">
    <dgm:varLst>
      <dgm:dir/>
      <dgm:animLvl val="lvl"/>
    </dgm:varLst>
    <dgm:choose name="Name0">
      <dgm:if name="Name1" func="var" arg="dir" op="equ" val="norm">
        <dgm:alg type="lin">
          <dgm:param type="linDir" val="fromL"/>
          <dgm:param type="fallback" val="2D"/>
          <dgm:param type="nodeVertAlign" val="t"/>
        </dgm:alg>
      </dgm:if>
      <dgm:else name="Name2">
        <dgm:alg type="lin">
          <dgm:param type="linDir" val="fromR"/>
          <dgm:param type="fallback" val="2D"/>
          <dgm:param type="nodeVertAlign" val="t"/>
        </dgm:alg>
      </dgm:else>
    </dgm:choose>
    <dgm:shape xmlns:r="http://schemas.openxmlformats.org/officeDocument/2006/relationships" r:blip="">
      <dgm:adjLst/>
    </dgm:shape>
    <dgm:presOf/>
    <dgm:constrLst>
      <dgm:constr type="w" for="ch" forName="circle" refType="w" fact="0.5"/>
      <dgm:constr type="w" for="ch" forName="vertFlow" refType="w" fact="0.75"/>
      <dgm:constr type="h" for="des" forName="firstComp" refType="w" refFor="ch" refForName="vertFlow" fact="0.667"/>
      <dgm:constr type="h" for="des" forName="comp" refType="h" refFor="des" refForName="firstComp" op="equ"/>
      <dgm:constr type="h" for="des" forName="topSpace" refType="w" refFor="ch" refForName="circle" op="equ" fact="0.4"/>
      <dgm:constr type="w" for="ch" forName="posSpace" refType="w" fact="0.4"/>
      <dgm:constr type="w" for="ch" forName="negSpace" refType="w" fact="-1.15"/>
      <dgm:constr type="w" for="ch" forName="transSpace" refType="w" fact="0.75"/>
      <dgm:constr type="primFontSz" for="ch" forName="circle" op="equ" val="65"/>
      <dgm:constr type="primFontSz" for="des" forName="firstChildTx" val="65"/>
      <dgm:constr type="primFontSz" for="des" forName="childTx" refType="primFontSz" refFor="des" refForName="firstChildTx" op="equ"/>
    </dgm:constrLst>
    <dgm:ruleLst/>
    <dgm:forEach name="Name3" axis="ch" ptType="node">
      <dgm:layoutNode name="posSpace">
        <dgm:alg type="sp"/>
        <dgm:shape xmlns:r="http://schemas.openxmlformats.org/officeDocument/2006/relationships" r:blip="">
          <dgm:adjLst/>
        </dgm:shape>
        <dgm:presOf/>
        <dgm:constrLst/>
        <dgm:ruleLst/>
      </dgm:layoutNode>
      <dgm:layoutNode name="vertFlow">
        <dgm:alg type="lin">
          <dgm:param type="linDir" val="fromT"/>
        </dgm:alg>
        <dgm:shape xmlns:r="http://schemas.openxmlformats.org/officeDocument/2006/relationships" r:blip="">
          <dgm:adjLst/>
        </dgm:shape>
        <dgm:presOf/>
        <dgm:constrLst>
          <dgm:constr type="w" for="ch" forName="firstComp" refType="w"/>
          <dgm:constr type="w" for="ch" forName="comp" refType="w"/>
        </dgm:constrLst>
        <dgm:ruleLst/>
        <dgm:layoutNode name="topSpace">
          <dgm:alg type="sp"/>
          <dgm:shape xmlns:r="http://schemas.openxmlformats.org/officeDocument/2006/relationships" r:blip="">
            <dgm:adjLst/>
          </dgm:shape>
          <dgm:presOf/>
          <dgm:constrLst/>
          <dgm:ruleLst/>
        </dgm:layoutNode>
        <dgm:layoutNode name="firstComp">
          <dgm:alg type="composite"/>
          <dgm:shape xmlns:r="http://schemas.openxmlformats.org/officeDocument/2006/relationships" r:blip="">
            <dgm:adjLst/>
          </dgm:shape>
          <dgm:presOf/>
          <dgm:choose name="Name4">
            <dgm:if name="Name5" func="var" arg="dir" op="equ" val="norm">
              <dgm:constrLst>
                <dgm:constr type="l" for="ch" forName="firstChild"/>
                <dgm:constr type="t" for="ch" forName="firstChild"/>
                <dgm:constr type="w" for="ch" forName="firstChild" refType="w"/>
                <dgm:constr type="h" for="ch" forName="firstChild" refType="h"/>
                <dgm:constr type="l" for="ch" forName="firstChildTx" refType="w" fact="0.16"/>
                <dgm:constr type="r" for="ch" forName="firstChildTx" refType="w"/>
                <dgm:constr type="h" for="ch" forName="firstChildTx" refFor="ch" refForName="firstChild" op="equ"/>
              </dgm:constrLst>
            </dgm:if>
            <dgm:else name="Name6">
              <dgm:constrLst>
                <dgm:constr type="l" for="ch" forName="firstChild"/>
                <dgm:constr type="t" for="ch" forName="firstChild"/>
                <dgm:constr type="w" for="ch" forName="firstChild" refType="w"/>
                <dgm:constr type="h" for="ch" forName="firstChild" refType="h"/>
                <dgm:constr type="l" for="ch" forName="firstChildTx"/>
                <dgm:constr type="r" for="ch" forName="firstChildTx" refType="w" fact="0.825"/>
                <dgm:constr type="h" for="ch" forName="firstChildTx" refFor="ch" refForName="firstChild" op="equ"/>
              </dgm:constrLst>
            </dgm:else>
          </dgm:choose>
          <dgm:ruleLst/>
          <dgm:layoutNode name="firstChild" styleLbl="bgAccFollowNode1">
            <dgm:alg type="sp"/>
            <dgm:shape xmlns:r="http://schemas.openxmlformats.org/officeDocument/2006/relationships" type="rect" r:blip="">
              <dgm:adjLst/>
            </dgm:shape>
            <dgm:presOf axis="ch desOrSelf" ptType="node node" cnt="1 0"/>
            <dgm:constrLst/>
            <dgm:ruleLst/>
          </dgm:layoutNode>
          <dgm:layoutNode name="firstChildTx" styleLbl="bgAccFollowNode1">
            <dgm:varLst>
              <dgm:bulletEnabled val="1"/>
            </dgm:varLst>
            <dgm:alg type="tx">
              <dgm:param type="parTxLTRAlign" val="l"/>
            </dgm:alg>
            <dgm:shape xmlns:r="http://schemas.openxmlformats.org/officeDocument/2006/relationships" type="rect" r:blip="" hideGeom="1">
              <dgm:adjLst/>
            </dgm:shape>
            <dgm:presOf axis="ch desOrSelf" ptType="node node" cnt="1 0"/>
            <dgm:choose name="Name7">
              <dgm:if name="Name8" func="var" arg="dir" op="equ" val="norm">
                <dgm:constrLst>
                  <dgm:constr type="primFontSz" val="65"/>
                  <dgm:constr type="lMarg"/>
                </dgm:constrLst>
              </dgm:if>
              <dgm:else name="Name9">
                <dgm:constrLst>
                  <dgm:constr type="primFontSz" val="65"/>
                  <dgm:constr type="rMarg"/>
                </dgm:constrLst>
              </dgm:else>
            </dgm:choose>
            <dgm:ruleLst>
              <dgm:rule type="primFontSz" val="5" fact="NaN" max="NaN"/>
            </dgm:ruleLst>
          </dgm:layoutNode>
        </dgm:layoutNode>
        <dgm:forEach name="Name10" axis="ch" ptType="node" st="2">
          <dgm:layoutNode name="comp">
            <dgm:alg type="composite"/>
            <dgm:shape xmlns:r="http://schemas.openxmlformats.org/officeDocument/2006/relationships" r:blip="">
              <dgm:adjLst/>
            </dgm:shape>
            <dgm:presOf/>
            <dgm:choose name="Name11">
              <dgm:if name="Name12" func="var" arg="dir" op="equ" val="norm">
                <dgm:constrLst>
                  <dgm:constr type="l" for="ch" forName="child"/>
                  <dgm:constr type="t" for="ch" forName="child"/>
                  <dgm:constr type="w" for="ch" forName="child" refType="w"/>
                  <dgm:constr type="h" for="ch" forName="child" refType="h"/>
                  <dgm:constr type="l" for="ch" forName="childTx" refType="w" fact="0.16"/>
                  <dgm:constr type="r" for="ch" forName="childTx" refType="w"/>
                  <dgm:constr type="h" for="ch" forName="childTx" refFor="ch" refForName="child" op="equ"/>
                </dgm:constrLst>
              </dgm:if>
              <dgm:else name="Name13">
                <dgm:constrLst>
                  <dgm:constr type="l" for="ch" forName="child"/>
                  <dgm:constr type="t" for="ch" forName="child"/>
                  <dgm:constr type="w" for="ch" forName="child" refType="w"/>
                  <dgm:constr type="h" for="ch" forName="child" refType="h"/>
                  <dgm:constr type="l" for="ch" forName="childTx"/>
                  <dgm:constr type="r" for="ch" forName="childTx" refType="w" fact="0.825"/>
                  <dgm:constr type="h" for="ch" forName="childTx" refFor="ch" refForName="child" op="equ"/>
                </dgm:constrLst>
              </dgm:else>
            </dgm:choose>
            <dgm:ruleLst/>
            <dgm:layoutNode name="child" styleLbl="bgAccFollowNode1">
              <dgm:alg type="sp"/>
              <dgm:shape xmlns:r="http://schemas.openxmlformats.org/officeDocument/2006/relationships" type="rect" r:blip="">
                <dgm:adjLst/>
              </dgm:shape>
              <dgm:presOf axis="desOrSelf" ptType="node"/>
              <dgm:constrLst/>
              <dgm:ruleLst/>
            </dgm:layoutNode>
            <dgm:layoutNode name="childTx" styleLbl="bgAccFollowNode1">
              <dgm:varLst>
                <dgm:bulletEnabled val="1"/>
              </dgm:varLst>
              <dgm:alg type="tx">
                <dgm:param type="parTxLTRAlign" val="l"/>
              </dgm:alg>
              <dgm:shape xmlns:r="http://schemas.openxmlformats.org/officeDocument/2006/relationships" type="rect" r:blip="" hideGeom="1">
                <dgm:adjLst/>
              </dgm:shape>
              <dgm:presOf axis="desOrSelf" ptType="node"/>
              <dgm:choose name="Name14">
                <dgm:if name="Name15" func="var" arg="dir" op="equ" val="norm">
                  <dgm:constrLst>
                    <dgm:constr type="primFontSz" val="65"/>
                    <dgm:constr type="lMarg"/>
                  </dgm:constrLst>
                </dgm:if>
                <dgm:else name="Name16">
                  <dgm:constrLst>
                    <dgm:constr type="primFontSz" val="65"/>
                    <dgm:constr type="rMarg"/>
                  </dgm:constrLst>
                </dgm:else>
              </dgm:choose>
              <dgm:ruleLst>
                <dgm:rule type="primFontSz" val="5" fact="NaN" max="NaN"/>
              </dgm:ruleLst>
            </dgm:layoutNode>
          </dgm:layoutNode>
        </dgm:forEach>
      </dgm:layoutNode>
      <dgm:layoutNode name="negSpace">
        <dgm:alg type="sp"/>
        <dgm:shape xmlns:r="http://schemas.openxmlformats.org/officeDocument/2006/relationships" r:blip="">
          <dgm:adjLst/>
        </dgm:shape>
        <dgm:presOf/>
        <dgm:constrLst/>
        <dgm:ruleLst/>
      </dgm:layoutNode>
      <dgm:layoutNode name="circle" styleLbl="node1">
        <dgm:alg type="tx"/>
        <dgm:shape xmlns:r="http://schemas.openxmlformats.org/officeDocument/2006/relationships" type="ellipse" r:blip="">
          <dgm:adjLst/>
        </dgm:shape>
        <dgm:presOf axis="self"/>
        <dgm:constrLst>
          <dgm:constr type="lMarg"/>
          <dgm:constr type="rMarg"/>
          <dgm:constr type="tMarg"/>
          <dgm:constr type="bMarg"/>
          <dgm:constr type="h" refType="w"/>
        </dgm:constrLst>
        <dgm:ruleLst>
          <dgm:rule type="primFontSz" val="5" fact="NaN" max="NaN"/>
        </dgm:ruleLst>
      </dgm:layoutNode>
      <dgm:forEach name="Name17" axis="followSib" ptType="sibTrans" cnt="1">
        <dgm:layoutNode name="transSpace">
          <dgm:alg type="sp"/>
          <dgm:shape xmlns:r="http://schemas.openxmlformats.org/officeDocument/2006/relationships" r:blip="">
            <dgm:adjLst/>
          </dgm:shape>
          <dgm:presOf/>
          <dgm:constrLst/>
          <dgm:ruleLst/>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diagramQuickStyle" Target="../diagrams/quickStyle1.xml"/><Relationship Id="rId7" Type="http://schemas.openxmlformats.org/officeDocument/2006/relationships/image" Target="../media/image2.pn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png"/><Relationship Id="rId5" Type="http://schemas.microsoft.com/office/2007/relationships/diagramDrawing" Target="../diagrams/drawing1.xml"/><Relationship Id="rId4" Type="http://schemas.openxmlformats.org/officeDocument/2006/relationships/diagramColors" Target="../diagrams/colors1.xml"/></Relationships>
</file>

<file path=xl/drawings/_rels/drawing4.xml.rels><?xml version="1.0" encoding="UTF-8" standalone="yes"?>
<Relationships xmlns="http://schemas.openxmlformats.org/package/2006/relationships"><Relationship Id="rId3" Type="http://schemas.openxmlformats.org/officeDocument/2006/relationships/diagramQuickStyle" Target="../diagrams/quickStyle2.xml"/><Relationship Id="rId2" Type="http://schemas.openxmlformats.org/officeDocument/2006/relationships/diagramLayout" Target="../diagrams/layout2.xml"/><Relationship Id="rId1" Type="http://schemas.openxmlformats.org/officeDocument/2006/relationships/diagramData" Target="../diagrams/data2.xml"/><Relationship Id="rId5" Type="http://schemas.microsoft.com/office/2007/relationships/diagramDrawing" Target="../diagrams/drawing2.xml"/><Relationship Id="rId4" Type="http://schemas.openxmlformats.org/officeDocument/2006/relationships/diagramColors" Target="../diagrams/colors2.xml"/></Relationships>
</file>

<file path=xl/drawings/drawing1.xml><?xml version="1.0" encoding="utf-8"?>
<xdr:wsDr xmlns:xdr="http://schemas.openxmlformats.org/drawingml/2006/spreadsheetDrawing" xmlns:a="http://schemas.openxmlformats.org/drawingml/2006/main">
  <xdr:twoCellAnchor>
    <xdr:from>
      <xdr:col>0</xdr:col>
      <xdr:colOff>1</xdr:colOff>
      <xdr:row>10</xdr:row>
      <xdr:rowOff>44450</xdr:rowOff>
    </xdr:from>
    <xdr:to>
      <xdr:col>24</xdr:col>
      <xdr:colOff>44451</xdr:colOff>
      <xdr:row>29</xdr:row>
      <xdr:rowOff>155575</xdr:rowOff>
    </xdr:to>
    <xdr:graphicFrame macro="">
      <xdr:nvGraphicFramePr>
        <xdr:cNvPr id="4" name="Chart 3">
          <a:extLst>
            <a:ext uri="{FF2B5EF4-FFF2-40B4-BE49-F238E27FC236}">
              <a16:creationId xmlns:a16="http://schemas.microsoft.com/office/drawing/2014/main" id="{91B25F3C-5E37-4A7E-9FB1-E4E692AE9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13</xdr:col>
      <xdr:colOff>566737</xdr:colOff>
      <xdr:row>18</xdr:row>
      <xdr:rowOff>38100</xdr:rowOff>
    </xdr:to>
    <xdr:graphicFrame macro="">
      <xdr:nvGraphicFramePr>
        <xdr:cNvPr id="2" name="Chart 1">
          <a:extLst>
            <a:ext uri="{FF2B5EF4-FFF2-40B4-BE49-F238E27FC236}">
              <a16:creationId xmlns:a16="http://schemas.microsoft.com/office/drawing/2014/main" id="{F8158B73-5559-46DA-B943-386C54BA2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280738</xdr:colOff>
      <xdr:row>1</xdr:row>
      <xdr:rowOff>0</xdr:rowOff>
    </xdr:from>
    <xdr:to>
      <xdr:col>10</xdr:col>
      <xdr:colOff>66174</xdr:colOff>
      <xdr:row>2</xdr:row>
      <xdr:rowOff>117277</xdr:rowOff>
    </xdr:to>
    <xdr:sp macro="" textlink="">
      <xdr:nvSpPr>
        <xdr:cNvPr id="2" name="TextBox 2">
          <a:extLst>
            <a:ext uri="{FF2B5EF4-FFF2-40B4-BE49-F238E27FC236}">
              <a16:creationId xmlns:a16="http://schemas.microsoft.com/office/drawing/2014/main" id="{052957B2-3BE0-4552-BBF7-B83C1D31D374}"/>
            </a:ext>
          </a:extLst>
        </xdr:cNvPr>
        <xdr:cNvSpPr txBox="1"/>
      </xdr:nvSpPr>
      <xdr:spPr>
        <a:xfrm>
          <a:off x="1499938" y="190500"/>
          <a:ext cx="4662236" cy="307777"/>
        </a:xfrm>
        <a:prstGeom prst="rect">
          <a:avLst/>
        </a:prstGeom>
        <a:noFill/>
      </xdr:spPr>
      <xdr:txBody>
        <a:bodyPr wrap="square">
          <a:sp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r>
            <a:rPr kumimoji="0" lang="en-US" sz="1400" b="1" i="0" u="none" strike="noStrike" kern="0" cap="none" spc="0" normalizeH="0" baseline="0">
              <a:ln>
                <a:noFill/>
              </a:ln>
              <a:solidFill>
                <a:srgbClr val="3D3866"/>
              </a:solidFill>
              <a:effectLst/>
              <a:uLnTx/>
              <a:uFillTx/>
              <a:latin typeface="Montserrat"/>
              <a:cs typeface="Arial"/>
              <a:sym typeface="Arial"/>
            </a:rPr>
            <a:t>Customer validation (1</a:t>
          </a:r>
          <a:r>
            <a:rPr kumimoji="0" lang="en-US" sz="1400" b="1" i="0" u="none" strike="noStrike" kern="0" cap="none" spc="0" normalizeH="0" baseline="30000">
              <a:ln>
                <a:noFill/>
              </a:ln>
              <a:solidFill>
                <a:srgbClr val="3D3866"/>
              </a:solidFill>
              <a:effectLst/>
              <a:uLnTx/>
              <a:uFillTx/>
              <a:latin typeface="Montserrat"/>
              <a:cs typeface="Arial"/>
              <a:sym typeface="Arial"/>
            </a:rPr>
            <a:t>st</a:t>
          </a:r>
          <a:r>
            <a:rPr kumimoji="0" lang="en-US" sz="1400" b="1" i="0" u="none" strike="noStrike" kern="0" cap="none" spc="0" normalizeH="0" baseline="0">
              <a:ln>
                <a:noFill/>
              </a:ln>
              <a:solidFill>
                <a:srgbClr val="3D3866"/>
              </a:solidFill>
              <a:effectLst/>
              <a:uLnTx/>
              <a:uFillTx/>
              <a:latin typeface="Montserrat"/>
              <a:cs typeface="Arial"/>
              <a:sym typeface="Arial"/>
            </a:rPr>
            <a:t> -31st</a:t>
          </a:r>
          <a:r>
            <a:rPr lang="en-US" b="1">
              <a:solidFill>
                <a:srgbClr val="3D3866"/>
              </a:solidFill>
              <a:latin typeface="Montserrat"/>
            </a:rPr>
            <a:t> Dec</a:t>
          </a:r>
          <a:r>
            <a:rPr kumimoji="0" lang="en-US" sz="1400" b="1" i="0" u="none" strike="noStrike" kern="0" cap="none" spc="0" normalizeH="0" baseline="0">
              <a:ln>
                <a:noFill/>
              </a:ln>
              <a:solidFill>
                <a:srgbClr val="3D3866"/>
              </a:solidFill>
              <a:effectLst/>
              <a:uLnTx/>
              <a:uFillTx/>
              <a:latin typeface="Montserrat"/>
              <a:cs typeface="Arial"/>
              <a:sym typeface="Arial"/>
            </a:rPr>
            <a:t>)</a:t>
          </a:r>
          <a:endParaRPr lang="en-US"/>
        </a:p>
      </xdr:txBody>
    </xdr:sp>
    <xdr:clientData/>
  </xdr:twoCellAnchor>
  <xdr:twoCellAnchor>
    <xdr:from>
      <xdr:col>3</xdr:col>
      <xdr:colOff>554731</xdr:colOff>
      <xdr:row>2</xdr:row>
      <xdr:rowOff>70001</xdr:rowOff>
    </xdr:from>
    <xdr:to>
      <xdr:col>12</xdr:col>
      <xdr:colOff>350376</xdr:colOff>
      <xdr:row>23</xdr:row>
      <xdr:rowOff>133501</xdr:rowOff>
    </xdr:to>
    <xdr:graphicFrame macro="">
      <xdr:nvGraphicFramePr>
        <xdr:cNvPr id="3" name="Diagram 2">
          <a:extLst>
            <a:ext uri="{FF2B5EF4-FFF2-40B4-BE49-F238E27FC236}">
              <a16:creationId xmlns:a16="http://schemas.microsoft.com/office/drawing/2014/main" id="{85DC4948-508F-4BC3-A7C9-F71E01B1FA84}"/>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10</xdr:col>
      <xdr:colOff>530715</xdr:colOff>
      <xdr:row>8</xdr:row>
      <xdr:rowOff>189234</xdr:rowOff>
    </xdr:from>
    <xdr:to>
      <xdr:col>15</xdr:col>
      <xdr:colOff>445129</xdr:colOff>
      <xdr:row>17</xdr:row>
      <xdr:rowOff>72212</xdr:rowOff>
    </xdr:to>
    <xdr:pic>
      <xdr:nvPicPr>
        <xdr:cNvPr id="4" name="table">
          <a:extLst>
            <a:ext uri="{FF2B5EF4-FFF2-40B4-BE49-F238E27FC236}">
              <a16:creationId xmlns:a16="http://schemas.microsoft.com/office/drawing/2014/main" id="{7CC812EB-C8AA-46B6-9891-2D62E8F4EB58}"/>
            </a:ext>
          </a:extLst>
        </xdr:cNvPr>
        <xdr:cNvPicPr>
          <a:picLocks noChangeAspect="1"/>
        </xdr:cNvPicPr>
      </xdr:nvPicPr>
      <xdr:blipFill>
        <a:blip xmlns:r="http://schemas.openxmlformats.org/officeDocument/2006/relationships" r:embed="rId6"/>
        <a:stretch>
          <a:fillRect/>
        </a:stretch>
      </xdr:blipFill>
      <xdr:spPr>
        <a:xfrm>
          <a:off x="6626715" y="1713234"/>
          <a:ext cx="2962414" cy="1597478"/>
        </a:xfrm>
        <a:prstGeom prst="rect">
          <a:avLst/>
        </a:prstGeom>
      </xdr:spPr>
    </xdr:pic>
    <xdr:clientData/>
  </xdr:twoCellAnchor>
  <xdr:twoCellAnchor editAs="oneCell">
    <xdr:from>
      <xdr:col>1</xdr:col>
      <xdr:colOff>0</xdr:colOff>
      <xdr:row>9</xdr:row>
      <xdr:rowOff>37263</xdr:rowOff>
    </xdr:from>
    <xdr:to>
      <xdr:col>5</xdr:col>
      <xdr:colOff>524014</xdr:colOff>
      <xdr:row>16</xdr:row>
      <xdr:rowOff>166238</xdr:rowOff>
    </xdr:to>
    <xdr:pic>
      <xdr:nvPicPr>
        <xdr:cNvPr id="5" name="table">
          <a:extLst>
            <a:ext uri="{FF2B5EF4-FFF2-40B4-BE49-F238E27FC236}">
              <a16:creationId xmlns:a16="http://schemas.microsoft.com/office/drawing/2014/main" id="{EED0061E-0496-44CC-B6AD-E00F0B6A76F5}"/>
            </a:ext>
          </a:extLst>
        </xdr:cNvPr>
        <xdr:cNvPicPr>
          <a:picLocks noChangeAspect="1"/>
        </xdr:cNvPicPr>
      </xdr:nvPicPr>
      <xdr:blipFill>
        <a:blip xmlns:r="http://schemas.openxmlformats.org/officeDocument/2006/relationships" r:embed="rId7"/>
        <a:stretch>
          <a:fillRect/>
        </a:stretch>
      </xdr:blipFill>
      <xdr:spPr>
        <a:xfrm>
          <a:off x="609600" y="1751763"/>
          <a:ext cx="2962414" cy="1462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0</xdr:colOff>
      <xdr:row>22</xdr:row>
      <xdr:rowOff>63500</xdr:rowOff>
    </xdr:to>
    <xdr:graphicFrame macro="">
      <xdr:nvGraphicFramePr>
        <xdr:cNvPr id="9" name="Diagram 8">
          <a:extLst>
            <a:ext uri="{FF2B5EF4-FFF2-40B4-BE49-F238E27FC236}">
              <a16:creationId xmlns:a16="http://schemas.microsoft.com/office/drawing/2014/main" id="{F94FDE10-F647-4359-BA71-A0F4713BC18C}"/>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6</xdr:col>
      <xdr:colOff>583069</xdr:colOff>
      <xdr:row>17</xdr:row>
      <xdr:rowOff>112877</xdr:rowOff>
    </xdr:from>
    <xdr:to>
      <xdr:col>10</xdr:col>
      <xdr:colOff>42419</xdr:colOff>
      <xdr:row>23</xdr:row>
      <xdr:rowOff>51492</xdr:rowOff>
    </xdr:to>
    <xdr:cxnSp macro="">
      <xdr:nvCxnSpPr>
        <xdr:cNvPr id="10" name="Connector: Elbow 9">
          <a:extLst>
            <a:ext uri="{FF2B5EF4-FFF2-40B4-BE49-F238E27FC236}">
              <a16:creationId xmlns:a16="http://schemas.microsoft.com/office/drawing/2014/main" id="{326A549E-F44F-4F8E-B21E-D69A25B07FBC}"/>
            </a:ext>
          </a:extLst>
        </xdr:cNvPr>
        <xdr:cNvCxnSpPr>
          <a:cxnSpLocks/>
        </xdr:cNvCxnSpPr>
      </xdr:nvCxnSpPr>
      <xdr:spPr>
        <a:xfrm>
          <a:off x="4240669" y="3456152"/>
          <a:ext cx="1897750" cy="1081615"/>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498283</xdr:colOff>
      <xdr:row>16</xdr:row>
      <xdr:rowOff>61061</xdr:rowOff>
    </xdr:from>
    <xdr:to>
      <xdr:col>10</xdr:col>
      <xdr:colOff>137856</xdr:colOff>
      <xdr:row>18</xdr:row>
      <xdr:rowOff>164693</xdr:rowOff>
    </xdr:to>
    <xdr:sp macro="" textlink="">
      <xdr:nvSpPr>
        <xdr:cNvPr id="11" name="Arrow: Right 10">
          <a:extLst>
            <a:ext uri="{FF2B5EF4-FFF2-40B4-BE49-F238E27FC236}">
              <a16:creationId xmlns:a16="http://schemas.microsoft.com/office/drawing/2014/main" id="{B5386DFF-410B-4A9A-AC64-73503514B093}"/>
            </a:ext>
          </a:extLst>
        </xdr:cNvPr>
        <xdr:cNvSpPr/>
      </xdr:nvSpPr>
      <xdr:spPr>
        <a:xfrm>
          <a:off x="5984683" y="3213836"/>
          <a:ext cx="249173" cy="484632"/>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1pPr>
          <a:lvl2pPr marR="0" lvl="1"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2pPr>
          <a:lvl3pPr marR="0" lvl="2"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3pPr>
          <a:lvl4pPr marR="0" lvl="3"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4pPr>
          <a:lvl5pPr marR="0" lvl="4"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5pPr>
          <a:lvl6pPr marR="0" lvl="5"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6pPr>
          <a:lvl7pPr marR="0" lvl="6"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7pPr>
          <a:lvl8pPr marR="0" lvl="7"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8pPr>
          <a:lvl9pPr marR="0" lvl="8" algn="l" rtl="0">
            <a:lnSpc>
              <a:spcPct val="100000"/>
            </a:lnSpc>
            <a:spcBef>
              <a:spcPts val="0"/>
            </a:spcBef>
            <a:spcAft>
              <a:spcPts val="0"/>
            </a:spcAft>
            <a:buClr>
              <a:srgbClr val="000000"/>
            </a:buClr>
            <a:buFont typeface="Arial"/>
            <a:defRPr sz="1400" b="0" i="0" u="none" strike="noStrike" cap="none">
              <a:solidFill>
                <a:schemeClr val="lt1"/>
              </a:solidFill>
              <a:latin typeface="+mn-lt"/>
              <a:ea typeface="+mn-ea"/>
              <a:cs typeface="+mn-cs"/>
              <a:sym typeface="Arial"/>
            </a:defRPr>
          </a:lvl9pPr>
        </a:lstStyle>
        <a:p>
          <a:pPr algn="ctr"/>
          <a:endParaRPr lang="en-US"/>
        </a:p>
      </xdr:txBody>
    </xdr:sp>
    <xdr:clientData/>
  </xdr:twoCellAnchor>
  <xdr:twoCellAnchor>
    <xdr:from>
      <xdr:col>10</xdr:col>
      <xdr:colOff>174698</xdr:colOff>
      <xdr:row>16</xdr:row>
      <xdr:rowOff>94629</xdr:rowOff>
    </xdr:from>
    <xdr:to>
      <xdr:col>14</xdr:col>
      <xdr:colOff>251737</xdr:colOff>
      <xdr:row>19</xdr:row>
      <xdr:rowOff>77127</xdr:rowOff>
    </xdr:to>
    <xdr:sp macro="" textlink="">
      <xdr:nvSpPr>
        <xdr:cNvPr id="12" name="TextBox 7">
          <a:extLst>
            <a:ext uri="{FF2B5EF4-FFF2-40B4-BE49-F238E27FC236}">
              <a16:creationId xmlns:a16="http://schemas.microsoft.com/office/drawing/2014/main" id="{99218CD5-DF37-43B2-BC1E-3DCDFD393A14}"/>
            </a:ext>
          </a:extLst>
        </xdr:cNvPr>
        <xdr:cNvSpPr txBox="1"/>
      </xdr:nvSpPr>
      <xdr:spPr>
        <a:xfrm>
          <a:off x="6270698" y="3247404"/>
          <a:ext cx="2515439" cy="553998"/>
        </a:xfrm>
        <a:prstGeom prst="rect">
          <a:avLst/>
        </a:prstGeom>
        <a:noFill/>
      </xdr:spPr>
      <xdr:txBody>
        <a:bodyPr wrap="square">
          <a:sp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71450" indent="-171450">
            <a:buFont typeface="Arial" panose="020B0604020202020204" pitchFamily="34" charset="0"/>
            <a:buChar char="•"/>
          </a:pPr>
          <a:r>
            <a:rPr lang="en-US" sz="1000">
              <a:solidFill>
                <a:srgbClr val="3D3866"/>
              </a:solidFill>
              <a:latin typeface="Montserrat"/>
            </a:rPr>
            <a:t>How to pay- 10(34%)</a:t>
          </a:r>
        </a:p>
        <a:p>
          <a:pPr marL="171450" indent="-171450">
            <a:buFont typeface="Arial" panose="020B0604020202020204" pitchFamily="34" charset="0"/>
            <a:buChar char="•"/>
          </a:pPr>
          <a:r>
            <a:rPr lang="en-US" sz="1000">
              <a:solidFill>
                <a:srgbClr val="3D3866"/>
              </a:solidFill>
              <a:latin typeface="Montserrat"/>
            </a:rPr>
            <a:t>Payment date Check – 2(7%)</a:t>
          </a:r>
        </a:p>
        <a:p>
          <a:pPr marL="171450" indent="-171450">
            <a:buFont typeface="Arial" panose="020B0604020202020204" pitchFamily="34" charset="0"/>
            <a:buChar char="•"/>
          </a:pPr>
          <a:r>
            <a:rPr lang="en-US" sz="1000">
              <a:solidFill>
                <a:srgbClr val="3D3866"/>
              </a:solidFill>
              <a:latin typeface="Montserrat"/>
            </a:rPr>
            <a:t>Post Installation visit- 2(7%) </a:t>
          </a:r>
        </a:p>
      </xdr:txBody>
    </xdr:sp>
    <xdr:clientData/>
  </xdr:twoCellAnchor>
  <xdr:twoCellAnchor>
    <xdr:from>
      <xdr:col>10</xdr:col>
      <xdr:colOff>42419</xdr:colOff>
      <xdr:row>20</xdr:row>
      <xdr:rowOff>128943</xdr:rowOff>
    </xdr:from>
    <xdr:to>
      <xdr:col>14</xdr:col>
      <xdr:colOff>119458</xdr:colOff>
      <xdr:row>25</xdr:row>
      <xdr:rowOff>38217</xdr:rowOff>
    </xdr:to>
    <xdr:sp macro="" textlink="">
      <xdr:nvSpPr>
        <xdr:cNvPr id="13" name="TextBox 8">
          <a:extLst>
            <a:ext uri="{FF2B5EF4-FFF2-40B4-BE49-F238E27FC236}">
              <a16:creationId xmlns:a16="http://schemas.microsoft.com/office/drawing/2014/main" id="{B8B1DA02-0510-4CA1-AB3F-912DD60EF9FB}"/>
            </a:ext>
          </a:extLst>
        </xdr:cNvPr>
        <xdr:cNvSpPr txBox="1"/>
      </xdr:nvSpPr>
      <xdr:spPr>
        <a:xfrm>
          <a:off x="6138419" y="4043718"/>
          <a:ext cx="2515439" cy="861774"/>
        </a:xfrm>
        <a:prstGeom prst="rect">
          <a:avLst/>
        </a:prstGeom>
        <a:noFill/>
      </xdr:spPr>
      <xdr:txBody>
        <a:bodyPr wrap="square">
          <a:spAutoFit/>
        </a:bodyPr>
        <a:lstStyle>
          <a:defPPr marR="0" lvl="0" algn="l" rtl="0">
            <a:lnSpc>
              <a:spcPct val="100000"/>
            </a:lnSpc>
            <a:spcBef>
              <a:spcPts val="0"/>
            </a:spcBef>
            <a:spcAft>
              <a:spcPts val="0"/>
            </a:spcAft>
          </a:defPPr>
          <a:lvl1pPr marR="0" lvl="0"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1pPr>
          <a:lvl2pPr marR="0" lvl="1"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2pPr>
          <a:lvl3pPr marR="0" lvl="2"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3pPr>
          <a:lvl4pPr marR="0" lvl="3"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4pPr>
          <a:lvl5pPr marR="0" lvl="4"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5pPr>
          <a:lvl6pPr marR="0" lvl="5"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6pPr>
          <a:lvl7pPr marR="0" lvl="6"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7pPr>
          <a:lvl8pPr marR="0" lvl="7"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8pPr>
          <a:lvl9pPr marR="0" lvl="8" algn="l" rtl="0">
            <a:lnSpc>
              <a:spcPct val="100000"/>
            </a:lnSpc>
            <a:spcBef>
              <a:spcPts val="0"/>
            </a:spcBef>
            <a:spcAft>
              <a:spcPts val="0"/>
            </a:spcAft>
            <a:buClr>
              <a:srgbClr val="000000"/>
            </a:buClr>
            <a:buFont typeface="Arial"/>
            <a:defRPr sz="1400" b="0" i="0" u="none" strike="noStrike" cap="none">
              <a:solidFill>
                <a:srgbClr val="000000"/>
              </a:solidFill>
              <a:latin typeface="Arial"/>
              <a:ea typeface="Arial"/>
              <a:cs typeface="Arial"/>
              <a:sym typeface="Arial"/>
            </a:defRPr>
          </a:lvl9pPr>
        </a:lstStyle>
        <a:p>
          <a:pPr marL="171450" indent="-171450">
            <a:buFont typeface="Arial" panose="020B0604020202020204" pitchFamily="34" charset="0"/>
            <a:buChar char="•"/>
          </a:pPr>
          <a:r>
            <a:rPr lang="en-US" sz="1000">
              <a:solidFill>
                <a:srgbClr val="3D3866"/>
              </a:solidFill>
              <a:latin typeface="Montserrat"/>
            </a:rPr>
            <a:t>How to pay- 20(9%)</a:t>
          </a:r>
        </a:p>
        <a:p>
          <a:pPr marL="171450" indent="-171450">
            <a:buFont typeface="Arial" panose="020B0604020202020204" pitchFamily="34" charset="0"/>
            <a:buChar char="•"/>
          </a:pPr>
          <a:r>
            <a:rPr lang="en-US" sz="1000">
              <a:solidFill>
                <a:srgbClr val="3D3866"/>
              </a:solidFill>
              <a:latin typeface="Montserrat"/>
            </a:rPr>
            <a:t>Picture upload clarity– 143(64%)</a:t>
          </a:r>
        </a:p>
        <a:p>
          <a:pPr marL="171450" indent="-171450">
            <a:buFont typeface="Arial" panose="020B0604020202020204" pitchFamily="34" charset="0"/>
            <a:buChar char="•"/>
          </a:pPr>
          <a:r>
            <a:rPr lang="en-US" sz="1000">
              <a:solidFill>
                <a:srgbClr val="3D3866"/>
              </a:solidFill>
              <a:latin typeface="Montserrat"/>
            </a:rPr>
            <a:t>ID Card Upload Clarity- 142(64%)</a:t>
          </a:r>
        </a:p>
        <a:p>
          <a:pPr marL="171450" indent="-171450">
            <a:buFont typeface="Arial" panose="020B0604020202020204" pitchFamily="34" charset="0"/>
            <a:buChar char="•"/>
          </a:pPr>
          <a:r>
            <a:rPr lang="en-US" sz="1000">
              <a:solidFill>
                <a:srgbClr val="3D3866"/>
              </a:solidFill>
              <a:latin typeface="Montserrat"/>
            </a:rPr>
            <a:t>Signed MESA upload – 221(100%)</a:t>
          </a:r>
        </a:p>
        <a:p>
          <a:pPr marL="171450" indent="-171450">
            <a:buFont typeface="Arial" panose="020B0604020202020204" pitchFamily="34" charset="0"/>
            <a:buChar char="•"/>
          </a:pPr>
          <a:r>
            <a:rPr lang="en-US" sz="1000">
              <a:solidFill>
                <a:srgbClr val="3D3866"/>
              </a:solidFill>
              <a:latin typeface="Montserrat"/>
            </a:rPr>
            <a:t>Did not sign MESA – 22(10%)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A5AD6-A518-4678-B960-159FAF31EC99}">
  <sheetPr codeName="Sheet1"/>
  <dimension ref="A1:Q17"/>
  <sheetViews>
    <sheetView showGridLines="0" zoomScale="80" zoomScaleNormal="80" workbookViewId="0">
      <selection activeCell="B2" sqref="B2"/>
    </sheetView>
  </sheetViews>
  <sheetFormatPr defaultRowHeight="14.5" x14ac:dyDescent="0.35"/>
  <cols>
    <col min="2" max="2" width="48.36328125" bestFit="1" customWidth="1"/>
    <col min="3" max="4" width="12" bestFit="1" customWidth="1"/>
    <col min="5" max="5" width="12.6328125" bestFit="1" customWidth="1"/>
    <col min="6" max="6" width="12" bestFit="1" customWidth="1"/>
    <col min="7" max="7" width="12.7265625" bestFit="1" customWidth="1"/>
    <col min="8" max="8" width="12.453125" hidden="1" customWidth="1"/>
    <col min="9" max="9" width="12.36328125" hidden="1" customWidth="1"/>
    <col min="10" max="11" width="13.08984375" hidden="1" customWidth="1"/>
    <col min="12" max="12" width="12.36328125" hidden="1" customWidth="1"/>
    <col min="13" max="13" width="12.453125" hidden="1" customWidth="1"/>
    <col min="14" max="14" width="11.90625" hidden="1" customWidth="1"/>
    <col min="15" max="15" width="11.36328125" hidden="1" customWidth="1"/>
    <col min="16" max="16" width="25.453125" customWidth="1"/>
    <col min="17" max="17" width="11.1796875" bestFit="1" customWidth="1"/>
    <col min="18" max="18" width="9.54296875" bestFit="1" customWidth="1"/>
  </cols>
  <sheetData>
    <row r="1" spans="1:17" ht="15" thickBot="1" x14ac:dyDescent="0.4">
      <c r="B1" s="6" t="s">
        <v>304</v>
      </c>
      <c r="C1" s="6"/>
      <c r="D1" s="6"/>
      <c r="E1" s="6"/>
      <c r="F1" s="6"/>
      <c r="G1" s="6"/>
      <c r="H1" s="6"/>
      <c r="I1" s="6"/>
      <c r="J1" s="6"/>
    </row>
    <row r="2" spans="1:17" ht="40.5" thickBot="1" x14ac:dyDescent="0.4">
      <c r="A2" s="63"/>
      <c r="B2" s="65" t="s">
        <v>105</v>
      </c>
      <c r="C2" s="78" t="s">
        <v>399</v>
      </c>
      <c r="D2" s="78" t="s">
        <v>363</v>
      </c>
      <c r="E2" s="78" t="s">
        <v>358</v>
      </c>
      <c r="F2" s="78" t="s">
        <v>329</v>
      </c>
      <c r="G2" s="78" t="s">
        <v>308</v>
      </c>
      <c r="H2" s="78" t="s">
        <v>303</v>
      </c>
      <c r="I2" s="78" t="s">
        <v>293</v>
      </c>
      <c r="J2" s="78" t="s">
        <v>279</v>
      </c>
      <c r="K2" s="78" t="s">
        <v>273</v>
      </c>
      <c r="L2" s="78" t="s">
        <v>241</v>
      </c>
      <c r="M2" s="78" t="s">
        <v>235</v>
      </c>
      <c r="N2" s="78" t="s">
        <v>230</v>
      </c>
      <c r="O2" s="78" t="s">
        <v>217</v>
      </c>
      <c r="P2" s="301" t="s">
        <v>400</v>
      </c>
      <c r="Q2" s="76"/>
    </row>
    <row r="3" spans="1:17" ht="24.5" thickBot="1" x14ac:dyDescent="0.4">
      <c r="A3" s="63"/>
      <c r="B3" s="66" t="s">
        <v>20</v>
      </c>
      <c r="C3" s="66">
        <v>28531</v>
      </c>
      <c r="D3" s="66">
        <v>26974</v>
      </c>
      <c r="E3" s="66">
        <v>25571</v>
      </c>
      <c r="F3" s="66">
        <v>24306</v>
      </c>
      <c r="G3" s="66">
        <v>23245</v>
      </c>
      <c r="H3" s="66">
        <v>22088</v>
      </c>
      <c r="I3" s="66">
        <v>20673</v>
      </c>
      <c r="J3" s="66">
        <v>17943</v>
      </c>
      <c r="K3" s="300">
        <v>16489</v>
      </c>
      <c r="L3" s="67">
        <v>15226</v>
      </c>
      <c r="M3" s="67">
        <v>14164</v>
      </c>
      <c r="N3" s="67">
        <v>13402</v>
      </c>
      <c r="O3" s="67">
        <v>12434</v>
      </c>
      <c r="P3" s="79">
        <f>C3/D3-1</f>
        <v>5.7722251056572915E-2</v>
      </c>
      <c r="Q3" s="76"/>
    </row>
    <row r="4" spans="1:17" ht="24.5" thickBot="1" x14ac:dyDescent="0.4">
      <c r="A4" s="63"/>
      <c r="B4" s="66" t="s">
        <v>0</v>
      </c>
      <c r="C4" s="67">
        <f t="shared" ref="C4" si="0">SUM(C5:C7)</f>
        <v>135272</v>
      </c>
      <c r="D4" s="67">
        <f t="shared" ref="D4:M4" si="1">SUM(D5:D7)</f>
        <v>136997</v>
      </c>
      <c r="E4" s="67">
        <f t="shared" si="1"/>
        <v>138444</v>
      </c>
      <c r="F4" s="67">
        <f t="shared" si="1"/>
        <v>139833</v>
      </c>
      <c r="G4" s="67">
        <f t="shared" si="1"/>
        <v>140948</v>
      </c>
      <c r="H4" s="67">
        <f t="shared" si="1"/>
        <v>142090</v>
      </c>
      <c r="I4" s="67">
        <f t="shared" si="1"/>
        <v>143486</v>
      </c>
      <c r="J4" s="67">
        <f t="shared" si="1"/>
        <v>146223</v>
      </c>
      <c r="K4" s="67">
        <f t="shared" si="1"/>
        <v>147693</v>
      </c>
      <c r="L4" s="67">
        <f t="shared" si="1"/>
        <v>148987</v>
      </c>
      <c r="M4" s="67">
        <f t="shared" si="1"/>
        <v>150087</v>
      </c>
      <c r="N4" s="67">
        <v>151378</v>
      </c>
      <c r="O4" s="67">
        <f>SUM(O5:O7)</f>
        <v>151782</v>
      </c>
      <c r="P4" s="79">
        <f t="shared" ref="P4:P7" si="2">C4/D4-1</f>
        <v>-1.259151660255331E-2</v>
      </c>
      <c r="Q4" s="76"/>
    </row>
    <row r="5" spans="1:17" ht="24.5" thickBot="1" x14ac:dyDescent="0.4">
      <c r="A5" s="63"/>
      <c r="B5" s="66" t="s">
        <v>242</v>
      </c>
      <c r="C5" s="66">
        <v>54680</v>
      </c>
      <c r="D5" s="66">
        <v>56454</v>
      </c>
      <c r="E5" s="66">
        <v>57466</v>
      </c>
      <c r="F5" s="66">
        <v>59239</v>
      </c>
      <c r="G5" s="66">
        <v>61449</v>
      </c>
      <c r="H5" s="66">
        <v>63292</v>
      </c>
      <c r="I5" s="66">
        <v>66485</v>
      </c>
      <c r="J5" s="66">
        <v>69075</v>
      </c>
      <c r="K5" s="300">
        <v>71367</v>
      </c>
      <c r="L5" s="67">
        <v>73277</v>
      </c>
      <c r="M5" s="67">
        <v>77231</v>
      </c>
      <c r="N5" s="67">
        <v>84256</v>
      </c>
      <c r="O5" s="67">
        <v>81158</v>
      </c>
      <c r="P5" s="79">
        <f t="shared" si="2"/>
        <v>-3.142381407871897E-2</v>
      </c>
      <c r="Q5" s="76"/>
    </row>
    <row r="6" spans="1:17" ht="24.5" thickBot="1" x14ac:dyDescent="0.4">
      <c r="A6" s="63"/>
      <c r="B6" s="66" t="s">
        <v>243</v>
      </c>
      <c r="C6" s="66">
        <v>4138</v>
      </c>
      <c r="D6" s="66">
        <v>4068</v>
      </c>
      <c r="E6" s="66">
        <v>4672</v>
      </c>
      <c r="F6" s="66">
        <v>5255</v>
      </c>
      <c r="G6" s="66">
        <v>5070</v>
      </c>
      <c r="H6" s="66">
        <v>5607</v>
      </c>
      <c r="I6" s="66">
        <v>4730</v>
      </c>
      <c r="J6" s="66">
        <v>5308</v>
      </c>
      <c r="K6" s="300">
        <v>5392</v>
      </c>
      <c r="L6" s="67">
        <v>6508</v>
      </c>
      <c r="M6" s="67">
        <v>7738</v>
      </c>
      <c r="N6" s="67">
        <v>1437</v>
      </c>
      <c r="O6" s="67">
        <v>5087</v>
      </c>
      <c r="P6" s="79">
        <f t="shared" si="2"/>
        <v>1.7207472959685388E-2</v>
      </c>
      <c r="Q6" s="76"/>
    </row>
    <row r="7" spans="1:17" ht="24.5" thickBot="1" x14ac:dyDescent="0.4">
      <c r="A7" s="63"/>
      <c r="B7" s="66" t="s">
        <v>244</v>
      </c>
      <c r="C7" s="66">
        <v>76454</v>
      </c>
      <c r="D7" s="66">
        <v>76475</v>
      </c>
      <c r="E7" s="66">
        <v>76306</v>
      </c>
      <c r="F7" s="66">
        <v>75339</v>
      </c>
      <c r="G7" s="66">
        <v>74429</v>
      </c>
      <c r="H7" s="66">
        <v>73191</v>
      </c>
      <c r="I7" s="66">
        <v>72271</v>
      </c>
      <c r="J7" s="66">
        <v>71840</v>
      </c>
      <c r="K7" s="300">
        <v>70934</v>
      </c>
      <c r="L7" s="67">
        <v>69202</v>
      </c>
      <c r="M7" s="67">
        <v>65118</v>
      </c>
      <c r="N7" s="67">
        <v>65184</v>
      </c>
      <c r="O7" s="67">
        <v>65537</v>
      </c>
      <c r="P7" s="79">
        <f t="shared" si="2"/>
        <v>-2.7459954233410855E-4</v>
      </c>
      <c r="Q7" s="76"/>
    </row>
    <row r="10" spans="1:17" ht="27" customHeight="1" thickBot="1" x14ac:dyDescent="0.4"/>
    <row r="11" spans="1:17" ht="24.5" customHeight="1" thickBot="1" x14ac:dyDescent="0.4">
      <c r="A11" s="63"/>
      <c r="B11" s="7"/>
      <c r="C11" s="78" t="s">
        <v>399</v>
      </c>
      <c r="D11" s="78" t="s">
        <v>363</v>
      </c>
      <c r="E11" s="78" t="s">
        <v>358</v>
      </c>
      <c r="F11" s="78" t="s">
        <v>329</v>
      </c>
      <c r="G11" s="78" t="s">
        <v>308</v>
      </c>
      <c r="H11" s="78" t="s">
        <v>303</v>
      </c>
      <c r="I11" s="78" t="s">
        <v>293</v>
      </c>
      <c r="J11" s="78" t="s">
        <v>279</v>
      </c>
      <c r="K11" s="78" t="s">
        <v>273</v>
      </c>
      <c r="L11" s="78" t="s">
        <v>241</v>
      </c>
      <c r="M11" s="78" t="s">
        <v>235</v>
      </c>
      <c r="N11" s="78" t="s">
        <v>230</v>
      </c>
      <c r="O11" s="78" t="s">
        <v>217</v>
      </c>
    </row>
    <row r="12" spans="1:17" ht="27" customHeight="1" thickBot="1" x14ac:dyDescent="0.4">
      <c r="A12" s="63"/>
      <c r="B12" s="68" t="s">
        <v>120</v>
      </c>
      <c r="C12" s="68">
        <v>4068</v>
      </c>
      <c r="D12" s="68">
        <v>4389</v>
      </c>
      <c r="E12" s="68">
        <v>5255</v>
      </c>
      <c r="F12" s="68">
        <v>4278</v>
      </c>
      <c r="G12" s="68">
        <v>5607</v>
      </c>
      <c r="H12" s="340">
        <v>4730</v>
      </c>
      <c r="I12" s="68">
        <v>4985</v>
      </c>
      <c r="J12" s="68">
        <v>5392</v>
      </c>
      <c r="K12" s="69">
        <v>6152</v>
      </c>
      <c r="L12" s="69">
        <v>7919</v>
      </c>
      <c r="M12" s="69">
        <v>1514</v>
      </c>
      <c r="N12" s="69">
        <v>5098</v>
      </c>
      <c r="O12" s="69">
        <v>5768</v>
      </c>
    </row>
    <row r="13" spans="1:17" ht="27" customHeight="1" thickBot="1" x14ac:dyDescent="0.4">
      <c r="A13" s="63"/>
      <c r="B13" s="68" t="s">
        <v>19</v>
      </c>
      <c r="C13" s="68">
        <v>2076</v>
      </c>
      <c r="D13" s="68">
        <v>2291</v>
      </c>
      <c r="E13" s="68">
        <v>1493</v>
      </c>
      <c r="F13" s="68">
        <v>2737</v>
      </c>
      <c r="G13" s="68">
        <v>2938</v>
      </c>
      <c r="H13" s="340">
        <v>2651</v>
      </c>
      <c r="I13" s="68">
        <v>2627</v>
      </c>
      <c r="J13" s="68">
        <v>2831</v>
      </c>
      <c r="K13" s="69">
        <v>3188</v>
      </c>
      <c r="L13" s="69">
        <v>5160</v>
      </c>
      <c r="M13" s="69">
        <v>1148</v>
      </c>
      <c r="N13" s="69">
        <v>1420</v>
      </c>
      <c r="O13" s="69">
        <v>2943</v>
      </c>
    </row>
    <row r="14" spans="1:17" ht="27" customHeight="1" thickBot="1" x14ac:dyDescent="0.4">
      <c r="A14" s="63"/>
      <c r="B14" s="68" t="s">
        <v>18</v>
      </c>
      <c r="C14" s="68">
        <v>1576</v>
      </c>
      <c r="D14" s="68">
        <v>1676</v>
      </c>
      <c r="E14" s="68">
        <v>1447</v>
      </c>
      <c r="F14" s="68">
        <v>1590</v>
      </c>
      <c r="G14" s="68">
        <v>1419</v>
      </c>
      <c r="H14" s="340">
        <v>1448</v>
      </c>
      <c r="I14" s="68">
        <v>1887</v>
      </c>
      <c r="J14" s="68">
        <v>1685</v>
      </c>
      <c r="K14" s="69">
        <v>1297</v>
      </c>
      <c r="L14" s="69">
        <v>839</v>
      </c>
      <c r="M14" s="69">
        <v>960</v>
      </c>
      <c r="N14" s="69">
        <v>1603</v>
      </c>
      <c r="O14" s="69">
        <v>1421</v>
      </c>
    </row>
    <row r="15" spans="1:17" ht="27" customHeight="1" thickBot="1" x14ac:dyDescent="0.4">
      <c r="A15" s="63"/>
      <c r="B15" s="68" t="s">
        <v>3</v>
      </c>
      <c r="C15" s="68">
        <v>500</v>
      </c>
      <c r="D15" s="68">
        <v>615</v>
      </c>
      <c r="E15" s="68">
        <v>1120</v>
      </c>
      <c r="F15" s="68">
        <v>1147</v>
      </c>
      <c r="G15" s="68">
        <v>1519</v>
      </c>
      <c r="H15" s="340">
        <v>1203</v>
      </c>
      <c r="I15" s="68">
        <v>740</v>
      </c>
      <c r="J15" s="68">
        <v>1146</v>
      </c>
      <c r="K15" s="69">
        <v>1891</v>
      </c>
      <c r="L15" s="69">
        <v>4321</v>
      </c>
      <c r="M15" s="69">
        <v>188</v>
      </c>
      <c r="N15" s="69">
        <v>-183</v>
      </c>
      <c r="O15" s="69">
        <v>1522</v>
      </c>
    </row>
    <row r="16" spans="1:17" ht="28" thickBot="1" x14ac:dyDescent="0.4">
      <c r="A16" s="63"/>
      <c r="B16" s="70" t="s">
        <v>1</v>
      </c>
      <c r="C16" s="341">
        <v>8.2609999999999992E-3</v>
      </c>
      <c r="D16" s="341">
        <v>9.8971660309950266E-3</v>
      </c>
      <c r="E16" s="341">
        <v>2.2435999999999998E-2</v>
      </c>
      <c r="F16" s="341">
        <v>1.7243193673987883E-2</v>
      </c>
      <c r="G16" s="341">
        <v>2.2046764103978288E-2</v>
      </c>
      <c r="H16" s="85">
        <v>1.6892508600716141E-2</v>
      </c>
      <c r="I16" s="85">
        <v>9.9485097401287928E-3</v>
      </c>
      <c r="J16" s="85">
        <v>1.4929845360153206E-2</v>
      </c>
      <c r="K16" s="85">
        <v>2.3701E-2</v>
      </c>
      <c r="L16" s="85">
        <v>5.5948999999999999E-2</v>
      </c>
      <c r="M16" s="85">
        <v>2.2309999999999999E-3</v>
      </c>
      <c r="N16" s="85">
        <v>-2.2431143743181789E-3</v>
      </c>
      <c r="O16" s="85">
        <v>1.8376537918211124E-2</v>
      </c>
    </row>
    <row r="17" spans="1:15" ht="28" hidden="1" thickBot="1" x14ac:dyDescent="0.4">
      <c r="A17" s="63"/>
      <c r="B17" s="70" t="s">
        <v>245</v>
      </c>
      <c r="C17" s="70"/>
      <c r="D17" s="70"/>
      <c r="E17" s="70"/>
      <c r="F17" s="70"/>
      <c r="G17" s="70"/>
      <c r="H17" s="85">
        <v>1.3295541680359294E-2</v>
      </c>
      <c r="I17" s="85">
        <v>7.808098937522108E-3</v>
      </c>
      <c r="J17" s="85">
        <v>2.0522106533876566E-2</v>
      </c>
      <c r="K17" s="85">
        <v>8.7831050787661995E-3</v>
      </c>
      <c r="L17" s="85">
        <v>3.4147999999999998E-2</v>
      </c>
      <c r="M17" s="85">
        <v>1.5160000000000002E-3</v>
      </c>
      <c r="N17" s="85">
        <v>1.1482972939438034E-2</v>
      </c>
      <c r="O17" s="85">
        <v>1.3614999999999999E-2</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F4AB5-EC4F-43C7-AE8B-66EBC67C5BBD}">
  <sheetPr codeName="Sheet9"/>
  <dimension ref="A1:R2"/>
  <sheetViews>
    <sheetView showGridLines="0" workbookViewId="0">
      <selection activeCell="I28" sqref="I28"/>
    </sheetView>
  </sheetViews>
  <sheetFormatPr defaultRowHeight="14.5" x14ac:dyDescent="0.35"/>
  <sheetData>
    <row r="1" spans="1:18" x14ac:dyDescent="0.35">
      <c r="A1" s="8" t="s">
        <v>16</v>
      </c>
      <c r="B1" s="9" t="s">
        <v>23</v>
      </c>
      <c r="C1" s="9" t="s">
        <v>24</v>
      </c>
      <c r="D1" s="9" t="s">
        <v>25</v>
      </c>
      <c r="E1" s="9" t="s">
        <v>26</v>
      </c>
      <c r="F1" s="9" t="s">
        <v>27</v>
      </c>
      <c r="G1" s="9" t="s">
        <v>28</v>
      </c>
      <c r="H1" s="9" t="s">
        <v>29</v>
      </c>
      <c r="I1" s="9" t="s">
        <v>30</v>
      </c>
      <c r="J1" s="9" t="s">
        <v>31</v>
      </c>
      <c r="K1" s="9" t="s">
        <v>32</v>
      </c>
      <c r="L1" s="9" t="s">
        <v>33</v>
      </c>
      <c r="M1" s="9" t="s">
        <v>34</v>
      </c>
      <c r="N1" s="9" t="s">
        <v>35</v>
      </c>
      <c r="O1" s="9" t="s">
        <v>36</v>
      </c>
      <c r="P1" s="9" t="s">
        <v>37</v>
      </c>
      <c r="Q1" s="9" t="s">
        <v>38</v>
      </c>
      <c r="R1" s="9" t="s">
        <v>39</v>
      </c>
    </row>
    <row r="2" spans="1:18" x14ac:dyDescent="0.35">
      <c r="A2" s="10" t="s">
        <v>40</v>
      </c>
      <c r="B2" s="11">
        <v>2.1000000000000001E-2</v>
      </c>
      <c r="C2" s="11">
        <v>1.7000000000000001E-2</v>
      </c>
      <c r="D2" s="11">
        <v>0.02</v>
      </c>
      <c r="E2" s="11">
        <v>8.9999999999999993E-3</v>
      </c>
      <c r="F2" s="11">
        <v>8.0000000000000002E-3</v>
      </c>
      <c r="G2" s="11">
        <v>0.01</v>
      </c>
      <c r="H2" s="11">
        <v>1.0999999999999999E-2</v>
      </c>
      <c r="I2" s="11">
        <v>1.4999999999999999E-2</v>
      </c>
      <c r="J2" s="11">
        <v>1.2999999999999999E-2</v>
      </c>
      <c r="K2" s="12">
        <v>1.2E-2</v>
      </c>
      <c r="L2" s="12">
        <v>1.6E-2</v>
      </c>
      <c r="M2" s="12">
        <v>1.04E-2</v>
      </c>
      <c r="N2" s="12">
        <v>1.0999999999999999E-2</v>
      </c>
      <c r="O2" s="12">
        <v>1.2999999999999999E-2</v>
      </c>
      <c r="P2" s="12">
        <v>9.5999999999999992E-3</v>
      </c>
      <c r="Q2" s="12">
        <v>9.9000000000000008E-3</v>
      </c>
      <c r="R2" s="11">
        <v>8.0000000000000002E-3</v>
      </c>
    </row>
  </sheetData>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F961C-77DE-496F-9A87-C2C4AF69DE03}">
  <sheetPr codeName="Sheet10"/>
  <dimension ref="B1:F17"/>
  <sheetViews>
    <sheetView showGridLines="0" topLeftCell="A2" workbookViewId="0">
      <selection activeCell="I28" sqref="I28"/>
    </sheetView>
  </sheetViews>
  <sheetFormatPr defaultRowHeight="14.5" x14ac:dyDescent="0.35"/>
  <cols>
    <col min="2" max="2" width="27.81640625" bestFit="1" customWidth="1"/>
    <col min="3" max="3" width="17.54296875" bestFit="1" customWidth="1"/>
    <col min="4" max="4" width="17.7265625" bestFit="1" customWidth="1"/>
    <col min="5" max="5" width="58.453125" customWidth="1"/>
    <col min="6" max="6" width="17.7265625" bestFit="1" customWidth="1"/>
  </cols>
  <sheetData>
    <row r="1" spans="2:6" ht="15" thickBot="1" x14ac:dyDescent="0.4"/>
    <row r="2" spans="2:6" ht="34.5" customHeight="1" x14ac:dyDescent="0.35">
      <c r="B2" s="499" t="s">
        <v>41</v>
      </c>
      <c r="C2" s="501" t="s">
        <v>42</v>
      </c>
      <c r="D2" s="88" t="s">
        <v>161</v>
      </c>
      <c r="E2" s="88" t="s">
        <v>161</v>
      </c>
      <c r="F2" s="88" t="s">
        <v>121</v>
      </c>
    </row>
    <row r="3" spans="2:6" ht="21" customHeight="1" thickBot="1" x14ac:dyDescent="0.4">
      <c r="B3" s="500"/>
      <c r="C3" s="502"/>
      <c r="D3" s="89" t="s">
        <v>44</v>
      </c>
      <c r="E3" s="89" t="s">
        <v>45</v>
      </c>
      <c r="F3" s="89" t="s">
        <v>44</v>
      </c>
    </row>
    <row r="4" spans="2:6" ht="23" thickBot="1" x14ac:dyDescent="0.4">
      <c r="B4" s="13" t="s">
        <v>47</v>
      </c>
      <c r="C4" s="14" t="s">
        <v>48</v>
      </c>
      <c r="D4" s="15" t="s">
        <v>163</v>
      </c>
      <c r="E4" s="16"/>
      <c r="F4" s="15" t="s">
        <v>136</v>
      </c>
    </row>
    <row r="5" spans="2:6" ht="23" thickBot="1" x14ac:dyDescent="0.4">
      <c r="B5" s="13" t="s">
        <v>115</v>
      </c>
      <c r="C5" s="14"/>
      <c r="D5" s="15" t="s">
        <v>164</v>
      </c>
      <c r="E5" s="86"/>
      <c r="F5" s="15" t="s">
        <v>137</v>
      </c>
    </row>
    <row r="6" spans="2:6" ht="19" thickBot="1" x14ac:dyDescent="0.4">
      <c r="B6" s="17" t="s">
        <v>49</v>
      </c>
      <c r="C6" s="18">
        <v>0.97</v>
      </c>
      <c r="D6" s="19">
        <v>0.86</v>
      </c>
      <c r="E6" s="90" t="s">
        <v>50</v>
      </c>
      <c r="F6" s="19">
        <v>0.73</v>
      </c>
    </row>
    <row r="7" spans="2:6" ht="19" thickBot="1" x14ac:dyDescent="0.4">
      <c r="B7" s="17" t="s">
        <v>51</v>
      </c>
      <c r="C7" s="14" t="s">
        <v>52</v>
      </c>
      <c r="D7" s="92" t="s">
        <v>165</v>
      </c>
      <c r="E7" s="91" t="s">
        <v>139</v>
      </c>
      <c r="F7" s="20" t="s">
        <v>138</v>
      </c>
    </row>
    <row r="8" spans="2:6" ht="19" thickBot="1" x14ac:dyDescent="0.4">
      <c r="B8" s="13" t="s">
        <v>116</v>
      </c>
      <c r="C8" s="14"/>
      <c r="D8" s="15" t="s">
        <v>166</v>
      </c>
      <c r="E8" s="91"/>
      <c r="F8" s="15" t="s">
        <v>140</v>
      </c>
    </row>
    <row r="9" spans="2:6" ht="19" thickBot="1" x14ac:dyDescent="0.4">
      <c r="B9" s="17" t="s">
        <v>49</v>
      </c>
      <c r="C9" s="18">
        <v>0.97</v>
      </c>
      <c r="D9" s="19">
        <v>0.9</v>
      </c>
      <c r="E9" s="91"/>
      <c r="F9" s="19">
        <v>0.88</v>
      </c>
    </row>
    <row r="10" spans="2:6" ht="19" thickBot="1" x14ac:dyDescent="0.4">
      <c r="B10" s="17" t="s">
        <v>51</v>
      </c>
      <c r="C10" s="14" t="s">
        <v>52</v>
      </c>
      <c r="D10" s="20" t="s">
        <v>167</v>
      </c>
      <c r="E10" s="91"/>
      <c r="F10" s="20" t="s">
        <v>141</v>
      </c>
    </row>
    <row r="11" spans="2:6" ht="23" thickBot="1" x14ac:dyDescent="0.4">
      <c r="B11" s="13" t="s">
        <v>53</v>
      </c>
      <c r="C11" s="16"/>
      <c r="D11" s="15" t="s">
        <v>168</v>
      </c>
      <c r="E11" s="16"/>
      <c r="F11" s="15" t="s">
        <v>142</v>
      </c>
    </row>
    <row r="12" spans="2:6" ht="23" thickBot="1" x14ac:dyDescent="0.4">
      <c r="B12" s="17" t="s">
        <v>54</v>
      </c>
      <c r="C12" s="16"/>
      <c r="D12" s="14" t="s">
        <v>169</v>
      </c>
      <c r="E12" s="87" t="s">
        <v>170</v>
      </c>
      <c r="F12" s="14" t="s">
        <v>144</v>
      </c>
    </row>
    <row r="13" spans="2:6" ht="23" thickBot="1" x14ac:dyDescent="0.4">
      <c r="B13" s="17" t="s">
        <v>55</v>
      </c>
      <c r="C13" s="16"/>
      <c r="D13" s="14" t="s">
        <v>171</v>
      </c>
      <c r="E13" s="87" t="s">
        <v>172</v>
      </c>
      <c r="F13" s="14" t="s">
        <v>143</v>
      </c>
    </row>
    <row r="14" spans="2:6" ht="23" thickBot="1" x14ac:dyDescent="0.4">
      <c r="B14" s="13" t="s">
        <v>56</v>
      </c>
      <c r="C14" s="16"/>
      <c r="D14" s="14" t="s">
        <v>173</v>
      </c>
      <c r="E14" s="87" t="s">
        <v>174</v>
      </c>
      <c r="F14" s="14" t="s">
        <v>145</v>
      </c>
    </row>
    <row r="15" spans="2:6" ht="19" thickBot="1" x14ac:dyDescent="0.4">
      <c r="B15" s="13" t="s">
        <v>57</v>
      </c>
      <c r="C15" s="14">
        <v>750</v>
      </c>
      <c r="D15" s="15">
        <v>253</v>
      </c>
      <c r="E15" s="90" t="s">
        <v>175</v>
      </c>
      <c r="F15" s="15">
        <v>233</v>
      </c>
    </row>
    <row r="16" spans="2:6" ht="19" thickBot="1" x14ac:dyDescent="0.4">
      <c r="B16" s="13" t="s">
        <v>58</v>
      </c>
      <c r="C16" s="18">
        <v>0.8</v>
      </c>
      <c r="D16" s="21">
        <v>0.95</v>
      </c>
      <c r="E16" s="93"/>
      <c r="F16" s="21">
        <v>0.95</v>
      </c>
    </row>
    <row r="17" spans="2:6" ht="23" thickBot="1" x14ac:dyDescent="0.4">
      <c r="B17" s="13" t="s">
        <v>59</v>
      </c>
      <c r="C17" s="16"/>
      <c r="D17" s="15" t="s">
        <v>176</v>
      </c>
      <c r="E17" s="16"/>
      <c r="F17" s="15" t="s">
        <v>146</v>
      </c>
    </row>
  </sheetData>
  <mergeCells count="2">
    <mergeCell ref="B2:B3"/>
    <mergeCell ref="C2:C3"/>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AE68-48A0-459E-B77E-A1E151218F9C}">
  <sheetPr codeName="Sheet11"/>
  <dimension ref="B1:G30"/>
  <sheetViews>
    <sheetView showGridLines="0" workbookViewId="0">
      <selection activeCell="I28" sqref="I28"/>
    </sheetView>
  </sheetViews>
  <sheetFormatPr defaultRowHeight="14.5" x14ac:dyDescent="0.35"/>
  <cols>
    <col min="2" max="2" width="42.54296875" bestFit="1" customWidth="1"/>
    <col min="3" max="3" width="38.1796875" bestFit="1" customWidth="1"/>
    <col min="4" max="4" width="15.26953125" customWidth="1"/>
    <col min="5" max="5" width="12.7265625" bestFit="1" customWidth="1"/>
    <col min="6" max="6" width="11.453125" bestFit="1" customWidth="1"/>
    <col min="7" max="7" width="11.1796875" bestFit="1" customWidth="1"/>
  </cols>
  <sheetData>
    <row r="1" spans="2:7" ht="24" x14ac:dyDescent="0.35">
      <c r="B1" s="22" t="s">
        <v>67</v>
      </c>
    </row>
    <row r="2" spans="2:7" ht="15" thickBot="1" x14ac:dyDescent="0.4"/>
    <row r="3" spans="2:7" ht="16" thickBot="1" x14ac:dyDescent="0.4">
      <c r="B3" s="94" t="s">
        <v>60</v>
      </c>
      <c r="C3" s="95" t="s">
        <v>61</v>
      </c>
      <c r="D3" s="96" t="s">
        <v>177</v>
      </c>
      <c r="E3" s="96" t="s">
        <v>178</v>
      </c>
      <c r="F3" s="96" t="s">
        <v>62</v>
      </c>
      <c r="G3" s="96" t="s">
        <v>63</v>
      </c>
    </row>
    <row r="4" spans="2:7" ht="15.5" thickBot="1" x14ac:dyDescent="0.4">
      <c r="B4" s="97" t="s">
        <v>179</v>
      </c>
      <c r="C4" s="98">
        <v>44883</v>
      </c>
      <c r="D4" s="99">
        <v>0.56458333333333333</v>
      </c>
      <c r="E4" s="99">
        <v>0.71111111111111114</v>
      </c>
      <c r="F4" s="100">
        <v>0.14652777777777778</v>
      </c>
      <c r="G4" s="101" t="s">
        <v>133</v>
      </c>
    </row>
    <row r="5" spans="2:7" ht="15.5" thickBot="1" x14ac:dyDescent="0.4">
      <c r="B5" s="97" t="s">
        <v>179</v>
      </c>
      <c r="C5" s="98">
        <v>44913</v>
      </c>
      <c r="D5" s="99">
        <v>0.3923611111111111</v>
      </c>
      <c r="E5" s="99">
        <v>0.45902777777777781</v>
      </c>
      <c r="F5" s="100">
        <v>6.6666666666666666E-2</v>
      </c>
      <c r="G5" s="101" t="s">
        <v>133</v>
      </c>
    </row>
    <row r="6" spans="2:7" ht="15.5" thickBot="1" x14ac:dyDescent="0.4">
      <c r="B6" s="97" t="s">
        <v>180</v>
      </c>
      <c r="C6" s="98">
        <v>44913</v>
      </c>
      <c r="D6" s="99">
        <v>0.61527777777777781</v>
      </c>
      <c r="E6" s="99">
        <v>0.67083333333333339</v>
      </c>
      <c r="F6" s="100">
        <v>5.5555555555555552E-2</v>
      </c>
      <c r="G6" s="101" t="s">
        <v>133</v>
      </c>
    </row>
    <row r="7" spans="2:7" ht="15.5" thickBot="1" x14ac:dyDescent="0.4">
      <c r="B7" s="97" t="s">
        <v>180</v>
      </c>
      <c r="C7" s="98">
        <v>44913</v>
      </c>
      <c r="D7" s="99">
        <v>0.68888888888888899</v>
      </c>
      <c r="E7" s="99">
        <v>0.76874999999999993</v>
      </c>
      <c r="F7" s="100">
        <v>8.6805555555555566E-2</v>
      </c>
      <c r="G7" s="101" t="s">
        <v>133</v>
      </c>
    </row>
    <row r="8" spans="2:7" ht="15.5" thickBot="1" x14ac:dyDescent="0.4">
      <c r="B8" s="97" t="s">
        <v>181</v>
      </c>
      <c r="C8" s="98">
        <v>44917</v>
      </c>
      <c r="D8" s="99">
        <v>0.51111111111111118</v>
      </c>
      <c r="E8" s="99">
        <v>0.51527777777777783</v>
      </c>
      <c r="F8" s="100">
        <v>4.1666666666666666E-3</v>
      </c>
      <c r="G8" s="101" t="s">
        <v>64</v>
      </c>
    </row>
    <row r="9" spans="2:7" ht="15.5" thickBot="1" x14ac:dyDescent="0.4">
      <c r="B9" s="97" t="s">
        <v>179</v>
      </c>
      <c r="C9" s="98">
        <v>44917</v>
      </c>
      <c r="D9" s="99">
        <v>0.52013888888888882</v>
      </c>
      <c r="E9" s="99">
        <v>0.99930555555555556</v>
      </c>
      <c r="F9" s="100">
        <v>0.47916666666666669</v>
      </c>
      <c r="G9" s="101" t="s">
        <v>133</v>
      </c>
    </row>
    <row r="10" spans="2:7" ht="15.5" thickBot="1" x14ac:dyDescent="0.4">
      <c r="B10" s="97" t="s">
        <v>179</v>
      </c>
      <c r="C10" s="98">
        <v>44918</v>
      </c>
      <c r="D10" s="99">
        <v>0</v>
      </c>
      <c r="E10" s="99">
        <v>0.99930555555555556</v>
      </c>
      <c r="F10" s="102">
        <v>1</v>
      </c>
      <c r="G10" s="101" t="s">
        <v>133</v>
      </c>
    </row>
    <row r="11" spans="2:7" ht="15.5" thickBot="1" x14ac:dyDescent="0.4">
      <c r="B11" s="97" t="s">
        <v>179</v>
      </c>
      <c r="C11" s="98">
        <v>44919</v>
      </c>
      <c r="D11" s="99">
        <v>0</v>
      </c>
      <c r="E11" s="99">
        <v>0.99930555555555556</v>
      </c>
      <c r="F11" s="102">
        <v>1</v>
      </c>
      <c r="G11" s="101" t="s">
        <v>133</v>
      </c>
    </row>
    <row r="12" spans="2:7" ht="15.5" thickBot="1" x14ac:dyDescent="0.4">
      <c r="B12" s="97" t="s">
        <v>179</v>
      </c>
      <c r="C12" s="98">
        <v>44920</v>
      </c>
      <c r="D12" s="99">
        <v>0</v>
      </c>
      <c r="E12" s="99">
        <v>0.99930555555555556</v>
      </c>
      <c r="F12" s="102">
        <v>1</v>
      </c>
      <c r="G12" s="101" t="s">
        <v>133</v>
      </c>
    </row>
    <row r="13" spans="2:7" ht="15.5" thickBot="1" x14ac:dyDescent="0.4">
      <c r="B13" s="97" t="s">
        <v>179</v>
      </c>
      <c r="C13" s="98">
        <v>44921</v>
      </c>
      <c r="D13" s="99">
        <v>0</v>
      </c>
      <c r="E13" s="99">
        <v>0.99930555555555556</v>
      </c>
      <c r="F13" s="102">
        <v>1</v>
      </c>
      <c r="G13" s="101" t="s">
        <v>133</v>
      </c>
    </row>
    <row r="14" spans="2:7" ht="15.5" thickBot="1" x14ac:dyDescent="0.4">
      <c r="B14" s="97" t="s">
        <v>179</v>
      </c>
      <c r="C14" s="98">
        <v>44922</v>
      </c>
      <c r="D14" s="99">
        <v>0</v>
      </c>
      <c r="E14" s="99">
        <v>0.99930555555555556</v>
      </c>
      <c r="F14" s="102">
        <v>1</v>
      </c>
      <c r="G14" s="101" t="s">
        <v>133</v>
      </c>
    </row>
    <row r="15" spans="2:7" ht="15.5" thickBot="1" x14ac:dyDescent="0.4">
      <c r="B15" s="97" t="s">
        <v>179</v>
      </c>
      <c r="C15" s="98">
        <v>44923</v>
      </c>
      <c r="D15" s="99">
        <v>0</v>
      </c>
      <c r="E15" s="99">
        <v>0.99930555555555556</v>
      </c>
      <c r="F15" s="102">
        <v>1</v>
      </c>
      <c r="G15" s="101" t="s">
        <v>133</v>
      </c>
    </row>
    <row r="16" spans="2:7" ht="15.5" thickBot="1" x14ac:dyDescent="0.4">
      <c r="B16" s="97" t="s">
        <v>179</v>
      </c>
      <c r="C16" s="98">
        <v>44924</v>
      </c>
      <c r="D16" s="99">
        <v>0</v>
      </c>
      <c r="E16" s="99">
        <v>0.99930555555555556</v>
      </c>
      <c r="F16" s="102">
        <v>1</v>
      </c>
      <c r="G16" s="101" t="s">
        <v>133</v>
      </c>
    </row>
    <row r="17" spans="2:7" ht="15.5" thickBot="1" x14ac:dyDescent="0.4">
      <c r="B17" s="97" t="s">
        <v>179</v>
      </c>
      <c r="C17" s="98">
        <v>44925</v>
      </c>
      <c r="D17" s="99">
        <v>0</v>
      </c>
      <c r="E17" s="99">
        <v>0.99930555555555556</v>
      </c>
      <c r="F17" s="102">
        <v>1</v>
      </c>
      <c r="G17" s="101" t="s">
        <v>133</v>
      </c>
    </row>
    <row r="18" spans="2:7" ht="15.5" thickBot="1" x14ac:dyDescent="0.4">
      <c r="B18" s="97" t="s">
        <v>179</v>
      </c>
      <c r="C18" s="98">
        <v>44926</v>
      </c>
      <c r="D18" s="99">
        <v>0</v>
      </c>
      <c r="E18" s="99">
        <v>0.63750000000000007</v>
      </c>
      <c r="F18" s="100">
        <v>0.5541666666666667</v>
      </c>
      <c r="G18" s="101" t="s">
        <v>133</v>
      </c>
    </row>
    <row r="19" spans="2:7" ht="15.5" thickBot="1" x14ac:dyDescent="0.4">
      <c r="B19" s="97" t="s">
        <v>179</v>
      </c>
      <c r="C19" s="98">
        <v>44575</v>
      </c>
      <c r="D19" s="99">
        <v>0.84375</v>
      </c>
      <c r="E19" s="99">
        <v>0.88194444444444453</v>
      </c>
      <c r="F19" s="100">
        <v>3.8194444444444441E-2</v>
      </c>
      <c r="G19" s="101" t="s">
        <v>65</v>
      </c>
    </row>
    <row r="20" spans="2:7" ht="15.5" thickBot="1" x14ac:dyDescent="0.4">
      <c r="B20" s="97" t="s">
        <v>179</v>
      </c>
      <c r="C20" s="98">
        <v>44578</v>
      </c>
      <c r="D20" s="99">
        <v>0.8027777777777777</v>
      </c>
      <c r="E20" s="99">
        <v>0.99930555555555556</v>
      </c>
      <c r="F20" s="100">
        <v>0.19652777777777777</v>
      </c>
      <c r="G20" s="101" t="s">
        <v>133</v>
      </c>
    </row>
    <row r="21" spans="2:7" ht="15.5" thickBot="1" x14ac:dyDescent="0.4">
      <c r="B21" s="97" t="s">
        <v>179</v>
      </c>
      <c r="C21" s="98">
        <v>44579</v>
      </c>
      <c r="D21" s="99">
        <v>0</v>
      </c>
      <c r="E21" s="99">
        <v>0.44444444444444442</v>
      </c>
      <c r="F21" s="100">
        <v>0.44444444444444442</v>
      </c>
      <c r="G21" s="101" t="s">
        <v>133</v>
      </c>
    </row>
    <row r="22" spans="2:7" ht="15.5" thickBot="1" x14ac:dyDescent="0.4">
      <c r="B22" s="97" t="s">
        <v>179</v>
      </c>
      <c r="C22" s="98">
        <v>44587</v>
      </c>
      <c r="D22" s="99">
        <v>0.45763888888888887</v>
      </c>
      <c r="E22" s="99">
        <v>0.49652777777777773</v>
      </c>
      <c r="F22" s="100">
        <v>3.888888888888889E-2</v>
      </c>
      <c r="G22" s="101" t="s">
        <v>65</v>
      </c>
    </row>
    <row r="23" spans="2:7" ht="45.5" thickBot="1" x14ac:dyDescent="0.4">
      <c r="B23" s="103" t="s">
        <v>182</v>
      </c>
      <c r="C23" s="104">
        <v>44596</v>
      </c>
      <c r="D23" s="105">
        <v>0.32777777777777778</v>
      </c>
      <c r="E23" s="105">
        <v>0.99930555555555556</v>
      </c>
      <c r="F23" s="106">
        <v>0.67222222222222217</v>
      </c>
      <c r="G23" s="107" t="s">
        <v>133</v>
      </c>
    </row>
    <row r="24" spans="2:7" ht="45.5" thickBot="1" x14ac:dyDescent="0.4">
      <c r="B24" s="103" t="s">
        <v>182</v>
      </c>
      <c r="C24" s="104">
        <v>44597</v>
      </c>
      <c r="D24" s="105">
        <v>0</v>
      </c>
      <c r="E24" s="105">
        <v>0.99930555555555556</v>
      </c>
      <c r="F24" s="106">
        <v>0.99930555555555556</v>
      </c>
      <c r="G24" s="107" t="s">
        <v>133</v>
      </c>
    </row>
    <row r="25" spans="2:7" ht="45.5" thickBot="1" x14ac:dyDescent="0.4">
      <c r="B25" s="103" t="s">
        <v>182</v>
      </c>
      <c r="C25" s="104">
        <v>44598</v>
      </c>
      <c r="D25" s="105">
        <v>0</v>
      </c>
      <c r="E25" s="105">
        <v>0.99930555555555556</v>
      </c>
      <c r="F25" s="106">
        <v>0.99930555555555556</v>
      </c>
      <c r="G25" s="107" t="s">
        <v>133</v>
      </c>
    </row>
    <row r="26" spans="2:7" ht="45.5" thickBot="1" x14ac:dyDescent="0.4">
      <c r="B26" s="103" t="s">
        <v>182</v>
      </c>
      <c r="C26" s="104">
        <v>44599</v>
      </c>
      <c r="D26" s="105">
        <v>0</v>
      </c>
      <c r="E26" s="105">
        <v>1.8055555555555557E-2</v>
      </c>
      <c r="F26" s="106">
        <v>1.8055555555555557E-2</v>
      </c>
      <c r="G26" s="107" t="s">
        <v>133</v>
      </c>
    </row>
    <row r="27" spans="2:7" ht="30.5" thickBot="1" x14ac:dyDescent="0.4">
      <c r="B27" s="103" t="s">
        <v>183</v>
      </c>
      <c r="C27" s="104">
        <v>44615</v>
      </c>
      <c r="D27" s="105">
        <v>0.49861111111111112</v>
      </c>
      <c r="E27" s="105">
        <v>0.99930555555555556</v>
      </c>
      <c r="F27" s="106">
        <v>0.50069444444444444</v>
      </c>
      <c r="G27" s="107" t="s">
        <v>133</v>
      </c>
    </row>
    <row r="28" spans="2:7" ht="30.5" thickBot="1" x14ac:dyDescent="0.4">
      <c r="B28" s="103" t="s">
        <v>183</v>
      </c>
      <c r="C28" s="104">
        <v>44616</v>
      </c>
      <c r="D28" s="105">
        <v>0</v>
      </c>
      <c r="E28" s="105">
        <v>0.99930555555555556</v>
      </c>
      <c r="F28" s="106">
        <v>0.99930555555555556</v>
      </c>
      <c r="G28" s="107" t="s">
        <v>133</v>
      </c>
    </row>
    <row r="29" spans="2:7" ht="30.5" thickBot="1" x14ac:dyDescent="0.4">
      <c r="B29" s="103" t="s">
        <v>183</v>
      </c>
      <c r="C29" s="104">
        <v>44617</v>
      </c>
      <c r="D29" s="105">
        <v>0</v>
      </c>
      <c r="E29" s="105">
        <v>0.35416666666666669</v>
      </c>
      <c r="F29" s="106">
        <v>0.35416666666666669</v>
      </c>
      <c r="G29" s="107" t="s">
        <v>133</v>
      </c>
    </row>
    <row r="30" spans="2:7" ht="15.5" thickBot="1" x14ac:dyDescent="0.4">
      <c r="B30" s="108" t="s">
        <v>66</v>
      </c>
      <c r="C30" s="109" t="s">
        <v>184</v>
      </c>
      <c r="D30" s="110"/>
      <c r="E30" s="110"/>
      <c r="F30" s="111">
        <v>14.654166666666667</v>
      </c>
      <c r="G30" s="1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6DF02-EB61-4C10-A25A-C05CC7A6B99E}">
  <sheetPr codeName="Sheet12"/>
  <dimension ref="B2:J22"/>
  <sheetViews>
    <sheetView showGridLines="0" topLeftCell="A2" workbookViewId="0">
      <selection activeCell="L19" sqref="L19"/>
    </sheetView>
  </sheetViews>
  <sheetFormatPr defaultRowHeight="14.5" x14ac:dyDescent="0.35"/>
  <cols>
    <col min="2" max="2" width="33.453125" bestFit="1" customWidth="1"/>
    <col min="3" max="3" width="8" bestFit="1" customWidth="1"/>
    <col min="4" max="4" width="8.453125" bestFit="1" customWidth="1"/>
    <col min="5" max="5" width="11.453125" bestFit="1" customWidth="1"/>
    <col min="6" max="6" width="5.54296875" bestFit="1" customWidth="1"/>
    <col min="7" max="7" width="7.26953125" bestFit="1" customWidth="1"/>
  </cols>
  <sheetData>
    <row r="2" spans="2:6" x14ac:dyDescent="0.35">
      <c r="B2" s="24" t="s">
        <v>68</v>
      </c>
      <c r="C2" s="25" t="s">
        <v>10</v>
      </c>
      <c r="D2" s="25" t="s">
        <v>14</v>
      </c>
      <c r="E2" s="24" t="s">
        <v>15</v>
      </c>
    </row>
    <row r="3" spans="2:6" x14ac:dyDescent="0.35">
      <c r="B3" s="10" t="s">
        <v>69</v>
      </c>
      <c r="C3" s="53">
        <f>SUM(C4:C5)</f>
        <v>127388</v>
      </c>
      <c r="D3" s="53">
        <f>SUM(D4:D5)</f>
        <v>26171</v>
      </c>
      <c r="E3" s="53">
        <f>SUM(E4:E5)</f>
        <v>153559</v>
      </c>
    </row>
    <row r="4" spans="2:6" x14ac:dyDescent="0.35">
      <c r="B4" s="26" t="s">
        <v>11</v>
      </c>
      <c r="C4" s="54">
        <v>77226</v>
      </c>
      <c r="D4" s="54">
        <v>17696</v>
      </c>
      <c r="E4" s="54">
        <f>SUM(C4:D4)</f>
        <v>94922</v>
      </c>
    </row>
    <row r="5" spans="2:6" x14ac:dyDescent="0.35">
      <c r="B5" s="26" t="s">
        <v>12</v>
      </c>
      <c r="C5" s="54">
        <v>50162</v>
      </c>
      <c r="D5" s="54">
        <v>8475</v>
      </c>
      <c r="E5" s="54">
        <f>SUM(C5:D5)</f>
        <v>58637</v>
      </c>
    </row>
    <row r="6" spans="2:6" x14ac:dyDescent="0.35">
      <c r="B6" s="27" t="s">
        <v>70</v>
      </c>
      <c r="C6" s="55">
        <f>C5-C7</f>
        <v>36763</v>
      </c>
      <c r="D6" s="55">
        <f>D5-D7</f>
        <v>3430</v>
      </c>
      <c r="E6" s="55">
        <f>SUM(C6:D6)</f>
        <v>40193</v>
      </c>
    </row>
    <row r="7" spans="2:6" x14ac:dyDescent="0.35">
      <c r="B7" s="27" t="s">
        <v>123</v>
      </c>
      <c r="C7" s="55">
        <v>13399</v>
      </c>
      <c r="D7" s="55">
        <v>5045</v>
      </c>
      <c r="E7" s="55">
        <f>SUM(C7:D7)</f>
        <v>18444</v>
      </c>
      <c r="F7" t="s">
        <v>147</v>
      </c>
    </row>
    <row r="8" spans="2:6" x14ac:dyDescent="0.35">
      <c r="B8" s="28" t="s">
        <v>124</v>
      </c>
      <c r="C8" s="56">
        <f>C9+C12</f>
        <v>18453</v>
      </c>
      <c r="D8" s="56">
        <f>D9+D12</f>
        <v>6243</v>
      </c>
      <c r="E8" s="57">
        <f>SUM(C8:D8)</f>
        <v>24696</v>
      </c>
      <c r="F8" t="s">
        <v>148</v>
      </c>
    </row>
    <row r="9" spans="2:6" x14ac:dyDescent="0.35">
      <c r="B9" s="30" t="s">
        <v>123</v>
      </c>
      <c r="C9" s="58">
        <f>SUM(C10:C11)</f>
        <v>18347</v>
      </c>
      <c r="D9" s="58">
        <f>SUM(D10:D11)</f>
        <v>6073</v>
      </c>
      <c r="E9" s="58">
        <f>SUM(E10:E11)</f>
        <v>24420</v>
      </c>
      <c r="F9" s="29"/>
    </row>
    <row r="10" spans="2:6" x14ac:dyDescent="0.35">
      <c r="B10" s="31" t="s">
        <v>112</v>
      </c>
      <c r="C10" s="59">
        <v>17467</v>
      </c>
      <c r="D10" s="59">
        <v>5838</v>
      </c>
      <c r="E10" s="60">
        <f>SUM(C10:D10)</f>
        <v>23305</v>
      </c>
      <c r="F10" s="29"/>
    </row>
    <row r="11" spans="2:6" x14ac:dyDescent="0.35">
      <c r="B11" s="31" t="s">
        <v>125</v>
      </c>
      <c r="C11" s="59">
        <v>880</v>
      </c>
      <c r="D11" s="59">
        <v>235</v>
      </c>
      <c r="E11" s="60">
        <f>SUM(C11:D11)</f>
        <v>1115</v>
      </c>
      <c r="F11" s="29"/>
    </row>
    <row r="12" spans="2:6" x14ac:dyDescent="0.35">
      <c r="B12" s="30" t="s">
        <v>126</v>
      </c>
      <c r="C12" s="58">
        <v>106</v>
      </c>
      <c r="D12" s="58">
        <v>170</v>
      </c>
      <c r="E12" s="55">
        <f>SUM(C12:D12)</f>
        <v>276</v>
      </c>
      <c r="F12" s="29" t="s">
        <v>113</v>
      </c>
    </row>
    <row r="13" spans="2:6" x14ac:dyDescent="0.35">
      <c r="B13" s="26" t="s">
        <v>13</v>
      </c>
      <c r="C13" s="54">
        <v>7085</v>
      </c>
      <c r="D13" s="54">
        <v>3009</v>
      </c>
      <c r="E13" s="54">
        <f>SUM(C13:D13)</f>
        <v>10094</v>
      </c>
    </row>
    <row r="14" spans="2:6" x14ac:dyDescent="0.35">
      <c r="B14" s="26" t="s">
        <v>17</v>
      </c>
      <c r="C14" s="54">
        <v>25552</v>
      </c>
      <c r="D14" s="54">
        <v>1426</v>
      </c>
      <c r="E14" s="54">
        <f>SUM(C14:D14)</f>
        <v>26978</v>
      </c>
    </row>
    <row r="16" spans="2:6" x14ac:dyDescent="0.35">
      <c r="B16" s="6" t="s">
        <v>149</v>
      </c>
    </row>
    <row r="17" spans="2:10" x14ac:dyDescent="0.35">
      <c r="B17" s="24" t="s">
        <v>71</v>
      </c>
      <c r="C17" s="25" t="s">
        <v>72</v>
      </c>
      <c r="D17" s="25" t="s">
        <v>73</v>
      </c>
      <c r="E17" s="32" t="s">
        <v>46</v>
      </c>
      <c r="F17" s="32" t="s">
        <v>43</v>
      </c>
      <c r="G17" s="32" t="s">
        <v>114</v>
      </c>
      <c r="H17" s="32" t="s">
        <v>122</v>
      </c>
      <c r="I17" s="32" t="s">
        <v>150</v>
      </c>
      <c r="J17" s="32" t="s">
        <v>155</v>
      </c>
    </row>
    <row r="18" spans="2:10" x14ac:dyDescent="0.35">
      <c r="B18" s="33" t="s">
        <v>151</v>
      </c>
      <c r="C18" s="61">
        <v>3308</v>
      </c>
      <c r="D18" s="61">
        <v>5612</v>
      </c>
      <c r="E18" s="61">
        <v>3211</v>
      </c>
      <c r="F18" s="61">
        <v>3837</v>
      </c>
      <c r="G18" s="61">
        <v>2827</v>
      </c>
      <c r="H18" s="61">
        <v>2681</v>
      </c>
      <c r="I18" s="61">
        <v>3220</v>
      </c>
      <c r="J18" s="61">
        <f t="shared" ref="J18" si="0">J19+J22</f>
        <v>24696</v>
      </c>
    </row>
    <row r="19" spans="2:10" x14ac:dyDescent="0.35">
      <c r="B19" s="33" t="s">
        <v>152</v>
      </c>
      <c r="C19" s="61">
        <f>SUM(C20:C21)</f>
        <v>3217</v>
      </c>
      <c r="D19" s="61">
        <f t="shared" ref="D19:J19" si="1">SUM(D20:D21)</f>
        <v>5565</v>
      </c>
      <c r="E19" s="61">
        <f t="shared" si="1"/>
        <v>3156</v>
      </c>
      <c r="F19" s="61">
        <f t="shared" si="1"/>
        <v>3792</v>
      </c>
      <c r="G19" s="61">
        <f t="shared" si="1"/>
        <v>2819</v>
      </c>
      <c r="H19" s="61">
        <f t="shared" si="1"/>
        <v>2679</v>
      </c>
      <c r="I19" s="61">
        <f t="shared" si="1"/>
        <v>3192</v>
      </c>
      <c r="J19" s="61">
        <f t="shared" si="1"/>
        <v>24420</v>
      </c>
    </row>
    <row r="20" spans="2:10" x14ac:dyDescent="0.35">
      <c r="B20" s="34" t="s">
        <v>127</v>
      </c>
      <c r="C20" s="60">
        <v>3174</v>
      </c>
      <c r="D20" s="60">
        <v>5305</v>
      </c>
      <c r="E20" s="60">
        <v>2814</v>
      </c>
      <c r="F20" s="60">
        <v>3475</v>
      </c>
      <c r="G20" s="62">
        <v>2792</v>
      </c>
      <c r="H20" s="62">
        <v>2631</v>
      </c>
      <c r="I20" s="62">
        <v>3114</v>
      </c>
      <c r="J20" s="62">
        <v>23305</v>
      </c>
    </row>
    <row r="21" spans="2:10" x14ac:dyDescent="0.35">
      <c r="B21" s="34" t="s">
        <v>153</v>
      </c>
      <c r="C21" s="60">
        <v>43</v>
      </c>
      <c r="D21" s="60">
        <v>260</v>
      </c>
      <c r="E21" s="60">
        <v>342</v>
      </c>
      <c r="F21" s="60">
        <v>317</v>
      </c>
      <c r="G21" s="62">
        <v>27</v>
      </c>
      <c r="H21" s="62">
        <v>48</v>
      </c>
      <c r="I21" s="62">
        <v>78</v>
      </c>
      <c r="J21" s="62">
        <v>1115</v>
      </c>
    </row>
    <row r="22" spans="2:10" x14ac:dyDescent="0.35">
      <c r="B22" s="33" t="s">
        <v>154</v>
      </c>
      <c r="C22" s="61">
        <v>91</v>
      </c>
      <c r="D22" s="61">
        <v>47</v>
      </c>
      <c r="E22" s="61">
        <v>55</v>
      </c>
      <c r="F22" s="61">
        <v>45</v>
      </c>
      <c r="G22" s="57">
        <v>8</v>
      </c>
      <c r="H22" s="57">
        <v>2</v>
      </c>
      <c r="I22" s="57">
        <v>28</v>
      </c>
      <c r="J22" s="57">
        <v>276</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64196-E8A6-4A6E-8DE4-AEE2ADC6416D}">
  <sheetPr codeName="Sheet13"/>
  <dimension ref="A1"/>
  <sheetViews>
    <sheetView showGridLines="0" workbookViewId="0">
      <selection activeCell="O5" sqref="O5"/>
    </sheetView>
  </sheetViews>
  <sheetFormatPr defaultRowHeight="14.5" x14ac:dyDescent="0.35"/>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DC38D-4529-45DF-A9A1-C576BAF37C14}">
  <sheetPr codeName="Sheet14"/>
  <dimension ref="D1"/>
  <sheetViews>
    <sheetView showGridLines="0" workbookViewId="0">
      <selection activeCell="S14" sqref="S14"/>
    </sheetView>
  </sheetViews>
  <sheetFormatPr defaultRowHeight="14.5" x14ac:dyDescent="0.35"/>
  <cols>
    <col min="1" max="1" width="9.1796875" customWidth="1"/>
  </cols>
  <sheetData>
    <row r="1" spans="4:4" ht="23.5" x14ac:dyDescent="0.35">
      <c r="D1" s="23" t="s">
        <v>132</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30B85-36FE-427D-9A33-D5BEA493BCA6}">
  <sheetPr codeName="Sheet15"/>
  <dimension ref="B1:E8"/>
  <sheetViews>
    <sheetView showGridLines="0" workbookViewId="0">
      <selection activeCell="S14" sqref="S14"/>
    </sheetView>
  </sheetViews>
  <sheetFormatPr defaultRowHeight="14.5" x14ac:dyDescent="0.35"/>
  <cols>
    <col min="2" max="2" width="40" bestFit="1" customWidth="1"/>
    <col min="3" max="3" width="9.1796875" bestFit="1" customWidth="1"/>
    <col min="4" max="4" width="8.54296875" bestFit="1" customWidth="1"/>
    <col min="5" max="5" width="10" bestFit="1" customWidth="1"/>
  </cols>
  <sheetData>
    <row r="1" spans="2:5" ht="21" x14ac:dyDescent="0.35">
      <c r="B1" s="39" t="s">
        <v>135</v>
      </c>
      <c r="C1" s="39" t="s">
        <v>91</v>
      </c>
      <c r="D1" s="39" t="s">
        <v>2</v>
      </c>
      <c r="E1" s="39" t="s">
        <v>92</v>
      </c>
    </row>
    <row r="2" spans="2:5" ht="18.5" x14ac:dyDescent="0.35">
      <c r="B2" s="40" t="s">
        <v>134</v>
      </c>
      <c r="C2" s="40"/>
      <c r="D2" s="41">
        <v>130</v>
      </c>
      <c r="E2" s="41"/>
    </row>
    <row r="3" spans="2:5" ht="18.5" x14ac:dyDescent="0.35">
      <c r="B3" s="42" t="s">
        <v>131</v>
      </c>
      <c r="C3" s="43" t="s">
        <v>48</v>
      </c>
      <c r="D3" s="44">
        <v>121</v>
      </c>
      <c r="E3" s="80">
        <f>D3/D2</f>
        <v>0.93076923076923079</v>
      </c>
    </row>
    <row r="4" spans="2:5" x14ac:dyDescent="0.35">
      <c r="B4" s="45" t="s">
        <v>93</v>
      </c>
      <c r="C4" s="46">
        <v>1</v>
      </c>
      <c r="D4" s="47">
        <v>118</v>
      </c>
      <c r="E4" s="81">
        <f>D4/D3</f>
        <v>0.97520661157024791</v>
      </c>
    </row>
    <row r="5" spans="2:5" x14ac:dyDescent="0.35">
      <c r="B5" s="48" t="s">
        <v>94</v>
      </c>
      <c r="C5" s="49">
        <v>0.9</v>
      </c>
      <c r="D5" s="50">
        <v>107</v>
      </c>
      <c r="E5" s="82">
        <f>D5/D3</f>
        <v>0.88429752066115708</v>
      </c>
    </row>
    <row r="6" spans="2:5" x14ac:dyDescent="0.35">
      <c r="B6" s="48" t="s">
        <v>95</v>
      </c>
      <c r="C6" s="49">
        <v>0.1</v>
      </c>
      <c r="D6" s="50">
        <v>11</v>
      </c>
      <c r="E6" s="82">
        <f>D6/D3</f>
        <v>9.0909090909090912E-2</v>
      </c>
    </row>
    <row r="7" spans="2:5" x14ac:dyDescent="0.35">
      <c r="B7" s="51" t="s">
        <v>96</v>
      </c>
      <c r="C7" s="77">
        <v>0</v>
      </c>
      <c r="D7" s="52">
        <v>3</v>
      </c>
      <c r="E7" s="83">
        <f>D7/D3</f>
        <v>2.4793388429752067E-2</v>
      </c>
    </row>
    <row r="8" spans="2:5" ht="18.5" x14ac:dyDescent="0.35">
      <c r="B8" s="42" t="s">
        <v>97</v>
      </c>
      <c r="C8" s="43" t="s">
        <v>48</v>
      </c>
      <c r="D8" s="44">
        <v>9</v>
      </c>
      <c r="E8" s="80">
        <f>D8/D2</f>
        <v>6.9230769230769235E-2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C9A9D-8288-412E-A72B-8A79BB1EFA4C}">
  <sheetPr codeName="Sheet2"/>
  <dimension ref="A1:AR9"/>
  <sheetViews>
    <sheetView showGridLines="0" topLeftCell="AD1" workbookViewId="0">
      <selection activeCell="AF5" sqref="AF5"/>
    </sheetView>
  </sheetViews>
  <sheetFormatPr defaultRowHeight="14.5" x14ac:dyDescent="0.35"/>
  <cols>
    <col min="1" max="1" width="8.7265625" hidden="1" customWidth="1"/>
    <col min="2" max="2" width="20.54296875" hidden="1" customWidth="1"/>
    <col min="3" max="3" width="5.36328125" hidden="1" customWidth="1"/>
    <col min="4" max="4" width="7.26953125" hidden="1" customWidth="1"/>
    <col min="5" max="5" width="8.36328125" hidden="1" customWidth="1"/>
    <col min="6" max="6" width="7.26953125" hidden="1" customWidth="1"/>
    <col min="7" max="7" width="5.36328125" hidden="1" customWidth="1"/>
    <col min="8" max="8" width="7.26953125" hidden="1" customWidth="1"/>
    <col min="9" max="9" width="5.36328125" hidden="1" customWidth="1"/>
    <col min="10" max="10" width="7.26953125" hidden="1" customWidth="1"/>
    <col min="11" max="11" width="5.36328125" hidden="1" customWidth="1"/>
    <col min="12" max="12" width="8.7265625" hidden="1" customWidth="1"/>
    <col min="13" max="13" width="5.36328125" hidden="1" customWidth="1"/>
    <col min="14" max="14" width="8.7265625" hidden="1" customWidth="1"/>
    <col min="15" max="15" width="5.36328125" hidden="1" customWidth="1"/>
    <col min="16" max="16" width="8.7265625" hidden="1" customWidth="1"/>
    <col min="17" max="17" width="5.36328125" hidden="1" customWidth="1"/>
    <col min="18" max="18" width="8.7265625" hidden="1" customWidth="1"/>
    <col min="19" max="19" width="6.1796875" hidden="1" customWidth="1"/>
    <col min="20" max="20" width="8.7265625" hidden="1" customWidth="1"/>
    <col min="21" max="21" width="6.26953125" hidden="1" customWidth="1"/>
    <col min="22" max="28" width="8.7265625" hidden="1" customWidth="1"/>
    <col min="29" max="29" width="40" hidden="1" customWidth="1"/>
    <col min="30" max="30" width="9.08984375" bestFit="1" customWidth="1"/>
    <col min="31" max="31" width="10" bestFit="1" customWidth="1"/>
    <col min="32" max="32" width="10.81640625" bestFit="1" customWidth="1"/>
    <col min="33" max="33" width="10" customWidth="1"/>
    <col min="34" max="34" width="10.7265625" bestFit="1" customWidth="1"/>
    <col min="35" max="35" width="10.26953125" bestFit="1" customWidth="1"/>
    <col min="36" max="36" width="9.90625" bestFit="1" customWidth="1"/>
    <col min="37" max="38" width="10.54296875" hidden="1" customWidth="1"/>
    <col min="39" max="39" width="10.08984375" hidden="1" customWidth="1"/>
    <col min="40" max="40" width="10.26953125" hidden="1" customWidth="1"/>
    <col min="41" max="41" width="10.7265625" hidden="1" customWidth="1"/>
    <col min="42" max="42" width="9.08984375" hidden="1" customWidth="1"/>
    <col min="43" max="43" width="10.08984375" hidden="1" customWidth="1"/>
    <col min="44" max="44" width="10.81640625" hidden="1" customWidth="1"/>
  </cols>
  <sheetData>
    <row r="1" spans="2:44" ht="15" thickBot="1" x14ac:dyDescent="0.4">
      <c r="AE1" s="6" t="s">
        <v>247</v>
      </c>
      <c r="AF1" s="6"/>
      <c r="AG1" s="6"/>
      <c r="AH1" s="6"/>
      <c r="AI1" s="6"/>
      <c r="AJ1" s="6"/>
      <c r="AK1" s="6"/>
      <c r="AL1" s="6"/>
    </row>
    <row r="2" spans="2:44" ht="20.5" customHeight="1" thickBot="1" x14ac:dyDescent="0.4">
      <c r="B2" s="1" t="s">
        <v>16</v>
      </c>
      <c r="C2" s="458" t="s">
        <v>401</v>
      </c>
      <c r="D2" s="459"/>
      <c r="E2" s="458" t="s">
        <v>364</v>
      </c>
      <c r="F2" s="459"/>
      <c r="G2" s="458" t="s">
        <v>359</v>
      </c>
      <c r="H2" s="459"/>
      <c r="I2" s="458" t="s">
        <v>330</v>
      </c>
      <c r="J2" s="459"/>
      <c r="K2" s="458" t="s">
        <v>309</v>
      </c>
      <c r="L2" s="459"/>
      <c r="M2" s="458" t="s">
        <v>302</v>
      </c>
      <c r="N2" s="459"/>
      <c r="O2" s="458" t="s">
        <v>294</v>
      </c>
      <c r="P2" s="459"/>
      <c r="Q2" s="458" t="s">
        <v>280</v>
      </c>
      <c r="R2" s="459"/>
      <c r="S2" s="458" t="s">
        <v>274</v>
      </c>
      <c r="T2" s="459"/>
      <c r="U2" s="458" t="s">
        <v>246</v>
      </c>
      <c r="V2" s="459"/>
      <c r="W2" s="458" t="s">
        <v>236</v>
      </c>
      <c r="X2" s="459"/>
      <c r="Y2" s="458" t="s">
        <v>229</v>
      </c>
      <c r="Z2" s="459"/>
      <c r="AA2" s="458" t="s">
        <v>218</v>
      </c>
      <c r="AB2" s="459"/>
      <c r="AC2" s="255"/>
    </row>
    <row r="3" spans="2:44" ht="20.5" customHeight="1" thickBot="1" x14ac:dyDescent="0.4">
      <c r="B3" s="1" t="s">
        <v>21</v>
      </c>
      <c r="C3" s="3">
        <f>SUM(C4:C8)</f>
        <v>1565</v>
      </c>
      <c r="D3" s="284" t="s">
        <v>4</v>
      </c>
      <c r="E3" s="3">
        <f>SUM(E4:E8)</f>
        <v>1499</v>
      </c>
      <c r="F3" s="284" t="s">
        <v>4</v>
      </c>
      <c r="G3" s="3">
        <f>SUM(G4:G8)</f>
        <v>1420</v>
      </c>
      <c r="H3" s="284" t="s">
        <v>4</v>
      </c>
      <c r="I3" s="3">
        <f>SUM(I4:I8)</f>
        <v>1489</v>
      </c>
      <c r="J3" s="284" t="s">
        <v>4</v>
      </c>
      <c r="K3" s="3">
        <f>SUM(K4:K8)</f>
        <v>1410</v>
      </c>
      <c r="L3" s="284" t="s">
        <v>4</v>
      </c>
      <c r="M3" s="3">
        <f>SUM(M4:M8)</f>
        <v>1435</v>
      </c>
      <c r="N3" s="284" t="s">
        <v>4</v>
      </c>
      <c r="O3" s="3">
        <f>SUM(O4:O8)</f>
        <v>1866</v>
      </c>
      <c r="P3" s="284" t="s">
        <v>4</v>
      </c>
      <c r="Q3" s="3">
        <f>SUM(Q4:Q8)</f>
        <v>1603</v>
      </c>
      <c r="R3" s="284" t="s">
        <v>4</v>
      </c>
      <c r="S3" s="3">
        <f>SUM(S4:S8)</f>
        <v>1279</v>
      </c>
      <c r="T3" s="284" t="s">
        <v>4</v>
      </c>
      <c r="U3" s="3">
        <f>SUM(U4:U8)</f>
        <v>823</v>
      </c>
      <c r="V3" s="284" t="s">
        <v>4</v>
      </c>
      <c r="W3" s="3">
        <f>SUM(W4:W8)</f>
        <v>930</v>
      </c>
      <c r="X3" s="284" t="s">
        <v>4</v>
      </c>
      <c r="Y3" s="3">
        <f>SUM(Y4:Y8)</f>
        <v>1566</v>
      </c>
      <c r="Z3" s="284" t="s">
        <v>4</v>
      </c>
      <c r="AA3" s="3">
        <f>SUM(AA4:AA8)</f>
        <v>1396</v>
      </c>
      <c r="AB3" s="284" t="s">
        <v>4</v>
      </c>
      <c r="AC3" s="255"/>
      <c r="AD3" s="63"/>
      <c r="AE3" s="73" t="s">
        <v>109</v>
      </c>
      <c r="AF3" s="74">
        <v>45068</v>
      </c>
      <c r="AG3" s="74">
        <v>45038</v>
      </c>
      <c r="AH3" s="74">
        <v>45007</v>
      </c>
      <c r="AI3" s="74">
        <v>44979</v>
      </c>
      <c r="AJ3" s="74">
        <v>44948</v>
      </c>
      <c r="AK3" s="74">
        <v>44917</v>
      </c>
      <c r="AL3" s="74">
        <v>44887</v>
      </c>
      <c r="AM3" s="74">
        <v>44856</v>
      </c>
      <c r="AN3" s="74">
        <v>44826</v>
      </c>
      <c r="AO3" s="74">
        <v>44795</v>
      </c>
      <c r="AP3" s="74">
        <v>44764</v>
      </c>
      <c r="AQ3" s="74">
        <v>44734</v>
      </c>
      <c r="AR3" s="74">
        <v>44703</v>
      </c>
    </row>
    <row r="4" spans="2:44" ht="20.5" customHeight="1" thickBot="1" x14ac:dyDescent="0.4">
      <c r="B4" s="2" t="s">
        <v>5</v>
      </c>
      <c r="C4" s="4">
        <v>826</v>
      </c>
      <c r="D4" s="5">
        <f>C4/$C$3</f>
        <v>0.52779552715654954</v>
      </c>
      <c r="E4" s="4">
        <v>651</v>
      </c>
      <c r="F4" s="5">
        <f>E4/$E$3</f>
        <v>0.43428952635090062</v>
      </c>
      <c r="G4" s="4">
        <v>700</v>
      </c>
      <c r="H4" s="5">
        <f>G4/$G$3</f>
        <v>0.49295774647887325</v>
      </c>
      <c r="I4" s="4">
        <v>677</v>
      </c>
      <c r="J4" s="5">
        <f>I4/$G$3</f>
        <v>0.47676056338028167</v>
      </c>
      <c r="K4" s="4">
        <v>596</v>
      </c>
      <c r="L4" s="5">
        <f>K4/$K$3</f>
        <v>0.42269503546099291</v>
      </c>
      <c r="M4" s="4">
        <v>641</v>
      </c>
      <c r="N4" s="5">
        <f>M4/$M$3</f>
        <v>0.44668989547038329</v>
      </c>
      <c r="O4" s="4">
        <v>965</v>
      </c>
      <c r="P4" s="5">
        <f>O4/$O$3</f>
        <v>0.51714898177920687</v>
      </c>
      <c r="Q4" s="4">
        <v>738</v>
      </c>
      <c r="R4" s="5">
        <f>Q4/$Q$3</f>
        <v>0.46038677479725515</v>
      </c>
      <c r="S4" s="4">
        <v>608</v>
      </c>
      <c r="T4" s="5">
        <f>S4/$S$3</f>
        <v>0.47537138389366695</v>
      </c>
      <c r="U4" s="4">
        <v>433</v>
      </c>
      <c r="V4" s="5">
        <f>U4/$U$3</f>
        <v>0.52612393681652492</v>
      </c>
      <c r="W4" s="4">
        <v>478</v>
      </c>
      <c r="X4" s="5">
        <f>W4/$W$3</f>
        <v>0.51397849462365597</v>
      </c>
      <c r="Y4" s="4">
        <v>712</v>
      </c>
      <c r="Z4" s="5">
        <f>Y4/$Y$3</f>
        <v>0.454661558109834</v>
      </c>
      <c r="AA4" s="4">
        <v>670</v>
      </c>
      <c r="AB4" s="5">
        <f>AA4/$AA$3</f>
        <v>0.4799426934097421</v>
      </c>
      <c r="AC4" s="256"/>
      <c r="AD4" s="63"/>
      <c r="AE4" s="71" t="s">
        <v>5</v>
      </c>
      <c r="AF4" s="308">
        <f>D4</f>
        <v>0.52779552715654954</v>
      </c>
      <c r="AG4" s="308">
        <f>F4</f>
        <v>0.43428952635090062</v>
      </c>
      <c r="AH4" s="308">
        <f>H4</f>
        <v>0.49295774647887325</v>
      </c>
      <c r="AI4" s="308">
        <f>J4</f>
        <v>0.47676056338028167</v>
      </c>
      <c r="AJ4" s="308">
        <f>L4</f>
        <v>0.42269503546099291</v>
      </c>
      <c r="AK4" s="308">
        <f>N4</f>
        <v>0.44668989547038329</v>
      </c>
      <c r="AL4" s="308">
        <f>P4</f>
        <v>0.51714898177920687</v>
      </c>
      <c r="AM4" s="308">
        <f>R4</f>
        <v>0.46038677479725515</v>
      </c>
      <c r="AN4" s="72">
        <f>T4</f>
        <v>0.47537138389366695</v>
      </c>
      <c r="AO4" s="72">
        <f>V4</f>
        <v>0.52612393681652492</v>
      </c>
      <c r="AP4" s="72">
        <f>X4</f>
        <v>0.51397849462365597</v>
      </c>
      <c r="AQ4" s="72">
        <f>Z4</f>
        <v>0.454661558109834</v>
      </c>
      <c r="AR4" s="72">
        <f>AB4</f>
        <v>0.4799426934097421</v>
      </c>
    </row>
    <row r="5" spans="2:44" ht="20.5" customHeight="1" thickBot="1" x14ac:dyDescent="0.4">
      <c r="B5" s="2" t="s">
        <v>6</v>
      </c>
      <c r="C5" s="4">
        <v>73</v>
      </c>
      <c r="D5" s="5">
        <f t="shared" ref="D5:D8" si="0">C5/$C$3</f>
        <v>4.6645367412140572E-2</v>
      </c>
      <c r="E5" s="4">
        <v>78</v>
      </c>
      <c r="F5" s="5">
        <f t="shared" ref="F5:F8" si="1">E5/$E$3</f>
        <v>5.2034689793195463E-2</v>
      </c>
      <c r="G5" s="4">
        <v>68</v>
      </c>
      <c r="H5" s="5">
        <f t="shared" ref="H5:H8" si="2">G5/$G$3</f>
        <v>4.788732394366197E-2</v>
      </c>
      <c r="I5" s="4">
        <v>63</v>
      </c>
      <c r="J5" s="5">
        <f t="shared" ref="J5:J8" si="3">I5/$G$3</f>
        <v>4.4366197183098595E-2</v>
      </c>
      <c r="K5" s="4">
        <v>83</v>
      </c>
      <c r="L5" s="5">
        <f>K5/$K$3</f>
        <v>5.8865248226950356E-2</v>
      </c>
      <c r="M5" s="4">
        <v>88</v>
      </c>
      <c r="N5" s="5">
        <f>M5/$M$3</f>
        <v>6.132404181184669E-2</v>
      </c>
      <c r="O5" s="4">
        <v>108</v>
      </c>
      <c r="P5" s="5">
        <f>O5/$O$3</f>
        <v>5.7877813504823149E-2</v>
      </c>
      <c r="Q5" s="4">
        <v>78</v>
      </c>
      <c r="R5" s="5">
        <f>Q5/$Q$3</f>
        <v>4.8658764815970056E-2</v>
      </c>
      <c r="S5" s="4">
        <v>60</v>
      </c>
      <c r="T5" s="5">
        <f>S5/$S$3</f>
        <v>4.691164972634871E-2</v>
      </c>
      <c r="U5" s="4">
        <v>40</v>
      </c>
      <c r="V5" s="5">
        <f>U5/$U$3</f>
        <v>4.8602673147023087E-2</v>
      </c>
      <c r="W5" s="4">
        <v>44</v>
      </c>
      <c r="X5" s="5">
        <f>W5/$W$3</f>
        <v>4.7311827956989246E-2</v>
      </c>
      <c r="Y5" s="4">
        <v>88</v>
      </c>
      <c r="Z5" s="5">
        <f>Y5/$Y$3</f>
        <v>5.6194125159642401E-2</v>
      </c>
      <c r="AA5" s="4">
        <v>101</v>
      </c>
      <c r="AB5" s="5">
        <f>AA5/$AA$3</f>
        <v>7.234957020057306E-2</v>
      </c>
      <c r="AC5" s="256"/>
      <c r="AD5" s="63"/>
      <c r="AE5" s="71" t="s">
        <v>106</v>
      </c>
      <c r="AF5" s="308">
        <f t="shared" ref="AF5:AF8" si="4">D5</f>
        <v>4.6645367412140572E-2</v>
      </c>
      <c r="AG5" s="308">
        <f t="shared" ref="AF5:AG8" si="5">F5</f>
        <v>5.2034689793195463E-2</v>
      </c>
      <c r="AH5" s="308">
        <f t="shared" ref="AH5:AH8" si="6">H5</f>
        <v>4.788732394366197E-2</v>
      </c>
      <c r="AI5" s="308">
        <f t="shared" ref="AI5:AI8" si="7">J5</f>
        <v>4.4366197183098595E-2</v>
      </c>
      <c r="AJ5" s="308">
        <f>L5</f>
        <v>5.8865248226950356E-2</v>
      </c>
      <c r="AK5" s="308">
        <f>N5</f>
        <v>6.132404181184669E-2</v>
      </c>
      <c r="AL5" s="308">
        <f>P5</f>
        <v>5.7877813504823149E-2</v>
      </c>
      <c r="AM5" s="308">
        <f>R5</f>
        <v>4.8658764815970056E-2</v>
      </c>
      <c r="AN5" s="72">
        <f>T5</f>
        <v>4.691164972634871E-2</v>
      </c>
      <c r="AO5" s="72">
        <f>V5</f>
        <v>4.8602673147023087E-2</v>
      </c>
      <c r="AP5" s="72">
        <f>X5</f>
        <v>4.7311827956989246E-2</v>
      </c>
      <c r="AQ5" s="72">
        <f>Z5</f>
        <v>5.6194125159642401E-2</v>
      </c>
      <c r="AR5" s="72">
        <f>AB5</f>
        <v>7.234957020057306E-2</v>
      </c>
    </row>
    <row r="6" spans="2:44" ht="20.5" customHeight="1" thickBot="1" x14ac:dyDescent="0.4">
      <c r="B6" s="2" t="s">
        <v>7</v>
      </c>
      <c r="C6" s="4">
        <v>150</v>
      </c>
      <c r="D6" s="5">
        <f t="shared" si="0"/>
        <v>9.5846645367412137E-2</v>
      </c>
      <c r="E6" s="4">
        <v>159</v>
      </c>
      <c r="F6" s="5">
        <f t="shared" si="1"/>
        <v>0.10607071380920614</v>
      </c>
      <c r="G6" s="4">
        <v>154</v>
      </c>
      <c r="H6" s="5">
        <f t="shared" si="2"/>
        <v>0.10845070422535211</v>
      </c>
      <c r="I6" s="4">
        <v>124</v>
      </c>
      <c r="J6" s="5">
        <f t="shared" si="3"/>
        <v>8.7323943661971826E-2</v>
      </c>
      <c r="K6" s="4">
        <v>155</v>
      </c>
      <c r="L6" s="5">
        <f>K6/$K$3</f>
        <v>0.1099290780141844</v>
      </c>
      <c r="M6" s="4">
        <v>165</v>
      </c>
      <c r="N6" s="5">
        <f>M6/$M$3</f>
        <v>0.11498257839721254</v>
      </c>
      <c r="O6" s="4">
        <v>194</v>
      </c>
      <c r="P6" s="5">
        <f>O6/$O$3</f>
        <v>0.10396570203644159</v>
      </c>
      <c r="Q6" s="4">
        <v>143</v>
      </c>
      <c r="R6" s="5">
        <f>Q6/$Q$3</f>
        <v>8.9207735495945101E-2</v>
      </c>
      <c r="S6" s="4">
        <v>112</v>
      </c>
      <c r="T6" s="5">
        <f>S6/$S$3</f>
        <v>8.7568412822517594E-2</v>
      </c>
      <c r="U6" s="4">
        <v>73</v>
      </c>
      <c r="V6" s="5">
        <f>U6/$U$3</f>
        <v>8.8699878493317133E-2</v>
      </c>
      <c r="W6" s="4">
        <v>62</v>
      </c>
      <c r="X6" s="5">
        <f>W6/$W$3</f>
        <v>6.6666666666666666E-2</v>
      </c>
      <c r="Y6" s="4">
        <v>162</v>
      </c>
      <c r="Z6" s="5">
        <f>Y6/$Y$3</f>
        <v>0.10344827586206896</v>
      </c>
      <c r="AA6" s="4">
        <v>121</v>
      </c>
      <c r="AB6" s="5">
        <f>AA6/$AA$3</f>
        <v>8.6676217765042973E-2</v>
      </c>
      <c r="AC6" s="256"/>
      <c r="AD6" s="63"/>
      <c r="AE6" s="71" t="s">
        <v>107</v>
      </c>
      <c r="AF6" s="308">
        <f t="shared" si="4"/>
        <v>9.5846645367412137E-2</v>
      </c>
      <c r="AG6" s="308">
        <f t="shared" si="5"/>
        <v>0.10607071380920614</v>
      </c>
      <c r="AH6" s="308">
        <f t="shared" si="6"/>
        <v>0.10845070422535211</v>
      </c>
      <c r="AI6" s="308">
        <f t="shared" si="7"/>
        <v>8.7323943661971826E-2</v>
      </c>
      <c r="AJ6" s="308">
        <f>L6</f>
        <v>0.1099290780141844</v>
      </c>
      <c r="AK6" s="308">
        <f>N6</f>
        <v>0.11498257839721254</v>
      </c>
      <c r="AL6" s="308">
        <f>P6</f>
        <v>0.10396570203644159</v>
      </c>
      <c r="AM6" s="308">
        <f>R6</f>
        <v>8.9207735495945101E-2</v>
      </c>
      <c r="AN6" s="72">
        <f>T6</f>
        <v>8.7568412822517594E-2</v>
      </c>
      <c r="AO6" s="72">
        <f>V6</f>
        <v>8.8699878493317133E-2</v>
      </c>
      <c r="AP6" s="72">
        <f>X6</f>
        <v>6.6666666666666666E-2</v>
      </c>
      <c r="AQ6" s="72">
        <f>Z6</f>
        <v>0.10344827586206896</v>
      </c>
      <c r="AR6" s="72">
        <f>AB6</f>
        <v>8.6676217765042973E-2</v>
      </c>
    </row>
    <row r="7" spans="2:44" ht="20.5" customHeight="1" thickBot="1" x14ac:dyDescent="0.4">
      <c r="B7" s="2" t="s">
        <v>8</v>
      </c>
      <c r="C7" s="4">
        <v>185</v>
      </c>
      <c r="D7" s="5">
        <f t="shared" si="0"/>
        <v>0.1182108626198083</v>
      </c>
      <c r="E7" s="4">
        <v>184</v>
      </c>
      <c r="F7" s="5">
        <f t="shared" si="1"/>
        <v>0.12274849899933289</v>
      </c>
      <c r="G7" s="4">
        <v>172</v>
      </c>
      <c r="H7" s="5">
        <f t="shared" si="2"/>
        <v>0.12112676056338029</v>
      </c>
      <c r="I7" s="4">
        <v>169</v>
      </c>
      <c r="J7" s="5">
        <f t="shared" si="3"/>
        <v>0.11901408450704225</v>
      </c>
      <c r="K7" s="4">
        <v>177</v>
      </c>
      <c r="L7" s="5">
        <f>K7/$K$3</f>
        <v>0.12553191489361701</v>
      </c>
      <c r="M7" s="4">
        <v>181</v>
      </c>
      <c r="N7" s="5">
        <f>M7/$M$3</f>
        <v>0.12613240418118468</v>
      </c>
      <c r="O7" s="4">
        <v>200</v>
      </c>
      <c r="P7" s="5">
        <f>O7/$O$3</f>
        <v>0.10718113612004287</v>
      </c>
      <c r="Q7" s="4">
        <v>210</v>
      </c>
      <c r="R7" s="5">
        <f>Q7/$Q$3</f>
        <v>0.13100436681222707</v>
      </c>
      <c r="S7" s="4">
        <v>159</v>
      </c>
      <c r="T7" s="5">
        <f>S7/$S$3</f>
        <v>0.12431587177482409</v>
      </c>
      <c r="U7" s="4">
        <v>88</v>
      </c>
      <c r="V7" s="5">
        <f>U7/$U$3</f>
        <v>0.10692588092345079</v>
      </c>
      <c r="W7" s="4">
        <v>93</v>
      </c>
      <c r="X7" s="5">
        <f>W7/$W$3</f>
        <v>0.1</v>
      </c>
      <c r="Y7" s="4">
        <v>122</v>
      </c>
      <c r="Z7" s="5">
        <f>Y7/$Y$3</f>
        <v>7.7905491698595147E-2</v>
      </c>
      <c r="AA7" s="4">
        <v>166</v>
      </c>
      <c r="AB7" s="5">
        <f>AA7/$AA$3</f>
        <v>0.11891117478510028</v>
      </c>
      <c r="AC7" s="256"/>
      <c r="AD7" s="63"/>
      <c r="AE7" s="71" t="s">
        <v>108</v>
      </c>
      <c r="AF7" s="308">
        <f t="shared" si="4"/>
        <v>0.1182108626198083</v>
      </c>
      <c r="AG7" s="308">
        <f t="shared" si="5"/>
        <v>0.12274849899933289</v>
      </c>
      <c r="AH7" s="308">
        <f t="shared" si="6"/>
        <v>0.12112676056338029</v>
      </c>
      <c r="AI7" s="308">
        <f t="shared" si="7"/>
        <v>0.11901408450704225</v>
      </c>
      <c r="AJ7" s="308">
        <f>L7</f>
        <v>0.12553191489361701</v>
      </c>
      <c r="AK7" s="308">
        <f>N7</f>
        <v>0.12613240418118468</v>
      </c>
      <c r="AL7" s="308">
        <f>P7</f>
        <v>0.10718113612004287</v>
      </c>
      <c r="AM7" s="308">
        <f>R7</f>
        <v>0.13100436681222707</v>
      </c>
      <c r="AN7" s="72">
        <f>T7</f>
        <v>0.12431587177482409</v>
      </c>
      <c r="AO7" s="72">
        <f>V7</f>
        <v>0.10692588092345079</v>
      </c>
      <c r="AP7" s="72">
        <f>X7</f>
        <v>0.1</v>
      </c>
      <c r="AQ7" s="72">
        <f>Z7</f>
        <v>7.7905491698595147E-2</v>
      </c>
      <c r="AR7" s="72">
        <f>AB7</f>
        <v>0.11891117478510028</v>
      </c>
    </row>
    <row r="8" spans="2:44" ht="20.5" customHeight="1" thickBot="1" x14ac:dyDescent="0.4">
      <c r="B8" s="2" t="s">
        <v>9</v>
      </c>
      <c r="C8" s="4">
        <v>331</v>
      </c>
      <c r="D8" s="5">
        <f t="shared" si="0"/>
        <v>0.21150159744408945</v>
      </c>
      <c r="E8" s="4">
        <v>427</v>
      </c>
      <c r="F8" s="5">
        <f t="shared" si="1"/>
        <v>0.28485657104736489</v>
      </c>
      <c r="G8" s="4">
        <v>326</v>
      </c>
      <c r="H8" s="5">
        <f t="shared" si="2"/>
        <v>0.22957746478873239</v>
      </c>
      <c r="I8" s="4">
        <v>456</v>
      </c>
      <c r="J8" s="5">
        <f t="shared" si="3"/>
        <v>0.3211267605633803</v>
      </c>
      <c r="K8" s="4">
        <v>399</v>
      </c>
      <c r="L8" s="5">
        <f>K8/$K$3</f>
        <v>0.28297872340425534</v>
      </c>
      <c r="M8" s="4">
        <v>360</v>
      </c>
      <c r="N8" s="5">
        <f>M8/$M$3</f>
        <v>0.25087108013937282</v>
      </c>
      <c r="O8" s="4">
        <v>399</v>
      </c>
      <c r="P8" s="5">
        <f>O8/$O$3</f>
        <v>0.21382636655948553</v>
      </c>
      <c r="Q8" s="4">
        <v>434</v>
      </c>
      <c r="R8" s="5">
        <f>Q8/$Q$3</f>
        <v>0.27074235807860264</v>
      </c>
      <c r="S8" s="4">
        <v>340</v>
      </c>
      <c r="T8" s="5">
        <f>S8/$S$3</f>
        <v>0.26583268178264269</v>
      </c>
      <c r="U8" s="4">
        <v>189</v>
      </c>
      <c r="V8" s="5">
        <f>U8/$U$3</f>
        <v>0.22964763061968407</v>
      </c>
      <c r="W8" s="4">
        <v>253</v>
      </c>
      <c r="X8" s="5">
        <f>W8/$W$3</f>
        <v>0.27204301075268816</v>
      </c>
      <c r="Y8" s="4">
        <v>482</v>
      </c>
      <c r="Z8" s="5">
        <f>Y8/$Y$3</f>
        <v>0.30779054916985954</v>
      </c>
      <c r="AA8" s="4">
        <v>338</v>
      </c>
      <c r="AB8" s="5">
        <f>AA8/$AA$3</f>
        <v>0.24212034383954154</v>
      </c>
      <c r="AC8" s="256"/>
      <c r="AD8" s="63"/>
      <c r="AE8" s="71" t="s">
        <v>9</v>
      </c>
      <c r="AF8" s="308">
        <f t="shared" si="4"/>
        <v>0.21150159744408945</v>
      </c>
      <c r="AG8" s="308">
        <f t="shared" si="5"/>
        <v>0.28485657104736489</v>
      </c>
      <c r="AH8" s="308">
        <f t="shared" si="6"/>
        <v>0.22957746478873239</v>
      </c>
      <c r="AI8" s="308">
        <f t="shared" si="7"/>
        <v>0.3211267605633803</v>
      </c>
      <c r="AJ8" s="308">
        <f>L8</f>
        <v>0.28297872340425534</v>
      </c>
      <c r="AK8" s="308">
        <f>N8</f>
        <v>0.25087108013937282</v>
      </c>
      <c r="AL8" s="308">
        <f>P8</f>
        <v>0.21382636655948553</v>
      </c>
      <c r="AM8" s="308">
        <f>R8</f>
        <v>0.27074235807860264</v>
      </c>
      <c r="AN8" s="72">
        <f>T8</f>
        <v>0.26583268178264269</v>
      </c>
      <c r="AO8" s="72">
        <f>V8</f>
        <v>0.22964763061968407</v>
      </c>
      <c r="AP8" s="72">
        <f>X8</f>
        <v>0.27204301075268816</v>
      </c>
      <c r="AQ8" s="72">
        <f>Z8</f>
        <v>0.30779054916985954</v>
      </c>
      <c r="AR8" s="72">
        <f>AB8</f>
        <v>0.24212034383954154</v>
      </c>
    </row>
    <row r="9" spans="2:44" ht="20.5" customHeight="1" thickBot="1" x14ac:dyDescent="0.4">
      <c r="B9" s="2" t="s">
        <v>22</v>
      </c>
      <c r="C9" s="4">
        <v>11</v>
      </c>
      <c r="D9" s="5"/>
      <c r="E9" s="4">
        <v>177</v>
      </c>
      <c r="F9" s="5"/>
      <c r="G9" s="4">
        <v>73</v>
      </c>
      <c r="H9" s="5"/>
      <c r="I9" s="4">
        <v>101</v>
      </c>
      <c r="J9" s="5"/>
      <c r="K9" s="4">
        <v>9</v>
      </c>
      <c r="L9" s="5"/>
      <c r="M9" s="4">
        <v>13</v>
      </c>
      <c r="N9" s="5"/>
      <c r="O9" s="4">
        <v>21</v>
      </c>
      <c r="P9" s="5"/>
      <c r="Q9" s="4">
        <v>82</v>
      </c>
      <c r="R9" s="5"/>
      <c r="S9" s="4">
        <v>18</v>
      </c>
      <c r="T9" s="5"/>
      <c r="U9" s="4">
        <v>16</v>
      </c>
      <c r="V9" s="5"/>
      <c r="W9" s="4">
        <v>30</v>
      </c>
      <c r="X9" s="5"/>
      <c r="Y9" s="4">
        <v>37</v>
      </c>
      <c r="Z9" s="5"/>
      <c r="AA9" s="4">
        <v>25</v>
      </c>
      <c r="AB9" s="5"/>
      <c r="AC9" s="257"/>
    </row>
  </sheetData>
  <mergeCells count="13">
    <mergeCell ref="C2:D2"/>
    <mergeCell ref="AA2:AB2"/>
    <mergeCell ref="E2:F2"/>
    <mergeCell ref="G2:H2"/>
    <mergeCell ref="U2:V2"/>
    <mergeCell ref="W2:X2"/>
    <mergeCell ref="Y2:Z2"/>
    <mergeCell ref="S2:T2"/>
    <mergeCell ref="Q2:R2"/>
    <mergeCell ref="O2:P2"/>
    <mergeCell ref="M2:N2"/>
    <mergeCell ref="K2:L2"/>
    <mergeCell ref="I2:J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93930F-FE20-47BA-8769-29E25917AE88}">
  <sheetPr codeName="Sheet3"/>
  <dimension ref="A1:AD49"/>
  <sheetViews>
    <sheetView showGridLines="0" topLeftCell="N1" zoomScale="74" zoomScaleNormal="80" workbookViewId="0">
      <selection activeCell="O8" sqref="O8"/>
    </sheetView>
  </sheetViews>
  <sheetFormatPr defaultRowHeight="14.5" x14ac:dyDescent="0.35"/>
  <cols>
    <col min="1" max="1" width="13.6328125" hidden="1" customWidth="1"/>
    <col min="2" max="13" width="0" hidden="1" customWidth="1"/>
    <col min="14" max="14" width="16.1796875" bestFit="1" customWidth="1"/>
    <col min="15" max="15" width="9.08984375" bestFit="1" customWidth="1"/>
    <col min="16" max="18" width="7.7265625" bestFit="1" customWidth="1"/>
    <col min="19" max="19" width="7.7265625" customWidth="1"/>
    <col min="20" max="20" width="8.1796875" bestFit="1" customWidth="1"/>
    <col min="21" max="21" width="39.26953125" bestFit="1" customWidth="1"/>
    <col min="23" max="23" width="19" bestFit="1" customWidth="1"/>
    <col min="27" max="27" width="23.7265625" bestFit="1" customWidth="1"/>
    <col min="28" max="28" width="7.7265625" bestFit="1" customWidth="1"/>
    <col min="30" max="30" width="8.7265625" customWidth="1"/>
  </cols>
  <sheetData>
    <row r="1" spans="1:30" ht="15.5" thickTop="1" thickBot="1" x14ac:dyDescent="0.4">
      <c r="A1" s="472" t="s">
        <v>211</v>
      </c>
      <c r="B1" s="473"/>
      <c r="C1" s="473"/>
      <c r="D1" s="473"/>
      <c r="E1" s="473"/>
      <c r="F1" s="473"/>
      <c r="G1" s="260"/>
      <c r="H1" s="260"/>
      <c r="I1" s="260"/>
      <c r="J1" s="260"/>
      <c r="K1" s="260"/>
      <c r="L1" s="260"/>
      <c r="N1" s="6" t="s">
        <v>365</v>
      </c>
      <c r="W1" s="467" t="s">
        <v>211</v>
      </c>
      <c r="X1" s="468"/>
      <c r="Y1" s="468"/>
      <c r="Z1" s="468"/>
      <c r="AA1" s="468"/>
      <c r="AB1" s="468"/>
      <c r="AC1" s="469"/>
    </row>
    <row r="2" spans="1:30" ht="15" thickBot="1" x14ac:dyDescent="0.4">
      <c r="A2" s="463" t="s">
        <v>203</v>
      </c>
      <c r="B2" s="465" t="s">
        <v>121</v>
      </c>
      <c r="C2" s="465" t="s">
        <v>161</v>
      </c>
      <c r="D2" s="465" t="s">
        <v>162</v>
      </c>
      <c r="E2" s="465" t="s">
        <v>198</v>
      </c>
      <c r="F2" s="465" t="s">
        <v>218</v>
      </c>
      <c r="G2" s="465" t="s">
        <v>229</v>
      </c>
      <c r="H2" s="465" t="s">
        <v>236</v>
      </c>
      <c r="I2" s="465" t="s">
        <v>246</v>
      </c>
      <c r="J2" s="465" t="s">
        <v>274</v>
      </c>
      <c r="K2" s="465" t="s">
        <v>280</v>
      </c>
      <c r="L2" s="465" t="s">
        <v>294</v>
      </c>
      <c r="N2" s="463" t="s">
        <v>203</v>
      </c>
      <c r="O2" s="465" t="s">
        <v>364</v>
      </c>
      <c r="P2" s="460" t="s">
        <v>402</v>
      </c>
      <c r="Q2" s="461"/>
      <c r="R2" s="461"/>
      <c r="S2" s="461"/>
      <c r="T2" s="462"/>
      <c r="U2" s="6" t="s">
        <v>403</v>
      </c>
      <c r="W2" s="463" t="s">
        <v>224</v>
      </c>
      <c r="X2" s="465" t="str">
        <f>O2</f>
        <v>Apr'23</v>
      </c>
      <c r="Y2" s="460" t="str">
        <f>P2</f>
        <v>Apr'23 Movement in May'23</v>
      </c>
      <c r="Z2" s="461"/>
      <c r="AA2" s="461"/>
      <c r="AB2" s="461"/>
      <c r="AC2" s="462"/>
    </row>
    <row r="3" spans="1:30" ht="15" thickBot="1" x14ac:dyDescent="0.4">
      <c r="A3" s="464"/>
      <c r="B3" s="466"/>
      <c r="C3" s="466"/>
      <c r="D3" s="466"/>
      <c r="E3" s="466"/>
      <c r="F3" s="466"/>
      <c r="G3" s="466"/>
      <c r="H3" s="466"/>
      <c r="I3" s="466"/>
      <c r="J3" s="466"/>
      <c r="K3" s="466"/>
      <c r="L3" s="466"/>
      <c r="N3" s="464"/>
      <c r="O3" s="466"/>
      <c r="P3" s="204" t="s">
        <v>13</v>
      </c>
      <c r="Q3" s="205" t="s">
        <v>252</v>
      </c>
      <c r="R3" s="205" t="s">
        <v>253</v>
      </c>
      <c r="S3" s="288" t="s">
        <v>254</v>
      </c>
      <c r="T3" s="206" t="s">
        <v>17</v>
      </c>
      <c r="U3" s="344" t="s">
        <v>404</v>
      </c>
      <c r="W3" s="464"/>
      <c r="X3" s="466"/>
      <c r="Y3" s="204" t="s">
        <v>13</v>
      </c>
      <c r="Z3" s="205" t="s">
        <v>252</v>
      </c>
      <c r="AA3" s="205" t="s">
        <v>253</v>
      </c>
      <c r="AB3" s="288" t="s">
        <v>254</v>
      </c>
      <c r="AC3" s="206" t="s">
        <v>17</v>
      </c>
      <c r="AD3" s="280"/>
    </row>
    <row r="4" spans="1:30" x14ac:dyDescent="0.35">
      <c r="A4" s="207" t="s">
        <v>13</v>
      </c>
      <c r="B4" s="208">
        <v>10108</v>
      </c>
      <c r="C4" s="208">
        <v>10386</v>
      </c>
      <c r="D4" s="208">
        <v>11202</v>
      </c>
      <c r="E4" s="208">
        <v>11763</v>
      </c>
      <c r="F4" s="208">
        <v>12434</v>
      </c>
      <c r="G4" s="208">
        <v>13402</v>
      </c>
      <c r="H4" s="208">
        <v>14164</v>
      </c>
      <c r="I4" s="208">
        <v>15226</v>
      </c>
      <c r="J4" s="208">
        <v>16489</v>
      </c>
      <c r="K4" s="208">
        <v>17943</v>
      </c>
      <c r="L4" s="208">
        <v>20673</v>
      </c>
      <c r="N4" s="207" t="s">
        <v>13</v>
      </c>
      <c r="O4" s="208">
        <v>26974</v>
      </c>
      <c r="P4" s="361">
        <v>26969</v>
      </c>
      <c r="Q4" s="362">
        <v>1</v>
      </c>
      <c r="R4" s="362">
        <v>1</v>
      </c>
      <c r="S4" s="363"/>
      <c r="T4" s="364">
        <v>1</v>
      </c>
      <c r="U4" s="345">
        <v>2</v>
      </c>
      <c r="W4" s="207" t="s">
        <v>13</v>
      </c>
      <c r="X4" s="270">
        <f t="shared" ref="X4:AC4" si="0">O4/$O$9</f>
        <v>0.13980077327335108</v>
      </c>
      <c r="Y4" s="262">
        <f t="shared" si="0"/>
        <v>0.13977485928705441</v>
      </c>
      <c r="Z4" s="274">
        <f t="shared" si="0"/>
        <v>5.1827972593368092E-6</v>
      </c>
      <c r="AA4" s="274">
        <f t="shared" si="0"/>
        <v>5.1827972593368092E-6</v>
      </c>
      <c r="AB4" s="274">
        <f t="shared" si="0"/>
        <v>0</v>
      </c>
      <c r="AC4" s="265">
        <f t="shared" si="0"/>
        <v>5.1827972593368092E-6</v>
      </c>
    </row>
    <row r="5" spans="1:30" x14ac:dyDescent="0.35">
      <c r="A5" s="212" t="s">
        <v>252</v>
      </c>
      <c r="B5" s="213">
        <v>84578</v>
      </c>
      <c r="C5" s="213">
        <v>83843</v>
      </c>
      <c r="D5" s="213">
        <v>84077</v>
      </c>
      <c r="E5" s="213">
        <v>82464</v>
      </c>
      <c r="F5" s="213">
        <v>81158</v>
      </c>
      <c r="G5" s="213">
        <v>84256</v>
      </c>
      <c r="H5" s="213">
        <v>77231</v>
      </c>
      <c r="I5" s="213">
        <v>73277</v>
      </c>
      <c r="J5" s="213">
        <v>71373</v>
      </c>
      <c r="K5" s="213">
        <v>69075</v>
      </c>
      <c r="L5" s="213">
        <v>66485</v>
      </c>
      <c r="M5" s="230"/>
      <c r="N5" s="212" t="s">
        <v>252</v>
      </c>
      <c r="O5" s="213">
        <v>56454</v>
      </c>
      <c r="P5" s="365">
        <v>1379</v>
      </c>
      <c r="Q5" s="366">
        <v>51542</v>
      </c>
      <c r="R5" s="366">
        <v>3513</v>
      </c>
      <c r="S5" s="367">
        <v>7</v>
      </c>
      <c r="T5" s="368">
        <v>13</v>
      </c>
      <c r="U5" s="345">
        <v>6</v>
      </c>
      <c r="W5" s="212" t="s">
        <v>252</v>
      </c>
      <c r="X5" s="271">
        <f t="shared" ref="X5:AB9" si="1">O5/$O$9</f>
        <v>0.29258963647860026</v>
      </c>
      <c r="Y5" s="263">
        <f t="shared" si="1"/>
        <v>7.1470774206254598E-3</v>
      </c>
      <c r="Z5" s="264">
        <f t="shared" si="1"/>
        <v>0.26713173634073784</v>
      </c>
      <c r="AA5" s="264">
        <f t="shared" si="1"/>
        <v>1.8207166772050212E-2</v>
      </c>
      <c r="AB5" s="293">
        <f t="shared" ref="AB5:AB8" si="2">S5/$O$9</f>
        <v>3.6279580815357665E-5</v>
      </c>
      <c r="AC5" s="266">
        <f>T5/$O$9</f>
        <v>6.7376364371378515E-5</v>
      </c>
    </row>
    <row r="6" spans="1:30" x14ac:dyDescent="0.35">
      <c r="A6" s="216" t="s">
        <v>253</v>
      </c>
      <c r="B6" s="217">
        <v>7257</v>
      </c>
      <c r="C6" s="217">
        <v>5814</v>
      </c>
      <c r="D6" s="217">
        <v>5080</v>
      </c>
      <c r="E6" s="217">
        <v>5453</v>
      </c>
      <c r="F6" s="217">
        <v>5087</v>
      </c>
      <c r="G6" s="217">
        <v>1437</v>
      </c>
      <c r="H6" s="217">
        <v>7738</v>
      </c>
      <c r="I6" s="217">
        <v>6508</v>
      </c>
      <c r="J6" s="217">
        <v>5392</v>
      </c>
      <c r="K6" s="217">
        <v>5308</v>
      </c>
      <c r="L6" s="217">
        <v>4730</v>
      </c>
      <c r="N6" s="216" t="s">
        <v>253</v>
      </c>
      <c r="O6" s="217">
        <v>4068</v>
      </c>
      <c r="P6" s="369">
        <v>29</v>
      </c>
      <c r="Q6" s="370">
        <v>1584</v>
      </c>
      <c r="R6" s="370">
        <v>360</v>
      </c>
      <c r="S6" s="371">
        <v>2076</v>
      </c>
      <c r="T6" s="368">
        <v>19</v>
      </c>
      <c r="U6" s="345">
        <v>4</v>
      </c>
      <c r="W6" s="216" t="s">
        <v>253</v>
      </c>
      <c r="X6" s="272">
        <f t="shared" si="1"/>
        <v>2.1083619250982139E-2</v>
      </c>
      <c r="Y6" s="267">
        <f t="shared" si="1"/>
        <v>1.5030112052076748E-4</v>
      </c>
      <c r="Z6" s="268">
        <f t="shared" si="1"/>
        <v>8.209550858789506E-3</v>
      </c>
      <c r="AA6" s="268">
        <f t="shared" si="1"/>
        <v>1.8658070133612513E-3</v>
      </c>
      <c r="AB6" s="294">
        <f t="shared" si="2"/>
        <v>1.0759487110383216E-2</v>
      </c>
      <c r="AC6" s="269">
        <f>T6/$O$9</f>
        <v>9.8473147927399378E-5</v>
      </c>
    </row>
    <row r="7" spans="1:30" x14ac:dyDescent="0.35">
      <c r="A7" s="286" t="s">
        <v>254</v>
      </c>
      <c r="B7" s="287">
        <v>61573</v>
      </c>
      <c r="C7" s="287">
        <v>63452</v>
      </c>
      <c r="D7" s="287">
        <v>63675</v>
      </c>
      <c r="E7" s="287">
        <v>64419</v>
      </c>
      <c r="F7" s="287">
        <v>65537</v>
      </c>
      <c r="G7" s="287">
        <v>65184</v>
      </c>
      <c r="H7" s="287">
        <v>65118</v>
      </c>
      <c r="I7" s="287">
        <v>69202</v>
      </c>
      <c r="J7" s="287">
        <v>70934</v>
      </c>
      <c r="K7" s="287">
        <v>71840</v>
      </c>
      <c r="L7" s="287">
        <v>72271</v>
      </c>
      <c r="N7" s="286" t="s">
        <v>254</v>
      </c>
      <c r="O7" s="287">
        <v>76475</v>
      </c>
      <c r="P7" s="372">
        <v>23</v>
      </c>
      <c r="Q7" s="373">
        <v>1553</v>
      </c>
      <c r="R7" s="374">
        <v>264</v>
      </c>
      <c r="S7" s="375">
        <v>74371</v>
      </c>
      <c r="T7" s="376">
        <v>263</v>
      </c>
      <c r="U7" s="345">
        <v>38</v>
      </c>
      <c r="W7" s="286" t="s">
        <v>254</v>
      </c>
      <c r="X7" s="272">
        <f t="shared" si="1"/>
        <v>0.39635442040778252</v>
      </c>
      <c r="Y7" s="267">
        <f t="shared" si="1"/>
        <v>1.1920433696474661E-4</v>
      </c>
      <c r="Z7" s="268">
        <f t="shared" si="1"/>
        <v>8.0488841437500649E-3</v>
      </c>
      <c r="AA7" s="268">
        <f t="shared" si="1"/>
        <v>1.3682584764649177E-3</v>
      </c>
      <c r="AB7" s="295">
        <f t="shared" si="2"/>
        <v>0.38544981497413783</v>
      </c>
      <c r="AC7" s="269">
        <f>T7/$O$9</f>
        <v>1.3630756792055809E-3</v>
      </c>
    </row>
    <row r="8" spans="1:30" ht="15" thickBot="1" x14ac:dyDescent="0.4">
      <c r="A8" s="228" t="s">
        <v>17</v>
      </c>
      <c r="B8" s="229">
        <v>26978</v>
      </c>
      <c r="C8" s="229">
        <v>27141</v>
      </c>
      <c r="D8" s="229">
        <v>27213</v>
      </c>
      <c r="E8" s="229">
        <v>27394</v>
      </c>
      <c r="F8" s="229">
        <v>27559</v>
      </c>
      <c r="G8" s="229">
        <v>27661</v>
      </c>
      <c r="H8" s="229">
        <v>27756</v>
      </c>
      <c r="I8" s="229">
        <v>27846</v>
      </c>
      <c r="J8" s="229">
        <v>27927</v>
      </c>
      <c r="K8" s="229">
        <v>28000</v>
      </c>
      <c r="L8" s="229">
        <v>28146</v>
      </c>
      <c r="N8" s="228" t="s">
        <v>17</v>
      </c>
      <c r="O8" s="229">
        <v>23557</v>
      </c>
      <c r="P8" s="377"/>
      <c r="Q8" s="378"/>
      <c r="R8" s="378"/>
      <c r="S8" s="379"/>
      <c r="T8" s="380">
        <v>23557</v>
      </c>
      <c r="U8" s="345">
        <v>5371</v>
      </c>
      <c r="W8" s="228" t="s">
        <v>17</v>
      </c>
      <c r="X8" s="275">
        <f t="shared" si="1"/>
        <v>0.12209115503819722</v>
      </c>
      <c r="Y8" s="276">
        <f t="shared" si="1"/>
        <v>0</v>
      </c>
      <c r="Z8" s="277">
        <f t="shared" si="1"/>
        <v>0</v>
      </c>
      <c r="AA8" s="277">
        <f t="shared" si="1"/>
        <v>0</v>
      </c>
      <c r="AB8" s="296">
        <f t="shared" si="2"/>
        <v>0</v>
      </c>
      <c r="AC8" s="278">
        <f>T8/$O$9</f>
        <v>0.12209115503819722</v>
      </c>
    </row>
    <row r="9" spans="1:30" ht="15" thickBot="1" x14ac:dyDescent="0.4">
      <c r="A9" s="221" t="s">
        <v>66</v>
      </c>
      <c r="B9" s="222">
        <f t="shared" ref="B9:F9" si="3">SUM(B4:B8)</f>
        <v>190494</v>
      </c>
      <c r="C9" s="222">
        <f t="shared" si="3"/>
        <v>190636</v>
      </c>
      <c r="D9" s="222">
        <f t="shared" si="3"/>
        <v>191247</v>
      </c>
      <c r="E9" s="222">
        <f t="shared" si="3"/>
        <v>191493</v>
      </c>
      <c r="F9" s="222">
        <f t="shared" si="3"/>
        <v>191775</v>
      </c>
      <c r="G9" s="222">
        <f t="shared" ref="G9:H9" si="4">SUM(G4:G8)</f>
        <v>191940</v>
      </c>
      <c r="H9" s="222">
        <f t="shared" si="4"/>
        <v>192007</v>
      </c>
      <c r="I9" s="222">
        <f t="shared" ref="I9:J9" si="5">SUM(I4:I8)</f>
        <v>192059</v>
      </c>
      <c r="J9" s="222">
        <f t="shared" si="5"/>
        <v>192115</v>
      </c>
      <c r="K9" s="222">
        <f t="shared" ref="K9:L9" si="6">SUM(K4:K8)</f>
        <v>192166</v>
      </c>
      <c r="L9" s="222">
        <f t="shared" si="6"/>
        <v>192305</v>
      </c>
      <c r="M9" s="230"/>
      <c r="N9" s="223" t="s">
        <v>405</v>
      </c>
      <c r="O9" s="224">
        <f>SUM(P9:U9)</f>
        <v>192946</v>
      </c>
      <c r="P9" s="224">
        <f t="shared" ref="P9:S9" si="7">SUM(P4:P8)</f>
        <v>28400</v>
      </c>
      <c r="Q9" s="224">
        <f t="shared" si="7"/>
        <v>54680</v>
      </c>
      <c r="R9" s="224">
        <f t="shared" si="7"/>
        <v>4138</v>
      </c>
      <c r="S9" s="224">
        <f t="shared" si="7"/>
        <v>76454</v>
      </c>
      <c r="T9" s="224">
        <f>SUM(T4:T8)</f>
        <v>23853</v>
      </c>
      <c r="U9" s="346">
        <f>SUM(U4:U8)</f>
        <v>5421</v>
      </c>
      <c r="W9" s="223" t="s">
        <v>66</v>
      </c>
      <c r="X9" s="273">
        <f t="shared" si="1"/>
        <v>1</v>
      </c>
      <c r="Y9" s="273">
        <f t="shared" si="1"/>
        <v>0.14719144216516539</v>
      </c>
      <c r="Z9" s="273">
        <f t="shared" si="1"/>
        <v>0.28339535414053674</v>
      </c>
      <c r="AA9" s="273">
        <f t="shared" si="1"/>
        <v>2.1446415059135717E-2</v>
      </c>
      <c r="AB9" s="273">
        <f t="shared" si="1"/>
        <v>0.39624558166533641</v>
      </c>
      <c r="AC9" s="273">
        <f>T9/$O$9</f>
        <v>0.1236252630269609</v>
      </c>
    </row>
    <row r="10" spans="1:30" ht="15" thickBot="1" x14ac:dyDescent="0.4">
      <c r="A10" s="279" t="s">
        <v>251</v>
      </c>
      <c r="B10" s="230"/>
      <c r="C10" s="230">
        <f t="shared" ref="C10:L10" si="8">C5-B5</f>
        <v>-735</v>
      </c>
      <c r="D10" s="230">
        <f t="shared" si="8"/>
        <v>234</v>
      </c>
      <c r="E10" s="230">
        <f t="shared" si="8"/>
        <v>-1613</v>
      </c>
      <c r="F10" s="230">
        <f t="shared" si="8"/>
        <v>-1306</v>
      </c>
      <c r="G10" s="230">
        <f t="shared" si="8"/>
        <v>3098</v>
      </c>
      <c r="H10" s="230">
        <f t="shared" si="8"/>
        <v>-7025</v>
      </c>
      <c r="I10" s="230">
        <f t="shared" si="8"/>
        <v>-3954</v>
      </c>
      <c r="J10" s="230">
        <f t="shared" si="8"/>
        <v>-1904</v>
      </c>
      <c r="K10" s="230">
        <f t="shared" si="8"/>
        <v>-2298</v>
      </c>
      <c r="L10" s="230">
        <f t="shared" si="8"/>
        <v>-2590</v>
      </c>
      <c r="N10" s="221" t="s">
        <v>406</v>
      </c>
      <c r="O10" s="222">
        <f>SUM(P10:T10)</f>
        <v>131</v>
      </c>
      <c r="P10" s="222">
        <v>131</v>
      </c>
      <c r="Q10" s="222">
        <v>0</v>
      </c>
      <c r="R10" s="222">
        <v>0</v>
      </c>
      <c r="S10" s="222">
        <v>0</v>
      </c>
      <c r="T10" s="222">
        <v>0</v>
      </c>
      <c r="U10" s="222">
        <v>0</v>
      </c>
    </row>
    <row r="11" spans="1:30" ht="15" thickBot="1" x14ac:dyDescent="0.4">
      <c r="B11">
        <v>190494</v>
      </c>
      <c r="C11">
        <v>190636</v>
      </c>
      <c r="D11">
        <v>191247</v>
      </c>
      <c r="E11">
        <v>191497</v>
      </c>
      <c r="F11">
        <v>191779</v>
      </c>
      <c r="G11">
        <v>191944</v>
      </c>
      <c r="H11">
        <v>192011</v>
      </c>
      <c r="I11">
        <v>192011</v>
      </c>
      <c r="J11">
        <v>192011</v>
      </c>
      <c r="K11">
        <v>192011</v>
      </c>
      <c r="L11">
        <v>192011</v>
      </c>
      <c r="M11" s="230"/>
      <c r="N11" s="231" t="s">
        <v>407</v>
      </c>
      <c r="O11" s="232">
        <f t="shared" ref="O11:T11" si="9">SUM(O9:O10)</f>
        <v>193077</v>
      </c>
      <c r="P11" s="309">
        <f t="shared" si="9"/>
        <v>28531</v>
      </c>
      <c r="Q11" s="309">
        <f t="shared" si="9"/>
        <v>54680</v>
      </c>
      <c r="R11" s="309">
        <f t="shared" si="9"/>
        <v>4138</v>
      </c>
      <c r="S11" s="309">
        <f t="shared" si="9"/>
        <v>76454</v>
      </c>
      <c r="T11" s="309">
        <f t="shared" si="9"/>
        <v>23853</v>
      </c>
      <c r="U11" s="346">
        <f>U9</f>
        <v>5421</v>
      </c>
      <c r="W11" s="283" t="s">
        <v>225</v>
      </c>
      <c r="X11" s="283">
        <f>SUM(X12:X21)</f>
        <v>2.5043276357115462E-2</v>
      </c>
      <c r="Y11" s="282"/>
      <c r="Z11" s="282"/>
      <c r="AA11" s="283" t="s">
        <v>226</v>
      </c>
      <c r="AB11" s="283"/>
      <c r="AC11" s="283">
        <f>SUM(AC12:AC21)</f>
        <v>3.0547407046531156E-2</v>
      </c>
    </row>
    <row r="12" spans="1:30" x14ac:dyDescent="0.35">
      <c r="O12" s="230"/>
      <c r="S12" s="230"/>
      <c r="W12" s="281" t="s">
        <v>255</v>
      </c>
      <c r="X12" s="282">
        <f>Y5</f>
        <v>7.1470774206254598E-3</v>
      </c>
      <c r="Y12" s="282"/>
      <c r="Z12" s="282"/>
      <c r="AA12" s="282" t="s">
        <v>256</v>
      </c>
      <c r="AB12" s="282"/>
      <c r="AC12" s="282">
        <f>Z4</f>
        <v>5.1827972593368092E-6</v>
      </c>
    </row>
    <row r="13" spans="1:30" x14ac:dyDescent="0.35">
      <c r="W13" s="281" t="s">
        <v>258</v>
      </c>
      <c r="X13" s="282">
        <f>Y6</f>
        <v>1.5030112052076748E-4</v>
      </c>
      <c r="Y13" s="282"/>
      <c r="Z13" s="282"/>
      <c r="AA13" s="282" t="s">
        <v>257</v>
      </c>
      <c r="AB13" s="282"/>
      <c r="AC13" s="282">
        <f>AA4</f>
        <v>5.1827972593368092E-6</v>
      </c>
    </row>
    <row r="14" spans="1:30" x14ac:dyDescent="0.35">
      <c r="W14" s="281" t="s">
        <v>259</v>
      </c>
      <c r="X14" s="282">
        <f>Y7</f>
        <v>1.1920433696474661E-4</v>
      </c>
      <c r="Y14" s="282"/>
      <c r="Z14" s="282"/>
      <c r="AA14" s="282" t="s">
        <v>260</v>
      </c>
      <c r="AB14" s="282"/>
      <c r="AC14" s="282">
        <f>AB4</f>
        <v>0</v>
      </c>
    </row>
    <row r="15" spans="1:30" x14ac:dyDescent="0.35">
      <c r="W15" s="281" t="s">
        <v>227</v>
      </c>
      <c r="X15" s="282">
        <f>Y8</f>
        <v>0</v>
      </c>
      <c r="Y15" s="282"/>
      <c r="Z15" s="282"/>
      <c r="AA15" s="282" t="s">
        <v>228</v>
      </c>
      <c r="AB15" s="282"/>
      <c r="AC15" s="282">
        <f>AC4</f>
        <v>5.1827972593368092E-6</v>
      </c>
    </row>
    <row r="16" spans="1:30" x14ac:dyDescent="0.35">
      <c r="W16" s="281" t="s">
        <v>263</v>
      </c>
      <c r="X16" s="282">
        <f>Z6</f>
        <v>8.209550858789506E-3</v>
      </c>
      <c r="Y16" s="282"/>
      <c r="Z16" s="282"/>
      <c r="AA16" s="282" t="s">
        <v>264</v>
      </c>
      <c r="AB16" s="282"/>
      <c r="AC16" s="282">
        <f>AA5</f>
        <v>1.8207166772050212E-2</v>
      </c>
    </row>
    <row r="17" spans="1:30" x14ac:dyDescent="0.35">
      <c r="W17" s="281" t="s">
        <v>261</v>
      </c>
      <c r="X17" s="282">
        <f>Z7</f>
        <v>8.0488841437500649E-3</v>
      </c>
      <c r="Y17" s="282"/>
      <c r="Z17" s="282"/>
      <c r="AA17" s="282" t="s">
        <v>262</v>
      </c>
      <c r="AB17" s="282"/>
      <c r="AC17" s="282">
        <f>AB5</f>
        <v>3.6279580815357665E-5</v>
      </c>
    </row>
    <row r="18" spans="1:30" x14ac:dyDescent="0.35">
      <c r="W18" s="281" t="s">
        <v>266</v>
      </c>
      <c r="X18" s="282">
        <f>AA7</f>
        <v>1.3682584764649177E-3</v>
      </c>
      <c r="Y18" s="282"/>
      <c r="Z18" s="282"/>
      <c r="AA18" s="282" t="s">
        <v>267</v>
      </c>
      <c r="AB18" s="282"/>
      <c r="AC18" s="282">
        <f>AB6</f>
        <v>1.0759487110383216E-2</v>
      </c>
    </row>
    <row r="19" spans="1:30" x14ac:dyDescent="0.35">
      <c r="W19" s="281" t="s">
        <v>265</v>
      </c>
      <c r="X19" s="282">
        <f>Z8</f>
        <v>0</v>
      </c>
      <c r="Y19" s="282"/>
      <c r="Z19" s="282"/>
      <c r="AA19" s="282" t="s">
        <v>285</v>
      </c>
      <c r="AB19" s="282"/>
      <c r="AC19" s="282">
        <f>AC5</f>
        <v>6.7376364371378515E-5</v>
      </c>
    </row>
    <row r="20" spans="1:30" x14ac:dyDescent="0.35">
      <c r="W20" s="281" t="s">
        <v>268</v>
      </c>
      <c r="X20" s="282">
        <f>AA8</f>
        <v>0</v>
      </c>
      <c r="Y20" s="282"/>
      <c r="Z20" s="282"/>
      <c r="AA20" s="282" t="s">
        <v>269</v>
      </c>
      <c r="AB20" s="282"/>
      <c r="AC20" s="282">
        <f>AC6</f>
        <v>9.8473147927399378E-5</v>
      </c>
    </row>
    <row r="21" spans="1:30" x14ac:dyDescent="0.35">
      <c r="W21" s="281" t="s">
        <v>271</v>
      </c>
      <c r="X21" s="282">
        <f>AB8</f>
        <v>0</v>
      </c>
      <c r="Y21" s="282"/>
      <c r="Z21" s="282"/>
      <c r="AA21" s="282" t="s">
        <v>270</v>
      </c>
      <c r="AB21" s="282"/>
      <c r="AC21" s="282">
        <f>AC7</f>
        <v>1.3630756792055809E-3</v>
      </c>
    </row>
    <row r="22" spans="1:30" ht="15" hidden="1" thickBot="1" x14ac:dyDescent="0.4"/>
    <row r="23" spans="1:30" ht="15.5" hidden="1" thickTop="1" thickBot="1" x14ac:dyDescent="0.4">
      <c r="A23" s="470" t="s">
        <v>202</v>
      </c>
      <c r="B23" s="471"/>
      <c r="C23" s="471"/>
      <c r="D23" s="471"/>
      <c r="E23" s="471"/>
      <c r="F23" s="471"/>
      <c r="G23" s="260"/>
      <c r="H23" s="260"/>
      <c r="I23" s="260"/>
      <c r="J23" s="260"/>
      <c r="K23" s="260"/>
      <c r="L23" s="260"/>
      <c r="N23" s="467" t="s">
        <v>202</v>
      </c>
      <c r="O23" s="468"/>
      <c r="P23" s="468"/>
      <c r="Q23" s="468"/>
      <c r="R23" s="468"/>
      <c r="S23" s="468"/>
      <c r="T23" s="469"/>
      <c r="U23" s="260"/>
      <c r="W23" s="467" t="s">
        <v>202</v>
      </c>
      <c r="X23" s="468"/>
      <c r="Y23" s="468"/>
      <c r="Z23" s="468"/>
      <c r="AA23" s="468"/>
      <c r="AB23" s="468"/>
      <c r="AC23" s="469"/>
    </row>
    <row r="24" spans="1:30" ht="15" hidden="1" thickBot="1" x14ac:dyDescent="0.4">
      <c r="A24" s="463" t="s">
        <v>203</v>
      </c>
      <c r="B24" s="465" t="s">
        <v>121</v>
      </c>
      <c r="C24" s="465" t="s">
        <v>161</v>
      </c>
      <c r="D24" s="465" t="s">
        <v>162</v>
      </c>
      <c r="E24" s="465" t="s">
        <v>198</v>
      </c>
      <c r="F24" s="465" t="s">
        <v>218</v>
      </c>
      <c r="G24" s="465" t="s">
        <v>229</v>
      </c>
      <c r="H24" s="465" t="s">
        <v>236</v>
      </c>
      <c r="I24" s="465" t="s">
        <v>246</v>
      </c>
      <c r="J24" s="465" t="s">
        <v>274</v>
      </c>
      <c r="K24" s="465" t="s">
        <v>280</v>
      </c>
      <c r="L24" s="311"/>
      <c r="N24" s="474" t="s">
        <v>203</v>
      </c>
      <c r="O24" s="465" t="s">
        <v>274</v>
      </c>
      <c r="P24" s="460" t="s">
        <v>281</v>
      </c>
      <c r="Q24" s="461"/>
      <c r="R24" s="461"/>
      <c r="S24" s="461"/>
      <c r="T24" s="462"/>
      <c r="U24" s="342"/>
      <c r="W24" s="463" t="s">
        <v>224</v>
      </c>
      <c r="X24" s="465" t="s">
        <v>274</v>
      </c>
      <c r="Y24" s="460" t="s">
        <v>281</v>
      </c>
      <c r="Z24" s="461"/>
      <c r="AA24" s="461"/>
      <c r="AB24" s="461"/>
      <c r="AC24" s="462"/>
    </row>
    <row r="25" spans="1:30" ht="15" hidden="1" thickBot="1" x14ac:dyDescent="0.4">
      <c r="A25" s="464"/>
      <c r="B25" s="466"/>
      <c r="C25" s="466"/>
      <c r="D25" s="466"/>
      <c r="E25" s="466"/>
      <c r="F25" s="466"/>
      <c r="G25" s="466"/>
      <c r="H25" s="466"/>
      <c r="I25" s="466"/>
      <c r="J25" s="466"/>
      <c r="K25" s="466"/>
      <c r="L25" s="311"/>
      <c r="N25" s="475"/>
      <c r="O25" s="466"/>
      <c r="P25" s="204" t="s">
        <v>13</v>
      </c>
      <c r="Q25" s="205" t="s">
        <v>252</v>
      </c>
      <c r="R25" s="205" t="s">
        <v>253</v>
      </c>
      <c r="S25" s="288" t="s">
        <v>254</v>
      </c>
      <c r="T25" s="206" t="s">
        <v>17</v>
      </c>
      <c r="U25" s="342"/>
      <c r="W25" s="464"/>
      <c r="X25" s="466"/>
      <c r="Y25" s="204" t="s">
        <v>13</v>
      </c>
      <c r="Z25" s="205" t="s">
        <v>252</v>
      </c>
      <c r="AA25" s="205" t="s">
        <v>253</v>
      </c>
      <c r="AB25" s="288" t="s">
        <v>254</v>
      </c>
      <c r="AC25" s="206" t="s">
        <v>17</v>
      </c>
      <c r="AD25" s="280"/>
    </row>
    <row r="26" spans="1:30" hidden="1" x14ac:dyDescent="0.35">
      <c r="A26" s="207" t="s">
        <v>13</v>
      </c>
      <c r="B26" s="208">
        <v>40</v>
      </c>
      <c r="C26" s="208">
        <v>44</v>
      </c>
      <c r="D26" s="208">
        <v>55</v>
      </c>
      <c r="E26" s="208">
        <v>60</v>
      </c>
      <c r="F26" s="208">
        <v>69</v>
      </c>
      <c r="G26" s="208">
        <v>75</v>
      </c>
      <c r="H26" s="208">
        <v>82</v>
      </c>
      <c r="I26" s="208">
        <v>87</v>
      </c>
      <c r="J26" s="208">
        <v>94</v>
      </c>
      <c r="K26" s="208">
        <v>103</v>
      </c>
      <c r="L26" s="312"/>
      <c r="N26" s="207" t="s">
        <v>13</v>
      </c>
      <c r="O26" s="208">
        <v>94</v>
      </c>
      <c r="P26" s="209">
        <v>94</v>
      </c>
      <c r="Q26" s="210">
        <v>0</v>
      </c>
      <c r="R26" s="210">
        <v>0</v>
      </c>
      <c r="S26" s="289">
        <v>0</v>
      </c>
      <c r="T26" s="211">
        <v>0</v>
      </c>
      <c r="U26" s="312"/>
      <c r="W26" s="207" t="s">
        <v>13</v>
      </c>
      <c r="X26" s="270">
        <f t="shared" ref="X26:AB30" si="10">O26/$O$31</f>
        <v>0.12516644474034622</v>
      </c>
      <c r="Y26" s="262">
        <f t="shared" si="10"/>
        <v>0.12516644474034622</v>
      </c>
      <c r="Z26" s="274">
        <f t="shared" si="10"/>
        <v>0</v>
      </c>
      <c r="AA26" s="274">
        <f t="shared" si="10"/>
        <v>0</v>
      </c>
      <c r="AB26" s="274">
        <f t="shared" si="10"/>
        <v>0</v>
      </c>
      <c r="AC26" s="265">
        <f t="shared" ref="AC26:AC31" si="11">T26/$O$31</f>
        <v>0</v>
      </c>
    </row>
    <row r="27" spans="1:30" hidden="1" x14ac:dyDescent="0.35">
      <c r="A27" s="212" t="s">
        <v>252</v>
      </c>
      <c r="B27" s="213">
        <v>79</v>
      </c>
      <c r="C27" s="213">
        <v>161</v>
      </c>
      <c r="D27" s="213">
        <v>284</v>
      </c>
      <c r="E27" s="213">
        <v>359</v>
      </c>
      <c r="F27" s="213">
        <v>425</v>
      </c>
      <c r="G27" s="213">
        <v>493</v>
      </c>
      <c r="H27" s="213">
        <v>553</v>
      </c>
      <c r="I27" s="213">
        <v>597</v>
      </c>
      <c r="J27" s="213">
        <v>634</v>
      </c>
      <c r="K27" s="213">
        <v>663</v>
      </c>
      <c r="L27" s="312"/>
      <c r="M27" s="230"/>
      <c r="N27" s="212" t="s">
        <v>252</v>
      </c>
      <c r="O27" s="213">
        <v>634</v>
      </c>
      <c r="P27" s="214">
        <v>2</v>
      </c>
      <c r="Q27" s="215">
        <v>610</v>
      </c>
      <c r="R27" s="215">
        <v>22</v>
      </c>
      <c r="S27" s="290">
        <v>0</v>
      </c>
      <c r="T27" s="220">
        <v>0</v>
      </c>
      <c r="U27" s="312"/>
      <c r="W27" s="212" t="s">
        <v>252</v>
      </c>
      <c r="X27" s="271">
        <f t="shared" si="10"/>
        <v>0.84420772303595204</v>
      </c>
      <c r="Y27" s="263">
        <f t="shared" si="10"/>
        <v>2.6631158455392811E-3</v>
      </c>
      <c r="Z27" s="264">
        <f t="shared" si="10"/>
        <v>0.81225033288948068</v>
      </c>
      <c r="AA27" s="264">
        <f t="shared" si="10"/>
        <v>2.929427430093209E-2</v>
      </c>
      <c r="AB27" s="293">
        <f t="shared" si="10"/>
        <v>0</v>
      </c>
      <c r="AC27" s="266">
        <f t="shared" si="11"/>
        <v>0</v>
      </c>
    </row>
    <row r="28" spans="1:30" hidden="1" x14ac:dyDescent="0.35">
      <c r="A28" s="216" t="s">
        <v>253</v>
      </c>
      <c r="B28" s="217">
        <v>0</v>
      </c>
      <c r="C28" s="217">
        <v>0</v>
      </c>
      <c r="D28" s="217">
        <v>0</v>
      </c>
      <c r="E28" s="217">
        <v>1</v>
      </c>
      <c r="F28" s="217">
        <v>11</v>
      </c>
      <c r="G28" s="217">
        <v>8</v>
      </c>
      <c r="H28" s="217">
        <v>7</v>
      </c>
      <c r="I28" s="217">
        <v>19</v>
      </c>
      <c r="J28" s="217">
        <v>20</v>
      </c>
      <c r="K28" s="217">
        <v>29</v>
      </c>
      <c r="L28" s="312"/>
      <c r="N28" s="216" t="s">
        <v>253</v>
      </c>
      <c r="O28" s="217">
        <v>20</v>
      </c>
      <c r="P28" s="218">
        <v>0</v>
      </c>
      <c r="Q28" s="219">
        <v>5</v>
      </c>
      <c r="R28" s="219">
        <v>7</v>
      </c>
      <c r="S28" s="291">
        <v>8</v>
      </c>
      <c r="T28" s="220">
        <v>0</v>
      </c>
      <c r="U28" s="312"/>
      <c r="W28" s="216" t="s">
        <v>253</v>
      </c>
      <c r="X28" s="272">
        <f t="shared" si="10"/>
        <v>2.6631158455392809E-2</v>
      </c>
      <c r="Y28" s="267">
        <f t="shared" si="10"/>
        <v>0</v>
      </c>
      <c r="Z28" s="268">
        <f t="shared" si="10"/>
        <v>6.6577896138482022E-3</v>
      </c>
      <c r="AA28" s="268">
        <f t="shared" si="10"/>
        <v>9.3209054593874838E-3</v>
      </c>
      <c r="AB28" s="294">
        <f t="shared" si="10"/>
        <v>1.0652463382157125E-2</v>
      </c>
      <c r="AC28" s="269">
        <f t="shared" si="11"/>
        <v>0</v>
      </c>
    </row>
    <row r="29" spans="1:30" hidden="1" x14ac:dyDescent="0.35">
      <c r="A29" s="286" t="s">
        <v>254</v>
      </c>
      <c r="B29" s="217">
        <v>16</v>
      </c>
      <c r="C29" s="217">
        <v>0</v>
      </c>
      <c r="D29" s="217">
        <v>0</v>
      </c>
      <c r="E29" s="217">
        <v>0</v>
      </c>
      <c r="F29" s="217">
        <v>0</v>
      </c>
      <c r="G29" s="217">
        <v>0</v>
      </c>
      <c r="H29" s="217">
        <v>1</v>
      </c>
      <c r="I29" s="217">
        <v>0</v>
      </c>
      <c r="J29" s="217">
        <v>2</v>
      </c>
      <c r="K29" s="287">
        <v>10</v>
      </c>
      <c r="L29" s="312"/>
      <c r="N29" s="286" t="s">
        <v>254</v>
      </c>
      <c r="O29" s="217">
        <v>2</v>
      </c>
      <c r="P29" s="218">
        <v>0</v>
      </c>
      <c r="Q29" s="219">
        <v>0</v>
      </c>
      <c r="R29" s="219">
        <v>0</v>
      </c>
      <c r="S29" s="291">
        <v>2</v>
      </c>
      <c r="T29" s="220">
        <v>0</v>
      </c>
      <c r="U29" s="312"/>
      <c r="W29" s="286" t="s">
        <v>254</v>
      </c>
      <c r="X29" s="272">
        <f t="shared" ref="X29" si="12">O29/$O$31</f>
        <v>2.6631158455392811E-3</v>
      </c>
      <c r="Y29" s="267">
        <f t="shared" ref="Y29" si="13">P29/$O$31</f>
        <v>0</v>
      </c>
      <c r="Z29" s="268">
        <f t="shared" ref="Z29" si="14">Q29/$O$31</f>
        <v>0</v>
      </c>
      <c r="AA29" s="268">
        <f t="shared" ref="AA29" si="15">R29/$O$31</f>
        <v>0</v>
      </c>
      <c r="AB29" s="294">
        <f t="shared" ref="AB29" si="16">S29/$O$31</f>
        <v>2.6631158455392811E-3</v>
      </c>
      <c r="AC29" s="269">
        <f t="shared" si="11"/>
        <v>0</v>
      </c>
    </row>
    <row r="30" spans="1:30" ht="15" hidden="1" thickBot="1" x14ac:dyDescent="0.4">
      <c r="A30" s="228" t="s">
        <v>17</v>
      </c>
      <c r="B30" s="217">
        <v>0</v>
      </c>
      <c r="C30" s="217">
        <v>0</v>
      </c>
      <c r="D30" s="217">
        <v>0</v>
      </c>
      <c r="E30" s="217">
        <v>0</v>
      </c>
      <c r="F30" s="217">
        <v>0</v>
      </c>
      <c r="G30" s="217">
        <v>0</v>
      </c>
      <c r="H30" s="217">
        <v>0</v>
      </c>
      <c r="I30" s="217">
        <v>4</v>
      </c>
      <c r="J30" s="217">
        <v>1</v>
      </c>
      <c r="K30" s="229">
        <v>0</v>
      </c>
      <c r="L30" s="312"/>
      <c r="N30" s="228" t="s">
        <v>17</v>
      </c>
      <c r="O30" s="217">
        <v>1</v>
      </c>
      <c r="P30" s="218">
        <v>0</v>
      </c>
      <c r="Q30" s="219">
        <v>1</v>
      </c>
      <c r="R30" s="219">
        <v>0</v>
      </c>
      <c r="S30" s="291">
        <v>0</v>
      </c>
      <c r="T30" s="220">
        <v>0</v>
      </c>
      <c r="U30" s="312"/>
      <c r="W30" s="228" t="s">
        <v>17</v>
      </c>
      <c r="X30" s="275">
        <f t="shared" ref="X30:AB31" si="17">O30/$O$31</f>
        <v>1.3315579227696406E-3</v>
      </c>
      <c r="Y30" s="276">
        <f t="shared" si="17"/>
        <v>0</v>
      </c>
      <c r="Z30" s="277">
        <f t="shared" si="17"/>
        <v>1.3315579227696406E-3</v>
      </c>
      <c r="AA30" s="277">
        <f t="shared" si="17"/>
        <v>0</v>
      </c>
      <c r="AB30" s="296">
        <f t="shared" si="10"/>
        <v>0</v>
      </c>
      <c r="AC30" s="278">
        <f t="shared" si="11"/>
        <v>0</v>
      </c>
    </row>
    <row r="31" spans="1:30" ht="15" hidden="1" thickBot="1" x14ac:dyDescent="0.4">
      <c r="A31" s="221" t="s">
        <v>66</v>
      </c>
      <c r="B31" s="222">
        <f t="shared" ref="B31:F31" si="18">SUM(B26:B30)</f>
        <v>135</v>
      </c>
      <c r="C31" s="222">
        <f t="shared" si="18"/>
        <v>205</v>
      </c>
      <c r="D31" s="222">
        <f t="shared" si="18"/>
        <v>339</v>
      </c>
      <c r="E31" s="222">
        <f t="shared" si="18"/>
        <v>420</v>
      </c>
      <c r="F31" s="222">
        <f t="shared" si="18"/>
        <v>505</v>
      </c>
      <c r="G31" s="222">
        <f t="shared" ref="G31:H31" si="19">SUM(G26:G30)</f>
        <v>576</v>
      </c>
      <c r="H31" s="222">
        <f t="shared" si="19"/>
        <v>643</v>
      </c>
      <c r="I31" s="222">
        <f t="shared" ref="I31:J31" si="20">SUM(I26:I30)</f>
        <v>707</v>
      </c>
      <c r="J31" s="222">
        <f t="shared" si="20"/>
        <v>751</v>
      </c>
      <c r="K31" s="222">
        <f t="shared" ref="K31" si="21">SUM(K26:K30)</f>
        <v>805</v>
      </c>
      <c r="L31" s="230"/>
      <c r="N31" s="223" t="s">
        <v>282</v>
      </c>
      <c r="O31" s="224">
        <f>SUM(P31:T31)</f>
        <v>751</v>
      </c>
      <c r="P31" s="225">
        <f>SUM(P26:P30)</f>
        <v>96</v>
      </c>
      <c r="Q31" s="226">
        <f>SUM(Q26:Q30)</f>
        <v>616</v>
      </c>
      <c r="R31" s="226">
        <f>SUM(R26:R30)</f>
        <v>29</v>
      </c>
      <c r="S31" s="226">
        <f>SUM(S26:S30)</f>
        <v>10</v>
      </c>
      <c r="T31" s="227">
        <f>SUM(T26:T30)</f>
        <v>0</v>
      </c>
      <c r="U31" s="343"/>
      <c r="W31" s="223" t="s">
        <v>66</v>
      </c>
      <c r="X31" s="273">
        <f t="shared" si="17"/>
        <v>1</v>
      </c>
      <c r="Y31" s="273">
        <f t="shared" si="17"/>
        <v>0.12782956058588549</v>
      </c>
      <c r="Z31" s="273">
        <f t="shared" si="17"/>
        <v>0.82023968042609852</v>
      </c>
      <c r="AA31" s="273">
        <f t="shared" si="17"/>
        <v>3.8615179760319571E-2</v>
      </c>
      <c r="AB31" s="273">
        <f t="shared" si="17"/>
        <v>1.3315579227696404E-2</v>
      </c>
      <c r="AC31" s="273">
        <f t="shared" si="11"/>
        <v>0</v>
      </c>
    </row>
    <row r="32" spans="1:30" ht="15" hidden="1" thickBot="1" x14ac:dyDescent="0.4">
      <c r="A32" s="279" t="s">
        <v>251</v>
      </c>
      <c r="B32" s="230"/>
      <c r="C32" s="230">
        <f t="shared" ref="C32:K32" si="22">C27-B27</f>
        <v>82</v>
      </c>
      <c r="D32" s="230">
        <f t="shared" si="22"/>
        <v>123</v>
      </c>
      <c r="E32" s="230">
        <f t="shared" si="22"/>
        <v>75</v>
      </c>
      <c r="F32" s="230">
        <f t="shared" si="22"/>
        <v>66</v>
      </c>
      <c r="G32" s="230">
        <f t="shared" si="22"/>
        <v>68</v>
      </c>
      <c r="H32" s="230">
        <f t="shared" si="22"/>
        <v>60</v>
      </c>
      <c r="I32" s="230">
        <f t="shared" si="22"/>
        <v>44</v>
      </c>
      <c r="J32" s="230">
        <f t="shared" si="22"/>
        <v>37</v>
      </c>
      <c r="K32" s="230">
        <f t="shared" si="22"/>
        <v>29</v>
      </c>
      <c r="L32" s="230"/>
      <c r="N32" s="221" t="s">
        <v>283</v>
      </c>
      <c r="O32" s="222">
        <f>SUM(P32:Q32)</f>
        <v>54</v>
      </c>
      <c r="P32" s="258">
        <v>7</v>
      </c>
      <c r="Q32" s="259">
        <v>47</v>
      </c>
      <c r="R32" s="233">
        <v>0</v>
      </c>
      <c r="S32" s="292"/>
      <c r="T32" s="234">
        <v>0</v>
      </c>
      <c r="U32" s="230"/>
    </row>
    <row r="33" spans="3:29" ht="15" hidden="1" thickBot="1" x14ac:dyDescent="0.4">
      <c r="C33" s="230"/>
      <c r="D33" s="230"/>
      <c r="G33" s="230"/>
      <c r="N33" s="231" t="s">
        <v>284</v>
      </c>
      <c r="O33" s="232">
        <f>SUM(O31:O32)</f>
        <v>805</v>
      </c>
      <c r="P33" s="309">
        <f>SUM(P31:P32)</f>
        <v>103</v>
      </c>
      <c r="Q33" s="309">
        <f t="shared" ref="Q33:T33" si="23">SUM(Q31:Q32)</f>
        <v>663</v>
      </c>
      <c r="R33" s="309">
        <f t="shared" si="23"/>
        <v>29</v>
      </c>
      <c r="S33" s="309">
        <f t="shared" si="23"/>
        <v>10</v>
      </c>
      <c r="T33" s="309">
        <f t="shared" si="23"/>
        <v>0</v>
      </c>
      <c r="U33" s="309"/>
      <c r="W33" s="283" t="s">
        <v>225</v>
      </c>
      <c r="X33" s="283">
        <f>SUM(X34:X43)</f>
        <v>1.0652463382157125E-2</v>
      </c>
      <c r="Y33" s="282"/>
      <c r="Z33" s="282"/>
      <c r="AA33" s="283" t="s">
        <v>226</v>
      </c>
      <c r="AB33" s="283"/>
      <c r="AC33" s="283">
        <f>SUM(AC34:AC43)</f>
        <v>3.9946737683089213E-2</v>
      </c>
    </row>
    <row r="34" spans="3:29" hidden="1" x14ac:dyDescent="0.35">
      <c r="W34" s="281" t="s">
        <v>255</v>
      </c>
      <c r="X34" s="282">
        <f>Y27</f>
        <v>2.6631158455392811E-3</v>
      </c>
      <c r="Y34" s="282"/>
      <c r="Z34" s="282"/>
      <c r="AA34" s="282" t="s">
        <v>256</v>
      </c>
      <c r="AB34" s="282"/>
      <c r="AC34" s="282">
        <f>Z26</f>
        <v>0</v>
      </c>
    </row>
    <row r="35" spans="3:29" hidden="1" x14ac:dyDescent="0.35">
      <c r="W35" s="281" t="s">
        <v>258</v>
      </c>
      <c r="X35" s="282">
        <f>Y28</f>
        <v>0</v>
      </c>
      <c r="Y35" s="282"/>
      <c r="Z35" s="282"/>
      <c r="AA35" s="282" t="s">
        <v>257</v>
      </c>
      <c r="AB35" s="282"/>
      <c r="AC35" s="282">
        <f>AA26</f>
        <v>0</v>
      </c>
    </row>
    <row r="36" spans="3:29" hidden="1" x14ac:dyDescent="0.35">
      <c r="W36" s="281" t="s">
        <v>259</v>
      </c>
      <c r="X36" s="282">
        <f>Y29</f>
        <v>0</v>
      </c>
      <c r="Y36" s="282"/>
      <c r="Z36" s="282"/>
      <c r="AA36" s="282" t="s">
        <v>260</v>
      </c>
      <c r="AB36" s="282"/>
      <c r="AC36" s="282">
        <f>AB26</f>
        <v>0</v>
      </c>
    </row>
    <row r="37" spans="3:29" hidden="1" x14ac:dyDescent="0.35">
      <c r="W37" s="281" t="s">
        <v>227</v>
      </c>
      <c r="X37" s="282">
        <f>Y30</f>
        <v>0</v>
      </c>
      <c r="Y37" s="282"/>
      <c r="Z37" s="282"/>
      <c r="AA37" s="282" t="s">
        <v>228</v>
      </c>
      <c r="AB37" s="282"/>
      <c r="AC37" s="282">
        <f>AC26</f>
        <v>0</v>
      </c>
    </row>
    <row r="38" spans="3:29" hidden="1" x14ac:dyDescent="0.35">
      <c r="W38" s="281" t="s">
        <v>263</v>
      </c>
      <c r="X38" s="282">
        <f>Z28</f>
        <v>6.6577896138482022E-3</v>
      </c>
      <c r="Y38" s="282"/>
      <c r="Z38" s="282"/>
      <c r="AA38" s="282" t="s">
        <v>264</v>
      </c>
      <c r="AB38" s="282"/>
      <c r="AC38" s="282">
        <f>AA27</f>
        <v>2.929427430093209E-2</v>
      </c>
    </row>
    <row r="39" spans="3:29" hidden="1" x14ac:dyDescent="0.35">
      <c r="W39" s="281" t="s">
        <v>261</v>
      </c>
      <c r="X39" s="282">
        <f>Z29</f>
        <v>0</v>
      </c>
      <c r="Y39" s="282"/>
      <c r="Z39" s="282"/>
      <c r="AA39" s="282" t="s">
        <v>262</v>
      </c>
      <c r="AB39" s="282"/>
      <c r="AC39" s="282">
        <f>AB27</f>
        <v>0</v>
      </c>
    </row>
    <row r="40" spans="3:29" hidden="1" x14ac:dyDescent="0.35">
      <c r="W40" s="281" t="s">
        <v>266</v>
      </c>
      <c r="X40" s="282">
        <f>AA29</f>
        <v>0</v>
      </c>
      <c r="Y40" s="282"/>
      <c r="Z40" s="282"/>
      <c r="AA40" s="282" t="s">
        <v>267</v>
      </c>
      <c r="AB40" s="282"/>
      <c r="AC40" s="282">
        <f>AB28</f>
        <v>1.0652463382157125E-2</v>
      </c>
    </row>
    <row r="41" spans="3:29" hidden="1" x14ac:dyDescent="0.35">
      <c r="W41" s="281" t="s">
        <v>265</v>
      </c>
      <c r="X41" s="282">
        <f>Z30</f>
        <v>1.3315579227696406E-3</v>
      </c>
      <c r="Y41" s="282"/>
      <c r="Z41" s="282"/>
      <c r="AA41" s="282" t="s">
        <v>285</v>
      </c>
      <c r="AB41" s="282"/>
      <c r="AC41" s="282">
        <f>AC27</f>
        <v>0</v>
      </c>
    </row>
    <row r="42" spans="3:29" hidden="1" x14ac:dyDescent="0.35">
      <c r="W42" s="281" t="s">
        <v>268</v>
      </c>
      <c r="X42" s="282">
        <f>AA30</f>
        <v>0</v>
      </c>
      <c r="Y42" s="282"/>
      <c r="Z42" s="282"/>
      <c r="AA42" s="282" t="s">
        <v>269</v>
      </c>
      <c r="AB42" s="282"/>
      <c r="AC42" s="282">
        <f>AC28</f>
        <v>0</v>
      </c>
    </row>
    <row r="43" spans="3:29" hidden="1" x14ac:dyDescent="0.35">
      <c r="W43" s="281" t="s">
        <v>271</v>
      </c>
      <c r="X43" s="282">
        <f>AB30</f>
        <v>0</v>
      </c>
      <c r="Y43" s="282"/>
      <c r="Z43" s="282"/>
      <c r="AA43" s="282" t="s">
        <v>270</v>
      </c>
      <c r="AB43" s="282"/>
      <c r="AC43" s="282">
        <f>AC29</f>
        <v>0</v>
      </c>
    </row>
    <row r="44" spans="3:29" hidden="1" x14ac:dyDescent="0.35"/>
    <row r="45" spans="3:29" hidden="1" x14ac:dyDescent="0.35"/>
    <row r="46" spans="3:29" hidden="1" x14ac:dyDescent="0.35"/>
    <row r="47" spans="3:29" hidden="1" x14ac:dyDescent="0.35"/>
    <row r="48" spans="3:29" hidden="1" x14ac:dyDescent="0.35"/>
    <row r="49" hidden="1" x14ac:dyDescent="0.35"/>
  </sheetData>
  <mergeCells count="40">
    <mergeCell ref="W24:W25"/>
    <mergeCell ref="X24:X25"/>
    <mergeCell ref="Y24:AC24"/>
    <mergeCell ref="W1:AC1"/>
    <mergeCell ref="W2:W3"/>
    <mergeCell ref="X2:X3"/>
    <mergeCell ref="Y2:AC2"/>
    <mergeCell ref="W23:AC23"/>
    <mergeCell ref="F24:F25"/>
    <mergeCell ref="G24:G25"/>
    <mergeCell ref="A1:F1"/>
    <mergeCell ref="O2:O3"/>
    <mergeCell ref="A24:A25"/>
    <mergeCell ref="A2:A3"/>
    <mergeCell ref="B2:B3"/>
    <mergeCell ref="C2:C3"/>
    <mergeCell ref="D2:D3"/>
    <mergeCell ref="H2:H3"/>
    <mergeCell ref="H24:H25"/>
    <mergeCell ref="B24:B25"/>
    <mergeCell ref="C24:C25"/>
    <mergeCell ref="L2:L3"/>
    <mergeCell ref="N24:N25"/>
    <mergeCell ref="O24:O25"/>
    <mergeCell ref="P24:T24"/>
    <mergeCell ref="N2:N3"/>
    <mergeCell ref="P2:T2"/>
    <mergeCell ref="G2:G3"/>
    <mergeCell ref="D24:D25"/>
    <mergeCell ref="E24:E25"/>
    <mergeCell ref="E2:E3"/>
    <mergeCell ref="N23:T23"/>
    <mergeCell ref="I2:I3"/>
    <mergeCell ref="I24:I25"/>
    <mergeCell ref="J2:J3"/>
    <mergeCell ref="J24:J25"/>
    <mergeCell ref="K2:K3"/>
    <mergeCell ref="K24:K25"/>
    <mergeCell ref="F2:F3"/>
    <mergeCell ref="A23:F23"/>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1FEB6-B0F3-4AD1-8197-4A5FC1A1B720}">
  <sheetPr codeName="Sheet4"/>
  <dimension ref="A1:AA94"/>
  <sheetViews>
    <sheetView showGridLines="0" topLeftCell="B1" zoomScale="85" zoomScaleNormal="85" workbookViewId="0">
      <selection activeCell="B1" sqref="B1:Z1"/>
    </sheetView>
  </sheetViews>
  <sheetFormatPr defaultRowHeight="14.5" x14ac:dyDescent="0.35"/>
  <cols>
    <col min="1" max="1" width="15" customWidth="1"/>
    <col min="2" max="2" width="29.26953125" customWidth="1"/>
    <col min="3" max="3" width="20.6328125" customWidth="1"/>
    <col min="4" max="4" width="13.81640625" customWidth="1"/>
    <col min="5" max="5" width="17.08984375" bestFit="1" customWidth="1"/>
    <col min="6" max="6" width="12.90625" customWidth="1"/>
    <col min="7" max="7" width="12.36328125" customWidth="1"/>
    <col min="8" max="8" width="12.453125" customWidth="1"/>
    <col min="9" max="9" width="10.7265625" customWidth="1"/>
    <col min="10" max="25" width="12.26953125" customWidth="1"/>
    <col min="26" max="26" width="12.7265625" bestFit="1" customWidth="1"/>
    <col min="27" max="27" width="24.81640625" bestFit="1" customWidth="1"/>
    <col min="28" max="28" width="12.08984375" customWidth="1"/>
    <col min="29" max="29" width="9.453125" bestFit="1" customWidth="1"/>
    <col min="30" max="30" width="9.7265625" bestFit="1" customWidth="1"/>
    <col min="31" max="31" width="8.7265625" customWidth="1"/>
    <col min="32" max="32" width="31.7265625" customWidth="1"/>
    <col min="33" max="33" width="24.81640625" bestFit="1" customWidth="1"/>
    <col min="34" max="35" width="9.453125" bestFit="1" customWidth="1"/>
  </cols>
  <sheetData>
    <row r="1" spans="2:26" ht="23.5" x14ac:dyDescent="0.55000000000000004">
      <c r="B1" s="476" t="s">
        <v>188</v>
      </c>
      <c r="C1" s="476"/>
      <c r="D1" s="476"/>
      <c r="E1" s="476"/>
      <c r="F1" s="476"/>
      <c r="G1" s="476"/>
      <c r="H1" s="476"/>
      <c r="I1" s="476"/>
      <c r="J1" s="476"/>
      <c r="K1" s="476"/>
      <c r="L1" s="476"/>
      <c r="M1" s="476"/>
      <c r="N1" s="476"/>
      <c r="O1" s="476"/>
      <c r="P1" s="476"/>
      <c r="Q1" s="476"/>
      <c r="R1" s="476"/>
      <c r="S1" s="476"/>
      <c r="T1" s="476"/>
      <c r="U1" s="476"/>
      <c r="V1" s="476"/>
      <c r="W1" s="476"/>
      <c r="X1" s="476"/>
      <c r="Y1" s="476"/>
      <c r="Z1" s="476"/>
    </row>
    <row r="2" spans="2:26" ht="15" thickBot="1" x14ac:dyDescent="0.4">
      <c r="B2" s="36" t="s">
        <v>410</v>
      </c>
      <c r="C2" s="37"/>
      <c r="D2" s="37"/>
      <c r="E2" s="37"/>
    </row>
    <row r="3" spans="2:26" ht="33" x14ac:dyDescent="0.35">
      <c r="B3" s="174" t="s">
        <v>190</v>
      </c>
      <c r="C3" s="169" t="s">
        <v>222</v>
      </c>
      <c r="D3" s="169" t="s">
        <v>74</v>
      </c>
      <c r="E3" s="169" t="s">
        <v>75</v>
      </c>
      <c r="F3" s="169" t="s">
        <v>76</v>
      </c>
      <c r="G3" s="169" t="s">
        <v>119</v>
      </c>
      <c r="H3" s="169" t="s">
        <v>128</v>
      </c>
      <c r="I3" s="169" t="s">
        <v>159</v>
      </c>
      <c r="J3" s="169" t="s">
        <v>160</v>
      </c>
      <c r="K3" s="169" t="s">
        <v>193</v>
      </c>
      <c r="L3" s="169" t="s">
        <v>199</v>
      </c>
      <c r="M3" s="169" t="s">
        <v>220</v>
      </c>
      <c r="N3" s="169" t="s">
        <v>231</v>
      </c>
      <c r="O3" s="169" t="s">
        <v>238</v>
      </c>
      <c r="P3" s="169" t="s">
        <v>249</v>
      </c>
      <c r="Q3" s="169" t="s">
        <v>275</v>
      </c>
      <c r="R3" s="169" t="s">
        <v>286</v>
      </c>
      <c r="S3" s="169" t="s">
        <v>295</v>
      </c>
      <c r="T3" s="169" t="s">
        <v>305</v>
      </c>
      <c r="U3" s="169" t="s">
        <v>311</v>
      </c>
      <c r="V3" s="169" t="s">
        <v>331</v>
      </c>
      <c r="W3" s="169" t="s">
        <v>360</v>
      </c>
      <c r="X3" s="169" t="s">
        <v>366</v>
      </c>
      <c r="Y3" s="169" t="s">
        <v>408</v>
      </c>
      <c r="Z3" s="477" t="s">
        <v>17</v>
      </c>
    </row>
    <row r="4" spans="2:26" ht="17" thickBot="1" x14ac:dyDescent="0.4">
      <c r="B4" s="173" t="s">
        <v>110</v>
      </c>
      <c r="C4" s="184" t="s">
        <v>2</v>
      </c>
      <c r="D4" s="189" t="s">
        <v>98</v>
      </c>
      <c r="E4" s="172" t="s">
        <v>99</v>
      </c>
      <c r="F4" s="172" t="s">
        <v>100</v>
      </c>
      <c r="G4" s="172" t="s">
        <v>118</v>
      </c>
      <c r="H4" s="172" t="s">
        <v>129</v>
      </c>
      <c r="I4" s="172" t="s">
        <v>186</v>
      </c>
      <c r="J4" s="172" t="s">
        <v>187</v>
      </c>
      <c r="K4" s="172" t="s">
        <v>194</v>
      </c>
      <c r="L4" s="172" t="s">
        <v>200</v>
      </c>
      <c r="M4" s="172" t="s">
        <v>221</v>
      </c>
      <c r="N4" s="172" t="s">
        <v>232</v>
      </c>
      <c r="O4" s="172" t="s">
        <v>239</v>
      </c>
      <c r="P4" s="172" t="s">
        <v>250</v>
      </c>
      <c r="Q4" s="172" t="s">
        <v>276</v>
      </c>
      <c r="R4" s="172" t="s">
        <v>287</v>
      </c>
      <c r="S4" s="172" t="s">
        <v>296</v>
      </c>
      <c r="T4" s="172" t="s">
        <v>306</v>
      </c>
      <c r="U4" s="172" t="s">
        <v>312</v>
      </c>
      <c r="V4" s="172" t="s">
        <v>332</v>
      </c>
      <c r="W4" s="172" t="s">
        <v>361</v>
      </c>
      <c r="X4" s="172" t="s">
        <v>367</v>
      </c>
      <c r="Y4" s="172" t="s">
        <v>409</v>
      </c>
      <c r="Z4" s="478"/>
    </row>
    <row r="5" spans="2:26" ht="16.5" x14ac:dyDescent="0.35">
      <c r="B5" s="193" t="s">
        <v>78</v>
      </c>
      <c r="C5" s="188">
        <v>82</v>
      </c>
      <c r="D5" s="190">
        <v>82</v>
      </c>
      <c r="E5" s="136">
        <v>82</v>
      </c>
      <c r="F5" s="136">
        <v>81</v>
      </c>
      <c r="G5" s="136">
        <v>78</v>
      </c>
      <c r="H5" s="136">
        <v>77</v>
      </c>
      <c r="I5" s="136">
        <v>73</v>
      </c>
      <c r="J5" s="136">
        <v>72</v>
      </c>
      <c r="K5" s="177">
        <v>72</v>
      </c>
      <c r="L5" s="177">
        <v>70</v>
      </c>
      <c r="M5" s="177">
        <v>70</v>
      </c>
      <c r="N5" s="177">
        <v>70</v>
      </c>
      <c r="O5" s="177">
        <v>68</v>
      </c>
      <c r="P5" s="177">
        <v>66</v>
      </c>
      <c r="Q5" s="177">
        <v>65</v>
      </c>
      <c r="R5" s="177">
        <v>63</v>
      </c>
      <c r="S5" s="177">
        <v>61</v>
      </c>
      <c r="T5" s="177">
        <v>59</v>
      </c>
      <c r="U5" s="177">
        <v>57</v>
      </c>
      <c r="V5" s="177">
        <v>54</v>
      </c>
      <c r="W5" s="177">
        <v>48</v>
      </c>
      <c r="X5" s="177">
        <v>42</v>
      </c>
      <c r="Y5" s="177">
        <v>24</v>
      </c>
      <c r="Z5" s="137">
        <v>6</v>
      </c>
    </row>
    <row r="6" spans="2:26" ht="16.5" x14ac:dyDescent="0.35">
      <c r="B6" s="119" t="s">
        <v>79</v>
      </c>
      <c r="C6" s="135">
        <v>445</v>
      </c>
      <c r="D6" s="191">
        <v>444</v>
      </c>
      <c r="E6" s="134">
        <v>443</v>
      </c>
      <c r="F6" s="134">
        <v>419</v>
      </c>
      <c r="G6" s="134">
        <v>401</v>
      </c>
      <c r="H6" s="134">
        <v>390</v>
      </c>
      <c r="I6" s="134">
        <v>382</v>
      </c>
      <c r="J6" s="134">
        <v>376</v>
      </c>
      <c r="K6" s="178">
        <v>371</v>
      </c>
      <c r="L6" s="178">
        <v>367</v>
      </c>
      <c r="M6" s="178">
        <v>357</v>
      </c>
      <c r="N6" s="178">
        <v>344</v>
      </c>
      <c r="O6" s="178">
        <v>335</v>
      </c>
      <c r="P6" s="178">
        <v>325</v>
      </c>
      <c r="Q6" s="178">
        <v>318</v>
      </c>
      <c r="R6" s="178">
        <v>309</v>
      </c>
      <c r="S6" s="178">
        <v>298</v>
      </c>
      <c r="T6" s="178">
        <v>292</v>
      </c>
      <c r="U6" s="178">
        <v>284</v>
      </c>
      <c r="V6" s="178">
        <v>269</v>
      </c>
      <c r="W6" s="178">
        <v>254</v>
      </c>
      <c r="X6" s="178">
        <v>177</v>
      </c>
      <c r="Y6" s="178"/>
      <c r="Z6" s="135">
        <v>29</v>
      </c>
    </row>
    <row r="7" spans="2:26" ht="16.5" x14ac:dyDescent="0.35">
      <c r="B7" s="119" t="s">
        <v>80</v>
      </c>
      <c r="C7" s="135">
        <v>499</v>
      </c>
      <c r="D7" s="191">
        <v>495</v>
      </c>
      <c r="E7" s="134">
        <v>483</v>
      </c>
      <c r="F7" s="134">
        <v>456</v>
      </c>
      <c r="G7" s="134">
        <v>439</v>
      </c>
      <c r="H7" s="134">
        <v>429</v>
      </c>
      <c r="I7" s="134">
        <v>422</v>
      </c>
      <c r="J7" s="134">
        <v>413</v>
      </c>
      <c r="K7" s="178">
        <v>406</v>
      </c>
      <c r="L7" s="178">
        <v>398</v>
      </c>
      <c r="M7" s="178">
        <v>388</v>
      </c>
      <c r="N7" s="178">
        <v>378</v>
      </c>
      <c r="O7" s="178">
        <v>371</v>
      </c>
      <c r="P7" s="178">
        <v>360</v>
      </c>
      <c r="Q7" s="178">
        <v>350</v>
      </c>
      <c r="R7" s="178">
        <v>340</v>
      </c>
      <c r="S7" s="178">
        <v>330</v>
      </c>
      <c r="T7" s="178">
        <v>318</v>
      </c>
      <c r="U7" s="178">
        <v>303</v>
      </c>
      <c r="V7" s="178">
        <v>284</v>
      </c>
      <c r="W7" s="178">
        <v>212</v>
      </c>
      <c r="X7" s="178"/>
      <c r="Y7" s="178"/>
      <c r="Z7" s="135">
        <v>26</v>
      </c>
    </row>
    <row r="8" spans="2:26" ht="16.5" x14ac:dyDescent="0.35">
      <c r="B8" s="170" t="s">
        <v>81</v>
      </c>
      <c r="C8" s="135">
        <v>378</v>
      </c>
      <c r="D8" s="191">
        <v>369</v>
      </c>
      <c r="E8" s="134">
        <v>363</v>
      </c>
      <c r="F8" s="134">
        <v>347</v>
      </c>
      <c r="G8" s="134">
        <v>338</v>
      </c>
      <c r="H8" s="134">
        <v>327</v>
      </c>
      <c r="I8" s="134">
        <v>313</v>
      </c>
      <c r="J8" s="134">
        <v>306</v>
      </c>
      <c r="K8" s="178">
        <v>297</v>
      </c>
      <c r="L8" s="178">
        <v>282</v>
      </c>
      <c r="M8" s="178">
        <v>271</v>
      </c>
      <c r="N8" s="178">
        <v>265</v>
      </c>
      <c r="O8" s="178">
        <v>255</v>
      </c>
      <c r="P8" s="178">
        <v>249</v>
      </c>
      <c r="Q8" s="178">
        <v>241</v>
      </c>
      <c r="R8" s="178">
        <v>235</v>
      </c>
      <c r="S8" s="178">
        <v>229</v>
      </c>
      <c r="T8" s="178">
        <v>214</v>
      </c>
      <c r="U8" s="178">
        <v>194</v>
      </c>
      <c r="V8" s="178">
        <v>156</v>
      </c>
      <c r="W8" s="178"/>
      <c r="X8" s="178"/>
      <c r="Y8" s="178"/>
      <c r="Z8" s="135">
        <v>23</v>
      </c>
    </row>
    <row r="9" spans="2:26" ht="16.5" x14ac:dyDescent="0.35">
      <c r="B9" s="119" t="s">
        <v>117</v>
      </c>
      <c r="C9" s="135">
        <v>323</v>
      </c>
      <c r="D9" s="191">
        <v>323</v>
      </c>
      <c r="E9" s="134">
        <v>322</v>
      </c>
      <c r="F9" s="134">
        <v>300</v>
      </c>
      <c r="G9" s="134">
        <v>291</v>
      </c>
      <c r="H9" s="134">
        <v>288</v>
      </c>
      <c r="I9" s="134">
        <v>282</v>
      </c>
      <c r="J9" s="134">
        <v>278</v>
      </c>
      <c r="K9" s="178">
        <v>274</v>
      </c>
      <c r="L9" s="178">
        <v>268</v>
      </c>
      <c r="M9" s="178">
        <v>262</v>
      </c>
      <c r="N9" s="178">
        <v>256</v>
      </c>
      <c r="O9" s="178">
        <v>246</v>
      </c>
      <c r="P9" s="178">
        <v>239</v>
      </c>
      <c r="Q9" s="178">
        <v>233</v>
      </c>
      <c r="R9" s="178">
        <v>225</v>
      </c>
      <c r="S9" s="178">
        <v>216</v>
      </c>
      <c r="T9" s="178">
        <v>200</v>
      </c>
      <c r="U9" s="178">
        <v>143</v>
      </c>
      <c r="V9" s="178"/>
      <c r="W9" s="178"/>
      <c r="X9" s="178"/>
      <c r="Y9" s="178"/>
      <c r="Z9" s="135">
        <v>12</v>
      </c>
    </row>
    <row r="10" spans="2:26" ht="16.5" x14ac:dyDescent="0.45">
      <c r="B10" s="119" t="s">
        <v>130</v>
      </c>
      <c r="C10" s="135">
        <v>102</v>
      </c>
      <c r="D10" s="191">
        <v>101</v>
      </c>
      <c r="E10" s="134">
        <v>101</v>
      </c>
      <c r="F10" s="134">
        <v>98</v>
      </c>
      <c r="G10" s="134">
        <v>97</v>
      </c>
      <c r="H10" s="134">
        <v>96</v>
      </c>
      <c r="I10" s="134">
        <v>94</v>
      </c>
      <c r="J10" s="134">
        <v>94</v>
      </c>
      <c r="K10" s="178">
        <v>93</v>
      </c>
      <c r="L10" s="178">
        <v>92</v>
      </c>
      <c r="M10" s="178">
        <v>92</v>
      </c>
      <c r="N10" s="178">
        <v>91</v>
      </c>
      <c r="O10" s="178">
        <v>85</v>
      </c>
      <c r="P10" s="178">
        <v>84</v>
      </c>
      <c r="Q10" s="178">
        <v>83</v>
      </c>
      <c r="R10" s="178">
        <v>82</v>
      </c>
      <c r="S10" s="178">
        <v>78</v>
      </c>
      <c r="T10" s="178">
        <v>64</v>
      </c>
      <c r="U10" s="178"/>
      <c r="V10" s="178"/>
      <c r="W10" s="178"/>
      <c r="X10" s="178"/>
      <c r="Y10" s="178"/>
      <c r="Z10" s="117">
        <v>1</v>
      </c>
    </row>
    <row r="11" spans="2:26" ht="16.5" x14ac:dyDescent="0.45">
      <c r="B11" s="119" t="s">
        <v>157</v>
      </c>
      <c r="C11" s="135">
        <v>86</v>
      </c>
      <c r="D11" s="191">
        <v>85</v>
      </c>
      <c r="E11" s="134">
        <v>85</v>
      </c>
      <c r="F11" s="134">
        <v>80</v>
      </c>
      <c r="G11" s="134">
        <v>79</v>
      </c>
      <c r="H11" s="134">
        <v>79</v>
      </c>
      <c r="I11" s="134">
        <v>78</v>
      </c>
      <c r="J11" s="134">
        <v>77</v>
      </c>
      <c r="K11" s="178">
        <v>77</v>
      </c>
      <c r="L11" s="178">
        <v>77</v>
      </c>
      <c r="M11" s="178">
        <v>77</v>
      </c>
      <c r="N11" s="178">
        <v>74</v>
      </c>
      <c r="O11" s="178">
        <v>70</v>
      </c>
      <c r="P11" s="178">
        <v>69</v>
      </c>
      <c r="Q11" s="178">
        <v>69</v>
      </c>
      <c r="R11" s="178">
        <v>64</v>
      </c>
      <c r="S11" s="178">
        <v>54</v>
      </c>
      <c r="T11" s="178"/>
      <c r="U11" s="178"/>
      <c r="V11" s="178"/>
      <c r="W11" s="178"/>
      <c r="X11" s="178"/>
      <c r="Y11" s="178"/>
      <c r="Z11" s="117">
        <v>1</v>
      </c>
    </row>
    <row r="12" spans="2:26" ht="16.5" x14ac:dyDescent="0.45">
      <c r="B12" s="119" t="s">
        <v>158</v>
      </c>
      <c r="C12" s="135">
        <v>112</v>
      </c>
      <c r="D12" s="191">
        <v>112</v>
      </c>
      <c r="E12" s="134">
        <v>112</v>
      </c>
      <c r="F12" s="134">
        <v>108</v>
      </c>
      <c r="G12" s="134">
        <v>107</v>
      </c>
      <c r="H12" s="134">
        <v>106</v>
      </c>
      <c r="I12" s="134">
        <v>105</v>
      </c>
      <c r="J12" s="134">
        <v>104</v>
      </c>
      <c r="K12" s="178">
        <v>104</v>
      </c>
      <c r="L12" s="178">
        <v>101</v>
      </c>
      <c r="M12" s="178">
        <v>99</v>
      </c>
      <c r="N12" s="178">
        <v>98</v>
      </c>
      <c r="O12" s="178">
        <v>95</v>
      </c>
      <c r="P12" s="178">
        <v>92</v>
      </c>
      <c r="Q12" s="178">
        <v>84</v>
      </c>
      <c r="R12" s="178">
        <v>65</v>
      </c>
      <c r="S12" s="178"/>
      <c r="T12" s="178"/>
      <c r="U12" s="178"/>
      <c r="V12" s="178"/>
      <c r="W12" s="178"/>
      <c r="X12" s="178"/>
      <c r="Y12" s="178"/>
      <c r="Z12" s="117">
        <v>0</v>
      </c>
    </row>
    <row r="13" spans="2:26" ht="16.5" x14ac:dyDescent="0.45">
      <c r="B13" s="119" t="s">
        <v>192</v>
      </c>
      <c r="C13" s="135">
        <v>289</v>
      </c>
      <c r="D13" s="191">
        <v>288</v>
      </c>
      <c r="E13" s="134">
        <v>287</v>
      </c>
      <c r="F13" s="134">
        <v>280</v>
      </c>
      <c r="G13" s="134">
        <v>276</v>
      </c>
      <c r="H13" s="134">
        <v>270</v>
      </c>
      <c r="I13" s="134">
        <v>262</v>
      </c>
      <c r="J13" s="134">
        <v>259</v>
      </c>
      <c r="K13" s="178">
        <v>255</v>
      </c>
      <c r="L13" s="178">
        <v>248</v>
      </c>
      <c r="M13" s="178">
        <v>242</v>
      </c>
      <c r="N13" s="178">
        <v>239</v>
      </c>
      <c r="O13" s="178">
        <v>233</v>
      </c>
      <c r="P13" s="178">
        <v>220</v>
      </c>
      <c r="Q13" s="178">
        <v>161</v>
      </c>
      <c r="R13" s="178"/>
      <c r="S13" s="178"/>
      <c r="T13" s="178"/>
      <c r="U13" s="178"/>
      <c r="V13" s="178"/>
      <c r="W13" s="178"/>
      <c r="X13" s="178"/>
      <c r="Y13" s="178"/>
      <c r="Z13" s="117">
        <v>6</v>
      </c>
    </row>
    <row r="14" spans="2:26" ht="16.5" x14ac:dyDescent="0.45">
      <c r="B14" s="119" t="s">
        <v>201</v>
      </c>
      <c r="C14" s="135">
        <v>192</v>
      </c>
      <c r="D14" s="191">
        <v>192</v>
      </c>
      <c r="E14" s="134">
        <v>192</v>
      </c>
      <c r="F14" s="134">
        <v>183</v>
      </c>
      <c r="G14" s="134">
        <v>181</v>
      </c>
      <c r="H14" s="134">
        <v>177</v>
      </c>
      <c r="I14" s="134">
        <v>173</v>
      </c>
      <c r="J14" s="134">
        <v>171</v>
      </c>
      <c r="K14" s="178">
        <v>168</v>
      </c>
      <c r="L14" s="178">
        <v>165</v>
      </c>
      <c r="M14" s="178">
        <v>164</v>
      </c>
      <c r="N14" s="178">
        <v>156</v>
      </c>
      <c r="O14" s="178">
        <v>149</v>
      </c>
      <c r="P14" s="178">
        <v>123</v>
      </c>
      <c r="Q14" s="178"/>
      <c r="R14" s="178"/>
      <c r="S14" s="178"/>
      <c r="T14" s="178"/>
      <c r="U14" s="178"/>
      <c r="V14" s="178"/>
      <c r="W14" s="178"/>
      <c r="X14" s="178"/>
      <c r="Y14" s="178"/>
      <c r="Z14" s="117">
        <v>3</v>
      </c>
    </row>
    <row r="15" spans="2:26" ht="17" thickBot="1" x14ac:dyDescent="0.5">
      <c r="B15" s="180" t="s">
        <v>219</v>
      </c>
      <c r="C15" s="198">
        <v>222</v>
      </c>
      <c r="D15" s="199">
        <v>222</v>
      </c>
      <c r="E15" s="199">
        <v>222</v>
      </c>
      <c r="F15" s="199">
        <v>212</v>
      </c>
      <c r="G15" s="199">
        <v>209</v>
      </c>
      <c r="H15" s="199">
        <v>208</v>
      </c>
      <c r="I15" s="199">
        <v>204</v>
      </c>
      <c r="J15" s="199">
        <v>201</v>
      </c>
      <c r="K15" s="178">
        <v>195</v>
      </c>
      <c r="L15" s="178">
        <v>188</v>
      </c>
      <c r="M15" s="178">
        <v>183</v>
      </c>
      <c r="N15" s="178">
        <v>176</v>
      </c>
      <c r="O15" s="178">
        <v>130</v>
      </c>
      <c r="P15" s="285"/>
      <c r="Q15" s="285"/>
      <c r="R15" s="285"/>
      <c r="S15" s="285"/>
      <c r="T15" s="285"/>
      <c r="U15" s="285"/>
      <c r="V15" s="285"/>
      <c r="W15" s="285"/>
      <c r="X15" s="285"/>
      <c r="Y15" s="285"/>
      <c r="Z15" s="201">
        <v>2</v>
      </c>
    </row>
    <row r="16" spans="2:26" ht="17" thickBot="1" x14ac:dyDescent="0.5">
      <c r="B16" s="121" t="s">
        <v>15</v>
      </c>
      <c r="C16" s="144">
        <f>SUM(C5:C15)</f>
        <v>2730</v>
      </c>
      <c r="D16" s="192">
        <f>SUM(D5:D15)</f>
        <v>2713</v>
      </c>
      <c r="E16" s="192">
        <f t="shared" ref="E16:Z16" si="0">SUM(E5:E15)</f>
        <v>2692</v>
      </c>
      <c r="F16" s="192">
        <f t="shared" si="0"/>
        <v>2564</v>
      </c>
      <c r="G16" s="192">
        <f t="shared" si="0"/>
        <v>2496</v>
      </c>
      <c r="H16" s="192">
        <f t="shared" si="0"/>
        <v>2447</v>
      </c>
      <c r="I16" s="192">
        <f t="shared" si="0"/>
        <v>2388</v>
      </c>
      <c r="J16" s="192">
        <f t="shared" si="0"/>
        <v>2351</v>
      </c>
      <c r="K16" s="192">
        <f t="shared" si="0"/>
        <v>2312</v>
      </c>
      <c r="L16" s="192">
        <f t="shared" si="0"/>
        <v>2256</v>
      </c>
      <c r="M16" s="192">
        <f t="shared" si="0"/>
        <v>2205</v>
      </c>
      <c r="N16" s="192">
        <f t="shared" si="0"/>
        <v>2147</v>
      </c>
      <c r="O16" s="192">
        <f t="shared" si="0"/>
        <v>2037</v>
      </c>
      <c r="P16" s="192">
        <f t="shared" si="0"/>
        <v>1827</v>
      </c>
      <c r="Q16" s="192">
        <f t="shared" si="0"/>
        <v>1604</v>
      </c>
      <c r="R16" s="192">
        <f t="shared" si="0"/>
        <v>1383</v>
      </c>
      <c r="S16" s="192">
        <f t="shared" si="0"/>
        <v>1266</v>
      </c>
      <c r="T16" s="192">
        <f t="shared" si="0"/>
        <v>1147</v>
      </c>
      <c r="U16" s="192">
        <f t="shared" si="0"/>
        <v>981</v>
      </c>
      <c r="V16" s="192">
        <f t="shared" si="0"/>
        <v>763</v>
      </c>
      <c r="W16" s="192">
        <f t="shared" si="0"/>
        <v>514</v>
      </c>
      <c r="X16" s="192">
        <f t="shared" si="0"/>
        <v>219</v>
      </c>
      <c r="Y16" s="192">
        <f t="shared" si="0"/>
        <v>24</v>
      </c>
      <c r="Z16" s="144">
        <f t="shared" si="0"/>
        <v>109</v>
      </c>
    </row>
    <row r="17" spans="1:26" ht="15" thickBot="1" x14ac:dyDescent="0.4"/>
    <row r="18" spans="1:26" ht="44.5" customHeight="1" x14ac:dyDescent="0.35">
      <c r="B18" s="197" t="s">
        <v>197</v>
      </c>
      <c r="C18" s="169" t="s">
        <v>222</v>
      </c>
      <c r="D18" s="169" t="s">
        <v>74</v>
      </c>
      <c r="E18" s="169" t="s">
        <v>75</v>
      </c>
      <c r="F18" s="169" t="s">
        <v>76</v>
      </c>
      <c r="G18" s="169" t="s">
        <v>119</v>
      </c>
      <c r="H18" s="169" t="s">
        <v>128</v>
      </c>
      <c r="I18" s="169" t="s">
        <v>156</v>
      </c>
      <c r="J18" s="169" t="s">
        <v>160</v>
      </c>
      <c r="K18" s="169" t="s">
        <v>193</v>
      </c>
      <c r="L18" s="169" t="s">
        <v>199</v>
      </c>
      <c r="M18" s="169" t="s">
        <v>220</v>
      </c>
      <c r="N18" s="169" t="s">
        <v>231</v>
      </c>
      <c r="O18" s="169" t="s">
        <v>238</v>
      </c>
      <c r="P18" s="169" t="s">
        <v>249</v>
      </c>
      <c r="Q18" s="169" t="s">
        <v>275</v>
      </c>
      <c r="R18" s="169" t="s">
        <v>286</v>
      </c>
      <c r="S18" s="169" t="s">
        <v>295</v>
      </c>
      <c r="T18" s="169" t="s">
        <v>305</v>
      </c>
      <c r="U18" s="169" t="s">
        <v>311</v>
      </c>
      <c r="V18" s="169" t="s">
        <v>331</v>
      </c>
      <c r="W18" s="169" t="s">
        <v>360</v>
      </c>
      <c r="X18" s="169" t="s">
        <v>366</v>
      </c>
      <c r="Y18" s="169" t="s">
        <v>408</v>
      </c>
      <c r="Z18" s="477" t="s">
        <v>17</v>
      </c>
    </row>
    <row r="19" spans="1:26" ht="17" thickBot="1" x14ac:dyDescent="0.4">
      <c r="A19" s="63"/>
      <c r="B19" s="173" t="s">
        <v>101</v>
      </c>
      <c r="C19" s="184" t="s">
        <v>2</v>
      </c>
      <c r="D19" s="189" t="s">
        <v>98</v>
      </c>
      <c r="E19" s="172" t="s">
        <v>99</v>
      </c>
      <c r="F19" s="172" t="s">
        <v>100</v>
      </c>
      <c r="G19" s="172" t="s">
        <v>118</v>
      </c>
      <c r="H19" s="172" t="s">
        <v>129</v>
      </c>
      <c r="I19" s="172" t="s">
        <v>186</v>
      </c>
      <c r="J19" s="172" t="s">
        <v>187</v>
      </c>
      <c r="K19" s="172" t="s">
        <v>194</v>
      </c>
      <c r="L19" s="172" t="s">
        <v>200</v>
      </c>
      <c r="M19" s="172" t="s">
        <v>221</v>
      </c>
      <c r="N19" s="172" t="s">
        <v>232</v>
      </c>
      <c r="O19" s="172" t="s">
        <v>239</v>
      </c>
      <c r="P19" s="172" t="s">
        <v>250</v>
      </c>
      <c r="Q19" s="172" t="s">
        <v>276</v>
      </c>
      <c r="R19" s="172" t="s">
        <v>287</v>
      </c>
      <c r="S19" s="172" t="s">
        <v>296</v>
      </c>
      <c r="T19" s="172" t="s">
        <v>306</v>
      </c>
      <c r="U19" s="172" t="s">
        <v>312</v>
      </c>
      <c r="V19" s="172" t="s">
        <v>332</v>
      </c>
      <c r="W19" s="172" t="s">
        <v>361</v>
      </c>
      <c r="X19" s="172" t="s">
        <v>367</v>
      </c>
      <c r="Y19" s="172" t="s">
        <v>409</v>
      </c>
      <c r="Z19" s="478"/>
    </row>
    <row r="20" spans="1:26" ht="16.5" x14ac:dyDescent="0.35">
      <c r="A20" s="63"/>
      <c r="B20" s="171" t="s">
        <v>78</v>
      </c>
      <c r="C20" s="188">
        <v>82</v>
      </c>
      <c r="D20" s="185">
        <f t="shared" ref="D20:D30" si="1">D5/C5</f>
        <v>1</v>
      </c>
      <c r="E20" s="145">
        <f t="shared" ref="E20:E30" si="2">E5/C5</f>
        <v>1</v>
      </c>
      <c r="F20" s="145">
        <f t="shared" ref="F20:F30" si="3">F5/C5</f>
        <v>0.98780487804878048</v>
      </c>
      <c r="G20" s="145">
        <f t="shared" ref="G20:G30" si="4">G5/C5</f>
        <v>0.95121951219512191</v>
      </c>
      <c r="H20" s="145">
        <f t="shared" ref="H20:H30" si="5">H5/C5</f>
        <v>0.93902439024390238</v>
      </c>
      <c r="I20" s="145">
        <f t="shared" ref="I20:I30" si="6">I5/C5</f>
        <v>0.8902439024390244</v>
      </c>
      <c r="J20" s="145">
        <f t="shared" ref="J20:J30" si="7">J5/C5</f>
        <v>0.87804878048780488</v>
      </c>
      <c r="K20" s="145">
        <f t="shared" ref="K20:K30" si="8">K5/C5</f>
        <v>0.87804878048780488</v>
      </c>
      <c r="L20" s="145">
        <f t="shared" ref="L20:L30" si="9">L5/C5</f>
        <v>0.85365853658536583</v>
      </c>
      <c r="M20" s="145">
        <f t="shared" ref="M20:M30" si="10">M5/C5</f>
        <v>0.85365853658536583</v>
      </c>
      <c r="N20" s="145">
        <f t="shared" ref="N20:N30" si="11">N5/C5</f>
        <v>0.85365853658536583</v>
      </c>
      <c r="O20" s="145">
        <f t="shared" ref="O20:O30" si="12">O5/C5</f>
        <v>0.82926829268292679</v>
      </c>
      <c r="P20" s="145">
        <f t="shared" ref="P20:P29" si="13">P5/C5</f>
        <v>0.80487804878048785</v>
      </c>
      <c r="Q20" s="145">
        <f t="shared" ref="Q20:Q28" si="14">Q5/C5</f>
        <v>0.79268292682926833</v>
      </c>
      <c r="R20" s="145">
        <f t="shared" ref="R20:R27" si="15">R5/C5</f>
        <v>0.76829268292682928</v>
      </c>
      <c r="S20" s="145">
        <f t="shared" ref="S20:S26" si="16">S5/C5</f>
        <v>0.74390243902439024</v>
      </c>
      <c r="T20" s="145">
        <f>T5/C5</f>
        <v>0.71951219512195119</v>
      </c>
      <c r="U20" s="145">
        <f>U5/C5</f>
        <v>0.69512195121951215</v>
      </c>
      <c r="V20" s="145">
        <f>V5/C5</f>
        <v>0.65853658536585369</v>
      </c>
      <c r="W20" s="145">
        <f>W5/C5</f>
        <v>0.58536585365853655</v>
      </c>
      <c r="X20" s="145">
        <f>X5/C5</f>
        <v>0.51219512195121952</v>
      </c>
      <c r="Y20" s="145">
        <f>Y5/C5</f>
        <v>0.29268292682926828</v>
      </c>
      <c r="Z20" s="146">
        <f t="shared" ref="Z20:Z30" si="17">Z5/C5</f>
        <v>7.3170731707317069E-2</v>
      </c>
    </row>
    <row r="21" spans="1:26" ht="16.5" x14ac:dyDescent="0.35">
      <c r="A21" s="63"/>
      <c r="B21" s="119" t="s">
        <v>79</v>
      </c>
      <c r="C21" s="135">
        <v>445</v>
      </c>
      <c r="D21" s="186">
        <f t="shared" si="1"/>
        <v>0.99775280898876406</v>
      </c>
      <c r="E21" s="147">
        <f t="shared" si="2"/>
        <v>0.99550561797752812</v>
      </c>
      <c r="F21" s="147">
        <f t="shared" si="3"/>
        <v>0.94157303370786516</v>
      </c>
      <c r="G21" s="147">
        <f t="shared" si="4"/>
        <v>0.90112359550561794</v>
      </c>
      <c r="H21" s="147">
        <f t="shared" si="5"/>
        <v>0.8764044943820225</v>
      </c>
      <c r="I21" s="147">
        <f t="shared" si="6"/>
        <v>0.85842696629213489</v>
      </c>
      <c r="J21" s="145">
        <f t="shared" si="7"/>
        <v>0.84494382022471914</v>
      </c>
      <c r="K21" s="145">
        <f t="shared" si="8"/>
        <v>0.83370786516853934</v>
      </c>
      <c r="L21" s="145">
        <f t="shared" si="9"/>
        <v>0.82471910112359548</v>
      </c>
      <c r="M21" s="145">
        <f t="shared" si="10"/>
        <v>0.80224719101123598</v>
      </c>
      <c r="N21" s="145">
        <f t="shared" si="11"/>
        <v>0.77303370786516856</v>
      </c>
      <c r="O21" s="145">
        <f t="shared" si="12"/>
        <v>0.7528089887640449</v>
      </c>
      <c r="P21" s="145">
        <f t="shared" si="13"/>
        <v>0.7303370786516854</v>
      </c>
      <c r="Q21" s="145">
        <f t="shared" si="14"/>
        <v>0.71460674157303372</v>
      </c>
      <c r="R21" s="145">
        <f t="shared" si="15"/>
        <v>0.69438202247191017</v>
      </c>
      <c r="S21" s="145">
        <f t="shared" si="16"/>
        <v>0.66966292134831462</v>
      </c>
      <c r="T21" s="145">
        <f>T6/C6</f>
        <v>0.65617977528089888</v>
      </c>
      <c r="U21" s="145">
        <f>U6/C6</f>
        <v>0.63820224719101126</v>
      </c>
      <c r="V21" s="145">
        <f>V6/C6</f>
        <v>0.60449438202247197</v>
      </c>
      <c r="W21" s="145">
        <f>W6/C6</f>
        <v>0.57078651685393256</v>
      </c>
      <c r="X21" s="145">
        <f>X6/C6</f>
        <v>0.39775280898876403</v>
      </c>
      <c r="Y21" s="179"/>
      <c r="Z21" s="148">
        <f t="shared" si="17"/>
        <v>6.5168539325842698E-2</v>
      </c>
    </row>
    <row r="22" spans="1:26" ht="16.5" x14ac:dyDescent="0.35">
      <c r="A22" s="63"/>
      <c r="B22" s="119" t="s">
        <v>80</v>
      </c>
      <c r="C22" s="135">
        <v>499</v>
      </c>
      <c r="D22" s="186">
        <f t="shared" si="1"/>
        <v>0.99198396793587174</v>
      </c>
      <c r="E22" s="147">
        <f t="shared" si="2"/>
        <v>0.96793587174348694</v>
      </c>
      <c r="F22" s="147">
        <f t="shared" si="3"/>
        <v>0.91382765531062127</v>
      </c>
      <c r="G22" s="147">
        <f t="shared" si="4"/>
        <v>0.87975951903807614</v>
      </c>
      <c r="H22" s="147">
        <f t="shared" si="5"/>
        <v>0.85971943887775548</v>
      </c>
      <c r="I22" s="147">
        <f t="shared" si="6"/>
        <v>0.84569138276553102</v>
      </c>
      <c r="J22" s="145">
        <f t="shared" si="7"/>
        <v>0.82765531062124253</v>
      </c>
      <c r="K22" s="145">
        <f t="shared" si="8"/>
        <v>0.81362725450901807</v>
      </c>
      <c r="L22" s="145">
        <f t="shared" si="9"/>
        <v>0.79759519038076154</v>
      </c>
      <c r="M22" s="145">
        <f t="shared" si="10"/>
        <v>0.77755511022044088</v>
      </c>
      <c r="N22" s="145">
        <f t="shared" si="11"/>
        <v>0.75751503006012022</v>
      </c>
      <c r="O22" s="145">
        <f t="shared" si="12"/>
        <v>0.74348697394789576</v>
      </c>
      <c r="P22" s="145">
        <f t="shared" si="13"/>
        <v>0.72144288577154314</v>
      </c>
      <c r="Q22" s="145">
        <f t="shared" si="14"/>
        <v>0.70140280561122248</v>
      </c>
      <c r="R22" s="145">
        <f t="shared" si="15"/>
        <v>0.68136272545090182</v>
      </c>
      <c r="S22" s="145">
        <f t="shared" si="16"/>
        <v>0.66132264529058116</v>
      </c>
      <c r="T22" s="145">
        <f>T7/C7</f>
        <v>0.63727454909819636</v>
      </c>
      <c r="U22" s="145">
        <f>U7/C7</f>
        <v>0.60721442885771548</v>
      </c>
      <c r="V22" s="145">
        <f>V7/C7</f>
        <v>0.56913827655310623</v>
      </c>
      <c r="W22" s="145">
        <f>W7/C7</f>
        <v>0.42484969939879758</v>
      </c>
      <c r="X22" s="179"/>
      <c r="Y22" s="179"/>
      <c r="Z22" s="148">
        <f t="shared" si="17"/>
        <v>5.2104208416833664E-2</v>
      </c>
    </row>
    <row r="23" spans="1:26" ht="16.5" x14ac:dyDescent="0.35">
      <c r="A23" s="63"/>
      <c r="B23" s="170" t="s">
        <v>81</v>
      </c>
      <c r="C23" s="135">
        <v>378</v>
      </c>
      <c r="D23" s="186">
        <f t="shared" si="1"/>
        <v>0.97619047619047616</v>
      </c>
      <c r="E23" s="147">
        <f t="shared" si="2"/>
        <v>0.96031746031746035</v>
      </c>
      <c r="F23" s="147">
        <f t="shared" si="3"/>
        <v>0.91798941798941802</v>
      </c>
      <c r="G23" s="147">
        <f t="shared" si="4"/>
        <v>0.89417989417989419</v>
      </c>
      <c r="H23" s="147">
        <f t="shared" si="5"/>
        <v>0.86507936507936511</v>
      </c>
      <c r="I23" s="147">
        <f t="shared" si="6"/>
        <v>0.82804232804232802</v>
      </c>
      <c r="J23" s="145">
        <f t="shared" si="7"/>
        <v>0.80952380952380953</v>
      </c>
      <c r="K23" s="145">
        <f t="shared" si="8"/>
        <v>0.7857142857142857</v>
      </c>
      <c r="L23" s="145">
        <f t="shared" si="9"/>
        <v>0.74603174603174605</v>
      </c>
      <c r="M23" s="145">
        <f t="shared" si="10"/>
        <v>0.71693121693121697</v>
      </c>
      <c r="N23" s="145">
        <f t="shared" si="11"/>
        <v>0.70105820105820105</v>
      </c>
      <c r="O23" s="145">
        <f t="shared" si="12"/>
        <v>0.67460317460317465</v>
      </c>
      <c r="P23" s="145">
        <f t="shared" si="13"/>
        <v>0.65873015873015872</v>
      </c>
      <c r="Q23" s="145">
        <f t="shared" si="14"/>
        <v>0.63756613756613756</v>
      </c>
      <c r="R23" s="145">
        <f t="shared" si="15"/>
        <v>0.62169312169312174</v>
      </c>
      <c r="S23" s="145">
        <f t="shared" si="16"/>
        <v>0.60582010582010581</v>
      </c>
      <c r="T23" s="145">
        <f>T8/C8</f>
        <v>0.56613756613756616</v>
      </c>
      <c r="U23" s="145">
        <f>U8/C8</f>
        <v>0.51322751322751325</v>
      </c>
      <c r="V23" s="145">
        <f>V8/C8</f>
        <v>0.41269841269841268</v>
      </c>
      <c r="W23" s="179"/>
      <c r="X23" s="179"/>
      <c r="Y23" s="179"/>
      <c r="Z23" s="148">
        <f t="shared" si="17"/>
        <v>6.0846560846560843E-2</v>
      </c>
    </row>
    <row r="24" spans="1:26" ht="16.5" x14ac:dyDescent="0.35">
      <c r="A24" s="63"/>
      <c r="B24" s="119" t="s">
        <v>117</v>
      </c>
      <c r="C24" s="135">
        <v>323</v>
      </c>
      <c r="D24" s="186">
        <f t="shared" si="1"/>
        <v>1</v>
      </c>
      <c r="E24" s="147">
        <f t="shared" si="2"/>
        <v>0.99690402476780182</v>
      </c>
      <c r="F24" s="147">
        <f t="shared" si="3"/>
        <v>0.92879256965944268</v>
      </c>
      <c r="G24" s="147">
        <f t="shared" si="4"/>
        <v>0.90092879256965941</v>
      </c>
      <c r="H24" s="147">
        <f t="shared" si="5"/>
        <v>0.89164086687306499</v>
      </c>
      <c r="I24" s="147">
        <f t="shared" si="6"/>
        <v>0.87306501547987614</v>
      </c>
      <c r="J24" s="145">
        <f t="shared" si="7"/>
        <v>0.86068111455108354</v>
      </c>
      <c r="K24" s="145">
        <f t="shared" si="8"/>
        <v>0.84829721362229105</v>
      </c>
      <c r="L24" s="145">
        <f t="shared" si="9"/>
        <v>0.8297213622291022</v>
      </c>
      <c r="M24" s="145">
        <f t="shared" si="10"/>
        <v>0.81114551083591335</v>
      </c>
      <c r="N24" s="145">
        <f t="shared" si="11"/>
        <v>0.79256965944272451</v>
      </c>
      <c r="O24" s="145">
        <f t="shared" si="12"/>
        <v>0.76160990712074306</v>
      </c>
      <c r="P24" s="145">
        <f t="shared" si="13"/>
        <v>0.73993808049535603</v>
      </c>
      <c r="Q24" s="145">
        <f t="shared" si="14"/>
        <v>0.72136222910216719</v>
      </c>
      <c r="R24" s="145">
        <f t="shared" si="15"/>
        <v>0.69659442724458209</v>
      </c>
      <c r="S24" s="145">
        <f t="shared" si="16"/>
        <v>0.66873065015479871</v>
      </c>
      <c r="T24" s="145">
        <f>T9/C9</f>
        <v>0.61919504643962853</v>
      </c>
      <c r="U24" s="145">
        <f>U9/C9</f>
        <v>0.44272445820433437</v>
      </c>
      <c r="V24" s="179"/>
      <c r="W24" s="179"/>
      <c r="X24" s="179"/>
      <c r="Y24" s="179"/>
      <c r="Z24" s="148">
        <f t="shared" si="17"/>
        <v>3.7151702786377708E-2</v>
      </c>
    </row>
    <row r="25" spans="1:26" ht="16.5" x14ac:dyDescent="0.45">
      <c r="A25" s="63"/>
      <c r="B25" s="119" t="s">
        <v>130</v>
      </c>
      <c r="C25" s="135">
        <v>102</v>
      </c>
      <c r="D25" s="186">
        <f t="shared" si="1"/>
        <v>0.99019607843137258</v>
      </c>
      <c r="E25" s="147">
        <f t="shared" si="2"/>
        <v>0.99019607843137258</v>
      </c>
      <c r="F25" s="147">
        <f t="shared" si="3"/>
        <v>0.96078431372549022</v>
      </c>
      <c r="G25" s="147">
        <f t="shared" si="4"/>
        <v>0.9509803921568627</v>
      </c>
      <c r="H25" s="147">
        <f t="shared" si="5"/>
        <v>0.94117647058823528</v>
      </c>
      <c r="I25" s="147">
        <f t="shared" si="6"/>
        <v>0.92156862745098034</v>
      </c>
      <c r="J25" s="145">
        <f t="shared" si="7"/>
        <v>0.92156862745098034</v>
      </c>
      <c r="K25" s="145">
        <f t="shared" si="8"/>
        <v>0.91176470588235292</v>
      </c>
      <c r="L25" s="145">
        <f t="shared" si="9"/>
        <v>0.90196078431372551</v>
      </c>
      <c r="M25" s="145">
        <f t="shared" si="10"/>
        <v>0.90196078431372551</v>
      </c>
      <c r="N25" s="145">
        <f t="shared" si="11"/>
        <v>0.89215686274509809</v>
      </c>
      <c r="O25" s="145">
        <f t="shared" si="12"/>
        <v>0.83333333333333337</v>
      </c>
      <c r="P25" s="145">
        <f t="shared" si="13"/>
        <v>0.82352941176470584</v>
      </c>
      <c r="Q25" s="145">
        <f t="shared" si="14"/>
        <v>0.81372549019607843</v>
      </c>
      <c r="R25" s="145">
        <f t="shared" si="15"/>
        <v>0.80392156862745101</v>
      </c>
      <c r="S25" s="145">
        <f t="shared" si="16"/>
        <v>0.76470588235294112</v>
      </c>
      <c r="T25" s="145">
        <f>T10/C10</f>
        <v>0.62745098039215685</v>
      </c>
      <c r="U25" s="179"/>
      <c r="V25" s="179"/>
      <c r="W25" s="179"/>
      <c r="X25" s="179"/>
      <c r="Y25" s="179"/>
      <c r="Z25" s="131">
        <f t="shared" si="17"/>
        <v>9.8039215686274508E-3</v>
      </c>
    </row>
    <row r="26" spans="1:26" ht="16.5" x14ac:dyDescent="0.45">
      <c r="A26" s="63"/>
      <c r="B26" s="119" t="s">
        <v>157</v>
      </c>
      <c r="C26" s="135">
        <v>86</v>
      </c>
      <c r="D26" s="186">
        <f t="shared" si="1"/>
        <v>0.98837209302325579</v>
      </c>
      <c r="E26" s="147">
        <f t="shared" si="2"/>
        <v>0.98837209302325579</v>
      </c>
      <c r="F26" s="147">
        <f t="shared" si="3"/>
        <v>0.93023255813953487</v>
      </c>
      <c r="G26" s="147">
        <f t="shared" si="4"/>
        <v>0.91860465116279066</v>
      </c>
      <c r="H26" s="147">
        <f t="shared" si="5"/>
        <v>0.91860465116279066</v>
      </c>
      <c r="I26" s="147">
        <f t="shared" si="6"/>
        <v>0.90697674418604646</v>
      </c>
      <c r="J26" s="145">
        <f t="shared" si="7"/>
        <v>0.89534883720930236</v>
      </c>
      <c r="K26" s="145">
        <f t="shared" si="8"/>
        <v>0.89534883720930236</v>
      </c>
      <c r="L26" s="145">
        <f t="shared" si="9"/>
        <v>0.89534883720930236</v>
      </c>
      <c r="M26" s="145">
        <f t="shared" si="10"/>
        <v>0.89534883720930236</v>
      </c>
      <c r="N26" s="145">
        <f t="shared" si="11"/>
        <v>0.86046511627906974</v>
      </c>
      <c r="O26" s="145">
        <f t="shared" si="12"/>
        <v>0.81395348837209303</v>
      </c>
      <c r="P26" s="145">
        <f t="shared" si="13"/>
        <v>0.80232558139534882</v>
      </c>
      <c r="Q26" s="145">
        <f t="shared" si="14"/>
        <v>0.80232558139534882</v>
      </c>
      <c r="R26" s="145">
        <f t="shared" si="15"/>
        <v>0.7441860465116279</v>
      </c>
      <c r="S26" s="145">
        <f t="shared" si="16"/>
        <v>0.62790697674418605</v>
      </c>
      <c r="T26" s="179"/>
      <c r="U26" s="179"/>
      <c r="V26" s="179"/>
      <c r="W26" s="179"/>
      <c r="X26" s="179"/>
      <c r="Y26" s="179"/>
      <c r="Z26" s="131">
        <f t="shared" si="17"/>
        <v>1.1627906976744186E-2</v>
      </c>
    </row>
    <row r="27" spans="1:26" ht="16.5" x14ac:dyDescent="0.45">
      <c r="A27" s="63"/>
      <c r="B27" s="119" t="s">
        <v>158</v>
      </c>
      <c r="C27" s="135">
        <v>112</v>
      </c>
      <c r="D27" s="186">
        <f t="shared" si="1"/>
        <v>1</v>
      </c>
      <c r="E27" s="147">
        <f t="shared" si="2"/>
        <v>1</v>
      </c>
      <c r="F27" s="147">
        <f t="shared" si="3"/>
        <v>0.9642857142857143</v>
      </c>
      <c r="G27" s="147">
        <f t="shared" si="4"/>
        <v>0.9553571428571429</v>
      </c>
      <c r="H27" s="147">
        <f t="shared" si="5"/>
        <v>0.9464285714285714</v>
      </c>
      <c r="I27" s="147">
        <f t="shared" si="6"/>
        <v>0.9375</v>
      </c>
      <c r="J27" s="145">
        <f t="shared" si="7"/>
        <v>0.9285714285714286</v>
      </c>
      <c r="K27" s="145">
        <f t="shared" si="8"/>
        <v>0.9285714285714286</v>
      </c>
      <c r="L27" s="145">
        <f t="shared" si="9"/>
        <v>0.9017857142857143</v>
      </c>
      <c r="M27" s="145">
        <f t="shared" si="10"/>
        <v>0.8839285714285714</v>
      </c>
      <c r="N27" s="145">
        <f t="shared" si="11"/>
        <v>0.875</v>
      </c>
      <c r="O27" s="145">
        <f t="shared" si="12"/>
        <v>0.8482142857142857</v>
      </c>
      <c r="P27" s="145">
        <f t="shared" si="13"/>
        <v>0.8214285714285714</v>
      </c>
      <c r="Q27" s="145">
        <f t="shared" si="14"/>
        <v>0.75</v>
      </c>
      <c r="R27" s="145">
        <f t="shared" si="15"/>
        <v>0.5803571428571429</v>
      </c>
      <c r="S27" s="179"/>
      <c r="T27" s="179"/>
      <c r="U27" s="179"/>
      <c r="V27" s="179"/>
      <c r="W27" s="179"/>
      <c r="X27" s="179"/>
      <c r="Y27" s="179"/>
      <c r="Z27" s="131">
        <f t="shared" si="17"/>
        <v>0</v>
      </c>
    </row>
    <row r="28" spans="1:26" ht="16.5" x14ac:dyDescent="0.45">
      <c r="A28" s="63"/>
      <c r="B28" s="119" t="s">
        <v>192</v>
      </c>
      <c r="C28" s="135">
        <v>289</v>
      </c>
      <c r="D28" s="186">
        <f t="shared" si="1"/>
        <v>0.9965397923875432</v>
      </c>
      <c r="E28" s="147">
        <f t="shared" si="2"/>
        <v>0.99307958477508651</v>
      </c>
      <c r="F28" s="147">
        <f t="shared" si="3"/>
        <v>0.96885813148788924</v>
      </c>
      <c r="G28" s="147">
        <f t="shared" si="4"/>
        <v>0.95501730103806226</v>
      </c>
      <c r="H28" s="147">
        <f t="shared" si="5"/>
        <v>0.93425605536332179</v>
      </c>
      <c r="I28" s="147">
        <f t="shared" si="6"/>
        <v>0.90657439446366783</v>
      </c>
      <c r="J28" s="145">
        <f t="shared" si="7"/>
        <v>0.89619377162629754</v>
      </c>
      <c r="K28" s="145">
        <f t="shared" si="8"/>
        <v>0.88235294117647056</v>
      </c>
      <c r="L28" s="145">
        <f t="shared" si="9"/>
        <v>0.8581314878892734</v>
      </c>
      <c r="M28" s="145">
        <f t="shared" si="10"/>
        <v>0.83737024221453282</v>
      </c>
      <c r="N28" s="145">
        <f t="shared" si="11"/>
        <v>0.82698961937716264</v>
      </c>
      <c r="O28" s="145">
        <f t="shared" si="12"/>
        <v>0.80622837370242217</v>
      </c>
      <c r="P28" s="145">
        <f t="shared" si="13"/>
        <v>0.76124567474048443</v>
      </c>
      <c r="Q28" s="145">
        <f t="shared" si="14"/>
        <v>0.55709342560553632</v>
      </c>
      <c r="R28" s="179"/>
      <c r="S28" s="179"/>
      <c r="T28" s="179"/>
      <c r="U28" s="179"/>
      <c r="V28" s="179"/>
      <c r="W28" s="179"/>
      <c r="X28" s="179"/>
      <c r="Y28" s="179"/>
      <c r="Z28" s="131">
        <f t="shared" si="17"/>
        <v>2.0761245674740483E-2</v>
      </c>
    </row>
    <row r="29" spans="1:26" ht="16.5" x14ac:dyDescent="0.45">
      <c r="A29" s="63"/>
      <c r="B29" s="119" t="s">
        <v>201</v>
      </c>
      <c r="C29" s="135">
        <v>192</v>
      </c>
      <c r="D29" s="186">
        <f t="shared" si="1"/>
        <v>1</v>
      </c>
      <c r="E29" s="147">
        <f t="shared" si="2"/>
        <v>1</v>
      </c>
      <c r="F29" s="147">
        <f t="shared" si="3"/>
        <v>0.953125</v>
      </c>
      <c r="G29" s="147">
        <f t="shared" si="4"/>
        <v>0.94270833333333337</v>
      </c>
      <c r="H29" s="147">
        <f t="shared" si="5"/>
        <v>0.921875</v>
      </c>
      <c r="I29" s="147">
        <f t="shared" si="6"/>
        <v>0.90104166666666663</v>
      </c>
      <c r="J29" s="145">
        <f t="shared" si="7"/>
        <v>0.890625</v>
      </c>
      <c r="K29" s="145">
        <f t="shared" si="8"/>
        <v>0.875</v>
      </c>
      <c r="L29" s="145">
        <f t="shared" si="9"/>
        <v>0.859375</v>
      </c>
      <c r="M29" s="145">
        <f t="shared" si="10"/>
        <v>0.85416666666666663</v>
      </c>
      <c r="N29" s="145">
        <f t="shared" si="11"/>
        <v>0.8125</v>
      </c>
      <c r="O29" s="145">
        <f t="shared" si="12"/>
        <v>0.77604166666666663</v>
      </c>
      <c r="P29" s="145">
        <f t="shared" si="13"/>
        <v>0.640625</v>
      </c>
      <c r="Q29" s="179"/>
      <c r="R29" s="179"/>
      <c r="S29" s="179"/>
      <c r="T29" s="179"/>
      <c r="U29" s="179"/>
      <c r="V29" s="179"/>
      <c r="W29" s="179"/>
      <c r="X29" s="179"/>
      <c r="Y29" s="179"/>
      <c r="Z29" s="131">
        <f t="shared" si="17"/>
        <v>1.5625E-2</v>
      </c>
    </row>
    <row r="30" spans="1:26" ht="17" thickBot="1" x14ac:dyDescent="0.5">
      <c r="A30" s="63"/>
      <c r="B30" s="180" t="s">
        <v>219</v>
      </c>
      <c r="C30" s="198">
        <v>222</v>
      </c>
      <c r="D30" s="186">
        <f t="shared" si="1"/>
        <v>1</v>
      </c>
      <c r="E30" s="147">
        <f t="shared" si="2"/>
        <v>1</v>
      </c>
      <c r="F30" s="147">
        <f t="shared" si="3"/>
        <v>0.95495495495495497</v>
      </c>
      <c r="G30" s="147">
        <f t="shared" si="4"/>
        <v>0.94144144144144148</v>
      </c>
      <c r="H30" s="147">
        <f t="shared" si="5"/>
        <v>0.93693693693693691</v>
      </c>
      <c r="I30" s="147">
        <f t="shared" si="6"/>
        <v>0.91891891891891897</v>
      </c>
      <c r="J30" s="145">
        <f t="shared" si="7"/>
        <v>0.90540540540540537</v>
      </c>
      <c r="K30" s="145">
        <f t="shared" si="8"/>
        <v>0.8783783783783784</v>
      </c>
      <c r="L30" s="145">
        <f t="shared" si="9"/>
        <v>0.84684684684684686</v>
      </c>
      <c r="M30" s="145">
        <f t="shared" si="10"/>
        <v>0.82432432432432434</v>
      </c>
      <c r="N30" s="145">
        <f t="shared" si="11"/>
        <v>0.7927927927927928</v>
      </c>
      <c r="O30" s="145">
        <f t="shared" si="12"/>
        <v>0.5855855855855856</v>
      </c>
      <c r="P30" s="179"/>
      <c r="Q30" s="179"/>
      <c r="R30" s="179"/>
      <c r="S30" s="179"/>
      <c r="T30" s="179"/>
      <c r="U30" s="179"/>
      <c r="V30" s="179"/>
      <c r="W30" s="179"/>
      <c r="X30" s="179"/>
      <c r="Y30" s="179"/>
      <c r="Z30" s="131">
        <f t="shared" si="17"/>
        <v>9.0090090090090089E-3</v>
      </c>
    </row>
    <row r="31" spans="1:26" ht="17" thickBot="1" x14ac:dyDescent="0.5">
      <c r="A31" s="63"/>
      <c r="B31" s="121" t="s">
        <v>15</v>
      </c>
      <c r="C31" s="144">
        <f>SUM(C20:C30)</f>
        <v>2730</v>
      </c>
      <c r="D31" s="187">
        <f>AVERAGE(D20:D30)</f>
        <v>0.99463956517793484</v>
      </c>
      <c r="E31" s="187">
        <f t="shared" ref="E31:Y31" si="18">AVERAGE(E20:E30)</f>
        <v>0.99021006645781751</v>
      </c>
      <c r="F31" s="187">
        <f t="shared" si="18"/>
        <v>0.94747529339179193</v>
      </c>
      <c r="G31" s="187">
        <f t="shared" si="18"/>
        <v>0.92648368867981834</v>
      </c>
      <c r="H31" s="187">
        <f t="shared" si="18"/>
        <v>0.91192238553963323</v>
      </c>
      <c r="I31" s="187">
        <f t="shared" si="18"/>
        <v>0.88982272242774318</v>
      </c>
      <c r="J31" s="187">
        <f t="shared" si="18"/>
        <v>0.87805144597018847</v>
      </c>
      <c r="K31" s="187">
        <f t="shared" si="18"/>
        <v>0.86643742642907928</v>
      </c>
      <c r="L31" s="187">
        <f t="shared" si="18"/>
        <v>0.84683405517231225</v>
      </c>
      <c r="M31" s="187">
        <f t="shared" si="18"/>
        <v>0.83260336288557224</v>
      </c>
      <c r="N31" s="187">
        <f t="shared" si="18"/>
        <v>0.81252177510960943</v>
      </c>
      <c r="O31" s="187">
        <f t="shared" si="18"/>
        <v>0.76592127913574271</v>
      </c>
      <c r="P31" s="187">
        <f t="shared" si="18"/>
        <v>0.75044804917583408</v>
      </c>
      <c r="Q31" s="187">
        <f t="shared" si="18"/>
        <v>0.72119614865319925</v>
      </c>
      <c r="R31" s="187">
        <f t="shared" si="18"/>
        <v>0.69884871722294595</v>
      </c>
      <c r="S31" s="187">
        <f t="shared" si="18"/>
        <v>0.67743594581933109</v>
      </c>
      <c r="T31" s="187">
        <f t="shared" si="18"/>
        <v>0.63762501874506627</v>
      </c>
      <c r="U31" s="187">
        <f t="shared" si="18"/>
        <v>0.57929811974001721</v>
      </c>
      <c r="V31" s="187">
        <f t="shared" si="18"/>
        <v>0.56121691415996111</v>
      </c>
      <c r="W31" s="187">
        <f t="shared" si="18"/>
        <v>0.52700068997042226</v>
      </c>
      <c r="X31" s="187">
        <f t="shared" si="18"/>
        <v>0.4549739654699918</v>
      </c>
      <c r="Y31" s="187">
        <f t="shared" si="18"/>
        <v>0.29268292682926828</v>
      </c>
      <c r="Z31" s="150">
        <f>Z16/C31</f>
        <v>3.9926739926739924E-2</v>
      </c>
    </row>
    <row r="32" spans="1:26" ht="15" thickBot="1" x14ac:dyDescent="0.4"/>
    <row r="33" spans="1:27" ht="17" thickBot="1" x14ac:dyDescent="0.4">
      <c r="B33" s="138" t="s">
        <v>82</v>
      </c>
      <c r="C33" s="140" t="s">
        <v>111</v>
      </c>
      <c r="D33" s="194" t="s">
        <v>85</v>
      </c>
      <c r="E33" s="139" t="s">
        <v>86</v>
      </c>
      <c r="F33" s="139" t="s">
        <v>87</v>
      </c>
      <c r="G33" s="139" t="s">
        <v>83</v>
      </c>
      <c r="H33" s="140" t="s">
        <v>17</v>
      </c>
    </row>
    <row r="34" spans="1:27" ht="16.5" x14ac:dyDescent="0.35">
      <c r="B34" s="123" t="s">
        <v>78</v>
      </c>
      <c r="C34" s="137">
        <v>82</v>
      </c>
      <c r="D34" s="190">
        <v>20</v>
      </c>
      <c r="E34" s="136">
        <v>1</v>
      </c>
      <c r="F34" s="136">
        <v>3</v>
      </c>
      <c r="G34" s="136">
        <v>52</v>
      </c>
      <c r="H34" s="137">
        <v>6</v>
      </c>
    </row>
    <row r="35" spans="1:27" ht="16.5" x14ac:dyDescent="0.35">
      <c r="B35" s="115" t="s">
        <v>79</v>
      </c>
      <c r="C35" s="135">
        <v>445</v>
      </c>
      <c r="D35" s="191">
        <v>95</v>
      </c>
      <c r="E35" s="134">
        <v>12</v>
      </c>
      <c r="F35" s="134">
        <v>70</v>
      </c>
      <c r="G35" s="134">
        <v>239</v>
      </c>
      <c r="H35" s="135">
        <v>29</v>
      </c>
      <c r="AA35" s="75"/>
    </row>
    <row r="36" spans="1:27" ht="16.5" x14ac:dyDescent="0.35">
      <c r="B36" s="115" t="s">
        <v>80</v>
      </c>
      <c r="C36" s="135">
        <v>499</v>
      </c>
      <c r="D36" s="191">
        <v>119</v>
      </c>
      <c r="E36" s="134">
        <v>14</v>
      </c>
      <c r="F36" s="134">
        <v>79</v>
      </c>
      <c r="G36" s="134">
        <v>261</v>
      </c>
      <c r="H36" s="135">
        <v>26</v>
      </c>
      <c r="AA36" s="75"/>
    </row>
    <row r="37" spans="1:27" ht="16.5" x14ac:dyDescent="0.35">
      <c r="B37" s="115" t="s">
        <v>81</v>
      </c>
      <c r="C37" s="135">
        <v>378</v>
      </c>
      <c r="D37" s="191">
        <v>74</v>
      </c>
      <c r="E37" s="134">
        <v>7</v>
      </c>
      <c r="F37" s="134">
        <v>75</v>
      </c>
      <c r="G37" s="134">
        <v>199</v>
      </c>
      <c r="H37" s="135">
        <v>23</v>
      </c>
      <c r="AA37" s="75"/>
    </row>
    <row r="38" spans="1:27" ht="16.5" x14ac:dyDescent="0.35">
      <c r="B38" s="115" t="s">
        <v>117</v>
      </c>
      <c r="C38" s="135">
        <v>323</v>
      </c>
      <c r="D38" s="191">
        <v>68</v>
      </c>
      <c r="E38" s="134">
        <v>16</v>
      </c>
      <c r="F38" s="134">
        <v>59</v>
      </c>
      <c r="G38" s="134">
        <v>168</v>
      </c>
      <c r="H38" s="135">
        <v>12</v>
      </c>
      <c r="AA38" s="75"/>
    </row>
    <row r="39" spans="1:27" ht="16.5" x14ac:dyDescent="0.45">
      <c r="B39" s="115" t="s">
        <v>130</v>
      </c>
      <c r="C39" s="135">
        <v>102</v>
      </c>
      <c r="D39" s="191">
        <v>32</v>
      </c>
      <c r="E39" s="134">
        <v>9</v>
      </c>
      <c r="F39" s="134">
        <v>23</v>
      </c>
      <c r="G39" s="134">
        <v>37</v>
      </c>
      <c r="H39" s="117">
        <v>1</v>
      </c>
      <c r="AA39" s="75"/>
    </row>
    <row r="40" spans="1:27" ht="16.5" x14ac:dyDescent="0.45">
      <c r="B40" s="119" t="s">
        <v>157</v>
      </c>
      <c r="C40" s="135">
        <v>86</v>
      </c>
      <c r="D40" s="191">
        <v>24</v>
      </c>
      <c r="E40" s="134">
        <v>10</v>
      </c>
      <c r="F40" s="134">
        <v>20</v>
      </c>
      <c r="G40" s="134">
        <v>31</v>
      </c>
      <c r="H40" s="117">
        <v>1</v>
      </c>
      <c r="AA40" s="75"/>
    </row>
    <row r="41" spans="1:27" ht="16.5" x14ac:dyDescent="0.45">
      <c r="B41" s="120" t="s">
        <v>158</v>
      </c>
      <c r="C41" s="142">
        <v>112</v>
      </c>
      <c r="D41" s="195">
        <v>40</v>
      </c>
      <c r="E41" s="141">
        <v>7</v>
      </c>
      <c r="F41" s="141">
        <v>18</v>
      </c>
      <c r="G41" s="141">
        <v>47</v>
      </c>
      <c r="H41" s="117">
        <v>0</v>
      </c>
      <c r="AA41" s="75"/>
    </row>
    <row r="42" spans="1:27" ht="16.5" x14ac:dyDescent="0.45">
      <c r="B42" s="119" t="s">
        <v>192</v>
      </c>
      <c r="C42" s="135">
        <v>289</v>
      </c>
      <c r="D42" s="191">
        <v>81</v>
      </c>
      <c r="E42" s="134">
        <v>25</v>
      </c>
      <c r="F42" s="134">
        <v>55</v>
      </c>
      <c r="G42" s="134">
        <v>122</v>
      </c>
      <c r="H42" s="117">
        <v>6</v>
      </c>
      <c r="AA42" s="75"/>
    </row>
    <row r="43" spans="1:27" ht="16.5" x14ac:dyDescent="0.45">
      <c r="B43" s="119" t="s">
        <v>201</v>
      </c>
      <c r="C43" s="135">
        <v>192</v>
      </c>
      <c r="D43" s="191">
        <v>62</v>
      </c>
      <c r="E43" s="134">
        <v>17</v>
      </c>
      <c r="F43" s="134">
        <v>44</v>
      </c>
      <c r="G43" s="134">
        <v>66</v>
      </c>
      <c r="H43" s="117">
        <v>3</v>
      </c>
      <c r="AA43" s="75"/>
    </row>
    <row r="44" spans="1:27" ht="17" thickBot="1" x14ac:dyDescent="0.5">
      <c r="B44" s="180" t="s">
        <v>219</v>
      </c>
      <c r="C44" s="198">
        <v>222</v>
      </c>
      <c r="D44" s="199">
        <v>65</v>
      </c>
      <c r="E44" s="199">
        <v>18</v>
      </c>
      <c r="F44" s="199">
        <v>47</v>
      </c>
      <c r="G44" s="199">
        <v>90</v>
      </c>
      <c r="H44" s="201">
        <v>2</v>
      </c>
      <c r="AA44" s="75"/>
    </row>
    <row r="45" spans="1:27" ht="17" thickBot="1" x14ac:dyDescent="0.5">
      <c r="B45" s="121" t="s">
        <v>15</v>
      </c>
      <c r="C45" s="144">
        <f>SUM(C34:C44)</f>
        <v>2730</v>
      </c>
      <c r="D45" s="192">
        <f>SUM(D34:D44)</f>
        <v>680</v>
      </c>
      <c r="E45" s="192">
        <f t="shared" ref="E45:H45" si="19">SUM(E34:E44)</f>
        <v>136</v>
      </c>
      <c r="F45" s="192">
        <f t="shared" si="19"/>
        <v>493</v>
      </c>
      <c r="G45" s="192">
        <f t="shared" si="19"/>
        <v>1312</v>
      </c>
      <c r="H45" s="144">
        <f t="shared" si="19"/>
        <v>109</v>
      </c>
      <c r="AA45" s="75"/>
    </row>
    <row r="46" spans="1:27" ht="17" thickBot="1" x14ac:dyDescent="0.4">
      <c r="AA46" s="75"/>
    </row>
    <row r="47" spans="1:27" ht="17" thickBot="1" x14ac:dyDescent="0.4">
      <c r="A47" s="63"/>
      <c r="B47" s="138" t="s">
        <v>82</v>
      </c>
      <c r="C47" s="140" t="s">
        <v>111</v>
      </c>
      <c r="D47" s="194" t="s">
        <v>102</v>
      </c>
      <c r="E47" s="139" t="s">
        <v>103</v>
      </c>
      <c r="F47" s="139" t="s">
        <v>104</v>
      </c>
      <c r="G47" s="139" t="s">
        <v>83</v>
      </c>
      <c r="H47" s="140" t="s">
        <v>17</v>
      </c>
      <c r="AA47" s="75"/>
    </row>
    <row r="48" spans="1:27" ht="16.5" x14ac:dyDescent="0.35">
      <c r="A48" s="63"/>
      <c r="B48" s="123" t="s">
        <v>78</v>
      </c>
      <c r="C48" s="137">
        <v>82</v>
      </c>
      <c r="D48" s="185">
        <f t="shared" ref="D48:D58" si="20">D34/C48</f>
        <v>0.24390243902439024</v>
      </c>
      <c r="E48" s="145">
        <f t="shared" ref="E48:E58" si="21">E34/C48</f>
        <v>1.2195121951219513E-2</v>
      </c>
      <c r="F48" s="145">
        <f t="shared" ref="F48:F58" si="22">F34/C48</f>
        <v>3.6585365853658534E-2</v>
      </c>
      <c r="G48" s="145">
        <f t="shared" ref="G48:G58" si="23">G34/C48</f>
        <v>0.63414634146341464</v>
      </c>
      <c r="H48" s="146">
        <f t="shared" ref="H48:H58" si="24">H34/C48</f>
        <v>7.3170731707317069E-2</v>
      </c>
      <c r="AA48" s="75"/>
    </row>
    <row r="49" spans="1:27" ht="16.5" x14ac:dyDescent="0.35">
      <c r="A49" s="63"/>
      <c r="B49" s="115" t="s">
        <v>79</v>
      </c>
      <c r="C49" s="135">
        <v>445</v>
      </c>
      <c r="D49" s="186">
        <f t="shared" si="20"/>
        <v>0.21348314606741572</v>
      </c>
      <c r="E49" s="147">
        <f t="shared" si="21"/>
        <v>2.6966292134831461E-2</v>
      </c>
      <c r="F49" s="147">
        <f t="shared" si="22"/>
        <v>0.15730337078651685</v>
      </c>
      <c r="G49" s="147">
        <f t="shared" si="23"/>
        <v>0.53707865168539326</v>
      </c>
      <c r="H49" s="146">
        <f t="shared" si="24"/>
        <v>6.5168539325842698E-2</v>
      </c>
      <c r="AA49" s="75"/>
    </row>
    <row r="50" spans="1:27" ht="16.5" x14ac:dyDescent="0.35">
      <c r="A50" s="63"/>
      <c r="B50" s="115" t="s">
        <v>80</v>
      </c>
      <c r="C50" s="135">
        <v>499</v>
      </c>
      <c r="D50" s="186">
        <f t="shared" si="20"/>
        <v>0.23847695390781562</v>
      </c>
      <c r="E50" s="147">
        <f t="shared" si="21"/>
        <v>2.8056112224448898E-2</v>
      </c>
      <c r="F50" s="147">
        <f t="shared" si="22"/>
        <v>0.15831663326653306</v>
      </c>
      <c r="G50" s="147">
        <f t="shared" si="23"/>
        <v>0.5230460921843687</v>
      </c>
      <c r="H50" s="146">
        <f t="shared" si="24"/>
        <v>5.2104208416833664E-2</v>
      </c>
      <c r="AA50" s="75"/>
    </row>
    <row r="51" spans="1:27" ht="16.5" x14ac:dyDescent="0.35">
      <c r="A51" s="63"/>
      <c r="B51" s="115" t="s">
        <v>81</v>
      </c>
      <c r="C51" s="135">
        <v>378</v>
      </c>
      <c r="D51" s="186">
        <f t="shared" si="20"/>
        <v>0.19576719576719576</v>
      </c>
      <c r="E51" s="147">
        <f t="shared" si="21"/>
        <v>1.8518518518518517E-2</v>
      </c>
      <c r="F51" s="147">
        <f t="shared" si="22"/>
        <v>0.1984126984126984</v>
      </c>
      <c r="G51" s="147">
        <f t="shared" si="23"/>
        <v>0.52645502645502651</v>
      </c>
      <c r="H51" s="146">
        <f t="shared" si="24"/>
        <v>6.0846560846560843E-2</v>
      </c>
      <c r="AA51" s="75"/>
    </row>
    <row r="52" spans="1:27" ht="16.5" x14ac:dyDescent="0.35">
      <c r="A52" s="63"/>
      <c r="B52" s="115" t="s">
        <v>117</v>
      </c>
      <c r="C52" s="135">
        <v>323</v>
      </c>
      <c r="D52" s="186">
        <f t="shared" si="20"/>
        <v>0.21052631578947367</v>
      </c>
      <c r="E52" s="147">
        <f t="shared" si="21"/>
        <v>4.9535603715170282E-2</v>
      </c>
      <c r="F52" s="147">
        <f t="shared" si="22"/>
        <v>0.1826625386996904</v>
      </c>
      <c r="G52" s="147">
        <f t="shared" si="23"/>
        <v>0.52012383900928794</v>
      </c>
      <c r="H52" s="146">
        <f t="shared" si="24"/>
        <v>3.7151702786377708E-2</v>
      </c>
      <c r="AA52" s="75"/>
    </row>
    <row r="53" spans="1:27" ht="16.5" x14ac:dyDescent="0.35">
      <c r="A53" s="63"/>
      <c r="B53" s="115" t="s">
        <v>130</v>
      </c>
      <c r="C53" s="135">
        <v>102</v>
      </c>
      <c r="D53" s="186">
        <f t="shared" si="20"/>
        <v>0.31372549019607843</v>
      </c>
      <c r="E53" s="147">
        <f t="shared" si="21"/>
        <v>8.8235294117647065E-2</v>
      </c>
      <c r="F53" s="147">
        <f t="shared" si="22"/>
        <v>0.22549019607843138</v>
      </c>
      <c r="G53" s="147">
        <f t="shared" si="23"/>
        <v>0.36274509803921567</v>
      </c>
      <c r="H53" s="146">
        <f t="shared" si="24"/>
        <v>9.8039215686274508E-3</v>
      </c>
      <c r="AA53" s="75"/>
    </row>
    <row r="54" spans="1:27" ht="16.5" x14ac:dyDescent="0.35">
      <c r="A54" s="63"/>
      <c r="B54" s="119" t="s">
        <v>157</v>
      </c>
      <c r="C54" s="135">
        <v>86</v>
      </c>
      <c r="D54" s="186">
        <f t="shared" si="20"/>
        <v>0.27906976744186046</v>
      </c>
      <c r="E54" s="147">
        <f t="shared" si="21"/>
        <v>0.11627906976744186</v>
      </c>
      <c r="F54" s="147">
        <f t="shared" si="22"/>
        <v>0.23255813953488372</v>
      </c>
      <c r="G54" s="147">
        <f t="shared" si="23"/>
        <v>0.36046511627906974</v>
      </c>
      <c r="H54" s="146">
        <f t="shared" si="24"/>
        <v>1.1627906976744186E-2</v>
      </c>
      <c r="AA54" s="75"/>
    </row>
    <row r="55" spans="1:27" ht="16.5" x14ac:dyDescent="0.35">
      <c r="A55" s="63"/>
      <c r="B55" s="120" t="s">
        <v>158</v>
      </c>
      <c r="C55" s="135">
        <v>112</v>
      </c>
      <c r="D55" s="186">
        <f t="shared" si="20"/>
        <v>0.35714285714285715</v>
      </c>
      <c r="E55" s="147">
        <f t="shared" si="21"/>
        <v>6.25E-2</v>
      </c>
      <c r="F55" s="147">
        <f t="shared" si="22"/>
        <v>0.16071428571428573</v>
      </c>
      <c r="G55" s="147">
        <f t="shared" si="23"/>
        <v>0.41964285714285715</v>
      </c>
      <c r="H55" s="146">
        <f t="shared" si="24"/>
        <v>0</v>
      </c>
      <c r="AA55" s="75"/>
    </row>
    <row r="56" spans="1:27" ht="16.5" x14ac:dyDescent="0.35">
      <c r="A56" s="63"/>
      <c r="B56" s="180" t="s">
        <v>192</v>
      </c>
      <c r="C56" s="135">
        <v>289</v>
      </c>
      <c r="D56" s="186">
        <f t="shared" si="20"/>
        <v>0.28027681660899656</v>
      </c>
      <c r="E56" s="147">
        <f t="shared" si="21"/>
        <v>8.6505190311418678E-2</v>
      </c>
      <c r="F56" s="147">
        <f t="shared" si="22"/>
        <v>0.19031141868512111</v>
      </c>
      <c r="G56" s="147">
        <f t="shared" si="23"/>
        <v>0.42214532871972316</v>
      </c>
      <c r="H56" s="146">
        <f t="shared" si="24"/>
        <v>2.0761245674740483E-2</v>
      </c>
      <c r="AA56" s="75"/>
    </row>
    <row r="57" spans="1:27" ht="16.5" x14ac:dyDescent="0.35">
      <c r="A57" s="63"/>
      <c r="B57" s="180" t="s">
        <v>201</v>
      </c>
      <c r="C57" s="135">
        <v>192</v>
      </c>
      <c r="D57" s="186">
        <f t="shared" si="20"/>
        <v>0.32291666666666669</v>
      </c>
      <c r="E57" s="147">
        <f t="shared" si="21"/>
        <v>8.8541666666666671E-2</v>
      </c>
      <c r="F57" s="147">
        <f t="shared" si="22"/>
        <v>0.22916666666666666</v>
      </c>
      <c r="G57" s="147">
        <f t="shared" si="23"/>
        <v>0.34375</v>
      </c>
      <c r="H57" s="146">
        <f t="shared" si="24"/>
        <v>1.5625E-2</v>
      </c>
      <c r="AA57" s="75"/>
    </row>
    <row r="58" spans="1:27" ht="17" thickBot="1" x14ac:dyDescent="0.4">
      <c r="A58" s="63"/>
      <c r="B58" s="180" t="s">
        <v>219</v>
      </c>
      <c r="C58" s="198">
        <v>222</v>
      </c>
      <c r="D58" s="186">
        <f t="shared" si="20"/>
        <v>0.2927927927927928</v>
      </c>
      <c r="E58" s="147">
        <f t="shared" si="21"/>
        <v>8.1081081081081086E-2</v>
      </c>
      <c r="F58" s="147">
        <f t="shared" si="22"/>
        <v>0.21171171171171171</v>
      </c>
      <c r="G58" s="147">
        <f t="shared" si="23"/>
        <v>0.40540540540540543</v>
      </c>
      <c r="H58" s="146">
        <f t="shared" si="24"/>
        <v>9.0090090090090089E-3</v>
      </c>
      <c r="AA58" s="75"/>
    </row>
    <row r="59" spans="1:27" ht="17" thickBot="1" x14ac:dyDescent="0.5">
      <c r="A59" s="63"/>
      <c r="B59" s="121" t="s">
        <v>15</v>
      </c>
      <c r="C59" s="144">
        <f>SUM(C48:C58)</f>
        <v>2730</v>
      </c>
      <c r="D59" s="187">
        <f t="shared" ref="D59" si="25">D45/C59</f>
        <v>0.24908424908424909</v>
      </c>
      <c r="E59" s="149">
        <f t="shared" ref="E59" si="26">E45/C59</f>
        <v>4.981684981684982E-2</v>
      </c>
      <c r="F59" s="149">
        <f t="shared" ref="F59" si="27">F45/C59</f>
        <v>0.18058608058608058</v>
      </c>
      <c r="G59" s="149">
        <f t="shared" ref="G59" si="28">G45/C59</f>
        <v>0.4805860805860806</v>
      </c>
      <c r="H59" s="150">
        <f t="shared" ref="H59" si="29">H45/C59</f>
        <v>3.9926739926739924E-2</v>
      </c>
      <c r="AA59" s="75"/>
    </row>
    <row r="60" spans="1:27" ht="16.5" x14ac:dyDescent="0.35">
      <c r="B60" s="38" t="s">
        <v>84</v>
      </c>
      <c r="AA60" s="75"/>
    </row>
    <row r="61" spans="1:27" ht="16.5" x14ac:dyDescent="0.35">
      <c r="B61" t="s">
        <v>88</v>
      </c>
      <c r="AA61" s="75"/>
    </row>
    <row r="62" spans="1:27" x14ac:dyDescent="0.35">
      <c r="B62" t="s">
        <v>89</v>
      </c>
    </row>
    <row r="63" spans="1:27" x14ac:dyDescent="0.35">
      <c r="B63" t="s">
        <v>90</v>
      </c>
    </row>
    <row r="66" spans="2:8" ht="17" thickBot="1" x14ac:dyDescent="0.5">
      <c r="B66" s="133" t="s">
        <v>411</v>
      </c>
    </row>
    <row r="67" spans="2:8" ht="17" thickBot="1" x14ac:dyDescent="0.4">
      <c r="B67" s="138" t="s">
        <v>101</v>
      </c>
      <c r="C67" s="139" t="s">
        <v>111</v>
      </c>
      <c r="D67" s="139" t="s">
        <v>13</v>
      </c>
      <c r="E67" s="139" t="s">
        <v>252</v>
      </c>
      <c r="F67" s="139" t="s">
        <v>253</v>
      </c>
      <c r="G67" s="139" t="s">
        <v>254</v>
      </c>
      <c r="H67" s="140" t="s">
        <v>17</v>
      </c>
    </row>
    <row r="68" spans="2:8" ht="16.5" x14ac:dyDescent="0.35">
      <c r="B68" s="123" t="s">
        <v>78</v>
      </c>
      <c r="C68" s="425">
        <v>82</v>
      </c>
      <c r="D68" s="430">
        <v>7</v>
      </c>
      <c r="E68" s="430">
        <v>48</v>
      </c>
      <c r="F68" s="430">
        <v>2</v>
      </c>
      <c r="G68" s="430">
        <v>19</v>
      </c>
      <c r="H68" s="431">
        <v>6</v>
      </c>
    </row>
    <row r="69" spans="2:8" ht="16.5" x14ac:dyDescent="0.35">
      <c r="B69" s="115" t="s">
        <v>79</v>
      </c>
      <c r="C69" s="426">
        <v>445</v>
      </c>
      <c r="D69" s="432">
        <v>31</v>
      </c>
      <c r="E69" s="432">
        <v>251</v>
      </c>
      <c r="F69" s="432">
        <v>8</v>
      </c>
      <c r="G69" s="432">
        <v>126</v>
      </c>
      <c r="H69" s="433">
        <v>29</v>
      </c>
    </row>
    <row r="70" spans="2:8" ht="16.5" x14ac:dyDescent="0.35">
      <c r="B70" s="115" t="s">
        <v>80</v>
      </c>
      <c r="C70" s="426">
        <v>499</v>
      </c>
      <c r="D70" s="432">
        <v>33</v>
      </c>
      <c r="E70" s="432">
        <v>279</v>
      </c>
      <c r="F70" s="432">
        <v>12</v>
      </c>
      <c r="G70" s="432">
        <v>149</v>
      </c>
      <c r="H70" s="433">
        <v>26</v>
      </c>
    </row>
    <row r="71" spans="2:8" ht="16.5" x14ac:dyDescent="0.35">
      <c r="B71" s="115" t="s">
        <v>81</v>
      </c>
      <c r="C71" s="426">
        <v>378</v>
      </c>
      <c r="D71" s="432">
        <v>21</v>
      </c>
      <c r="E71" s="432">
        <v>204</v>
      </c>
      <c r="F71" s="432">
        <v>10</v>
      </c>
      <c r="G71" s="432">
        <v>120</v>
      </c>
      <c r="H71" s="433">
        <v>23</v>
      </c>
    </row>
    <row r="72" spans="2:8" ht="16.5" x14ac:dyDescent="0.35">
      <c r="B72" s="115" t="s">
        <v>117</v>
      </c>
      <c r="C72" s="426">
        <v>323</v>
      </c>
      <c r="D72" s="432">
        <v>8</v>
      </c>
      <c r="E72" s="432">
        <v>215</v>
      </c>
      <c r="F72" s="432">
        <v>5</v>
      </c>
      <c r="G72" s="432">
        <v>83</v>
      </c>
      <c r="H72" s="433">
        <v>12</v>
      </c>
    </row>
    <row r="73" spans="2:8" ht="16.5" x14ac:dyDescent="0.35">
      <c r="B73" s="115" t="s">
        <v>130</v>
      </c>
      <c r="C73" s="426">
        <v>102</v>
      </c>
      <c r="D73" s="432">
        <v>0</v>
      </c>
      <c r="E73" s="432">
        <v>84</v>
      </c>
      <c r="F73" s="432">
        <v>2</v>
      </c>
      <c r="G73" s="432">
        <v>15</v>
      </c>
      <c r="H73" s="433">
        <v>1</v>
      </c>
    </row>
    <row r="74" spans="2:8" ht="16.5" x14ac:dyDescent="0.35">
      <c r="B74" s="119" t="s">
        <v>157</v>
      </c>
      <c r="C74" s="426">
        <v>86</v>
      </c>
      <c r="D74" s="432">
        <v>1</v>
      </c>
      <c r="E74" s="432">
        <v>66</v>
      </c>
      <c r="F74" s="432">
        <v>3</v>
      </c>
      <c r="G74" s="432">
        <v>15</v>
      </c>
      <c r="H74" s="433">
        <v>1</v>
      </c>
    </row>
    <row r="75" spans="2:8" ht="16.5" x14ac:dyDescent="0.35">
      <c r="B75" s="120" t="s">
        <v>158</v>
      </c>
      <c r="C75" s="427">
        <v>112</v>
      </c>
      <c r="D75" s="432">
        <v>0</v>
      </c>
      <c r="E75" s="432">
        <v>91</v>
      </c>
      <c r="F75" s="432">
        <v>4</v>
      </c>
      <c r="G75" s="432">
        <v>17</v>
      </c>
      <c r="H75" s="433">
        <v>0</v>
      </c>
    </row>
    <row r="76" spans="2:8" ht="16.5" x14ac:dyDescent="0.35">
      <c r="B76" s="180" t="s">
        <v>192</v>
      </c>
      <c r="C76" s="426">
        <v>289</v>
      </c>
      <c r="D76" s="432">
        <v>1</v>
      </c>
      <c r="E76" s="432">
        <v>232</v>
      </c>
      <c r="F76" s="432">
        <v>8</v>
      </c>
      <c r="G76" s="432">
        <v>42</v>
      </c>
      <c r="H76" s="433">
        <v>6</v>
      </c>
    </row>
    <row r="77" spans="2:8" ht="16.5" x14ac:dyDescent="0.35">
      <c r="B77" s="180" t="s">
        <v>201</v>
      </c>
      <c r="C77" s="426">
        <v>192</v>
      </c>
      <c r="D77" s="432">
        <v>0</v>
      </c>
      <c r="E77" s="432">
        <v>150</v>
      </c>
      <c r="F77" s="432">
        <v>9</v>
      </c>
      <c r="G77" s="432">
        <v>30</v>
      </c>
      <c r="H77" s="433">
        <v>3</v>
      </c>
    </row>
    <row r="78" spans="2:8" ht="17" thickBot="1" x14ac:dyDescent="0.4">
      <c r="B78" s="180" t="s">
        <v>219</v>
      </c>
      <c r="C78" s="428">
        <v>222</v>
      </c>
      <c r="D78" s="434">
        <v>1</v>
      </c>
      <c r="E78" s="434">
        <v>186</v>
      </c>
      <c r="F78" s="434">
        <v>3</v>
      </c>
      <c r="G78" s="434">
        <v>30</v>
      </c>
      <c r="H78" s="435">
        <v>2</v>
      </c>
    </row>
    <row r="79" spans="2:8" ht="17" thickBot="1" x14ac:dyDescent="0.5">
      <c r="B79" s="121" t="s">
        <v>15</v>
      </c>
      <c r="C79" s="429">
        <f t="shared" ref="C79:H79" si="30">SUM(C68:C78)</f>
        <v>2730</v>
      </c>
      <c r="D79" s="436">
        <f t="shared" si="30"/>
        <v>103</v>
      </c>
      <c r="E79" s="436">
        <f t="shared" si="30"/>
        <v>1806</v>
      </c>
      <c r="F79" s="436">
        <f t="shared" si="30"/>
        <v>66</v>
      </c>
      <c r="G79" s="436">
        <f t="shared" si="30"/>
        <v>646</v>
      </c>
      <c r="H79" s="437">
        <f t="shared" si="30"/>
        <v>109</v>
      </c>
    </row>
    <row r="80" spans="2:8" ht="16.5" x14ac:dyDescent="0.45">
      <c r="B80" s="133"/>
    </row>
    <row r="81" spans="1:8" ht="17" thickBot="1" x14ac:dyDescent="0.5">
      <c r="B81" s="168" t="s">
        <v>195</v>
      </c>
    </row>
    <row r="82" spans="1:8" ht="17" thickBot="1" x14ac:dyDescent="0.4">
      <c r="A82" s="63"/>
      <c r="B82" s="138" t="s">
        <v>101</v>
      </c>
      <c r="C82" s="139" t="s">
        <v>111</v>
      </c>
      <c r="D82" s="139" t="s">
        <v>13</v>
      </c>
      <c r="E82" s="139" t="s">
        <v>252</v>
      </c>
      <c r="F82" s="139" t="s">
        <v>253</v>
      </c>
      <c r="G82" s="139" t="s">
        <v>254</v>
      </c>
      <c r="H82" s="140" t="s">
        <v>17</v>
      </c>
    </row>
    <row r="83" spans="1:8" ht="16.5" x14ac:dyDescent="0.35">
      <c r="A83" s="63"/>
      <c r="B83" s="123" t="s">
        <v>78</v>
      </c>
      <c r="C83" s="136">
        <v>82</v>
      </c>
      <c r="D83" s="145">
        <f t="shared" ref="D83:D93" si="31">D68/C68</f>
        <v>8.5365853658536592E-2</v>
      </c>
      <c r="E83" s="145">
        <f t="shared" ref="E83:E93" si="32">E68/C68</f>
        <v>0.58536585365853655</v>
      </c>
      <c r="F83" s="145">
        <f t="shared" ref="F83:F93" si="33">F68/C68</f>
        <v>2.4390243902439025E-2</v>
      </c>
      <c r="G83" s="145">
        <f t="shared" ref="G83:G93" si="34">G68/C68</f>
        <v>0.23170731707317074</v>
      </c>
      <c r="H83" s="146">
        <f>H68/C68</f>
        <v>7.3170731707317069E-2</v>
      </c>
    </row>
    <row r="84" spans="1:8" ht="16.5" x14ac:dyDescent="0.35">
      <c r="A84" s="63"/>
      <c r="B84" s="115" t="s">
        <v>79</v>
      </c>
      <c r="C84" s="134">
        <v>445</v>
      </c>
      <c r="D84" s="147">
        <f t="shared" si="31"/>
        <v>6.9662921348314602E-2</v>
      </c>
      <c r="E84" s="147">
        <f t="shared" si="32"/>
        <v>0.56404494382022474</v>
      </c>
      <c r="F84" s="147">
        <f t="shared" si="33"/>
        <v>1.7977528089887642E-2</v>
      </c>
      <c r="G84" s="147">
        <f t="shared" si="34"/>
        <v>0.28314606741573034</v>
      </c>
      <c r="H84" s="148">
        <f t="shared" ref="H84:H93" si="35">H69/C69</f>
        <v>6.5168539325842698E-2</v>
      </c>
    </row>
    <row r="85" spans="1:8" ht="16.5" x14ac:dyDescent="0.35">
      <c r="A85" s="63"/>
      <c r="B85" s="115" t="s">
        <v>80</v>
      </c>
      <c r="C85" s="134">
        <v>499</v>
      </c>
      <c r="D85" s="147">
        <f t="shared" si="31"/>
        <v>6.6132264529058113E-2</v>
      </c>
      <c r="E85" s="147">
        <f t="shared" si="32"/>
        <v>0.5591182364729459</v>
      </c>
      <c r="F85" s="147">
        <f t="shared" si="33"/>
        <v>2.4048096192384769E-2</v>
      </c>
      <c r="G85" s="147">
        <f t="shared" si="34"/>
        <v>0.29859719438877758</v>
      </c>
      <c r="H85" s="148">
        <f t="shared" si="35"/>
        <v>5.2104208416833664E-2</v>
      </c>
    </row>
    <row r="86" spans="1:8" ht="16.5" x14ac:dyDescent="0.35">
      <c r="A86" s="63"/>
      <c r="B86" s="115" t="s">
        <v>81</v>
      </c>
      <c r="C86" s="134">
        <v>378</v>
      </c>
      <c r="D86" s="147">
        <f t="shared" si="31"/>
        <v>5.5555555555555552E-2</v>
      </c>
      <c r="E86" s="147">
        <f t="shared" si="32"/>
        <v>0.53968253968253965</v>
      </c>
      <c r="F86" s="147">
        <f t="shared" si="33"/>
        <v>2.6455026455026454E-2</v>
      </c>
      <c r="G86" s="147">
        <f t="shared" si="34"/>
        <v>0.31746031746031744</v>
      </c>
      <c r="H86" s="148">
        <f t="shared" si="35"/>
        <v>6.0846560846560843E-2</v>
      </c>
    </row>
    <row r="87" spans="1:8" ht="16.5" x14ac:dyDescent="0.35">
      <c r="A87" s="63"/>
      <c r="B87" s="115" t="s">
        <v>117</v>
      </c>
      <c r="C87" s="134">
        <v>323</v>
      </c>
      <c r="D87" s="147">
        <f t="shared" si="31"/>
        <v>2.4767801857585141E-2</v>
      </c>
      <c r="E87" s="147">
        <f t="shared" si="32"/>
        <v>0.66563467492260064</v>
      </c>
      <c r="F87" s="147">
        <f t="shared" si="33"/>
        <v>1.5479876160990712E-2</v>
      </c>
      <c r="G87" s="147">
        <f t="shared" si="34"/>
        <v>0.25696594427244585</v>
      </c>
      <c r="H87" s="148">
        <f t="shared" si="35"/>
        <v>3.7151702786377708E-2</v>
      </c>
    </row>
    <row r="88" spans="1:8" ht="16.5" x14ac:dyDescent="0.35">
      <c r="A88" s="63"/>
      <c r="B88" s="115" t="s">
        <v>130</v>
      </c>
      <c r="C88" s="134">
        <v>102</v>
      </c>
      <c r="D88" s="147">
        <f t="shared" si="31"/>
        <v>0</v>
      </c>
      <c r="E88" s="147">
        <f t="shared" si="32"/>
        <v>0.82352941176470584</v>
      </c>
      <c r="F88" s="147">
        <f t="shared" si="33"/>
        <v>1.9607843137254902E-2</v>
      </c>
      <c r="G88" s="147">
        <f t="shared" si="34"/>
        <v>0.14705882352941177</v>
      </c>
      <c r="H88" s="148">
        <f t="shared" si="35"/>
        <v>9.8039215686274508E-3</v>
      </c>
    </row>
    <row r="89" spans="1:8" ht="16.5" x14ac:dyDescent="0.35">
      <c r="A89" s="63"/>
      <c r="B89" s="119" t="s">
        <v>157</v>
      </c>
      <c r="C89" s="134">
        <v>86</v>
      </c>
      <c r="D89" s="147">
        <f t="shared" si="31"/>
        <v>1.1627906976744186E-2</v>
      </c>
      <c r="E89" s="147">
        <f t="shared" si="32"/>
        <v>0.76744186046511631</v>
      </c>
      <c r="F89" s="147">
        <f t="shared" si="33"/>
        <v>3.4883720930232558E-2</v>
      </c>
      <c r="G89" s="147">
        <f t="shared" si="34"/>
        <v>0.1744186046511628</v>
      </c>
      <c r="H89" s="148">
        <f t="shared" si="35"/>
        <v>1.1627906976744186E-2</v>
      </c>
    </row>
    <row r="90" spans="1:8" ht="16.5" x14ac:dyDescent="0.35">
      <c r="A90" s="63"/>
      <c r="B90" s="120" t="s">
        <v>158</v>
      </c>
      <c r="C90" s="134">
        <v>112</v>
      </c>
      <c r="D90" s="147">
        <f t="shared" si="31"/>
        <v>0</v>
      </c>
      <c r="E90" s="147">
        <f t="shared" si="32"/>
        <v>0.8125</v>
      </c>
      <c r="F90" s="147">
        <f t="shared" si="33"/>
        <v>3.5714285714285712E-2</v>
      </c>
      <c r="G90" s="147">
        <f t="shared" si="34"/>
        <v>0.15178571428571427</v>
      </c>
      <c r="H90" s="148">
        <f t="shared" si="35"/>
        <v>0</v>
      </c>
    </row>
    <row r="91" spans="1:8" ht="16.5" x14ac:dyDescent="0.35">
      <c r="A91" s="63"/>
      <c r="B91" s="180" t="s">
        <v>192</v>
      </c>
      <c r="C91" s="134">
        <v>289</v>
      </c>
      <c r="D91" s="147">
        <f t="shared" si="31"/>
        <v>3.4602076124567475E-3</v>
      </c>
      <c r="E91" s="147">
        <f t="shared" si="32"/>
        <v>0.80276816608996537</v>
      </c>
      <c r="F91" s="147">
        <f t="shared" si="33"/>
        <v>2.768166089965398E-2</v>
      </c>
      <c r="G91" s="147">
        <f t="shared" si="34"/>
        <v>0.1453287197231834</v>
      </c>
      <c r="H91" s="148">
        <f t="shared" si="35"/>
        <v>2.0761245674740483E-2</v>
      </c>
    </row>
    <row r="92" spans="1:8" ht="16.5" x14ac:dyDescent="0.35">
      <c r="A92" s="63"/>
      <c r="B92" s="180" t="s">
        <v>201</v>
      </c>
      <c r="C92" s="134">
        <v>192</v>
      </c>
      <c r="D92" s="147">
        <f t="shared" si="31"/>
        <v>0</v>
      </c>
      <c r="E92" s="147">
        <f t="shared" si="32"/>
        <v>0.78125</v>
      </c>
      <c r="F92" s="147">
        <f t="shared" si="33"/>
        <v>4.6875E-2</v>
      </c>
      <c r="G92" s="147">
        <f t="shared" si="34"/>
        <v>0.15625</v>
      </c>
      <c r="H92" s="148">
        <f t="shared" si="35"/>
        <v>1.5625E-2</v>
      </c>
    </row>
    <row r="93" spans="1:8" ht="17" thickBot="1" x14ac:dyDescent="0.4">
      <c r="A93" s="63"/>
      <c r="B93" s="180" t="s">
        <v>219</v>
      </c>
      <c r="C93" s="200">
        <v>222</v>
      </c>
      <c r="D93" s="147">
        <f t="shared" si="31"/>
        <v>4.5045045045045045E-3</v>
      </c>
      <c r="E93" s="147">
        <f t="shared" si="32"/>
        <v>0.83783783783783783</v>
      </c>
      <c r="F93" s="147">
        <f t="shared" si="33"/>
        <v>1.3513513513513514E-2</v>
      </c>
      <c r="G93" s="147">
        <f t="shared" si="34"/>
        <v>0.13513513513513514</v>
      </c>
      <c r="H93" s="148">
        <f t="shared" si="35"/>
        <v>9.0090090090090089E-3</v>
      </c>
    </row>
    <row r="94" spans="1:8" ht="17" thickBot="1" x14ac:dyDescent="0.5">
      <c r="A94" s="63"/>
      <c r="B94" s="121" t="s">
        <v>15</v>
      </c>
      <c r="C94" s="143">
        <f>SUM(C83:C93)</f>
        <v>2730</v>
      </c>
      <c r="D94" s="149">
        <f>D79/$C79</f>
        <v>3.7728937728937727E-2</v>
      </c>
      <c r="E94" s="149">
        <f t="shared" ref="E94:G94" si="36">E79/$C79</f>
        <v>0.66153846153846152</v>
      </c>
      <c r="F94" s="149">
        <f t="shared" si="36"/>
        <v>2.4175824175824177E-2</v>
      </c>
      <c r="G94" s="149">
        <f t="shared" si="36"/>
        <v>0.23663003663003662</v>
      </c>
      <c r="H94" s="183">
        <f t="shared" ref="H94" si="37">H79/$C79</f>
        <v>3.9926739926739924E-2</v>
      </c>
    </row>
  </sheetData>
  <mergeCells count="3">
    <mergeCell ref="B1:Z1"/>
    <mergeCell ref="Z3:Z4"/>
    <mergeCell ref="Z18:Z19"/>
  </mergeCells>
  <phoneticPr fontId="40"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D622-F08F-44E7-AAC7-39B35558CFC7}">
  <sheetPr codeName="Sheet5"/>
  <dimension ref="A1:R78"/>
  <sheetViews>
    <sheetView showGridLines="0" topLeftCell="A58" zoomScale="75" zoomScaleNormal="75" workbookViewId="0">
      <selection activeCell="A79" sqref="A79"/>
    </sheetView>
  </sheetViews>
  <sheetFormatPr defaultColWidth="10.90625" defaultRowHeight="14.5" x14ac:dyDescent="0.35"/>
  <cols>
    <col min="1" max="1" width="36.36328125" customWidth="1"/>
    <col min="2" max="2" width="12.7265625" bestFit="1" customWidth="1"/>
    <col min="3" max="3" width="12.54296875" bestFit="1" customWidth="1"/>
    <col min="4" max="4" width="12.81640625" bestFit="1" customWidth="1"/>
    <col min="5" max="5" width="12.7265625" bestFit="1" customWidth="1"/>
    <col min="6" max="6" width="14.7265625" bestFit="1" customWidth="1"/>
    <col min="7" max="7" width="14.36328125" bestFit="1" customWidth="1"/>
    <col min="8" max="9" width="15.36328125" bestFit="1" customWidth="1"/>
    <col min="10" max="10" width="10.6328125" bestFit="1" customWidth="1"/>
    <col min="11" max="11" width="8.90625" bestFit="1" customWidth="1"/>
    <col min="12" max="12" width="7.453125" customWidth="1"/>
    <col min="13" max="13" width="17.26953125" customWidth="1"/>
    <col min="14" max="14" width="16.453125" customWidth="1"/>
    <col min="15" max="15" width="14.7265625" customWidth="1"/>
    <col min="16" max="16" width="14.81640625" customWidth="1"/>
    <col min="17" max="17" width="7" bestFit="1" customWidth="1"/>
    <col min="18" max="18" width="7.36328125" bestFit="1" customWidth="1"/>
  </cols>
  <sheetData>
    <row r="1" spans="1:16" ht="16.5" x14ac:dyDescent="0.45">
      <c r="A1" s="381" t="s">
        <v>368</v>
      </c>
      <c r="B1" s="382" t="s">
        <v>333</v>
      </c>
      <c r="C1" s="383">
        <v>45060</v>
      </c>
      <c r="D1" s="484" t="s">
        <v>334</v>
      </c>
      <c r="E1" s="484"/>
      <c r="F1" s="484"/>
      <c r="G1" s="484"/>
      <c r="H1" s="484"/>
      <c r="I1" s="484"/>
      <c r="J1" s="484"/>
      <c r="K1" s="484"/>
      <c r="L1" s="484"/>
      <c r="M1" s="484"/>
      <c r="N1" s="484"/>
      <c r="O1" s="484"/>
      <c r="P1" s="484"/>
    </row>
    <row r="2" spans="1:16" ht="50" thickBot="1" x14ac:dyDescent="0.4">
      <c r="A2" s="349" t="s">
        <v>189</v>
      </c>
      <c r="B2" s="350" t="s">
        <v>316</v>
      </c>
      <c r="C2" s="350" t="s">
        <v>335</v>
      </c>
      <c r="D2" s="350" t="s">
        <v>336</v>
      </c>
      <c r="E2" s="350" t="s">
        <v>318</v>
      </c>
      <c r="F2" s="350" t="s">
        <v>337</v>
      </c>
      <c r="G2" s="350" t="s">
        <v>338</v>
      </c>
      <c r="H2" s="350" t="s">
        <v>339</v>
      </c>
      <c r="I2" s="350" t="s">
        <v>340</v>
      </c>
      <c r="J2" s="350" t="s">
        <v>341</v>
      </c>
      <c r="K2" s="350" t="s">
        <v>342</v>
      </c>
      <c r="L2" s="384" t="s">
        <v>343</v>
      </c>
      <c r="M2" s="350" t="s">
        <v>344</v>
      </c>
      <c r="N2" s="350" t="s">
        <v>345</v>
      </c>
      <c r="O2" s="350" t="s">
        <v>346</v>
      </c>
      <c r="P2" s="350" t="s">
        <v>347</v>
      </c>
    </row>
    <row r="3" spans="1:16" ht="16.5" x14ac:dyDescent="0.45">
      <c r="A3" s="123" t="s">
        <v>117</v>
      </c>
      <c r="B3" s="116">
        <v>24</v>
      </c>
      <c r="C3" s="124">
        <v>18</v>
      </c>
      <c r="D3" s="136">
        <v>4</v>
      </c>
      <c r="E3" s="352">
        <f>B3-D3</f>
        <v>20</v>
      </c>
      <c r="F3" s="385">
        <v>17</v>
      </c>
      <c r="G3" s="145">
        <f>(F3)/E3</f>
        <v>0.85</v>
      </c>
      <c r="H3" s="386">
        <v>408</v>
      </c>
      <c r="I3" s="386">
        <v>386</v>
      </c>
      <c r="J3" s="386">
        <v>4</v>
      </c>
      <c r="K3" s="386">
        <v>18</v>
      </c>
      <c r="L3" s="387">
        <f>H3-(I3+J3+K3)</f>
        <v>0</v>
      </c>
      <c r="M3" s="145">
        <f>I3/H3</f>
        <v>0.94607843137254899</v>
      </c>
      <c r="N3" s="145">
        <f>J3/H3</f>
        <v>9.8039215686274508E-3</v>
      </c>
      <c r="O3" s="145">
        <f>K3/H3</f>
        <v>4.4117647058823532E-2</v>
      </c>
      <c r="P3" s="145">
        <f>M3+N3</f>
        <v>0.95588235294117641</v>
      </c>
    </row>
    <row r="4" spans="1:16" ht="16.5" x14ac:dyDescent="0.45">
      <c r="A4" s="115" t="s">
        <v>130</v>
      </c>
      <c r="B4" s="116">
        <v>32</v>
      </c>
      <c r="C4" s="116">
        <v>17</v>
      </c>
      <c r="D4" s="134">
        <v>7</v>
      </c>
      <c r="E4" s="352">
        <f t="shared" ref="E4:E11" si="0">B4-D4</f>
        <v>25</v>
      </c>
      <c r="F4" s="388">
        <v>19</v>
      </c>
      <c r="G4" s="145">
        <f t="shared" ref="G4:G19" si="1">(F4)/E4</f>
        <v>0.76</v>
      </c>
      <c r="H4" s="386">
        <v>509</v>
      </c>
      <c r="I4" s="386">
        <v>478</v>
      </c>
      <c r="J4" s="386">
        <v>0</v>
      </c>
      <c r="K4" s="386">
        <v>31</v>
      </c>
      <c r="L4" s="387">
        <f t="shared" ref="L4:L17" si="2">H4-(I4+J4+K4)</f>
        <v>0</v>
      </c>
      <c r="M4" s="145">
        <f t="shared" ref="M4:M16" si="3">I4/H4</f>
        <v>0.93909626719056971</v>
      </c>
      <c r="N4" s="145">
        <f t="shared" ref="N4:N16" si="4">J4/H4</f>
        <v>0</v>
      </c>
      <c r="O4" s="145">
        <f t="shared" ref="O4:O16" si="5">K4/H4</f>
        <v>6.0903732809430254E-2</v>
      </c>
      <c r="P4" s="145">
        <f t="shared" ref="P4:P17" si="6">M4+N4</f>
        <v>0.93909626719056971</v>
      </c>
    </row>
    <row r="5" spans="1:16" ht="16.5" x14ac:dyDescent="0.45">
      <c r="A5" s="119" t="s">
        <v>157</v>
      </c>
      <c r="B5" s="116">
        <v>39</v>
      </c>
      <c r="C5" s="116">
        <v>16</v>
      </c>
      <c r="D5" s="134">
        <v>5</v>
      </c>
      <c r="E5" s="352">
        <f t="shared" si="0"/>
        <v>34</v>
      </c>
      <c r="F5" s="388">
        <v>30</v>
      </c>
      <c r="G5" s="145">
        <f t="shared" si="1"/>
        <v>0.88235294117647056</v>
      </c>
      <c r="H5" s="386">
        <v>604</v>
      </c>
      <c r="I5" s="386">
        <v>580</v>
      </c>
      <c r="J5" s="386">
        <v>7</v>
      </c>
      <c r="K5" s="386">
        <v>17</v>
      </c>
      <c r="L5" s="387">
        <f t="shared" si="2"/>
        <v>0</v>
      </c>
      <c r="M5" s="145">
        <f t="shared" si="3"/>
        <v>0.96026490066225167</v>
      </c>
      <c r="N5" s="145">
        <f t="shared" si="4"/>
        <v>1.1589403973509934E-2</v>
      </c>
      <c r="O5" s="145">
        <f t="shared" si="5"/>
        <v>2.8145695364238412E-2</v>
      </c>
      <c r="P5" s="145">
        <f t="shared" si="6"/>
        <v>0.97185430463576161</v>
      </c>
    </row>
    <row r="6" spans="1:16" ht="16.5" x14ac:dyDescent="0.45">
      <c r="A6" s="119" t="s">
        <v>158</v>
      </c>
      <c r="B6" s="116">
        <v>66</v>
      </c>
      <c r="C6" s="389">
        <v>15</v>
      </c>
      <c r="D6" s="141">
        <v>24</v>
      </c>
      <c r="E6" s="352">
        <f t="shared" si="0"/>
        <v>42</v>
      </c>
      <c r="F6" s="388">
        <v>38</v>
      </c>
      <c r="G6" s="145">
        <f t="shared" si="1"/>
        <v>0.90476190476190477</v>
      </c>
      <c r="H6" s="386">
        <v>1146</v>
      </c>
      <c r="I6" s="386">
        <v>1130</v>
      </c>
      <c r="J6" s="386">
        <v>5</v>
      </c>
      <c r="K6" s="386">
        <v>11</v>
      </c>
      <c r="L6" s="387">
        <f t="shared" si="2"/>
        <v>0</v>
      </c>
      <c r="M6" s="145">
        <f t="shared" si="3"/>
        <v>0.98603839441535779</v>
      </c>
      <c r="N6" s="145">
        <f t="shared" si="4"/>
        <v>4.3630017452006981E-3</v>
      </c>
      <c r="O6" s="145">
        <f t="shared" si="5"/>
        <v>9.5986038394415361E-3</v>
      </c>
      <c r="P6" s="145">
        <f t="shared" si="6"/>
        <v>0.99040139616055844</v>
      </c>
    </row>
    <row r="7" spans="1:16" ht="16.5" x14ac:dyDescent="0.45">
      <c r="A7" s="180" t="s">
        <v>192</v>
      </c>
      <c r="B7" s="116">
        <v>118</v>
      </c>
      <c r="C7" s="116">
        <v>14</v>
      </c>
      <c r="D7" s="116">
        <v>63</v>
      </c>
      <c r="E7" s="352">
        <f t="shared" si="0"/>
        <v>55</v>
      </c>
      <c r="F7" s="388">
        <v>39</v>
      </c>
      <c r="G7" s="145">
        <f t="shared" si="1"/>
        <v>0.70909090909090911</v>
      </c>
      <c r="H7" s="386">
        <v>2114</v>
      </c>
      <c r="I7" s="386">
        <v>2051</v>
      </c>
      <c r="J7" s="386">
        <v>1</v>
      </c>
      <c r="K7" s="386">
        <v>62</v>
      </c>
      <c r="L7" s="387">
        <f t="shared" si="2"/>
        <v>0</v>
      </c>
      <c r="M7" s="145">
        <f t="shared" si="3"/>
        <v>0.9701986754966887</v>
      </c>
      <c r="N7" s="145">
        <f t="shared" si="4"/>
        <v>4.7303689687795648E-4</v>
      </c>
      <c r="O7" s="145">
        <f t="shared" si="5"/>
        <v>2.9328287606433301E-2</v>
      </c>
      <c r="P7" s="145">
        <f t="shared" si="6"/>
        <v>0.97067171239356664</v>
      </c>
    </row>
    <row r="8" spans="1:16" ht="16.5" x14ac:dyDescent="0.45">
      <c r="A8" s="180" t="s">
        <v>201</v>
      </c>
      <c r="B8" s="116">
        <v>77</v>
      </c>
      <c r="C8" s="116">
        <v>13</v>
      </c>
      <c r="D8" s="116">
        <v>29</v>
      </c>
      <c r="E8" s="352">
        <f t="shared" si="0"/>
        <v>48</v>
      </c>
      <c r="F8" s="388">
        <v>39</v>
      </c>
      <c r="G8" s="145">
        <f t="shared" si="1"/>
        <v>0.8125</v>
      </c>
      <c r="H8" s="386">
        <v>1224</v>
      </c>
      <c r="I8" s="386">
        <v>1176</v>
      </c>
      <c r="J8" s="386">
        <v>10</v>
      </c>
      <c r="K8" s="386">
        <v>38</v>
      </c>
      <c r="L8" s="387">
        <f t="shared" si="2"/>
        <v>0</v>
      </c>
      <c r="M8" s="145">
        <f t="shared" si="3"/>
        <v>0.96078431372549022</v>
      </c>
      <c r="N8" s="145">
        <f t="shared" si="4"/>
        <v>8.1699346405228763E-3</v>
      </c>
      <c r="O8" s="145">
        <f t="shared" si="5"/>
        <v>3.1045751633986929E-2</v>
      </c>
      <c r="P8" s="145">
        <f t="shared" si="6"/>
        <v>0.96895424836601307</v>
      </c>
    </row>
    <row r="9" spans="1:16" ht="16.5" x14ac:dyDescent="0.45">
      <c r="A9" s="180" t="s">
        <v>219</v>
      </c>
      <c r="B9" s="116">
        <v>76</v>
      </c>
      <c r="C9" s="116">
        <v>12</v>
      </c>
      <c r="D9" s="116">
        <v>16</v>
      </c>
      <c r="E9" s="352">
        <f t="shared" si="0"/>
        <v>60</v>
      </c>
      <c r="F9" s="388">
        <v>51</v>
      </c>
      <c r="G9" s="145">
        <f t="shared" si="1"/>
        <v>0.85</v>
      </c>
      <c r="H9" s="386">
        <v>1044</v>
      </c>
      <c r="I9" s="386">
        <v>1017</v>
      </c>
      <c r="J9" s="386">
        <v>0</v>
      </c>
      <c r="K9" s="386">
        <v>27</v>
      </c>
      <c r="L9" s="387">
        <f t="shared" si="2"/>
        <v>0</v>
      </c>
      <c r="M9" s="145">
        <f t="shared" si="3"/>
        <v>0.97413793103448276</v>
      </c>
      <c r="N9" s="145">
        <f t="shared" si="4"/>
        <v>0</v>
      </c>
      <c r="O9" s="145">
        <f t="shared" si="5"/>
        <v>2.5862068965517241E-2</v>
      </c>
      <c r="P9" s="145">
        <f t="shared" si="6"/>
        <v>0.97413793103448276</v>
      </c>
    </row>
    <row r="10" spans="1:16" ht="16.5" x14ac:dyDescent="0.45">
      <c r="A10" s="180" t="s">
        <v>233</v>
      </c>
      <c r="B10" s="116">
        <v>66</v>
      </c>
      <c r="C10" s="116">
        <v>11</v>
      </c>
      <c r="D10" s="116">
        <v>5</v>
      </c>
      <c r="E10" s="352">
        <f t="shared" si="0"/>
        <v>61</v>
      </c>
      <c r="F10" s="388">
        <v>56</v>
      </c>
      <c r="G10" s="145">
        <f t="shared" si="1"/>
        <v>0.91803278688524592</v>
      </c>
      <c r="H10" s="386">
        <v>731</v>
      </c>
      <c r="I10" s="386">
        <v>711</v>
      </c>
      <c r="J10" s="386">
        <v>1</v>
      </c>
      <c r="K10" s="386">
        <v>19</v>
      </c>
      <c r="L10" s="387">
        <f t="shared" si="2"/>
        <v>0</v>
      </c>
      <c r="M10" s="145">
        <f t="shared" si="3"/>
        <v>0.97264021887824892</v>
      </c>
      <c r="N10" s="145">
        <f t="shared" si="4"/>
        <v>1.3679890560875513E-3</v>
      </c>
      <c r="O10" s="145">
        <f t="shared" si="5"/>
        <v>2.5991792065663474E-2</v>
      </c>
      <c r="P10" s="145">
        <f t="shared" si="6"/>
        <v>0.97400820793433651</v>
      </c>
    </row>
    <row r="11" spans="1:16" ht="16.5" x14ac:dyDescent="0.45">
      <c r="A11" s="180" t="s">
        <v>237</v>
      </c>
      <c r="B11" s="116">
        <v>60</v>
      </c>
      <c r="C11" s="116">
        <v>10</v>
      </c>
      <c r="D11" s="116">
        <v>1</v>
      </c>
      <c r="E11" s="352">
        <f t="shared" si="0"/>
        <v>59</v>
      </c>
      <c r="F11" s="388">
        <v>48</v>
      </c>
      <c r="G11" s="145">
        <f t="shared" si="1"/>
        <v>0.81355932203389836</v>
      </c>
      <c r="H11" s="386">
        <v>602</v>
      </c>
      <c r="I11" s="386">
        <v>561</v>
      </c>
      <c r="J11" s="386">
        <v>5</v>
      </c>
      <c r="K11" s="386">
        <v>36</v>
      </c>
      <c r="L11" s="387">
        <f t="shared" si="2"/>
        <v>0</v>
      </c>
      <c r="M11" s="145">
        <f t="shared" si="3"/>
        <v>0.93189368770764125</v>
      </c>
      <c r="N11" s="145">
        <f t="shared" si="4"/>
        <v>8.3056478405315621E-3</v>
      </c>
      <c r="O11" s="145">
        <f t="shared" si="5"/>
        <v>5.9800664451827246E-2</v>
      </c>
      <c r="P11" s="145">
        <f t="shared" si="6"/>
        <v>0.94019933554817281</v>
      </c>
    </row>
    <row r="12" spans="1:16" ht="16.5" x14ac:dyDescent="0.45">
      <c r="A12" s="180" t="s">
        <v>248</v>
      </c>
      <c r="B12" s="116">
        <v>59</v>
      </c>
      <c r="C12" s="116">
        <v>9</v>
      </c>
      <c r="D12" s="116">
        <v>0</v>
      </c>
      <c r="E12" s="352">
        <f t="shared" ref="E12:E17" si="7">B12-D12</f>
        <v>59</v>
      </c>
      <c r="F12" s="388">
        <v>46</v>
      </c>
      <c r="G12" s="145">
        <f t="shared" si="1"/>
        <v>0.77966101694915257</v>
      </c>
      <c r="H12" s="386">
        <v>531</v>
      </c>
      <c r="I12" s="386">
        <v>489</v>
      </c>
      <c r="J12" s="386">
        <v>0</v>
      </c>
      <c r="K12" s="386">
        <v>42</v>
      </c>
      <c r="L12" s="387">
        <f t="shared" si="2"/>
        <v>0</v>
      </c>
      <c r="M12" s="145">
        <f t="shared" si="3"/>
        <v>0.92090395480225984</v>
      </c>
      <c r="N12" s="145">
        <f t="shared" si="4"/>
        <v>0</v>
      </c>
      <c r="O12" s="145">
        <f t="shared" si="5"/>
        <v>7.909604519774012E-2</v>
      </c>
      <c r="P12" s="145">
        <f t="shared" si="6"/>
        <v>0.92090395480225984</v>
      </c>
    </row>
    <row r="13" spans="1:16" ht="16.5" x14ac:dyDescent="0.45">
      <c r="A13" s="180" t="s">
        <v>278</v>
      </c>
      <c r="B13" s="116">
        <v>45</v>
      </c>
      <c r="C13" s="116">
        <v>8</v>
      </c>
      <c r="D13" s="116">
        <v>1</v>
      </c>
      <c r="E13" s="352">
        <f t="shared" si="7"/>
        <v>44</v>
      </c>
      <c r="F13" s="390">
        <v>41</v>
      </c>
      <c r="G13" s="145">
        <f t="shared" si="1"/>
        <v>0.93181818181818177</v>
      </c>
      <c r="H13" s="386">
        <v>364</v>
      </c>
      <c r="I13" s="386">
        <v>349</v>
      </c>
      <c r="J13" s="386">
        <v>0</v>
      </c>
      <c r="K13" s="386">
        <v>15</v>
      </c>
      <c r="L13" s="387">
        <f t="shared" si="2"/>
        <v>0</v>
      </c>
      <c r="M13" s="145">
        <f t="shared" si="3"/>
        <v>0.95879120879120883</v>
      </c>
      <c r="N13" s="145">
        <f t="shared" si="4"/>
        <v>0</v>
      </c>
      <c r="O13" s="145">
        <f t="shared" si="5"/>
        <v>4.1208791208791208E-2</v>
      </c>
      <c r="P13" s="145">
        <f t="shared" si="6"/>
        <v>0.95879120879120883</v>
      </c>
    </row>
    <row r="14" spans="1:16" ht="16.5" x14ac:dyDescent="0.45">
      <c r="A14" s="180" t="s">
        <v>289</v>
      </c>
      <c r="B14" s="116">
        <v>47</v>
      </c>
      <c r="C14" s="116">
        <v>7</v>
      </c>
      <c r="D14" s="116">
        <v>0</v>
      </c>
      <c r="E14" s="352">
        <f t="shared" si="7"/>
        <v>47</v>
      </c>
      <c r="F14" s="391">
        <v>42</v>
      </c>
      <c r="G14" s="145">
        <f t="shared" si="1"/>
        <v>0.8936170212765957</v>
      </c>
      <c r="H14" s="386">
        <v>329</v>
      </c>
      <c r="I14" s="386">
        <v>312</v>
      </c>
      <c r="J14" s="386">
        <v>1</v>
      </c>
      <c r="K14" s="386">
        <v>16</v>
      </c>
      <c r="L14" s="387">
        <f t="shared" si="2"/>
        <v>0</v>
      </c>
      <c r="M14" s="145">
        <f t="shared" si="3"/>
        <v>0.94832826747720367</v>
      </c>
      <c r="N14" s="145">
        <f t="shared" si="4"/>
        <v>3.0395136778115501E-3</v>
      </c>
      <c r="O14" s="145">
        <f t="shared" si="5"/>
        <v>4.8632218844984802E-2</v>
      </c>
      <c r="P14" s="145">
        <f t="shared" si="6"/>
        <v>0.95136778115501519</v>
      </c>
    </row>
    <row r="15" spans="1:16" ht="16.5" x14ac:dyDescent="0.45">
      <c r="A15" s="180" t="s">
        <v>298</v>
      </c>
      <c r="B15" s="116">
        <v>105</v>
      </c>
      <c r="C15" s="116">
        <v>6</v>
      </c>
      <c r="D15" s="116">
        <v>1</v>
      </c>
      <c r="E15" s="352">
        <f t="shared" si="7"/>
        <v>104</v>
      </c>
      <c r="F15" s="391">
        <v>89</v>
      </c>
      <c r="G15" s="145">
        <f t="shared" si="1"/>
        <v>0.85576923076923073</v>
      </c>
      <c r="H15" s="386">
        <v>636</v>
      </c>
      <c r="I15" s="386">
        <v>600</v>
      </c>
      <c r="J15" s="386">
        <v>0</v>
      </c>
      <c r="K15" s="386">
        <v>36</v>
      </c>
      <c r="L15" s="387">
        <f t="shared" si="2"/>
        <v>0</v>
      </c>
      <c r="M15" s="145">
        <f t="shared" si="3"/>
        <v>0.94339622641509435</v>
      </c>
      <c r="N15" s="145">
        <f t="shared" si="4"/>
        <v>0</v>
      </c>
      <c r="O15" s="145">
        <f t="shared" si="5"/>
        <v>5.6603773584905662E-2</v>
      </c>
      <c r="P15" s="145">
        <f t="shared" si="6"/>
        <v>0.94339622641509435</v>
      </c>
    </row>
    <row r="16" spans="1:16" ht="16.5" x14ac:dyDescent="0.45">
      <c r="A16" s="180" t="s">
        <v>307</v>
      </c>
      <c r="B16" s="116">
        <v>86</v>
      </c>
      <c r="C16" s="116">
        <v>5</v>
      </c>
      <c r="D16" s="116">
        <v>0</v>
      </c>
      <c r="E16" s="352">
        <f t="shared" si="7"/>
        <v>86</v>
      </c>
      <c r="F16" s="392">
        <v>70</v>
      </c>
      <c r="G16" s="145">
        <f t="shared" si="1"/>
        <v>0.81395348837209303</v>
      </c>
      <c r="H16" s="386">
        <v>430</v>
      </c>
      <c r="I16" s="386">
        <v>389</v>
      </c>
      <c r="J16" s="386">
        <v>2</v>
      </c>
      <c r="K16" s="386">
        <v>39</v>
      </c>
      <c r="L16" s="387">
        <f t="shared" si="2"/>
        <v>0</v>
      </c>
      <c r="M16" s="145">
        <f t="shared" si="3"/>
        <v>0.90465116279069768</v>
      </c>
      <c r="N16" s="145">
        <f t="shared" si="4"/>
        <v>4.6511627906976744E-3</v>
      </c>
      <c r="O16" s="145">
        <f t="shared" si="5"/>
        <v>9.0697674418604657E-2</v>
      </c>
      <c r="P16" s="145">
        <f t="shared" si="6"/>
        <v>0.90930232558139534</v>
      </c>
    </row>
    <row r="17" spans="1:16" ht="16.5" x14ac:dyDescent="0.45">
      <c r="A17" s="180" t="s">
        <v>313</v>
      </c>
      <c r="B17" s="116">
        <v>110</v>
      </c>
      <c r="C17" s="116">
        <v>4</v>
      </c>
      <c r="D17" s="116">
        <v>0</v>
      </c>
      <c r="E17" s="352">
        <f t="shared" si="7"/>
        <v>110</v>
      </c>
      <c r="F17" s="392">
        <v>98</v>
      </c>
      <c r="G17" s="145">
        <f t="shared" si="1"/>
        <v>0.89090909090909087</v>
      </c>
      <c r="H17" s="386">
        <v>440</v>
      </c>
      <c r="I17" s="392">
        <v>413</v>
      </c>
      <c r="J17" s="392">
        <v>1</v>
      </c>
      <c r="K17" s="392">
        <v>26</v>
      </c>
      <c r="L17" s="387">
        <f t="shared" si="2"/>
        <v>0</v>
      </c>
      <c r="M17" s="145">
        <f t="shared" ref="M17" si="8">I17/H17</f>
        <v>0.9386363636363636</v>
      </c>
      <c r="N17" s="145">
        <f t="shared" ref="N17" si="9">J17/H17</f>
        <v>2.2727272727272726E-3</v>
      </c>
      <c r="O17" s="145">
        <f t="shared" ref="O17" si="10">K17/H17</f>
        <v>5.909090909090909E-2</v>
      </c>
      <c r="P17" s="145">
        <f t="shared" si="6"/>
        <v>0.94090909090909092</v>
      </c>
    </row>
    <row r="18" spans="1:16" ht="16.5" x14ac:dyDescent="0.45">
      <c r="A18" s="180" t="s">
        <v>362</v>
      </c>
      <c r="B18" s="116">
        <v>86</v>
      </c>
      <c r="C18" s="116">
        <v>3</v>
      </c>
      <c r="D18" s="116">
        <v>0</v>
      </c>
      <c r="E18" s="352">
        <f t="shared" ref="E18" si="11">B18-D18</f>
        <v>86</v>
      </c>
      <c r="F18" s="392">
        <v>76</v>
      </c>
      <c r="G18" s="145">
        <f t="shared" si="1"/>
        <v>0.88372093023255816</v>
      </c>
      <c r="H18" s="386">
        <v>258</v>
      </c>
      <c r="I18" s="392">
        <v>241</v>
      </c>
      <c r="J18" s="392">
        <v>0</v>
      </c>
      <c r="K18" s="392">
        <v>17</v>
      </c>
      <c r="L18" s="387">
        <f t="shared" ref="L18" si="12">H18-(I18+J18+K18)</f>
        <v>0</v>
      </c>
      <c r="M18" s="145">
        <f t="shared" ref="M18" si="13">I18/H18</f>
        <v>0.93410852713178294</v>
      </c>
      <c r="N18" s="145">
        <f t="shared" ref="N18" si="14">J18/H18</f>
        <v>0</v>
      </c>
      <c r="O18" s="145">
        <f t="shared" ref="O18" si="15">K18/H18</f>
        <v>6.589147286821706E-2</v>
      </c>
      <c r="P18" s="145">
        <f t="shared" ref="P18" si="16">M18+N18</f>
        <v>0.93410852713178294</v>
      </c>
    </row>
    <row r="19" spans="1:16" ht="17" thickBot="1" x14ac:dyDescent="0.5">
      <c r="A19" s="180" t="s">
        <v>369</v>
      </c>
      <c r="B19" s="116">
        <v>132</v>
      </c>
      <c r="C19" s="116">
        <v>2</v>
      </c>
      <c r="D19" s="116">
        <v>0</v>
      </c>
      <c r="E19" s="352">
        <f t="shared" ref="E19" si="17">B19-D19</f>
        <v>132</v>
      </c>
      <c r="F19" s="392">
        <v>127</v>
      </c>
      <c r="G19" s="145">
        <f t="shared" si="1"/>
        <v>0.96212121212121215</v>
      </c>
      <c r="H19" s="386">
        <v>264</v>
      </c>
      <c r="I19" s="392">
        <v>259</v>
      </c>
      <c r="J19" s="392">
        <v>0</v>
      </c>
      <c r="K19" s="392">
        <v>5</v>
      </c>
      <c r="L19" s="387">
        <f t="shared" ref="L19" si="18">H19-(I19+J19+K19)</f>
        <v>0</v>
      </c>
      <c r="M19" s="145">
        <f t="shared" ref="M19" si="19">I19/H19</f>
        <v>0.98106060606060608</v>
      </c>
      <c r="N19" s="145">
        <f t="shared" ref="N19" si="20">J19/H19</f>
        <v>0</v>
      </c>
      <c r="O19" s="145">
        <f t="shared" ref="O19" si="21">K19/H19</f>
        <v>1.893939393939394E-2</v>
      </c>
      <c r="P19" s="145">
        <f t="shared" ref="P19" si="22">M19+N19</f>
        <v>0.98106060606060608</v>
      </c>
    </row>
    <row r="20" spans="1:16" ht="17" thickBot="1" x14ac:dyDescent="0.5">
      <c r="A20" s="121" t="s">
        <v>15</v>
      </c>
      <c r="B20" s="122">
        <f>SUM(B3:B19)</f>
        <v>1228</v>
      </c>
      <c r="C20" s="122"/>
      <c r="D20" s="143">
        <f>SUM(D3:D19)</f>
        <v>156</v>
      </c>
      <c r="E20" s="143">
        <f>SUM(E3:E19)</f>
        <v>1072</v>
      </c>
      <c r="F20" s="143">
        <f>SUM(F3:F19)</f>
        <v>926</v>
      </c>
      <c r="G20" s="393">
        <f>IFERROR((F20)/E20,"")</f>
        <v>0.86380597014925375</v>
      </c>
      <c r="H20" s="143">
        <f>SUM(H3:H19)</f>
        <v>11634</v>
      </c>
      <c r="I20" s="143">
        <f>SUM(I3:I19)</f>
        <v>11142</v>
      </c>
      <c r="J20" s="143">
        <f>SUM(J3:J19)</f>
        <v>37</v>
      </c>
      <c r="K20" s="143">
        <f>SUM(K3:K19)</f>
        <v>455</v>
      </c>
      <c r="L20" s="394">
        <f>SUM(L3:L19)</f>
        <v>0</v>
      </c>
      <c r="M20" s="393">
        <f>IFERROR(I20/H20,"")</f>
        <v>0.95771015987622488</v>
      </c>
      <c r="N20" s="393">
        <f>IFERROR(J20/H20,"")</f>
        <v>3.1803335052432526E-3</v>
      </c>
      <c r="O20" s="393">
        <f t="shared" ref="O20" si="23">IFERROR(K20/H20,"")</f>
        <v>3.9109506618531888E-2</v>
      </c>
      <c r="P20" s="393">
        <f t="shared" ref="P20" si="24">IFERROR(M20+N20,"")</f>
        <v>0.96089049338146815</v>
      </c>
    </row>
    <row r="21" spans="1:16" ht="15" thickBot="1" x14ac:dyDescent="0.4">
      <c r="N21" s="395"/>
    </row>
    <row r="22" spans="1:16" ht="16.5" x14ac:dyDescent="0.45">
      <c r="A22" s="396" t="s">
        <v>368</v>
      </c>
      <c r="B22" s="397" t="s">
        <v>333</v>
      </c>
      <c r="C22" s="398">
        <v>45077</v>
      </c>
      <c r="D22" s="485" t="s">
        <v>348</v>
      </c>
      <c r="E22" s="485"/>
      <c r="F22" s="485"/>
      <c r="G22" s="485"/>
      <c r="H22" s="485"/>
      <c r="I22" s="485"/>
      <c r="J22" s="485"/>
      <c r="K22" s="485"/>
      <c r="L22" s="485"/>
      <c r="M22" s="485"/>
      <c r="N22" s="485"/>
      <c r="O22" s="485"/>
      <c r="P22" s="485"/>
    </row>
    <row r="23" spans="1:16" ht="50" thickBot="1" x14ac:dyDescent="0.4">
      <c r="A23" s="399" t="s">
        <v>189</v>
      </c>
      <c r="B23" s="400" t="s">
        <v>316</v>
      </c>
      <c r="C23" s="400" t="s">
        <v>335</v>
      </c>
      <c r="D23" s="400" t="s">
        <v>336</v>
      </c>
      <c r="E23" s="400" t="s">
        <v>318</v>
      </c>
      <c r="F23" s="400" t="s">
        <v>337</v>
      </c>
      <c r="G23" s="400" t="s">
        <v>338</v>
      </c>
      <c r="H23" s="400" t="s">
        <v>339</v>
      </c>
      <c r="I23" s="400" t="s">
        <v>340</v>
      </c>
      <c r="J23" s="400" t="s">
        <v>341</v>
      </c>
      <c r="K23" s="400" t="s">
        <v>342</v>
      </c>
      <c r="L23" s="401" t="s">
        <v>343</v>
      </c>
      <c r="M23" s="400" t="s">
        <v>344</v>
      </c>
      <c r="N23" s="400" t="s">
        <v>345</v>
      </c>
      <c r="O23" s="400" t="s">
        <v>346</v>
      </c>
      <c r="P23" s="400" t="s">
        <v>347</v>
      </c>
    </row>
    <row r="24" spans="1:16" ht="16.5" x14ac:dyDescent="0.45">
      <c r="A24" s="123" t="s">
        <v>117</v>
      </c>
      <c r="B24" s="116">
        <v>24</v>
      </c>
      <c r="C24" s="124"/>
      <c r="D24" s="136"/>
      <c r="E24" s="352">
        <f>B24-D24</f>
        <v>24</v>
      </c>
      <c r="F24" s="386"/>
      <c r="G24" s="145">
        <f>IFERROR((F24)/E24,"")</f>
        <v>0</v>
      </c>
      <c r="H24" s="386"/>
      <c r="I24" s="386"/>
      <c r="J24" s="386"/>
      <c r="K24" s="386"/>
      <c r="L24" s="387">
        <f>H24-(I24+J24+K24)</f>
        <v>0</v>
      </c>
      <c r="M24" s="145" t="str">
        <f>IFERROR(I24/H24,"")</f>
        <v/>
      </c>
      <c r="N24" s="145" t="str">
        <f>IFERROR(J24/H24,"")</f>
        <v/>
      </c>
      <c r="O24" s="145" t="str">
        <f>IFERROR(K24/H24,"")</f>
        <v/>
      </c>
      <c r="P24" s="145" t="str">
        <f>IFERROR(M24+N24,"")</f>
        <v/>
      </c>
    </row>
    <row r="25" spans="1:16" ht="16.5" x14ac:dyDescent="0.45">
      <c r="A25" s="115" t="s">
        <v>130</v>
      </c>
      <c r="B25" s="116">
        <v>32</v>
      </c>
      <c r="C25" s="116"/>
      <c r="D25" s="134"/>
      <c r="E25" s="352">
        <f t="shared" ref="E25:E32" si="25">B25-D25</f>
        <v>32</v>
      </c>
      <c r="F25" s="386"/>
      <c r="G25" s="145">
        <f t="shared" ref="G25:G41" si="26">IFERROR((F25)/E25,"")</f>
        <v>0</v>
      </c>
      <c r="H25" s="386"/>
      <c r="I25" s="386"/>
      <c r="J25" s="386"/>
      <c r="K25" s="386"/>
      <c r="L25" s="387">
        <f t="shared" ref="L25:L38" si="27">H25-(I25+J25+K25)</f>
        <v>0</v>
      </c>
      <c r="M25" s="145" t="str">
        <f t="shared" ref="M25:M38" si="28">IFERROR(I25/H25,"")</f>
        <v/>
      </c>
      <c r="N25" s="145" t="str">
        <f t="shared" ref="N25:N38" si="29">IFERROR(J25/H25,"")</f>
        <v/>
      </c>
      <c r="O25" s="145" t="str">
        <f t="shared" ref="O25:O41" si="30">IFERROR(K25/H25,"")</f>
        <v/>
      </c>
      <c r="P25" s="145" t="str">
        <f t="shared" ref="P25:P41" si="31">IFERROR(M25+N25,"")</f>
        <v/>
      </c>
    </row>
    <row r="26" spans="1:16" ht="16.5" x14ac:dyDescent="0.45">
      <c r="A26" s="119" t="s">
        <v>157</v>
      </c>
      <c r="B26" s="116">
        <v>39</v>
      </c>
      <c r="C26" s="116"/>
      <c r="D26" s="134"/>
      <c r="E26" s="352">
        <f t="shared" si="25"/>
        <v>39</v>
      </c>
      <c r="F26" s="386"/>
      <c r="G26" s="145">
        <f t="shared" si="26"/>
        <v>0</v>
      </c>
      <c r="H26" s="386"/>
      <c r="I26" s="386"/>
      <c r="J26" s="386"/>
      <c r="K26" s="386"/>
      <c r="L26" s="387">
        <f t="shared" si="27"/>
        <v>0</v>
      </c>
      <c r="M26" s="145" t="str">
        <f t="shared" si="28"/>
        <v/>
      </c>
      <c r="N26" s="145" t="str">
        <f t="shared" si="29"/>
        <v/>
      </c>
      <c r="O26" s="145" t="str">
        <f t="shared" si="30"/>
        <v/>
      </c>
      <c r="P26" s="145" t="str">
        <f t="shared" si="31"/>
        <v/>
      </c>
    </row>
    <row r="27" spans="1:16" ht="16.5" x14ac:dyDescent="0.45">
      <c r="A27" s="119" t="s">
        <v>158</v>
      </c>
      <c r="B27" s="116">
        <v>66</v>
      </c>
      <c r="C27" s="389"/>
      <c r="D27" s="141"/>
      <c r="E27" s="352">
        <f t="shared" si="25"/>
        <v>66</v>
      </c>
      <c r="F27" s="386"/>
      <c r="G27" s="145">
        <f t="shared" si="26"/>
        <v>0</v>
      </c>
      <c r="H27" s="386"/>
      <c r="I27" s="386"/>
      <c r="J27" s="386"/>
      <c r="K27" s="386"/>
      <c r="L27" s="387">
        <f t="shared" si="27"/>
        <v>0</v>
      </c>
      <c r="M27" s="145" t="str">
        <f t="shared" si="28"/>
        <v/>
      </c>
      <c r="N27" s="145" t="str">
        <f t="shared" si="29"/>
        <v/>
      </c>
      <c r="O27" s="145" t="str">
        <f t="shared" si="30"/>
        <v/>
      </c>
      <c r="P27" s="145" t="str">
        <f t="shared" si="31"/>
        <v/>
      </c>
    </row>
    <row r="28" spans="1:16" ht="16.5" x14ac:dyDescent="0.45">
      <c r="A28" s="180" t="s">
        <v>192</v>
      </c>
      <c r="B28" s="116">
        <v>118</v>
      </c>
      <c r="C28" s="116"/>
      <c r="D28" s="116"/>
      <c r="E28" s="352">
        <f t="shared" si="25"/>
        <v>118</v>
      </c>
      <c r="F28" s="386"/>
      <c r="G28" s="145">
        <f t="shared" si="26"/>
        <v>0</v>
      </c>
      <c r="H28" s="386"/>
      <c r="I28" s="386"/>
      <c r="J28" s="386"/>
      <c r="K28" s="386"/>
      <c r="L28" s="387">
        <f t="shared" si="27"/>
        <v>0</v>
      </c>
      <c r="M28" s="145" t="str">
        <f t="shared" si="28"/>
        <v/>
      </c>
      <c r="N28" s="145" t="str">
        <f t="shared" si="29"/>
        <v/>
      </c>
      <c r="O28" s="145" t="str">
        <f t="shared" si="30"/>
        <v/>
      </c>
      <c r="P28" s="145" t="str">
        <f t="shared" si="31"/>
        <v/>
      </c>
    </row>
    <row r="29" spans="1:16" ht="16.5" x14ac:dyDescent="0.45">
      <c r="A29" s="180" t="s">
        <v>201</v>
      </c>
      <c r="B29" s="116">
        <v>77</v>
      </c>
      <c r="C29" s="116"/>
      <c r="D29" s="116"/>
      <c r="E29" s="352">
        <f t="shared" si="25"/>
        <v>77</v>
      </c>
      <c r="F29" s="386"/>
      <c r="G29" s="145">
        <f t="shared" si="26"/>
        <v>0</v>
      </c>
      <c r="H29" s="386"/>
      <c r="I29" s="386"/>
      <c r="J29" s="386"/>
      <c r="K29" s="386"/>
      <c r="L29" s="387">
        <f t="shared" si="27"/>
        <v>0</v>
      </c>
      <c r="M29" s="145" t="str">
        <f t="shared" si="28"/>
        <v/>
      </c>
      <c r="N29" s="145" t="str">
        <f t="shared" si="29"/>
        <v/>
      </c>
      <c r="O29" s="145" t="str">
        <f t="shared" si="30"/>
        <v/>
      </c>
      <c r="P29" s="145" t="str">
        <f t="shared" si="31"/>
        <v/>
      </c>
    </row>
    <row r="30" spans="1:16" ht="16.5" x14ac:dyDescent="0.45">
      <c r="A30" s="180" t="s">
        <v>219</v>
      </c>
      <c r="B30" s="116">
        <v>76</v>
      </c>
      <c r="C30" s="116"/>
      <c r="D30" s="116"/>
      <c r="E30" s="352">
        <f t="shared" si="25"/>
        <v>76</v>
      </c>
      <c r="F30" s="386"/>
      <c r="G30" s="145">
        <f t="shared" si="26"/>
        <v>0</v>
      </c>
      <c r="H30" s="386"/>
      <c r="I30" s="386"/>
      <c r="J30" s="386"/>
      <c r="K30" s="386"/>
      <c r="L30" s="387">
        <f t="shared" si="27"/>
        <v>0</v>
      </c>
      <c r="M30" s="145" t="str">
        <f t="shared" si="28"/>
        <v/>
      </c>
      <c r="N30" s="145" t="str">
        <f t="shared" si="29"/>
        <v/>
      </c>
      <c r="O30" s="145" t="str">
        <f t="shared" si="30"/>
        <v/>
      </c>
      <c r="P30" s="145" t="str">
        <f t="shared" si="31"/>
        <v/>
      </c>
    </row>
    <row r="31" spans="1:16" ht="16.5" x14ac:dyDescent="0.45">
      <c r="A31" s="180" t="s">
        <v>233</v>
      </c>
      <c r="B31" s="116">
        <v>66</v>
      </c>
      <c r="C31" s="116"/>
      <c r="D31" s="116"/>
      <c r="E31" s="352">
        <f t="shared" si="25"/>
        <v>66</v>
      </c>
      <c r="F31" s="386"/>
      <c r="G31" s="145">
        <f t="shared" si="26"/>
        <v>0</v>
      </c>
      <c r="H31" s="386"/>
      <c r="I31" s="386"/>
      <c r="J31" s="386"/>
      <c r="K31" s="386"/>
      <c r="L31" s="387">
        <f t="shared" si="27"/>
        <v>0</v>
      </c>
      <c r="M31" s="145" t="str">
        <f t="shared" si="28"/>
        <v/>
      </c>
      <c r="N31" s="145" t="str">
        <f t="shared" si="29"/>
        <v/>
      </c>
      <c r="O31" s="145" t="str">
        <f t="shared" si="30"/>
        <v/>
      </c>
      <c r="P31" s="145" t="str">
        <f t="shared" si="31"/>
        <v/>
      </c>
    </row>
    <row r="32" spans="1:16" ht="16.5" x14ac:dyDescent="0.45">
      <c r="A32" s="180" t="s">
        <v>237</v>
      </c>
      <c r="B32" s="116">
        <v>60</v>
      </c>
      <c r="C32" s="116"/>
      <c r="D32" s="116"/>
      <c r="E32" s="352">
        <f t="shared" si="25"/>
        <v>60</v>
      </c>
      <c r="F32" s="386"/>
      <c r="G32" s="145">
        <f t="shared" si="26"/>
        <v>0</v>
      </c>
      <c r="H32" s="386"/>
      <c r="I32" s="386"/>
      <c r="J32" s="386"/>
      <c r="K32" s="386"/>
      <c r="L32" s="387">
        <f t="shared" si="27"/>
        <v>0</v>
      </c>
      <c r="M32" s="145" t="str">
        <f t="shared" si="28"/>
        <v/>
      </c>
      <c r="N32" s="145" t="str">
        <f t="shared" si="29"/>
        <v/>
      </c>
      <c r="O32" s="145" t="str">
        <f t="shared" si="30"/>
        <v/>
      </c>
      <c r="P32" s="145" t="str">
        <f t="shared" si="31"/>
        <v/>
      </c>
    </row>
    <row r="33" spans="1:18" ht="16.5" x14ac:dyDescent="0.45">
      <c r="A33" s="180" t="s">
        <v>248</v>
      </c>
      <c r="B33" s="116">
        <v>59</v>
      </c>
      <c r="C33" s="116"/>
      <c r="D33" s="116"/>
      <c r="E33" s="352">
        <f t="shared" ref="E33:E38" si="32">B33-D33</f>
        <v>59</v>
      </c>
      <c r="F33" s="386"/>
      <c r="G33" s="145">
        <f t="shared" si="26"/>
        <v>0</v>
      </c>
      <c r="H33" s="386"/>
      <c r="I33" s="386"/>
      <c r="J33" s="386"/>
      <c r="K33" s="386"/>
      <c r="L33" s="387">
        <f t="shared" si="27"/>
        <v>0</v>
      </c>
      <c r="M33" s="145" t="str">
        <f t="shared" si="28"/>
        <v/>
      </c>
      <c r="N33" s="145" t="str">
        <f t="shared" si="29"/>
        <v/>
      </c>
      <c r="O33" s="145" t="str">
        <f t="shared" si="30"/>
        <v/>
      </c>
      <c r="P33" s="145" t="str">
        <f t="shared" si="31"/>
        <v/>
      </c>
    </row>
    <row r="34" spans="1:18" ht="16.5" x14ac:dyDescent="0.45">
      <c r="A34" s="180" t="s">
        <v>278</v>
      </c>
      <c r="B34" s="116">
        <v>45</v>
      </c>
      <c r="C34" s="116"/>
      <c r="D34" s="116"/>
      <c r="E34" s="352">
        <f t="shared" si="32"/>
        <v>45</v>
      </c>
      <c r="F34" s="386"/>
      <c r="G34" s="145">
        <f t="shared" si="26"/>
        <v>0</v>
      </c>
      <c r="H34" s="386"/>
      <c r="I34" s="386"/>
      <c r="J34" s="386"/>
      <c r="K34" s="386"/>
      <c r="L34" s="387">
        <f t="shared" si="27"/>
        <v>0</v>
      </c>
      <c r="M34" s="145" t="str">
        <f t="shared" si="28"/>
        <v/>
      </c>
      <c r="N34" s="145" t="str">
        <f t="shared" si="29"/>
        <v/>
      </c>
      <c r="O34" s="145" t="str">
        <f t="shared" si="30"/>
        <v/>
      </c>
      <c r="P34" s="145" t="str">
        <f t="shared" si="31"/>
        <v/>
      </c>
    </row>
    <row r="35" spans="1:18" ht="16.5" x14ac:dyDescent="0.45">
      <c r="A35" s="180" t="s">
        <v>289</v>
      </c>
      <c r="B35" s="116">
        <v>47</v>
      </c>
      <c r="C35" s="116"/>
      <c r="D35" s="116"/>
      <c r="E35" s="352">
        <f t="shared" si="32"/>
        <v>47</v>
      </c>
      <c r="F35" s="386"/>
      <c r="G35" s="145">
        <f t="shared" si="26"/>
        <v>0</v>
      </c>
      <c r="H35" s="386"/>
      <c r="I35" s="386"/>
      <c r="J35" s="386"/>
      <c r="K35" s="386"/>
      <c r="L35" s="387">
        <f t="shared" si="27"/>
        <v>0</v>
      </c>
      <c r="M35" s="145" t="str">
        <f t="shared" si="28"/>
        <v/>
      </c>
      <c r="N35" s="145" t="str">
        <f t="shared" si="29"/>
        <v/>
      </c>
      <c r="O35" s="145" t="str">
        <f t="shared" si="30"/>
        <v/>
      </c>
      <c r="P35" s="145" t="str">
        <f t="shared" si="31"/>
        <v/>
      </c>
    </row>
    <row r="36" spans="1:18" ht="16.5" x14ac:dyDescent="0.45">
      <c r="A36" s="180" t="s">
        <v>298</v>
      </c>
      <c r="B36" s="116">
        <v>105</v>
      </c>
      <c r="C36" s="116"/>
      <c r="D36" s="116"/>
      <c r="E36" s="352">
        <f t="shared" si="32"/>
        <v>105</v>
      </c>
      <c r="F36" s="386"/>
      <c r="G36" s="145">
        <f t="shared" si="26"/>
        <v>0</v>
      </c>
      <c r="H36" s="386"/>
      <c r="I36" s="386"/>
      <c r="J36" s="386"/>
      <c r="K36" s="386"/>
      <c r="L36" s="387">
        <f t="shared" si="27"/>
        <v>0</v>
      </c>
      <c r="M36" s="145" t="str">
        <f t="shared" si="28"/>
        <v/>
      </c>
      <c r="N36" s="145" t="str">
        <f t="shared" si="29"/>
        <v/>
      </c>
      <c r="O36" s="145" t="str">
        <f t="shared" si="30"/>
        <v/>
      </c>
      <c r="P36" s="145" t="str">
        <f t="shared" si="31"/>
        <v/>
      </c>
    </row>
    <row r="37" spans="1:18" ht="16.5" x14ac:dyDescent="0.45">
      <c r="A37" s="180" t="s">
        <v>307</v>
      </c>
      <c r="B37" s="116">
        <v>86</v>
      </c>
      <c r="C37" s="116"/>
      <c r="D37" s="116"/>
      <c r="E37" s="352">
        <f t="shared" si="32"/>
        <v>86</v>
      </c>
      <c r="F37" s="386"/>
      <c r="G37" s="145">
        <f t="shared" si="26"/>
        <v>0</v>
      </c>
      <c r="H37" s="386"/>
      <c r="I37" s="386"/>
      <c r="J37" s="386"/>
      <c r="K37" s="386"/>
      <c r="L37" s="387">
        <f t="shared" si="27"/>
        <v>0</v>
      </c>
      <c r="M37" s="145" t="str">
        <f t="shared" si="28"/>
        <v/>
      </c>
      <c r="N37" s="145" t="str">
        <f t="shared" si="29"/>
        <v/>
      </c>
      <c r="O37" s="145" t="str">
        <f t="shared" si="30"/>
        <v/>
      </c>
      <c r="P37" s="145" t="str">
        <f t="shared" si="31"/>
        <v/>
      </c>
    </row>
    <row r="38" spans="1:18" ht="16.5" x14ac:dyDescent="0.45">
      <c r="A38" s="180" t="s">
        <v>313</v>
      </c>
      <c r="B38" s="116">
        <v>110</v>
      </c>
      <c r="C38" s="116"/>
      <c r="D38" s="116"/>
      <c r="E38" s="352">
        <f t="shared" si="32"/>
        <v>110</v>
      </c>
      <c r="F38" s="386"/>
      <c r="G38" s="145">
        <f t="shared" si="26"/>
        <v>0</v>
      </c>
      <c r="H38" s="386"/>
      <c r="I38" s="386"/>
      <c r="J38" s="386"/>
      <c r="K38" s="386"/>
      <c r="L38" s="387">
        <f t="shared" si="27"/>
        <v>0</v>
      </c>
      <c r="M38" s="145" t="str">
        <f t="shared" si="28"/>
        <v/>
      </c>
      <c r="N38" s="145" t="str">
        <f t="shared" si="29"/>
        <v/>
      </c>
      <c r="O38" s="145" t="str">
        <f t="shared" si="30"/>
        <v/>
      </c>
      <c r="P38" s="145" t="str">
        <f t="shared" si="31"/>
        <v/>
      </c>
    </row>
    <row r="39" spans="1:18" ht="16.5" x14ac:dyDescent="0.45">
      <c r="A39" s="180" t="s">
        <v>362</v>
      </c>
      <c r="B39" s="116">
        <v>86</v>
      </c>
      <c r="C39" s="116"/>
      <c r="D39" s="116"/>
      <c r="E39" s="352">
        <f t="shared" ref="E39" si="33">B39-D39</f>
        <v>86</v>
      </c>
      <c r="F39" s="386"/>
      <c r="G39" s="145">
        <f t="shared" si="26"/>
        <v>0</v>
      </c>
      <c r="H39" s="386"/>
      <c r="I39" s="386"/>
      <c r="J39" s="386"/>
      <c r="K39" s="386"/>
      <c r="L39" s="387">
        <f t="shared" ref="L39" si="34">H39-(I39+J39+K39)</f>
        <v>0</v>
      </c>
      <c r="M39" s="145" t="str">
        <f t="shared" ref="M39" si="35">IFERROR(I39/H39,"")</f>
        <v/>
      </c>
      <c r="N39" s="145" t="str">
        <f t="shared" ref="N39" si="36">IFERROR(J39/H39,"")</f>
        <v/>
      </c>
      <c r="O39" s="145" t="str">
        <f t="shared" ref="O39" si="37">IFERROR(K39/H39,"")</f>
        <v/>
      </c>
      <c r="P39" s="145" t="str">
        <f t="shared" ref="P39" si="38">IFERROR(M39+N39,"")</f>
        <v/>
      </c>
    </row>
    <row r="40" spans="1:18" ht="17" thickBot="1" x14ac:dyDescent="0.5">
      <c r="A40" s="180" t="s">
        <v>369</v>
      </c>
      <c r="B40" s="116">
        <v>132</v>
      </c>
      <c r="C40" s="116"/>
      <c r="D40" s="116"/>
      <c r="E40" s="352">
        <f t="shared" ref="E40" si="39">B40-D40</f>
        <v>132</v>
      </c>
      <c r="F40" s="386"/>
      <c r="G40" s="145">
        <f t="shared" si="26"/>
        <v>0</v>
      </c>
      <c r="H40" s="386"/>
      <c r="I40" s="386"/>
      <c r="J40" s="386"/>
      <c r="K40" s="386"/>
      <c r="L40" s="387">
        <f t="shared" ref="L40" si="40">H40-(I40+J40+K40)</f>
        <v>0</v>
      </c>
      <c r="M40" s="145" t="str">
        <f t="shared" ref="M40" si="41">IFERROR(I40/H40,"")</f>
        <v/>
      </c>
      <c r="N40" s="145" t="str">
        <f t="shared" ref="N40" si="42">IFERROR(J40/H40,"")</f>
        <v/>
      </c>
      <c r="O40" s="145" t="str">
        <f t="shared" ref="O40" si="43">IFERROR(K40/H40,"")</f>
        <v/>
      </c>
      <c r="P40" s="145" t="str">
        <f t="shared" ref="P40" si="44">IFERROR(M40+N40,"")</f>
        <v/>
      </c>
    </row>
    <row r="41" spans="1:18" ht="17" thickBot="1" x14ac:dyDescent="0.5">
      <c r="A41" s="402" t="s">
        <v>15</v>
      </c>
      <c r="B41" s="403">
        <f>SUM(B24:B40)</f>
        <v>1228</v>
      </c>
      <c r="C41" s="403"/>
      <c r="D41" s="403">
        <f>SUM(D24:D40)</f>
        <v>0</v>
      </c>
      <c r="E41" s="403">
        <f>SUM(E24:E40)</f>
        <v>1228</v>
      </c>
      <c r="F41" s="404">
        <f>SUM(F24:F40)</f>
        <v>0</v>
      </c>
      <c r="G41" s="405">
        <f t="shared" si="26"/>
        <v>0</v>
      </c>
      <c r="H41" s="403">
        <f>SUM(H24:H40)</f>
        <v>0</v>
      </c>
      <c r="I41" s="403">
        <f>SUM(I24:I40)</f>
        <v>0</v>
      </c>
      <c r="J41" s="403">
        <f>SUM(J24:J40)</f>
        <v>0</v>
      </c>
      <c r="K41" s="403">
        <f>SUM(K24:K40)</f>
        <v>0</v>
      </c>
      <c r="L41" s="403">
        <f>SUM(L24:L40)</f>
        <v>0</v>
      </c>
      <c r="M41" s="405" t="str">
        <f>IFERROR(I41/H41,"")</f>
        <v/>
      </c>
      <c r="N41" s="405" t="str">
        <f>IFERROR(J41/H41,"")</f>
        <v/>
      </c>
      <c r="O41" s="405" t="str">
        <f t="shared" si="30"/>
        <v/>
      </c>
      <c r="P41" s="405" t="str">
        <f t="shared" si="31"/>
        <v/>
      </c>
    </row>
    <row r="42" spans="1:18" x14ac:dyDescent="0.35">
      <c r="N42" s="395"/>
    </row>
    <row r="43" spans="1:18" hidden="1" x14ac:dyDescent="0.35">
      <c r="N43" s="395"/>
    </row>
    <row r="44" spans="1:18" hidden="1" x14ac:dyDescent="0.35">
      <c r="A44" s="406" t="s">
        <v>349</v>
      </c>
      <c r="B44" s="407">
        <v>44501</v>
      </c>
      <c r="C44" s="407">
        <v>44531</v>
      </c>
      <c r="D44" s="407">
        <v>44562</v>
      </c>
      <c r="E44" s="407">
        <v>44593</v>
      </c>
      <c r="F44" s="407">
        <v>44621</v>
      </c>
      <c r="G44" s="407">
        <v>44652</v>
      </c>
      <c r="H44" s="407">
        <v>44682</v>
      </c>
      <c r="I44" s="407">
        <v>44713</v>
      </c>
      <c r="J44" s="407">
        <v>44743</v>
      </c>
      <c r="K44" s="407">
        <v>44774</v>
      </c>
      <c r="L44" s="407">
        <v>44805</v>
      </c>
      <c r="M44" s="407">
        <v>44835</v>
      </c>
      <c r="N44" s="407">
        <v>44866</v>
      </c>
      <c r="O44" s="407">
        <v>44896</v>
      </c>
      <c r="P44" s="407">
        <v>44927</v>
      </c>
      <c r="Q44" s="407">
        <v>44958</v>
      </c>
      <c r="R44" s="407">
        <v>44986</v>
      </c>
    </row>
    <row r="45" spans="1:18" hidden="1" x14ac:dyDescent="0.35">
      <c r="A45" s="408" t="s">
        <v>338</v>
      </c>
      <c r="B45" s="409"/>
      <c r="C45" s="409"/>
      <c r="D45" s="409"/>
      <c r="E45" s="409"/>
      <c r="F45" s="409"/>
      <c r="G45" s="409"/>
      <c r="H45" s="409"/>
      <c r="I45" s="409"/>
      <c r="J45" s="409"/>
      <c r="K45" s="409"/>
      <c r="L45" s="409"/>
      <c r="M45" s="409"/>
      <c r="N45" s="410"/>
      <c r="O45" s="409"/>
      <c r="P45" s="409"/>
      <c r="Q45" s="409"/>
      <c r="R45" s="409"/>
    </row>
    <row r="46" spans="1:18" hidden="1" x14ac:dyDescent="0.35">
      <c r="A46" s="408" t="s">
        <v>344</v>
      </c>
      <c r="B46" s="409"/>
      <c r="C46" s="409"/>
      <c r="D46" s="409"/>
      <c r="E46" s="409"/>
      <c r="F46" s="409"/>
      <c r="G46" s="409"/>
      <c r="H46" s="409"/>
      <c r="I46" s="409"/>
      <c r="J46" s="409"/>
      <c r="K46" s="409"/>
      <c r="L46" s="409"/>
      <c r="M46" s="409"/>
      <c r="N46" s="410"/>
      <c r="O46" s="409"/>
      <c r="P46" s="409"/>
      <c r="Q46" s="409"/>
      <c r="R46" s="409"/>
    </row>
    <row r="47" spans="1:18" hidden="1" x14ac:dyDescent="0.35">
      <c r="A47" s="408" t="s">
        <v>350</v>
      </c>
      <c r="B47" s="409"/>
      <c r="C47" s="409"/>
      <c r="D47" s="409"/>
      <c r="E47" s="409"/>
      <c r="F47" s="409"/>
      <c r="G47" s="409"/>
      <c r="H47" s="409"/>
      <c r="I47" s="409"/>
      <c r="J47" s="409"/>
      <c r="K47" s="409"/>
      <c r="L47" s="409"/>
      <c r="M47" s="409"/>
      <c r="N47" s="410"/>
      <c r="O47" s="409"/>
      <c r="P47" s="409"/>
      <c r="Q47" s="409"/>
      <c r="R47" s="409"/>
    </row>
    <row r="48" spans="1:18" hidden="1" x14ac:dyDescent="0.35">
      <c r="A48" s="408" t="s">
        <v>351</v>
      </c>
      <c r="B48" s="409"/>
      <c r="C48" s="409"/>
      <c r="D48" s="409"/>
      <c r="E48" s="409"/>
      <c r="F48" s="409"/>
      <c r="G48" s="409"/>
      <c r="H48" s="409"/>
      <c r="I48" s="409"/>
      <c r="J48" s="409"/>
      <c r="K48" s="409"/>
      <c r="L48" s="409"/>
      <c r="M48" s="409"/>
      <c r="N48" s="410"/>
      <c r="O48" s="409"/>
      <c r="P48" s="409"/>
      <c r="Q48" s="409"/>
      <c r="R48" s="409"/>
    </row>
    <row r="49" spans="1:18" hidden="1" x14ac:dyDescent="0.35">
      <c r="A49" s="408" t="s">
        <v>347</v>
      </c>
      <c r="B49" s="409"/>
      <c r="C49" s="409"/>
      <c r="D49" s="409"/>
      <c r="E49" s="409"/>
      <c r="F49" s="409"/>
      <c r="G49" s="409"/>
      <c r="H49" s="409"/>
      <c r="I49" s="409"/>
      <c r="J49" s="409"/>
      <c r="K49" s="409"/>
      <c r="L49" s="409"/>
      <c r="M49" s="409"/>
      <c r="N49" s="410"/>
      <c r="O49" s="409"/>
      <c r="P49" s="409"/>
      <c r="Q49" s="409"/>
      <c r="R49" s="409"/>
    </row>
    <row r="50" spans="1:18" hidden="1" x14ac:dyDescent="0.35">
      <c r="B50" s="411"/>
      <c r="C50" s="411"/>
      <c r="D50" s="411"/>
      <c r="E50" s="411"/>
      <c r="F50" s="411"/>
      <c r="G50" s="411"/>
      <c r="H50" s="411"/>
      <c r="I50" s="411"/>
      <c r="J50" s="411"/>
      <c r="K50" s="411"/>
      <c r="L50" s="411"/>
      <c r="M50" s="411"/>
      <c r="N50" s="412"/>
      <c r="O50" s="411"/>
      <c r="P50" s="411"/>
      <c r="Q50" s="411"/>
      <c r="R50" s="411"/>
    </row>
    <row r="51" spans="1:18" hidden="1" x14ac:dyDescent="0.35">
      <c r="A51" s="413" t="s">
        <v>352</v>
      </c>
      <c r="B51" s="414">
        <v>44501</v>
      </c>
      <c r="C51" s="414">
        <v>44531</v>
      </c>
      <c r="D51" s="414">
        <v>44562</v>
      </c>
      <c r="E51" s="414">
        <v>44593</v>
      </c>
      <c r="F51" s="414">
        <v>44621</v>
      </c>
      <c r="G51" s="414">
        <v>44652</v>
      </c>
      <c r="H51" s="414">
        <v>44682</v>
      </c>
      <c r="I51" s="414">
        <v>44713</v>
      </c>
      <c r="J51" s="414">
        <v>44743</v>
      </c>
      <c r="K51" s="414">
        <v>44774</v>
      </c>
      <c r="L51" s="414">
        <v>44805</v>
      </c>
      <c r="M51" s="414">
        <v>44835</v>
      </c>
      <c r="N51" s="414">
        <v>44866</v>
      </c>
      <c r="O51" s="414">
        <v>44896</v>
      </c>
      <c r="P51" s="414">
        <v>44927</v>
      </c>
      <c r="Q51" s="414">
        <v>44958</v>
      </c>
      <c r="R51" s="414">
        <v>44986</v>
      </c>
    </row>
    <row r="52" spans="1:18" hidden="1" x14ac:dyDescent="0.35">
      <c r="A52" s="415" t="s">
        <v>338</v>
      </c>
      <c r="B52" s="416"/>
      <c r="C52" s="416"/>
      <c r="D52" s="416"/>
      <c r="E52" s="416"/>
      <c r="F52" s="416"/>
      <c r="G52" s="416"/>
      <c r="H52" s="416"/>
      <c r="I52" s="416"/>
      <c r="J52" s="416"/>
      <c r="K52" s="416"/>
      <c r="L52" s="416"/>
      <c r="M52" s="416"/>
      <c r="N52" s="417"/>
      <c r="O52" s="416"/>
      <c r="P52" s="416"/>
      <c r="Q52" s="416"/>
      <c r="R52" s="416"/>
    </row>
    <row r="53" spans="1:18" hidden="1" x14ac:dyDescent="0.35">
      <c r="A53" s="415" t="s">
        <v>344</v>
      </c>
      <c r="B53" s="416"/>
      <c r="C53" s="416"/>
      <c r="D53" s="416"/>
      <c r="E53" s="416"/>
      <c r="F53" s="416"/>
      <c r="G53" s="416"/>
      <c r="H53" s="416"/>
      <c r="I53" s="416"/>
      <c r="J53" s="416"/>
      <c r="K53" s="416"/>
      <c r="L53" s="416"/>
      <c r="M53" s="416"/>
      <c r="N53" s="417"/>
      <c r="O53" s="416"/>
      <c r="P53" s="416"/>
      <c r="Q53" s="416"/>
      <c r="R53" s="416"/>
    </row>
    <row r="54" spans="1:18" hidden="1" x14ac:dyDescent="0.35">
      <c r="A54" s="415" t="s">
        <v>350</v>
      </c>
      <c r="B54" s="416"/>
      <c r="C54" s="416"/>
      <c r="D54" s="416"/>
      <c r="E54" s="416"/>
      <c r="F54" s="416"/>
      <c r="G54" s="416"/>
      <c r="H54" s="416"/>
      <c r="I54" s="416"/>
      <c r="J54" s="416"/>
      <c r="K54" s="416"/>
      <c r="L54" s="416"/>
      <c r="M54" s="416"/>
      <c r="N54" s="417"/>
      <c r="O54" s="416"/>
      <c r="P54" s="416"/>
      <c r="Q54" s="416"/>
      <c r="R54" s="416"/>
    </row>
    <row r="55" spans="1:18" hidden="1" x14ac:dyDescent="0.35">
      <c r="A55" s="415" t="s">
        <v>351</v>
      </c>
      <c r="B55" s="416"/>
      <c r="C55" s="416"/>
      <c r="D55" s="416"/>
      <c r="E55" s="416"/>
      <c r="F55" s="416"/>
      <c r="G55" s="416"/>
      <c r="H55" s="416"/>
      <c r="I55" s="416"/>
      <c r="J55" s="416"/>
      <c r="K55" s="416"/>
      <c r="L55" s="416"/>
      <c r="M55" s="416"/>
      <c r="N55" s="417"/>
      <c r="O55" s="416"/>
      <c r="P55" s="416"/>
      <c r="Q55" s="416"/>
      <c r="R55" s="416"/>
    </row>
    <row r="56" spans="1:18" hidden="1" x14ac:dyDescent="0.35">
      <c r="A56" s="415" t="s">
        <v>347</v>
      </c>
      <c r="B56" s="416"/>
      <c r="C56" s="416"/>
      <c r="D56" s="416"/>
      <c r="E56" s="416"/>
      <c r="F56" s="416"/>
      <c r="G56" s="416"/>
      <c r="H56" s="416"/>
      <c r="I56" s="416"/>
      <c r="J56" s="416"/>
      <c r="K56" s="416"/>
      <c r="L56" s="416"/>
      <c r="M56" s="416"/>
      <c r="N56" s="417"/>
      <c r="O56" s="416"/>
      <c r="P56" s="416"/>
      <c r="Q56" s="416"/>
      <c r="R56" s="416"/>
    </row>
    <row r="57" spans="1:18" hidden="1" x14ac:dyDescent="0.35">
      <c r="N57" s="395"/>
    </row>
    <row r="58" spans="1:18" x14ac:dyDescent="0.35">
      <c r="N58" s="395"/>
    </row>
    <row r="59" spans="1:18" x14ac:dyDescent="0.35">
      <c r="A59" s="418" t="s">
        <v>353</v>
      </c>
      <c r="B59" s="419">
        <v>44866</v>
      </c>
      <c r="C59" s="419">
        <v>44896</v>
      </c>
      <c r="D59" s="419">
        <v>44927</v>
      </c>
      <c r="E59" s="419">
        <v>44958</v>
      </c>
      <c r="F59" s="419">
        <v>44986</v>
      </c>
      <c r="G59" s="419">
        <v>45017</v>
      </c>
      <c r="H59" s="419" t="s">
        <v>66</v>
      </c>
    </row>
    <row r="60" spans="1:18" x14ac:dyDescent="0.35">
      <c r="A60" s="420" t="s">
        <v>354</v>
      </c>
      <c r="B60" s="421">
        <v>4</v>
      </c>
      <c r="C60" s="421">
        <v>7</v>
      </c>
      <c r="D60" s="421">
        <v>5</v>
      </c>
      <c r="E60" s="421">
        <v>24</v>
      </c>
      <c r="F60" s="421">
        <v>63</v>
      </c>
      <c r="G60" s="421">
        <v>29</v>
      </c>
      <c r="H60" s="423">
        <f>SUM(B60:G60)</f>
        <v>132</v>
      </c>
    </row>
    <row r="61" spans="1:18" x14ac:dyDescent="0.35">
      <c r="A61" s="420" t="s">
        <v>355</v>
      </c>
      <c r="B61" s="421">
        <v>48</v>
      </c>
      <c r="C61" s="421">
        <v>84</v>
      </c>
      <c r="D61" s="421">
        <v>60</v>
      </c>
      <c r="E61" s="421">
        <v>516</v>
      </c>
      <c r="F61" s="421">
        <v>1344</v>
      </c>
      <c r="G61" s="421">
        <v>600</v>
      </c>
      <c r="H61" s="423">
        <f t="shared" ref="H61:H62" si="45">SUM(B61:G61)</f>
        <v>2652</v>
      </c>
    </row>
    <row r="62" spans="1:18" x14ac:dyDescent="0.35">
      <c r="A62" s="420" t="s">
        <v>356</v>
      </c>
      <c r="B62" s="421">
        <v>46</v>
      </c>
      <c r="C62" s="421">
        <v>79</v>
      </c>
      <c r="D62" s="421">
        <v>57</v>
      </c>
      <c r="E62" s="421">
        <v>297</v>
      </c>
      <c r="F62" s="421">
        <v>692</v>
      </c>
      <c r="G62" s="421">
        <v>297</v>
      </c>
      <c r="H62" s="423">
        <f t="shared" si="45"/>
        <v>1468</v>
      </c>
    </row>
    <row r="63" spans="1:18" x14ac:dyDescent="0.35">
      <c r="A63" s="418" t="s">
        <v>357</v>
      </c>
      <c r="B63" s="422">
        <f>B62/B61-1</f>
        <v>-4.166666666666663E-2</v>
      </c>
      <c r="C63" s="422">
        <f>C62/C61-1</f>
        <v>-5.9523809523809534E-2</v>
      </c>
      <c r="D63" s="422">
        <f t="shared" ref="D63:G63" si="46">D62/D61-1</f>
        <v>-5.0000000000000044E-2</v>
      </c>
      <c r="E63" s="422">
        <f t="shared" si="46"/>
        <v>-0.42441860465116277</v>
      </c>
      <c r="F63" s="422">
        <f t="shared" si="46"/>
        <v>-0.48511904761904767</v>
      </c>
      <c r="G63" s="422">
        <f t="shared" si="46"/>
        <v>-0.505</v>
      </c>
      <c r="H63" s="424">
        <f>H62/H61-1</f>
        <v>-0.44645550527903466</v>
      </c>
    </row>
    <row r="65" spans="1:9" ht="15" thickBot="1" x14ac:dyDescent="0.4"/>
    <row r="66" spans="1:9" ht="21.5" x14ac:dyDescent="0.6">
      <c r="A66" s="479" t="s">
        <v>378</v>
      </c>
      <c r="B66" s="481" t="s">
        <v>393</v>
      </c>
      <c r="C66" s="482"/>
      <c r="D66" s="481" t="s">
        <v>379</v>
      </c>
      <c r="E66" s="482"/>
      <c r="F66" s="481" t="s">
        <v>380</v>
      </c>
      <c r="G66" s="482"/>
      <c r="H66" s="481" t="s">
        <v>394</v>
      </c>
      <c r="I66" s="483"/>
    </row>
    <row r="67" spans="1:9" ht="19" thickBot="1" x14ac:dyDescent="0.55000000000000004">
      <c r="A67" s="480"/>
      <c r="B67" s="444" t="s">
        <v>395</v>
      </c>
      <c r="C67" s="444" t="s">
        <v>396</v>
      </c>
      <c r="D67" s="444" t="s">
        <v>381</v>
      </c>
      <c r="E67" s="444" t="s">
        <v>382</v>
      </c>
      <c r="F67" s="444" t="s">
        <v>383</v>
      </c>
      <c r="G67" s="444" t="s">
        <v>384</v>
      </c>
      <c r="H67" s="444" t="s">
        <v>397</v>
      </c>
      <c r="I67" s="457" t="s">
        <v>398</v>
      </c>
    </row>
    <row r="68" spans="1:9" ht="19" customHeight="1" x14ac:dyDescent="0.6">
      <c r="A68" s="445" t="s">
        <v>338</v>
      </c>
      <c r="B68" s="446">
        <v>0.89600000000000002</v>
      </c>
      <c r="C68" s="446"/>
      <c r="D68" s="446">
        <v>0.86899999999999999</v>
      </c>
      <c r="E68" s="446">
        <v>0.89200000000000002</v>
      </c>
      <c r="F68" s="446">
        <v>0.873</v>
      </c>
      <c r="G68" s="446">
        <v>0.88547189819724281</v>
      </c>
      <c r="H68" s="446">
        <v>0.86380597014925375</v>
      </c>
      <c r="I68" s="449"/>
    </row>
    <row r="69" spans="1:9" ht="18.5" x14ac:dyDescent="0.35">
      <c r="A69" s="450" t="s">
        <v>385</v>
      </c>
      <c r="B69" s="451"/>
      <c r="C69" s="451"/>
      <c r="D69" s="451"/>
      <c r="E69" s="451"/>
      <c r="F69" s="451"/>
      <c r="G69" s="451"/>
      <c r="H69" s="451"/>
      <c r="I69" s="452"/>
    </row>
    <row r="70" spans="1:9" ht="19" thickBot="1" x14ac:dyDescent="0.4">
      <c r="A70" s="453" t="s">
        <v>386</v>
      </c>
      <c r="B70" s="454"/>
      <c r="C70" s="454"/>
      <c r="D70" s="454"/>
      <c r="E70" s="454"/>
      <c r="F70" s="454"/>
      <c r="G70" s="454"/>
      <c r="H70" s="454"/>
      <c r="I70" s="455"/>
    </row>
    <row r="71" spans="1:9" ht="17" thickBot="1" x14ac:dyDescent="0.5">
      <c r="A71" s="447"/>
      <c r="B71" s="64"/>
      <c r="C71" s="64"/>
      <c r="D71" s="64"/>
      <c r="E71" s="64"/>
      <c r="F71" s="64"/>
      <c r="G71" s="64"/>
      <c r="H71" s="64"/>
      <c r="I71" s="448"/>
    </row>
    <row r="72" spans="1:9" ht="21.5" x14ac:dyDescent="0.6">
      <c r="A72" s="445" t="s">
        <v>387</v>
      </c>
      <c r="B72" s="446"/>
      <c r="C72" s="446"/>
      <c r="D72" s="446">
        <v>0.97199999999999998</v>
      </c>
      <c r="E72" s="446">
        <v>0.97399999999999998</v>
      </c>
      <c r="F72" s="446">
        <v>0.96699999999999997</v>
      </c>
      <c r="G72" s="446">
        <v>0.96872301640602521</v>
      </c>
      <c r="H72" s="446">
        <v>0.96089049338146815</v>
      </c>
      <c r="I72" s="449"/>
    </row>
    <row r="73" spans="1:9" ht="18.5" x14ac:dyDescent="0.35">
      <c r="A73" s="450" t="s">
        <v>388</v>
      </c>
      <c r="B73" s="451"/>
      <c r="C73" s="451"/>
      <c r="D73" s="451"/>
      <c r="E73" s="451"/>
      <c r="F73" s="451"/>
      <c r="G73" s="451"/>
      <c r="H73" s="451"/>
      <c r="I73" s="452"/>
    </row>
    <row r="74" spans="1:9" ht="19" thickBot="1" x14ac:dyDescent="0.4">
      <c r="A74" s="453" t="s">
        <v>389</v>
      </c>
      <c r="B74" s="454"/>
      <c r="C74" s="454"/>
      <c r="D74" s="454"/>
      <c r="E74" s="454"/>
      <c r="F74" s="454"/>
      <c r="G74" s="454"/>
      <c r="H74" s="454"/>
      <c r="I74" s="455"/>
    </row>
    <row r="75" spans="1:9" ht="17" thickBot="1" x14ac:dyDescent="0.5">
      <c r="A75" s="447"/>
      <c r="B75" s="64"/>
      <c r="C75" s="64"/>
      <c r="D75" s="64"/>
      <c r="E75" s="64"/>
      <c r="F75" s="64"/>
      <c r="G75" s="64"/>
      <c r="H75" s="64"/>
      <c r="I75" s="448"/>
    </row>
    <row r="76" spans="1:9" ht="21.5" x14ac:dyDescent="0.6">
      <c r="A76" s="445" t="s">
        <v>390</v>
      </c>
      <c r="B76" s="446"/>
      <c r="C76" s="446"/>
      <c r="D76" s="446">
        <v>-0.31900000000000001</v>
      </c>
      <c r="E76" s="446">
        <v>-0.31900000000000001</v>
      </c>
      <c r="F76" s="446">
        <v>-0.42899999999999999</v>
      </c>
      <c r="G76" s="446">
        <v>-0.42899999999999999</v>
      </c>
      <c r="H76" s="446">
        <v>-0.44645550527903466</v>
      </c>
      <c r="I76" s="456"/>
    </row>
    <row r="77" spans="1:9" ht="18.5" x14ac:dyDescent="0.35">
      <c r="A77" s="450" t="s">
        <v>391</v>
      </c>
      <c r="B77" s="451"/>
      <c r="C77" s="451"/>
      <c r="D77" s="451"/>
      <c r="E77" s="451"/>
      <c r="F77" s="451"/>
      <c r="G77" s="451"/>
      <c r="H77" s="451"/>
      <c r="I77" s="452"/>
    </row>
    <row r="78" spans="1:9" ht="19" thickBot="1" x14ac:dyDescent="0.4">
      <c r="A78" s="453" t="s">
        <v>392</v>
      </c>
      <c r="B78" s="454"/>
      <c r="C78" s="454"/>
      <c r="D78" s="454"/>
      <c r="E78" s="454"/>
      <c r="F78" s="454"/>
      <c r="G78" s="454"/>
      <c r="H78" s="454"/>
      <c r="I78" s="455"/>
    </row>
  </sheetData>
  <mergeCells count="7">
    <mergeCell ref="D1:P1"/>
    <mergeCell ref="D22:P22"/>
    <mergeCell ref="A66:A67"/>
    <mergeCell ref="B66:C66"/>
    <mergeCell ref="D66:E66"/>
    <mergeCell ref="F66:G66"/>
    <mergeCell ref="H66:I66"/>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964F2A-3450-41DD-9C2A-A85B59D9F66E}">
  <sheetPr codeName="Sheet6"/>
  <dimension ref="B2:U124"/>
  <sheetViews>
    <sheetView showGridLines="0" tabSelected="1" topLeftCell="B1" zoomScale="83" zoomScaleNormal="83" workbookViewId="0">
      <selection activeCell="B4" sqref="B4"/>
    </sheetView>
  </sheetViews>
  <sheetFormatPr defaultRowHeight="14.5" x14ac:dyDescent="0.35"/>
  <cols>
    <col min="2" max="2" width="36.6328125" bestFit="1" customWidth="1"/>
    <col min="3" max="3" width="28.81640625" bestFit="1" customWidth="1"/>
    <col min="4" max="4" width="18" bestFit="1" customWidth="1"/>
    <col min="5" max="5" width="18.1796875" bestFit="1" customWidth="1"/>
    <col min="6" max="6" width="16.7265625" bestFit="1" customWidth="1"/>
    <col min="7" max="7" width="13.6328125" customWidth="1"/>
    <col min="8" max="8" width="22.6328125" bestFit="1" customWidth="1"/>
    <col min="9" max="9" width="23.1796875" bestFit="1" customWidth="1"/>
    <col min="10" max="10" width="24.08984375" customWidth="1"/>
    <col min="11" max="11" width="24.36328125" bestFit="1" customWidth="1"/>
    <col min="12" max="20" width="13.6328125" customWidth="1"/>
    <col min="21" max="21" width="13.81640625" customWidth="1"/>
    <col min="22" max="22" width="52" bestFit="1" customWidth="1"/>
    <col min="23" max="23" width="12.7265625" bestFit="1" customWidth="1"/>
  </cols>
  <sheetData>
    <row r="2" spans="2:21" ht="21.5" x14ac:dyDescent="0.6">
      <c r="B2" s="487" t="s">
        <v>185</v>
      </c>
      <c r="C2" s="487"/>
      <c r="D2" s="487"/>
      <c r="E2" s="487"/>
      <c r="F2" s="487"/>
      <c r="G2" s="487"/>
      <c r="H2" s="487"/>
      <c r="I2" s="487"/>
      <c r="J2" s="487"/>
      <c r="K2" s="487"/>
      <c r="L2" s="487"/>
      <c r="M2" s="487"/>
      <c r="N2" s="487"/>
      <c r="O2" s="487"/>
      <c r="P2" s="487"/>
      <c r="Q2" s="487"/>
      <c r="R2" s="487"/>
      <c r="S2" s="487"/>
      <c r="T2" s="487"/>
      <c r="U2" s="487"/>
    </row>
    <row r="3" spans="2:21" ht="15" thickBot="1" x14ac:dyDescent="0.4">
      <c r="B3" s="36" t="s">
        <v>370</v>
      </c>
    </row>
    <row r="4" spans="2:21" ht="16.5" x14ac:dyDescent="0.45">
      <c r="B4" s="113" t="s">
        <v>191</v>
      </c>
      <c r="C4" s="114" t="s">
        <v>77</v>
      </c>
      <c r="D4" s="114" t="s">
        <v>74</v>
      </c>
      <c r="E4" s="114" t="s">
        <v>75</v>
      </c>
      <c r="F4" s="114" t="s">
        <v>76</v>
      </c>
      <c r="G4" s="114" t="s">
        <v>119</v>
      </c>
      <c r="H4" s="114" t="s">
        <v>128</v>
      </c>
      <c r="I4" s="114" t="s">
        <v>159</v>
      </c>
      <c r="J4" s="114" t="s">
        <v>160</v>
      </c>
      <c r="K4" s="114" t="s">
        <v>193</v>
      </c>
      <c r="L4" s="114" t="s">
        <v>199</v>
      </c>
      <c r="M4" s="114" t="s">
        <v>220</v>
      </c>
      <c r="N4" s="114" t="s">
        <v>231</v>
      </c>
      <c r="O4" s="114" t="s">
        <v>238</v>
      </c>
      <c r="P4" s="114" t="s">
        <v>249</v>
      </c>
      <c r="Q4" s="114" t="s">
        <v>275</v>
      </c>
      <c r="R4" s="114" t="s">
        <v>286</v>
      </c>
      <c r="S4" s="114" t="s">
        <v>295</v>
      </c>
      <c r="T4" s="114" t="s">
        <v>305</v>
      </c>
      <c r="U4" s="477" t="s">
        <v>17</v>
      </c>
    </row>
    <row r="5" spans="2:21" ht="17" thickBot="1" x14ac:dyDescent="0.5">
      <c r="B5" s="126" t="s">
        <v>189</v>
      </c>
      <c r="C5" s="127" t="s">
        <v>2</v>
      </c>
      <c r="D5" s="127">
        <v>1</v>
      </c>
      <c r="E5" s="127">
        <f t="shared" ref="E5:J5" si="0">D5+1</f>
        <v>2</v>
      </c>
      <c r="F5" s="127">
        <f t="shared" si="0"/>
        <v>3</v>
      </c>
      <c r="G5" s="127">
        <f t="shared" si="0"/>
        <v>4</v>
      </c>
      <c r="H5" s="127">
        <f t="shared" si="0"/>
        <v>5</v>
      </c>
      <c r="I5" s="127">
        <f t="shared" si="0"/>
        <v>6</v>
      </c>
      <c r="J5" s="127">
        <f t="shared" si="0"/>
        <v>7</v>
      </c>
      <c r="K5" s="127">
        <f t="shared" ref="K5:Q5" si="1">J5+1</f>
        <v>8</v>
      </c>
      <c r="L5" s="127">
        <f t="shared" si="1"/>
        <v>9</v>
      </c>
      <c r="M5" s="127">
        <f t="shared" si="1"/>
        <v>10</v>
      </c>
      <c r="N5" s="127">
        <f t="shared" si="1"/>
        <v>11</v>
      </c>
      <c r="O5" s="127">
        <f t="shared" si="1"/>
        <v>12</v>
      </c>
      <c r="P5" s="127">
        <f t="shared" si="1"/>
        <v>13</v>
      </c>
      <c r="Q5" s="127">
        <f t="shared" si="1"/>
        <v>14</v>
      </c>
      <c r="R5" s="127">
        <f t="shared" ref="R5" si="2">Q5+1</f>
        <v>15</v>
      </c>
      <c r="S5" s="127">
        <f t="shared" ref="S5" si="3">R5+1</f>
        <v>16</v>
      </c>
      <c r="T5" s="127">
        <f t="shared" ref="T5" si="4">S5+1</f>
        <v>17</v>
      </c>
      <c r="U5" s="478"/>
    </row>
    <row r="6" spans="2:21" ht="16.5" x14ac:dyDescent="0.45">
      <c r="B6" s="123" t="s">
        <v>117</v>
      </c>
      <c r="C6" s="116">
        <v>24</v>
      </c>
      <c r="D6" s="124">
        <v>24</v>
      </c>
      <c r="E6" s="124">
        <v>24</v>
      </c>
      <c r="F6" s="124">
        <v>24</v>
      </c>
      <c r="G6" s="175">
        <v>24</v>
      </c>
      <c r="H6" s="175">
        <v>24</v>
      </c>
      <c r="I6" s="175">
        <v>24</v>
      </c>
      <c r="J6" s="175">
        <v>24</v>
      </c>
      <c r="K6" s="175">
        <v>23</v>
      </c>
      <c r="L6" s="175">
        <v>23</v>
      </c>
      <c r="M6" s="175">
        <v>23</v>
      </c>
      <c r="N6" s="175">
        <v>23</v>
      </c>
      <c r="O6" s="175">
        <v>18</v>
      </c>
      <c r="P6" s="175">
        <v>18</v>
      </c>
      <c r="Q6" s="175">
        <v>18</v>
      </c>
      <c r="R6" s="175">
        <v>17</v>
      </c>
      <c r="S6" s="175">
        <v>16</v>
      </c>
      <c r="T6" s="175">
        <v>15</v>
      </c>
      <c r="U6" s="125">
        <v>0</v>
      </c>
    </row>
    <row r="7" spans="2:21" ht="16.5" x14ac:dyDescent="0.45">
      <c r="B7" s="115" t="s">
        <v>130</v>
      </c>
      <c r="C7" s="116">
        <v>32</v>
      </c>
      <c r="D7" s="116">
        <v>32</v>
      </c>
      <c r="E7" s="116">
        <v>32</v>
      </c>
      <c r="F7" s="181">
        <v>32</v>
      </c>
      <c r="G7" s="182">
        <v>32</v>
      </c>
      <c r="H7" s="182">
        <v>32</v>
      </c>
      <c r="I7" s="182">
        <v>32</v>
      </c>
      <c r="J7" s="182">
        <v>32</v>
      </c>
      <c r="K7" s="182">
        <v>31</v>
      </c>
      <c r="L7" s="182">
        <v>30</v>
      </c>
      <c r="M7" s="182">
        <v>30</v>
      </c>
      <c r="N7" s="182">
        <v>30</v>
      </c>
      <c r="O7" s="182">
        <v>22</v>
      </c>
      <c r="P7" s="182">
        <v>21</v>
      </c>
      <c r="Q7" s="182">
        <v>20</v>
      </c>
      <c r="R7" s="182">
        <v>20</v>
      </c>
      <c r="S7" s="182">
        <v>18</v>
      </c>
      <c r="T7" s="182"/>
      <c r="U7" s="117">
        <v>0</v>
      </c>
    </row>
    <row r="8" spans="2:21" ht="16.5" x14ac:dyDescent="0.45">
      <c r="B8" s="119" t="s">
        <v>157</v>
      </c>
      <c r="C8" s="116">
        <v>39</v>
      </c>
      <c r="D8" s="116">
        <v>39</v>
      </c>
      <c r="E8" s="116">
        <v>39</v>
      </c>
      <c r="F8" s="181">
        <v>39</v>
      </c>
      <c r="G8" s="182">
        <v>39</v>
      </c>
      <c r="H8" s="182">
        <v>39</v>
      </c>
      <c r="I8" s="182">
        <v>38</v>
      </c>
      <c r="J8" s="182">
        <v>38</v>
      </c>
      <c r="K8" s="182">
        <v>38</v>
      </c>
      <c r="L8" s="182">
        <v>38</v>
      </c>
      <c r="M8" s="182">
        <v>37</v>
      </c>
      <c r="N8" s="182">
        <v>37</v>
      </c>
      <c r="O8" s="182">
        <v>31</v>
      </c>
      <c r="P8" s="182">
        <v>31</v>
      </c>
      <c r="Q8" s="182">
        <v>30</v>
      </c>
      <c r="R8" s="182">
        <v>28</v>
      </c>
      <c r="S8" s="182"/>
      <c r="T8" s="182"/>
      <c r="U8" s="117">
        <v>0</v>
      </c>
    </row>
    <row r="9" spans="2:21" ht="16.5" x14ac:dyDescent="0.45">
      <c r="B9" s="119" t="s">
        <v>158</v>
      </c>
      <c r="C9" s="116">
        <v>66</v>
      </c>
      <c r="D9" s="116">
        <v>66</v>
      </c>
      <c r="E9" s="116">
        <v>66</v>
      </c>
      <c r="F9" s="181">
        <v>66</v>
      </c>
      <c r="G9" s="182">
        <v>66</v>
      </c>
      <c r="H9" s="182">
        <v>66</v>
      </c>
      <c r="I9" s="182">
        <v>66</v>
      </c>
      <c r="J9" s="182">
        <v>66</v>
      </c>
      <c r="K9" s="182">
        <v>65</v>
      </c>
      <c r="L9" s="182">
        <v>65</v>
      </c>
      <c r="M9" s="182">
        <v>65</v>
      </c>
      <c r="N9" s="182">
        <v>64</v>
      </c>
      <c r="O9" s="182">
        <v>59</v>
      </c>
      <c r="P9" s="182">
        <v>58</v>
      </c>
      <c r="Q9" s="182">
        <v>55</v>
      </c>
      <c r="R9" s="182"/>
      <c r="S9" s="182"/>
      <c r="T9" s="182"/>
      <c r="U9" s="117">
        <v>0</v>
      </c>
    </row>
    <row r="10" spans="2:21" ht="16.5" x14ac:dyDescent="0.45">
      <c r="B10" s="180" t="s">
        <v>192</v>
      </c>
      <c r="C10" s="116">
        <v>118</v>
      </c>
      <c r="D10" s="116">
        <v>118</v>
      </c>
      <c r="E10" s="116">
        <v>118</v>
      </c>
      <c r="F10" s="181">
        <v>118</v>
      </c>
      <c r="G10" s="181">
        <v>118</v>
      </c>
      <c r="H10" s="182">
        <v>118</v>
      </c>
      <c r="I10" s="182">
        <v>117</v>
      </c>
      <c r="J10" s="182">
        <v>114</v>
      </c>
      <c r="K10" s="182">
        <v>114</v>
      </c>
      <c r="L10" s="182">
        <v>111</v>
      </c>
      <c r="M10" s="182">
        <v>109</v>
      </c>
      <c r="N10" s="182">
        <v>108</v>
      </c>
      <c r="O10" s="182">
        <v>93</v>
      </c>
      <c r="P10" s="182">
        <v>87</v>
      </c>
      <c r="Q10" s="182"/>
      <c r="R10" s="182"/>
      <c r="S10" s="182"/>
      <c r="T10" s="182"/>
      <c r="U10" s="117">
        <v>0</v>
      </c>
    </row>
    <row r="11" spans="2:21" ht="16.5" x14ac:dyDescent="0.45">
      <c r="B11" s="180" t="s">
        <v>201</v>
      </c>
      <c r="C11" s="116">
        <v>77</v>
      </c>
      <c r="D11" s="116">
        <v>77</v>
      </c>
      <c r="E11" s="116">
        <v>77</v>
      </c>
      <c r="F11" s="181">
        <v>77</v>
      </c>
      <c r="G11" s="182">
        <v>77</v>
      </c>
      <c r="H11" s="182">
        <v>77</v>
      </c>
      <c r="I11" s="182">
        <v>75</v>
      </c>
      <c r="J11" s="182">
        <v>73</v>
      </c>
      <c r="K11" s="182">
        <v>71</v>
      </c>
      <c r="L11" s="182">
        <v>71</v>
      </c>
      <c r="M11" s="182">
        <v>70</v>
      </c>
      <c r="N11" s="182">
        <v>66</v>
      </c>
      <c r="O11" s="182">
        <v>57</v>
      </c>
      <c r="P11" s="182"/>
      <c r="Q11" s="182"/>
      <c r="R11" s="182"/>
      <c r="S11" s="182"/>
      <c r="T11" s="182"/>
      <c r="U11" s="117">
        <v>0</v>
      </c>
    </row>
    <row r="12" spans="2:21" ht="16.5" x14ac:dyDescent="0.45">
      <c r="B12" s="180" t="s">
        <v>219</v>
      </c>
      <c r="C12" s="116">
        <v>76</v>
      </c>
      <c r="D12" s="116">
        <v>76</v>
      </c>
      <c r="E12" s="116">
        <v>76</v>
      </c>
      <c r="F12" s="181">
        <v>76</v>
      </c>
      <c r="G12" s="182">
        <v>76</v>
      </c>
      <c r="H12" s="182">
        <v>75</v>
      </c>
      <c r="I12" s="182">
        <v>74</v>
      </c>
      <c r="J12" s="182">
        <v>74</v>
      </c>
      <c r="K12" s="182">
        <v>72</v>
      </c>
      <c r="L12" s="182">
        <v>72</v>
      </c>
      <c r="M12" s="182">
        <v>71</v>
      </c>
      <c r="N12" s="182">
        <v>67</v>
      </c>
      <c r="O12" s="182"/>
      <c r="P12" s="182"/>
      <c r="Q12" s="182"/>
      <c r="R12" s="182"/>
      <c r="S12" s="182"/>
      <c r="T12" s="182"/>
      <c r="U12" s="117">
        <v>0</v>
      </c>
    </row>
    <row r="13" spans="2:21" ht="16.5" x14ac:dyDescent="0.45">
      <c r="B13" s="180" t="s">
        <v>233</v>
      </c>
      <c r="C13" s="116">
        <v>66</v>
      </c>
      <c r="D13" s="116">
        <v>66</v>
      </c>
      <c r="E13" s="116">
        <v>66</v>
      </c>
      <c r="F13" s="181">
        <v>65</v>
      </c>
      <c r="G13" s="182">
        <v>65</v>
      </c>
      <c r="H13" s="182">
        <v>65</v>
      </c>
      <c r="I13" s="182">
        <v>64</v>
      </c>
      <c r="J13" s="182">
        <v>64</v>
      </c>
      <c r="K13" s="182">
        <v>63</v>
      </c>
      <c r="L13" s="182">
        <v>62</v>
      </c>
      <c r="M13" s="182">
        <v>60</v>
      </c>
      <c r="N13" s="182"/>
      <c r="O13" s="182"/>
      <c r="P13" s="182"/>
      <c r="Q13" s="182"/>
      <c r="R13" s="182"/>
      <c r="S13" s="182"/>
      <c r="T13" s="182"/>
      <c r="U13" s="117">
        <v>0</v>
      </c>
    </row>
    <row r="14" spans="2:21" ht="16.5" x14ac:dyDescent="0.45">
      <c r="B14" s="180" t="s">
        <v>237</v>
      </c>
      <c r="C14" s="116">
        <v>60</v>
      </c>
      <c r="D14" s="116">
        <v>60</v>
      </c>
      <c r="E14" s="116">
        <v>60</v>
      </c>
      <c r="F14" s="181">
        <v>60</v>
      </c>
      <c r="G14" s="182">
        <v>57</v>
      </c>
      <c r="H14" s="182">
        <v>56</v>
      </c>
      <c r="I14" s="182">
        <v>55</v>
      </c>
      <c r="J14" s="182">
        <v>53</v>
      </c>
      <c r="K14" s="182">
        <v>52</v>
      </c>
      <c r="L14" s="182">
        <v>46</v>
      </c>
      <c r="M14" s="182"/>
      <c r="N14" s="182"/>
      <c r="O14" s="182"/>
      <c r="P14" s="182"/>
      <c r="Q14" s="182"/>
      <c r="R14" s="182"/>
      <c r="S14" s="182"/>
      <c r="T14" s="182"/>
      <c r="U14" s="117">
        <v>0</v>
      </c>
    </row>
    <row r="15" spans="2:21" ht="16.5" x14ac:dyDescent="0.45">
      <c r="B15" s="180" t="s">
        <v>248</v>
      </c>
      <c r="C15" s="116">
        <v>59</v>
      </c>
      <c r="D15" s="116">
        <v>58</v>
      </c>
      <c r="E15" s="116">
        <v>57</v>
      </c>
      <c r="F15" s="181">
        <v>57</v>
      </c>
      <c r="G15" s="182">
        <v>56</v>
      </c>
      <c r="H15" s="182">
        <v>55</v>
      </c>
      <c r="I15" s="182">
        <v>51</v>
      </c>
      <c r="J15" s="182">
        <v>50</v>
      </c>
      <c r="K15" s="182">
        <v>46</v>
      </c>
      <c r="L15" s="182"/>
      <c r="M15" s="182"/>
      <c r="N15" s="182"/>
      <c r="O15" s="182"/>
      <c r="P15" s="182"/>
      <c r="Q15" s="182"/>
      <c r="R15" s="182"/>
      <c r="S15" s="182"/>
      <c r="T15" s="182"/>
      <c r="U15" s="117">
        <v>0</v>
      </c>
    </row>
    <row r="16" spans="2:21" ht="16.5" x14ac:dyDescent="0.45">
      <c r="B16" s="180" t="s">
        <v>278</v>
      </c>
      <c r="C16" s="116">
        <v>45</v>
      </c>
      <c r="D16" s="116">
        <v>45</v>
      </c>
      <c r="E16" s="116">
        <v>44</v>
      </c>
      <c r="F16" s="181">
        <v>43</v>
      </c>
      <c r="G16" s="182">
        <v>42</v>
      </c>
      <c r="H16" s="182">
        <v>42</v>
      </c>
      <c r="I16" s="182">
        <v>42</v>
      </c>
      <c r="J16" s="182">
        <v>42</v>
      </c>
      <c r="K16" s="182"/>
      <c r="L16" s="182"/>
      <c r="M16" s="182"/>
      <c r="N16" s="182"/>
      <c r="O16" s="182"/>
      <c r="P16" s="182"/>
      <c r="Q16" s="182"/>
      <c r="R16" s="182"/>
      <c r="S16" s="182"/>
      <c r="T16" s="182"/>
      <c r="U16" s="117">
        <v>0</v>
      </c>
    </row>
    <row r="17" spans="2:21" ht="16.5" x14ac:dyDescent="0.45">
      <c r="B17" s="180" t="s">
        <v>289</v>
      </c>
      <c r="C17" s="116">
        <v>47</v>
      </c>
      <c r="D17" s="116">
        <v>46</v>
      </c>
      <c r="E17" s="116">
        <v>46</v>
      </c>
      <c r="F17" s="181">
        <v>46</v>
      </c>
      <c r="G17" s="182">
        <v>43</v>
      </c>
      <c r="H17" s="182">
        <v>43</v>
      </c>
      <c r="I17" s="182">
        <v>41</v>
      </c>
      <c r="J17" s="182"/>
      <c r="K17" s="182"/>
      <c r="L17" s="182"/>
      <c r="M17" s="182"/>
      <c r="N17" s="182"/>
      <c r="O17" s="182"/>
      <c r="P17" s="182"/>
      <c r="Q17" s="182"/>
      <c r="R17" s="182"/>
      <c r="S17" s="182"/>
      <c r="T17" s="182"/>
      <c r="U17" s="117">
        <v>0</v>
      </c>
    </row>
    <row r="18" spans="2:21" ht="16.5" x14ac:dyDescent="0.45">
      <c r="B18" s="180" t="s">
        <v>298</v>
      </c>
      <c r="C18" s="116">
        <v>105</v>
      </c>
      <c r="D18" s="116">
        <v>103</v>
      </c>
      <c r="E18" s="116">
        <v>102</v>
      </c>
      <c r="F18" s="181">
        <v>98</v>
      </c>
      <c r="G18" s="182">
        <v>96</v>
      </c>
      <c r="H18" s="182">
        <v>90</v>
      </c>
      <c r="I18" s="182"/>
      <c r="J18" s="182"/>
      <c r="K18" s="182"/>
      <c r="L18" s="182"/>
      <c r="M18" s="182"/>
      <c r="N18" s="182"/>
      <c r="O18" s="182"/>
      <c r="P18" s="182"/>
      <c r="Q18" s="182"/>
      <c r="R18" s="182"/>
      <c r="S18" s="182"/>
      <c r="T18" s="182"/>
      <c r="U18" s="117">
        <v>0</v>
      </c>
    </row>
    <row r="19" spans="2:21" ht="16.5" x14ac:dyDescent="0.45">
      <c r="B19" s="180" t="s">
        <v>307</v>
      </c>
      <c r="C19" s="116">
        <v>86</v>
      </c>
      <c r="D19" s="116">
        <v>82</v>
      </c>
      <c r="E19" s="116">
        <v>78</v>
      </c>
      <c r="F19" s="181">
        <v>74</v>
      </c>
      <c r="G19" s="182">
        <v>69</v>
      </c>
      <c r="H19" s="182"/>
      <c r="I19" s="182"/>
      <c r="J19" s="182"/>
      <c r="K19" s="182"/>
      <c r="L19" s="182"/>
      <c r="M19" s="182"/>
      <c r="N19" s="182"/>
      <c r="O19" s="182"/>
      <c r="P19" s="182"/>
      <c r="Q19" s="182"/>
      <c r="R19" s="182"/>
      <c r="S19" s="182"/>
      <c r="T19" s="182"/>
      <c r="U19" s="117">
        <v>0</v>
      </c>
    </row>
    <row r="20" spans="2:21" ht="16.5" x14ac:dyDescent="0.45">
      <c r="B20" s="180" t="s">
        <v>313</v>
      </c>
      <c r="C20" s="116">
        <v>110</v>
      </c>
      <c r="D20" s="116">
        <v>105</v>
      </c>
      <c r="E20" s="116">
        <v>101</v>
      </c>
      <c r="F20" s="181">
        <v>97</v>
      </c>
      <c r="G20" s="182"/>
      <c r="H20" s="182"/>
      <c r="I20" s="182"/>
      <c r="J20" s="182"/>
      <c r="K20" s="182"/>
      <c r="L20" s="182"/>
      <c r="M20" s="182"/>
      <c r="N20" s="182"/>
      <c r="O20" s="182"/>
      <c r="P20" s="182"/>
      <c r="Q20" s="182"/>
      <c r="R20" s="182"/>
      <c r="S20" s="182"/>
      <c r="T20" s="182"/>
      <c r="U20" s="117">
        <v>0</v>
      </c>
    </row>
    <row r="21" spans="2:21" ht="16.5" x14ac:dyDescent="0.45">
      <c r="B21" s="180" t="s">
        <v>362</v>
      </c>
      <c r="C21" s="116">
        <v>86</v>
      </c>
      <c r="D21" s="116">
        <v>79</v>
      </c>
      <c r="E21" s="116">
        <v>76</v>
      </c>
      <c r="F21" s="181"/>
      <c r="G21" s="182"/>
      <c r="H21" s="182"/>
      <c r="I21" s="182"/>
      <c r="J21" s="182"/>
      <c r="K21" s="182"/>
      <c r="L21" s="182"/>
      <c r="M21" s="182"/>
      <c r="N21" s="182"/>
      <c r="O21" s="182"/>
      <c r="P21" s="182"/>
      <c r="Q21" s="182"/>
      <c r="R21" s="182"/>
      <c r="S21" s="182"/>
      <c r="T21" s="182"/>
      <c r="U21" s="117">
        <v>0</v>
      </c>
    </row>
    <row r="22" spans="2:21" ht="16.5" x14ac:dyDescent="0.45">
      <c r="B22" s="180" t="s">
        <v>369</v>
      </c>
      <c r="C22" s="116">
        <v>132</v>
      </c>
      <c r="D22" s="116">
        <v>127</v>
      </c>
      <c r="E22" s="116"/>
      <c r="F22" s="181"/>
      <c r="G22" s="182"/>
      <c r="H22" s="182"/>
      <c r="I22" s="182"/>
      <c r="J22" s="182"/>
      <c r="K22" s="182"/>
      <c r="L22" s="182"/>
      <c r="M22" s="182"/>
      <c r="N22" s="182"/>
      <c r="O22" s="182"/>
      <c r="P22" s="182"/>
      <c r="Q22" s="182"/>
      <c r="R22" s="182"/>
      <c r="S22" s="182"/>
      <c r="T22" s="182"/>
      <c r="U22" s="117">
        <v>0</v>
      </c>
    </row>
    <row r="23" spans="2:21" ht="17" thickBot="1" x14ac:dyDescent="0.5">
      <c r="B23" s="180" t="s">
        <v>372</v>
      </c>
      <c r="C23" s="116">
        <v>104</v>
      </c>
      <c r="D23" s="116"/>
      <c r="E23" s="116"/>
      <c r="F23" s="181"/>
      <c r="G23" s="182"/>
      <c r="H23" s="182"/>
      <c r="I23" s="182"/>
      <c r="J23" s="182"/>
      <c r="K23" s="182"/>
      <c r="L23" s="182"/>
      <c r="M23" s="182"/>
      <c r="N23" s="182"/>
      <c r="O23" s="182"/>
      <c r="P23" s="182"/>
      <c r="Q23" s="182"/>
      <c r="R23" s="182"/>
      <c r="S23" s="182"/>
      <c r="T23" s="182"/>
      <c r="U23" s="117"/>
    </row>
    <row r="24" spans="2:21" ht="17" thickBot="1" x14ac:dyDescent="0.5">
      <c r="B24" s="121" t="s">
        <v>15</v>
      </c>
      <c r="C24" s="143">
        <f>SUM(C6:C23)</f>
        <v>1332</v>
      </c>
      <c r="D24" s="122">
        <f t="shared" ref="D24:U24" si="5">SUM(D6:D23)</f>
        <v>1203</v>
      </c>
      <c r="E24" s="122">
        <f t="shared" si="5"/>
        <v>1062</v>
      </c>
      <c r="F24" s="122">
        <f t="shared" si="5"/>
        <v>972</v>
      </c>
      <c r="G24" s="122">
        <f t="shared" si="5"/>
        <v>860</v>
      </c>
      <c r="H24" s="122">
        <f t="shared" si="5"/>
        <v>782</v>
      </c>
      <c r="I24" s="122">
        <f t="shared" si="5"/>
        <v>679</v>
      </c>
      <c r="J24" s="122">
        <f t="shared" si="5"/>
        <v>630</v>
      </c>
      <c r="K24" s="122">
        <f t="shared" si="5"/>
        <v>575</v>
      </c>
      <c r="L24" s="122">
        <f t="shared" si="5"/>
        <v>518</v>
      </c>
      <c r="M24" s="122">
        <f t="shared" si="5"/>
        <v>465</v>
      </c>
      <c r="N24" s="122">
        <f t="shared" si="5"/>
        <v>395</v>
      </c>
      <c r="O24" s="122">
        <f t="shared" si="5"/>
        <v>280</v>
      </c>
      <c r="P24" s="122">
        <f t="shared" si="5"/>
        <v>215</v>
      </c>
      <c r="Q24" s="122">
        <f t="shared" si="5"/>
        <v>123</v>
      </c>
      <c r="R24" s="439">
        <f t="shared" ref="R24" si="6">SUM(R6:R23)</f>
        <v>65</v>
      </c>
      <c r="S24" s="439">
        <f t="shared" ref="S24" si="7">SUM(S6:S23)</f>
        <v>34</v>
      </c>
      <c r="T24" s="439">
        <f t="shared" ref="T24" si="8">SUM(T6:T23)</f>
        <v>15</v>
      </c>
      <c r="U24" s="144">
        <f t="shared" si="5"/>
        <v>0</v>
      </c>
    </row>
    <row r="25" spans="2:21" ht="15" thickBot="1" x14ac:dyDescent="0.4">
      <c r="B25" s="36"/>
    </row>
    <row r="26" spans="2:21" ht="16.5" x14ac:dyDescent="0.45">
      <c r="B26" s="196" t="s">
        <v>197</v>
      </c>
      <c r="C26" s="112" t="s">
        <v>77</v>
      </c>
      <c r="D26" s="112" t="s">
        <v>74</v>
      </c>
      <c r="E26" s="112" t="s">
        <v>75</v>
      </c>
      <c r="F26" s="112" t="s">
        <v>76</v>
      </c>
      <c r="G26" s="112" t="s">
        <v>119</v>
      </c>
      <c r="H26" s="112" t="s">
        <v>128</v>
      </c>
      <c r="I26" s="112" t="s">
        <v>159</v>
      </c>
      <c r="J26" s="112" t="s">
        <v>160</v>
      </c>
      <c r="K26" s="112" t="s">
        <v>193</v>
      </c>
      <c r="L26" s="112" t="s">
        <v>199</v>
      </c>
      <c r="M26" s="112" t="s">
        <v>220</v>
      </c>
      <c r="N26" s="112" t="s">
        <v>231</v>
      </c>
      <c r="O26" s="112" t="s">
        <v>238</v>
      </c>
      <c r="P26" s="112" t="s">
        <v>249</v>
      </c>
      <c r="Q26" s="112" t="s">
        <v>275</v>
      </c>
      <c r="R26" s="112" t="s">
        <v>286</v>
      </c>
      <c r="S26" s="112" t="s">
        <v>295</v>
      </c>
      <c r="T26" s="112" t="s">
        <v>305</v>
      </c>
      <c r="U26" s="477" t="s">
        <v>17</v>
      </c>
    </row>
    <row r="27" spans="2:21" ht="17" thickBot="1" x14ac:dyDescent="0.5">
      <c r="B27" s="126" t="s">
        <v>189</v>
      </c>
      <c r="C27" s="127" t="s">
        <v>2</v>
      </c>
      <c r="D27" s="127">
        <v>1</v>
      </c>
      <c r="E27" s="127">
        <f t="shared" ref="E27:J27" si="9">D27+1</f>
        <v>2</v>
      </c>
      <c r="F27" s="127">
        <f t="shared" si="9"/>
        <v>3</v>
      </c>
      <c r="G27" s="127">
        <f t="shared" si="9"/>
        <v>4</v>
      </c>
      <c r="H27" s="127">
        <f t="shared" si="9"/>
        <v>5</v>
      </c>
      <c r="I27" s="127">
        <f t="shared" si="9"/>
        <v>6</v>
      </c>
      <c r="J27" s="127">
        <f t="shared" si="9"/>
        <v>7</v>
      </c>
      <c r="K27" s="127">
        <f t="shared" ref="K27:Q27" si="10">J27+1</f>
        <v>8</v>
      </c>
      <c r="L27" s="127">
        <f t="shared" si="10"/>
        <v>9</v>
      </c>
      <c r="M27" s="127">
        <f t="shared" si="10"/>
        <v>10</v>
      </c>
      <c r="N27" s="127">
        <f t="shared" si="10"/>
        <v>11</v>
      </c>
      <c r="O27" s="127">
        <f t="shared" si="10"/>
        <v>12</v>
      </c>
      <c r="P27" s="127">
        <f t="shared" si="10"/>
        <v>13</v>
      </c>
      <c r="Q27" s="127">
        <f t="shared" si="10"/>
        <v>14</v>
      </c>
      <c r="R27" s="127">
        <f t="shared" ref="R27" si="11">Q27+1</f>
        <v>15</v>
      </c>
      <c r="S27" s="127">
        <f t="shared" ref="S27" si="12">R27+1</f>
        <v>16</v>
      </c>
      <c r="T27" s="127">
        <f t="shared" ref="T27" si="13">S27+1</f>
        <v>17</v>
      </c>
      <c r="U27" s="478"/>
    </row>
    <row r="28" spans="2:21" ht="16.5" x14ac:dyDescent="0.45">
      <c r="B28" s="123" t="s">
        <v>117</v>
      </c>
      <c r="C28" s="124">
        <v>24</v>
      </c>
      <c r="D28" s="128">
        <f>D6/C6</f>
        <v>1</v>
      </c>
      <c r="E28" s="128">
        <f>E6/C6</f>
        <v>1</v>
      </c>
      <c r="F28" s="128">
        <f>F6/C6</f>
        <v>1</v>
      </c>
      <c r="G28" s="128">
        <f>G6/C6</f>
        <v>1</v>
      </c>
      <c r="H28" s="128">
        <f>H6/C6</f>
        <v>1</v>
      </c>
      <c r="I28" s="128">
        <f>I6/C6</f>
        <v>1</v>
      </c>
      <c r="J28" s="128">
        <f>J6/C6</f>
        <v>1</v>
      </c>
      <c r="K28" s="128">
        <f>K6/C6</f>
        <v>0.95833333333333337</v>
      </c>
      <c r="L28" s="128">
        <f>L6/C6</f>
        <v>0.95833333333333337</v>
      </c>
      <c r="M28" s="128">
        <f>M6/C6</f>
        <v>0.95833333333333337</v>
      </c>
      <c r="N28" s="128">
        <f>N6/C6</f>
        <v>0.95833333333333337</v>
      </c>
      <c r="O28" s="128">
        <f>O6/C6</f>
        <v>0.75</v>
      </c>
      <c r="P28" s="128">
        <f>P6/C6</f>
        <v>0.75</v>
      </c>
      <c r="Q28" s="128">
        <f>Q6/C6</f>
        <v>0.75</v>
      </c>
      <c r="R28" s="128">
        <f>R6/C6</f>
        <v>0.70833333333333337</v>
      </c>
      <c r="S28" s="128">
        <f>S6/C6</f>
        <v>0.66666666666666663</v>
      </c>
      <c r="T28" s="128">
        <f>T6/C6</f>
        <v>0.625</v>
      </c>
      <c r="U28" s="129">
        <f t="shared" ref="U28:U41" si="14">U6/C6</f>
        <v>0</v>
      </c>
    </row>
    <row r="29" spans="2:21" ht="16.5" x14ac:dyDescent="0.45">
      <c r="B29" s="115" t="s">
        <v>130</v>
      </c>
      <c r="C29" s="116">
        <v>32</v>
      </c>
      <c r="D29" s="128">
        <f t="shared" ref="D29:D44" si="15">D7/C7</f>
        <v>1</v>
      </c>
      <c r="E29" s="128">
        <f t="shared" ref="E29:E43" si="16">E7/C7</f>
        <v>1</v>
      </c>
      <c r="F29" s="128">
        <f t="shared" ref="F29:F42" si="17">F7/C7</f>
        <v>1</v>
      </c>
      <c r="G29" s="128">
        <f t="shared" ref="G29:G41" si="18">G7/C7</f>
        <v>1</v>
      </c>
      <c r="H29" s="128">
        <f t="shared" ref="H29:H40" si="19">H7/C7</f>
        <v>1</v>
      </c>
      <c r="I29" s="128">
        <f t="shared" ref="I29:I39" si="20">I7/C7</f>
        <v>1</v>
      </c>
      <c r="J29" s="128">
        <f t="shared" ref="J29:J38" si="21">J7/C7</f>
        <v>1</v>
      </c>
      <c r="K29" s="128">
        <f t="shared" ref="K29:K37" si="22">K7/C7</f>
        <v>0.96875</v>
      </c>
      <c r="L29" s="128">
        <f t="shared" ref="L29:L36" si="23">L7/C7</f>
        <v>0.9375</v>
      </c>
      <c r="M29" s="128">
        <f t="shared" ref="M29:M35" si="24">M7/C7</f>
        <v>0.9375</v>
      </c>
      <c r="N29" s="128">
        <f t="shared" ref="N29:N34" si="25">N7/C7</f>
        <v>0.9375</v>
      </c>
      <c r="O29" s="128">
        <f t="shared" ref="O29:O33" si="26">O7/C7</f>
        <v>0.6875</v>
      </c>
      <c r="P29" s="128">
        <f t="shared" ref="P29:P32" si="27">P7/C7</f>
        <v>0.65625</v>
      </c>
      <c r="Q29" s="128">
        <f t="shared" ref="Q29:Q31" si="28">Q7/C7</f>
        <v>0.625</v>
      </c>
      <c r="R29" s="128">
        <f t="shared" ref="R29:R30" si="29">R7/C7</f>
        <v>0.625</v>
      </c>
      <c r="S29" s="128">
        <f t="shared" ref="S29" si="30">S7/C7</f>
        <v>0.5625</v>
      </c>
      <c r="T29" s="128"/>
      <c r="U29" s="129">
        <f t="shared" si="14"/>
        <v>0</v>
      </c>
    </row>
    <row r="30" spans="2:21" ht="16.5" x14ac:dyDescent="0.45">
      <c r="B30" s="119" t="s">
        <v>157</v>
      </c>
      <c r="C30" s="116">
        <v>39</v>
      </c>
      <c r="D30" s="128">
        <f t="shared" si="15"/>
        <v>1</v>
      </c>
      <c r="E30" s="128">
        <f t="shared" si="16"/>
        <v>1</v>
      </c>
      <c r="F30" s="128">
        <f t="shared" si="17"/>
        <v>1</v>
      </c>
      <c r="G30" s="128">
        <f t="shared" si="18"/>
        <v>1</v>
      </c>
      <c r="H30" s="128">
        <f t="shared" si="19"/>
        <v>1</v>
      </c>
      <c r="I30" s="128">
        <f t="shared" si="20"/>
        <v>0.97435897435897434</v>
      </c>
      <c r="J30" s="128">
        <f t="shared" si="21"/>
        <v>0.97435897435897434</v>
      </c>
      <c r="K30" s="128">
        <f t="shared" si="22"/>
        <v>0.97435897435897434</v>
      </c>
      <c r="L30" s="128">
        <f t="shared" si="23"/>
        <v>0.97435897435897434</v>
      </c>
      <c r="M30" s="128">
        <f t="shared" si="24"/>
        <v>0.94871794871794868</v>
      </c>
      <c r="N30" s="128">
        <f t="shared" si="25"/>
        <v>0.94871794871794868</v>
      </c>
      <c r="O30" s="128">
        <f t="shared" si="26"/>
        <v>0.79487179487179482</v>
      </c>
      <c r="P30" s="128">
        <f t="shared" si="27"/>
        <v>0.79487179487179482</v>
      </c>
      <c r="Q30" s="128">
        <f t="shared" si="28"/>
        <v>0.76923076923076927</v>
      </c>
      <c r="R30" s="128">
        <f t="shared" si="29"/>
        <v>0.71794871794871795</v>
      </c>
      <c r="S30" s="128"/>
      <c r="T30" s="128"/>
      <c r="U30" s="129">
        <f t="shared" si="14"/>
        <v>0</v>
      </c>
    </row>
    <row r="31" spans="2:21" ht="16.5" x14ac:dyDescent="0.45">
      <c r="B31" s="119" t="s">
        <v>158</v>
      </c>
      <c r="C31" s="116">
        <v>66</v>
      </c>
      <c r="D31" s="128">
        <f t="shared" si="15"/>
        <v>1</v>
      </c>
      <c r="E31" s="128">
        <f t="shared" si="16"/>
        <v>1</v>
      </c>
      <c r="F31" s="128">
        <f t="shared" si="17"/>
        <v>1</v>
      </c>
      <c r="G31" s="128">
        <f t="shared" si="18"/>
        <v>1</v>
      </c>
      <c r="H31" s="128">
        <f t="shared" si="19"/>
        <v>1</v>
      </c>
      <c r="I31" s="128">
        <f t="shared" si="20"/>
        <v>1</v>
      </c>
      <c r="J31" s="128">
        <f t="shared" si="21"/>
        <v>1</v>
      </c>
      <c r="K31" s="128">
        <f t="shared" si="22"/>
        <v>0.98484848484848486</v>
      </c>
      <c r="L31" s="128">
        <f t="shared" si="23"/>
        <v>0.98484848484848486</v>
      </c>
      <c r="M31" s="128">
        <f t="shared" si="24"/>
        <v>0.98484848484848486</v>
      </c>
      <c r="N31" s="128">
        <f t="shared" si="25"/>
        <v>0.96969696969696972</v>
      </c>
      <c r="O31" s="128">
        <f t="shared" si="26"/>
        <v>0.89393939393939392</v>
      </c>
      <c r="P31" s="128">
        <f t="shared" si="27"/>
        <v>0.87878787878787878</v>
      </c>
      <c r="Q31" s="128">
        <f t="shared" si="28"/>
        <v>0.83333333333333337</v>
      </c>
      <c r="R31" s="128"/>
      <c r="S31" s="128"/>
      <c r="T31" s="128"/>
      <c r="U31" s="129">
        <f t="shared" si="14"/>
        <v>0</v>
      </c>
    </row>
    <row r="32" spans="2:21" ht="16.5" x14ac:dyDescent="0.45">
      <c r="B32" s="180" t="s">
        <v>192</v>
      </c>
      <c r="C32" s="116">
        <v>118</v>
      </c>
      <c r="D32" s="128">
        <f t="shared" si="15"/>
        <v>1</v>
      </c>
      <c r="E32" s="128">
        <f t="shared" si="16"/>
        <v>1</v>
      </c>
      <c r="F32" s="128">
        <f t="shared" si="17"/>
        <v>1</v>
      </c>
      <c r="G32" s="128">
        <f t="shared" si="18"/>
        <v>1</v>
      </c>
      <c r="H32" s="128">
        <f t="shared" si="19"/>
        <v>1</v>
      </c>
      <c r="I32" s="128">
        <f t="shared" si="20"/>
        <v>0.99152542372881358</v>
      </c>
      <c r="J32" s="128">
        <f t="shared" si="21"/>
        <v>0.96610169491525422</v>
      </c>
      <c r="K32" s="128">
        <f t="shared" si="22"/>
        <v>0.96610169491525422</v>
      </c>
      <c r="L32" s="128">
        <f t="shared" si="23"/>
        <v>0.94067796610169496</v>
      </c>
      <c r="M32" s="128">
        <f t="shared" si="24"/>
        <v>0.92372881355932202</v>
      </c>
      <c r="N32" s="128">
        <f t="shared" si="25"/>
        <v>0.9152542372881356</v>
      </c>
      <c r="O32" s="128">
        <f t="shared" si="26"/>
        <v>0.78813559322033899</v>
      </c>
      <c r="P32" s="128">
        <f t="shared" si="27"/>
        <v>0.73728813559322037</v>
      </c>
      <c r="Q32" s="128"/>
      <c r="R32" s="128"/>
      <c r="S32" s="128"/>
      <c r="T32" s="128"/>
      <c r="U32" s="129">
        <f t="shared" si="14"/>
        <v>0</v>
      </c>
    </row>
    <row r="33" spans="2:21" ht="16.5" x14ac:dyDescent="0.45">
      <c r="B33" s="180" t="s">
        <v>201</v>
      </c>
      <c r="C33" s="116">
        <v>77</v>
      </c>
      <c r="D33" s="128">
        <f t="shared" si="15"/>
        <v>1</v>
      </c>
      <c r="E33" s="128">
        <f t="shared" si="16"/>
        <v>1</v>
      </c>
      <c r="F33" s="128">
        <f t="shared" si="17"/>
        <v>1</v>
      </c>
      <c r="G33" s="128">
        <f t="shared" si="18"/>
        <v>1</v>
      </c>
      <c r="H33" s="128">
        <f t="shared" si="19"/>
        <v>1</v>
      </c>
      <c r="I33" s="128">
        <f t="shared" si="20"/>
        <v>0.97402597402597402</v>
      </c>
      <c r="J33" s="128">
        <f t="shared" si="21"/>
        <v>0.94805194805194803</v>
      </c>
      <c r="K33" s="128">
        <f t="shared" si="22"/>
        <v>0.92207792207792205</v>
      </c>
      <c r="L33" s="128">
        <f t="shared" si="23"/>
        <v>0.92207792207792205</v>
      </c>
      <c r="M33" s="128">
        <f t="shared" si="24"/>
        <v>0.90909090909090906</v>
      </c>
      <c r="N33" s="128">
        <f t="shared" si="25"/>
        <v>0.8571428571428571</v>
      </c>
      <c r="O33" s="128">
        <f t="shared" si="26"/>
        <v>0.74025974025974028</v>
      </c>
      <c r="P33" s="128"/>
      <c r="Q33" s="128"/>
      <c r="R33" s="128"/>
      <c r="S33" s="128"/>
      <c r="T33" s="128"/>
      <c r="U33" s="129">
        <f t="shared" si="14"/>
        <v>0</v>
      </c>
    </row>
    <row r="34" spans="2:21" ht="16.5" x14ac:dyDescent="0.45">
      <c r="B34" s="180" t="s">
        <v>219</v>
      </c>
      <c r="C34" s="116">
        <v>76</v>
      </c>
      <c r="D34" s="128">
        <f t="shared" si="15"/>
        <v>1</v>
      </c>
      <c r="E34" s="128">
        <f t="shared" si="16"/>
        <v>1</v>
      </c>
      <c r="F34" s="128">
        <f t="shared" si="17"/>
        <v>1</v>
      </c>
      <c r="G34" s="128">
        <f t="shared" si="18"/>
        <v>1</v>
      </c>
      <c r="H34" s="128">
        <f t="shared" si="19"/>
        <v>0.98684210526315785</v>
      </c>
      <c r="I34" s="128">
        <f t="shared" si="20"/>
        <v>0.97368421052631582</v>
      </c>
      <c r="J34" s="128">
        <f t="shared" si="21"/>
        <v>0.97368421052631582</v>
      </c>
      <c r="K34" s="128">
        <f t="shared" si="22"/>
        <v>0.94736842105263153</v>
      </c>
      <c r="L34" s="128">
        <f t="shared" si="23"/>
        <v>0.94736842105263153</v>
      </c>
      <c r="M34" s="128">
        <f t="shared" si="24"/>
        <v>0.93421052631578949</v>
      </c>
      <c r="N34" s="128">
        <f t="shared" si="25"/>
        <v>0.88157894736842102</v>
      </c>
      <c r="O34" s="128"/>
      <c r="P34" s="128"/>
      <c r="Q34" s="128"/>
      <c r="R34" s="128"/>
      <c r="S34" s="128"/>
      <c r="T34" s="128"/>
      <c r="U34" s="129">
        <f t="shared" si="14"/>
        <v>0</v>
      </c>
    </row>
    <row r="35" spans="2:21" ht="16.5" x14ac:dyDescent="0.45">
      <c r="B35" s="180" t="s">
        <v>233</v>
      </c>
      <c r="C35" s="116">
        <v>66</v>
      </c>
      <c r="D35" s="128">
        <f t="shared" si="15"/>
        <v>1</v>
      </c>
      <c r="E35" s="128">
        <f t="shared" si="16"/>
        <v>1</v>
      </c>
      <c r="F35" s="128">
        <f t="shared" si="17"/>
        <v>0.98484848484848486</v>
      </c>
      <c r="G35" s="128">
        <f t="shared" si="18"/>
        <v>0.98484848484848486</v>
      </c>
      <c r="H35" s="128">
        <f t="shared" si="19"/>
        <v>0.98484848484848486</v>
      </c>
      <c r="I35" s="128">
        <f t="shared" si="20"/>
        <v>0.96969696969696972</v>
      </c>
      <c r="J35" s="128">
        <f t="shared" si="21"/>
        <v>0.96969696969696972</v>
      </c>
      <c r="K35" s="128">
        <f t="shared" si="22"/>
        <v>0.95454545454545459</v>
      </c>
      <c r="L35" s="128">
        <f t="shared" si="23"/>
        <v>0.93939393939393945</v>
      </c>
      <c r="M35" s="128">
        <f t="shared" si="24"/>
        <v>0.90909090909090906</v>
      </c>
      <c r="N35" s="128"/>
      <c r="O35" s="128"/>
      <c r="P35" s="128"/>
      <c r="Q35" s="128"/>
      <c r="R35" s="128"/>
      <c r="S35" s="128"/>
      <c r="T35" s="128"/>
      <c r="U35" s="129">
        <f t="shared" si="14"/>
        <v>0</v>
      </c>
    </row>
    <row r="36" spans="2:21" ht="16.5" x14ac:dyDescent="0.45">
      <c r="B36" s="180" t="s">
        <v>237</v>
      </c>
      <c r="C36" s="116">
        <v>60</v>
      </c>
      <c r="D36" s="128">
        <f t="shared" si="15"/>
        <v>1</v>
      </c>
      <c r="E36" s="128">
        <f t="shared" si="16"/>
        <v>1</v>
      </c>
      <c r="F36" s="128">
        <f t="shared" si="17"/>
        <v>1</v>
      </c>
      <c r="G36" s="128">
        <f t="shared" si="18"/>
        <v>0.95</v>
      </c>
      <c r="H36" s="128">
        <f t="shared" si="19"/>
        <v>0.93333333333333335</v>
      </c>
      <c r="I36" s="128">
        <f t="shared" si="20"/>
        <v>0.91666666666666663</v>
      </c>
      <c r="J36" s="128">
        <f t="shared" si="21"/>
        <v>0.8833333333333333</v>
      </c>
      <c r="K36" s="128">
        <f t="shared" si="22"/>
        <v>0.8666666666666667</v>
      </c>
      <c r="L36" s="128">
        <f t="shared" si="23"/>
        <v>0.76666666666666672</v>
      </c>
      <c r="M36" s="128"/>
      <c r="N36" s="128"/>
      <c r="O36" s="128"/>
      <c r="P36" s="128"/>
      <c r="Q36" s="128"/>
      <c r="R36" s="128"/>
      <c r="S36" s="128"/>
      <c r="T36" s="128"/>
      <c r="U36" s="129">
        <f t="shared" si="14"/>
        <v>0</v>
      </c>
    </row>
    <row r="37" spans="2:21" ht="16.5" x14ac:dyDescent="0.45">
      <c r="B37" s="180" t="s">
        <v>248</v>
      </c>
      <c r="C37" s="116">
        <v>59</v>
      </c>
      <c r="D37" s="128">
        <f t="shared" si="15"/>
        <v>0.98305084745762716</v>
      </c>
      <c r="E37" s="128">
        <f t="shared" si="16"/>
        <v>0.96610169491525422</v>
      </c>
      <c r="F37" s="128">
        <f t="shared" si="17"/>
        <v>0.96610169491525422</v>
      </c>
      <c r="G37" s="128">
        <f t="shared" si="18"/>
        <v>0.94915254237288138</v>
      </c>
      <c r="H37" s="128">
        <f t="shared" si="19"/>
        <v>0.93220338983050843</v>
      </c>
      <c r="I37" s="128">
        <f t="shared" si="20"/>
        <v>0.86440677966101698</v>
      </c>
      <c r="J37" s="128">
        <f t="shared" si="21"/>
        <v>0.84745762711864403</v>
      </c>
      <c r="K37" s="128">
        <f t="shared" si="22"/>
        <v>0.77966101694915257</v>
      </c>
      <c r="L37" s="128"/>
      <c r="M37" s="128"/>
      <c r="N37" s="128"/>
      <c r="O37" s="128"/>
      <c r="P37" s="128"/>
      <c r="Q37" s="128"/>
      <c r="R37" s="128"/>
      <c r="S37" s="128"/>
      <c r="T37" s="128"/>
      <c r="U37" s="129">
        <f t="shared" si="14"/>
        <v>0</v>
      </c>
    </row>
    <row r="38" spans="2:21" ht="16.5" x14ac:dyDescent="0.45">
      <c r="B38" s="180" t="s">
        <v>278</v>
      </c>
      <c r="C38" s="116">
        <v>45</v>
      </c>
      <c r="D38" s="128">
        <f t="shared" si="15"/>
        <v>1</v>
      </c>
      <c r="E38" s="128">
        <f t="shared" si="16"/>
        <v>0.97777777777777775</v>
      </c>
      <c r="F38" s="128">
        <f t="shared" si="17"/>
        <v>0.9555555555555556</v>
      </c>
      <c r="G38" s="128">
        <f t="shared" si="18"/>
        <v>0.93333333333333335</v>
      </c>
      <c r="H38" s="128">
        <f t="shared" si="19"/>
        <v>0.93333333333333335</v>
      </c>
      <c r="I38" s="128">
        <f t="shared" si="20"/>
        <v>0.93333333333333335</v>
      </c>
      <c r="J38" s="128">
        <f t="shared" si="21"/>
        <v>0.93333333333333335</v>
      </c>
      <c r="K38" s="128"/>
      <c r="L38" s="128"/>
      <c r="M38" s="128"/>
      <c r="N38" s="128"/>
      <c r="O38" s="128"/>
      <c r="P38" s="128"/>
      <c r="Q38" s="128"/>
      <c r="R38" s="128"/>
      <c r="S38" s="128"/>
      <c r="T38" s="128"/>
      <c r="U38" s="129">
        <f t="shared" si="14"/>
        <v>0</v>
      </c>
    </row>
    <row r="39" spans="2:21" ht="16.5" x14ac:dyDescent="0.45">
      <c r="B39" s="180" t="s">
        <v>289</v>
      </c>
      <c r="C39" s="116">
        <v>47</v>
      </c>
      <c r="D39" s="128">
        <f t="shared" si="15"/>
        <v>0.97872340425531912</v>
      </c>
      <c r="E39" s="128">
        <f t="shared" si="16"/>
        <v>0.97872340425531912</v>
      </c>
      <c r="F39" s="128">
        <f t="shared" si="17"/>
        <v>0.97872340425531912</v>
      </c>
      <c r="G39" s="128">
        <f t="shared" si="18"/>
        <v>0.91489361702127658</v>
      </c>
      <c r="H39" s="128">
        <f t="shared" si="19"/>
        <v>0.91489361702127658</v>
      </c>
      <c r="I39" s="128">
        <f t="shared" si="20"/>
        <v>0.87234042553191493</v>
      </c>
      <c r="J39" s="128"/>
      <c r="K39" s="128"/>
      <c r="L39" s="128"/>
      <c r="M39" s="128"/>
      <c r="N39" s="128"/>
      <c r="O39" s="128"/>
      <c r="P39" s="128"/>
      <c r="Q39" s="128"/>
      <c r="R39" s="128"/>
      <c r="S39" s="128"/>
      <c r="T39" s="128"/>
      <c r="U39" s="129">
        <f t="shared" si="14"/>
        <v>0</v>
      </c>
    </row>
    <row r="40" spans="2:21" ht="16.5" x14ac:dyDescent="0.45">
      <c r="B40" s="180" t="s">
        <v>298</v>
      </c>
      <c r="C40" s="116">
        <v>105</v>
      </c>
      <c r="D40" s="128">
        <f t="shared" si="15"/>
        <v>0.98095238095238091</v>
      </c>
      <c r="E40" s="128">
        <f t="shared" si="16"/>
        <v>0.97142857142857142</v>
      </c>
      <c r="F40" s="128">
        <f t="shared" si="17"/>
        <v>0.93333333333333335</v>
      </c>
      <c r="G40" s="128">
        <f t="shared" si="18"/>
        <v>0.91428571428571426</v>
      </c>
      <c r="H40" s="128">
        <f t="shared" si="19"/>
        <v>0.8571428571428571</v>
      </c>
      <c r="I40" s="128"/>
      <c r="J40" s="128"/>
      <c r="K40" s="128"/>
      <c r="L40" s="128"/>
      <c r="M40" s="128"/>
      <c r="N40" s="128"/>
      <c r="O40" s="128"/>
      <c r="P40" s="128"/>
      <c r="Q40" s="128"/>
      <c r="R40" s="128"/>
      <c r="S40" s="128"/>
      <c r="T40" s="128"/>
      <c r="U40" s="129">
        <f t="shared" si="14"/>
        <v>0</v>
      </c>
    </row>
    <row r="41" spans="2:21" ht="16.5" x14ac:dyDescent="0.45">
      <c r="B41" s="180" t="s">
        <v>307</v>
      </c>
      <c r="C41" s="116">
        <v>86</v>
      </c>
      <c r="D41" s="128">
        <f t="shared" si="15"/>
        <v>0.95348837209302328</v>
      </c>
      <c r="E41" s="128">
        <f t="shared" si="16"/>
        <v>0.90697674418604646</v>
      </c>
      <c r="F41" s="128">
        <f t="shared" si="17"/>
        <v>0.86046511627906974</v>
      </c>
      <c r="G41" s="128">
        <f t="shared" si="18"/>
        <v>0.80232558139534882</v>
      </c>
      <c r="H41" s="128"/>
      <c r="I41" s="128"/>
      <c r="J41" s="128"/>
      <c r="K41" s="128"/>
      <c r="L41" s="128"/>
      <c r="M41" s="128"/>
      <c r="N41" s="128"/>
      <c r="O41" s="128"/>
      <c r="P41" s="128"/>
      <c r="Q41" s="128"/>
      <c r="R41" s="128"/>
      <c r="S41" s="128"/>
      <c r="T41" s="128"/>
      <c r="U41" s="129">
        <f t="shared" si="14"/>
        <v>0</v>
      </c>
    </row>
    <row r="42" spans="2:21" ht="16.5" x14ac:dyDescent="0.45">
      <c r="B42" s="180" t="s">
        <v>313</v>
      </c>
      <c r="C42" s="116">
        <v>110</v>
      </c>
      <c r="D42" s="128">
        <f t="shared" si="15"/>
        <v>0.95454545454545459</v>
      </c>
      <c r="E42" s="128">
        <f t="shared" si="16"/>
        <v>0.91818181818181821</v>
      </c>
      <c r="F42" s="128">
        <f t="shared" si="17"/>
        <v>0.88181818181818183</v>
      </c>
      <c r="G42" s="128"/>
      <c r="H42" s="128"/>
      <c r="I42" s="128"/>
      <c r="J42" s="128"/>
      <c r="K42" s="128"/>
      <c r="L42" s="128"/>
      <c r="M42" s="128"/>
      <c r="N42" s="128"/>
      <c r="O42" s="128"/>
      <c r="P42" s="128"/>
      <c r="Q42" s="128"/>
      <c r="R42" s="128"/>
      <c r="S42" s="128"/>
      <c r="T42" s="128"/>
      <c r="U42" s="129">
        <f t="shared" ref="U42:U44" si="31">U20/C20</f>
        <v>0</v>
      </c>
    </row>
    <row r="43" spans="2:21" ht="16.5" x14ac:dyDescent="0.45">
      <c r="B43" s="180" t="s">
        <v>362</v>
      </c>
      <c r="C43" s="116">
        <v>86</v>
      </c>
      <c r="D43" s="128">
        <f t="shared" si="15"/>
        <v>0.91860465116279066</v>
      </c>
      <c r="E43" s="128">
        <f t="shared" si="16"/>
        <v>0.88372093023255816</v>
      </c>
      <c r="F43" s="128"/>
      <c r="G43" s="128"/>
      <c r="H43" s="128"/>
      <c r="I43" s="128"/>
      <c r="J43" s="128"/>
      <c r="K43" s="128"/>
      <c r="L43" s="128"/>
      <c r="M43" s="128"/>
      <c r="N43" s="128"/>
      <c r="O43" s="128"/>
      <c r="P43" s="128"/>
      <c r="Q43" s="128"/>
      <c r="R43" s="128"/>
      <c r="S43" s="128"/>
      <c r="T43" s="128"/>
      <c r="U43" s="129">
        <f t="shared" si="31"/>
        <v>0</v>
      </c>
    </row>
    <row r="44" spans="2:21" ht="16.5" x14ac:dyDescent="0.45">
      <c r="B44" s="180" t="s">
        <v>369</v>
      </c>
      <c r="C44" s="116">
        <v>132</v>
      </c>
      <c r="D44" s="128">
        <f t="shared" si="15"/>
        <v>0.96212121212121215</v>
      </c>
      <c r="E44" s="128"/>
      <c r="F44" s="128"/>
      <c r="G44" s="128"/>
      <c r="H44" s="128"/>
      <c r="I44" s="128"/>
      <c r="J44" s="128"/>
      <c r="K44" s="128"/>
      <c r="L44" s="128"/>
      <c r="M44" s="128"/>
      <c r="N44" s="128"/>
      <c r="O44" s="128"/>
      <c r="P44" s="128"/>
      <c r="Q44" s="128"/>
      <c r="R44" s="128"/>
      <c r="S44" s="128"/>
      <c r="T44" s="128"/>
      <c r="U44" s="129">
        <f t="shared" si="31"/>
        <v>0</v>
      </c>
    </row>
    <row r="45" spans="2:21" ht="17" thickBot="1" x14ac:dyDescent="0.5">
      <c r="B45" s="180" t="s">
        <v>372</v>
      </c>
      <c r="C45" s="116">
        <v>104</v>
      </c>
      <c r="D45" s="128"/>
      <c r="E45" s="130"/>
      <c r="F45" s="118"/>
      <c r="G45" s="176"/>
      <c r="H45" s="202"/>
      <c r="I45" s="202"/>
      <c r="J45" s="202"/>
      <c r="K45" s="202"/>
      <c r="L45" s="202"/>
      <c r="M45" s="202"/>
      <c r="N45" s="202"/>
      <c r="O45" s="202"/>
      <c r="P45" s="202"/>
      <c r="Q45" s="202"/>
      <c r="R45" s="202"/>
      <c r="S45" s="202"/>
      <c r="T45" s="202"/>
      <c r="U45" s="129"/>
    </row>
    <row r="46" spans="2:21" ht="17" thickBot="1" x14ac:dyDescent="0.5">
      <c r="B46" s="121" t="s">
        <v>15</v>
      </c>
      <c r="C46" s="143">
        <f>SUM(C28:C45)</f>
        <v>1332</v>
      </c>
      <c r="D46" s="132">
        <f>AVERAGE(D28:D45)</f>
        <v>0.9842050777992829</v>
      </c>
      <c r="E46" s="132">
        <f t="shared" ref="E46:U46" si="32">AVERAGE(E28:E45)</f>
        <v>0.97518193381108409</v>
      </c>
      <c r="F46" s="132">
        <f t="shared" si="32"/>
        <v>0.97072305140034654</v>
      </c>
      <c r="G46" s="132">
        <f t="shared" si="32"/>
        <v>0.96063137666121701</v>
      </c>
      <c r="H46" s="132">
        <f t="shared" si="32"/>
        <v>0.96481516313638083</v>
      </c>
      <c r="I46" s="132">
        <f t="shared" si="32"/>
        <v>0.95583656312749821</v>
      </c>
      <c r="J46" s="132">
        <f t="shared" si="32"/>
        <v>0.95418346284861566</v>
      </c>
      <c r="K46" s="132">
        <f t="shared" si="32"/>
        <v>0.93227119687478743</v>
      </c>
      <c r="L46" s="132">
        <f t="shared" si="32"/>
        <v>0.93013618975929424</v>
      </c>
      <c r="M46" s="132">
        <f t="shared" si="32"/>
        <v>0.93819011561958709</v>
      </c>
      <c r="N46" s="132">
        <f t="shared" si="32"/>
        <v>0.9240320419353808</v>
      </c>
      <c r="O46" s="132">
        <f t="shared" si="32"/>
        <v>0.775784420381878</v>
      </c>
      <c r="P46" s="132">
        <f t="shared" si="32"/>
        <v>0.76343956185057882</v>
      </c>
      <c r="Q46" s="132">
        <f t="shared" si="32"/>
        <v>0.74439102564102566</v>
      </c>
      <c r="R46" s="440">
        <f t="shared" ref="R46" si="33">AVERAGE(R28:R45)</f>
        <v>0.68376068376068388</v>
      </c>
      <c r="S46" s="440">
        <f t="shared" ref="S46" si="34">AVERAGE(S28:S45)</f>
        <v>0.61458333333333326</v>
      </c>
      <c r="T46" s="440">
        <f t="shared" ref="T46" si="35">AVERAGE(T28:T45)</f>
        <v>0.625</v>
      </c>
      <c r="U46" s="150">
        <f t="shared" si="32"/>
        <v>0</v>
      </c>
    </row>
    <row r="48" spans="2:21" ht="17" thickBot="1" x14ac:dyDescent="0.5">
      <c r="B48" s="133"/>
      <c r="J48" s="486" t="s">
        <v>292</v>
      </c>
      <c r="K48" s="486"/>
      <c r="L48" s="486"/>
    </row>
    <row r="49" spans="2:12" ht="17" thickBot="1" x14ac:dyDescent="0.4">
      <c r="B49" s="138" t="s">
        <v>82</v>
      </c>
      <c r="C49" s="139" t="s">
        <v>111</v>
      </c>
      <c r="D49" s="139" t="s">
        <v>300</v>
      </c>
      <c r="E49" s="139" t="s">
        <v>85</v>
      </c>
      <c r="F49" s="139" t="s">
        <v>86</v>
      </c>
      <c r="G49" s="139" t="s">
        <v>87</v>
      </c>
      <c r="H49" s="322" t="s">
        <v>83</v>
      </c>
      <c r="I49" s="139" t="s">
        <v>371</v>
      </c>
      <c r="J49" s="326" t="s">
        <v>299</v>
      </c>
      <c r="K49" s="139" t="s">
        <v>301</v>
      </c>
      <c r="L49" s="261" t="s">
        <v>291</v>
      </c>
    </row>
    <row r="50" spans="2:12" ht="16.5" x14ac:dyDescent="0.45">
      <c r="B50" s="123" t="s">
        <v>117</v>
      </c>
      <c r="C50" s="124">
        <v>24</v>
      </c>
      <c r="D50" s="136">
        <v>4</v>
      </c>
      <c r="E50" s="136">
        <v>8</v>
      </c>
      <c r="F50" s="136">
        <v>6</v>
      </c>
      <c r="G50" s="136">
        <v>1</v>
      </c>
      <c r="H50" s="323">
        <v>2</v>
      </c>
      <c r="I50" s="136">
        <v>0</v>
      </c>
      <c r="J50" s="328">
        <v>0</v>
      </c>
      <c r="K50" s="318">
        <v>3</v>
      </c>
      <c r="L50" s="315">
        <v>0</v>
      </c>
    </row>
    <row r="51" spans="2:12" ht="16.5" x14ac:dyDescent="0.45">
      <c r="B51" s="115" t="s">
        <v>130</v>
      </c>
      <c r="C51" s="116">
        <v>32</v>
      </c>
      <c r="D51" s="134">
        <v>7</v>
      </c>
      <c r="E51" s="134">
        <v>6</v>
      </c>
      <c r="F51" s="134">
        <v>8</v>
      </c>
      <c r="G51" s="134">
        <v>3</v>
      </c>
      <c r="H51" s="323">
        <v>3</v>
      </c>
      <c r="I51" s="134">
        <v>1</v>
      </c>
      <c r="J51" s="327">
        <v>1</v>
      </c>
      <c r="K51" s="319">
        <v>1</v>
      </c>
      <c r="L51" s="315">
        <v>2</v>
      </c>
    </row>
    <row r="52" spans="2:12" ht="16.5" x14ac:dyDescent="0.45">
      <c r="B52" s="119" t="s">
        <v>157</v>
      </c>
      <c r="C52" s="116">
        <v>39</v>
      </c>
      <c r="D52" s="134">
        <v>5</v>
      </c>
      <c r="E52" s="134">
        <v>10</v>
      </c>
      <c r="F52" s="134">
        <v>13</v>
      </c>
      <c r="G52" s="134">
        <v>5</v>
      </c>
      <c r="H52" s="323">
        <v>2</v>
      </c>
      <c r="I52" s="134">
        <v>1</v>
      </c>
      <c r="J52" s="328">
        <v>0</v>
      </c>
      <c r="K52" s="319">
        <v>1</v>
      </c>
      <c r="L52" s="315">
        <v>2</v>
      </c>
    </row>
    <row r="53" spans="2:12" ht="16.5" x14ac:dyDescent="0.45">
      <c r="B53" s="120" t="s">
        <v>158</v>
      </c>
      <c r="C53" s="116">
        <v>66</v>
      </c>
      <c r="D53" s="141">
        <v>5</v>
      </c>
      <c r="E53" s="141">
        <v>25</v>
      </c>
      <c r="F53" s="141">
        <v>20</v>
      </c>
      <c r="G53" s="141">
        <v>10</v>
      </c>
      <c r="H53" s="323">
        <v>3</v>
      </c>
      <c r="I53" s="141">
        <v>0</v>
      </c>
      <c r="J53" s="328">
        <v>0</v>
      </c>
      <c r="K53" s="320">
        <v>2</v>
      </c>
      <c r="L53" s="315">
        <v>1</v>
      </c>
    </row>
    <row r="54" spans="2:12" ht="16.5" x14ac:dyDescent="0.45">
      <c r="B54" s="180" t="s">
        <v>192</v>
      </c>
      <c r="C54" s="116">
        <v>118</v>
      </c>
      <c r="D54" s="116">
        <v>14</v>
      </c>
      <c r="E54" s="116">
        <v>65</v>
      </c>
      <c r="F54" s="116">
        <v>18</v>
      </c>
      <c r="G54" s="181">
        <v>4</v>
      </c>
      <c r="H54" s="323">
        <v>9</v>
      </c>
      <c r="I54" s="181">
        <v>0</v>
      </c>
      <c r="J54" s="328">
        <v>2</v>
      </c>
      <c r="K54" s="321">
        <v>2</v>
      </c>
      <c r="L54" s="316">
        <v>4</v>
      </c>
    </row>
    <row r="55" spans="2:12" ht="16.5" x14ac:dyDescent="0.45">
      <c r="B55" s="180" t="s">
        <v>201</v>
      </c>
      <c r="C55" s="116">
        <v>77</v>
      </c>
      <c r="D55" s="116">
        <v>8</v>
      </c>
      <c r="E55" s="116">
        <v>29</v>
      </c>
      <c r="F55" s="116">
        <v>17</v>
      </c>
      <c r="G55" s="181">
        <v>8</v>
      </c>
      <c r="H55" s="323">
        <v>7</v>
      </c>
      <c r="I55" s="181">
        <v>0</v>
      </c>
      <c r="J55" s="328">
        <v>3</v>
      </c>
      <c r="K55" s="321">
        <v>4</v>
      </c>
      <c r="L55" s="316">
        <v>1</v>
      </c>
    </row>
    <row r="56" spans="2:12" ht="16.5" x14ac:dyDescent="0.45">
      <c r="B56" s="180" t="s">
        <v>219</v>
      </c>
      <c r="C56" s="116">
        <v>76</v>
      </c>
      <c r="D56" s="116">
        <v>5</v>
      </c>
      <c r="E56" s="116">
        <v>22</v>
      </c>
      <c r="F56" s="116">
        <v>31</v>
      </c>
      <c r="G56" s="181">
        <v>8</v>
      </c>
      <c r="H56" s="323">
        <v>8</v>
      </c>
      <c r="I56" s="181">
        <v>0</v>
      </c>
      <c r="J56" s="328">
        <v>2</v>
      </c>
      <c r="K56" s="321">
        <v>0</v>
      </c>
      <c r="L56" s="316">
        <v>0</v>
      </c>
    </row>
    <row r="57" spans="2:12" ht="16.5" x14ac:dyDescent="0.45">
      <c r="B57" s="180" t="s">
        <v>233</v>
      </c>
      <c r="C57" s="116">
        <v>66</v>
      </c>
      <c r="D57" s="116">
        <v>0</v>
      </c>
      <c r="E57" s="116">
        <v>19</v>
      </c>
      <c r="F57" s="116">
        <v>31</v>
      </c>
      <c r="G57" s="181">
        <v>9</v>
      </c>
      <c r="H57" s="323">
        <v>3</v>
      </c>
      <c r="I57" s="181">
        <v>0</v>
      </c>
      <c r="J57" s="328">
        <v>1</v>
      </c>
      <c r="K57" s="321">
        <v>2</v>
      </c>
      <c r="L57" s="316">
        <v>1</v>
      </c>
    </row>
    <row r="58" spans="2:12" ht="16.5" x14ac:dyDescent="0.45">
      <c r="B58" s="180" t="s">
        <v>237</v>
      </c>
      <c r="C58" s="116">
        <v>60</v>
      </c>
      <c r="D58" s="116">
        <v>0</v>
      </c>
      <c r="E58" s="116">
        <v>17</v>
      </c>
      <c r="F58" s="116">
        <v>24</v>
      </c>
      <c r="G58" s="181">
        <v>5</v>
      </c>
      <c r="H58" s="323">
        <v>10</v>
      </c>
      <c r="I58" s="134">
        <v>1</v>
      </c>
      <c r="J58" s="328">
        <v>0</v>
      </c>
      <c r="K58" s="321">
        <v>2</v>
      </c>
      <c r="L58" s="316">
        <v>1</v>
      </c>
    </row>
    <row r="59" spans="2:12" ht="16.5" x14ac:dyDescent="0.45">
      <c r="B59" s="180" t="s">
        <v>248</v>
      </c>
      <c r="C59" s="116">
        <v>59</v>
      </c>
      <c r="D59" s="116">
        <v>0</v>
      </c>
      <c r="E59" s="116">
        <v>15</v>
      </c>
      <c r="F59" s="116">
        <v>22</v>
      </c>
      <c r="G59" s="181">
        <v>8</v>
      </c>
      <c r="H59" s="323">
        <v>12</v>
      </c>
      <c r="I59" s="181">
        <v>0</v>
      </c>
      <c r="J59" s="328">
        <v>1</v>
      </c>
      <c r="K59" s="321">
        <v>0</v>
      </c>
      <c r="L59" s="316">
        <v>1</v>
      </c>
    </row>
    <row r="60" spans="2:12" ht="16.5" x14ac:dyDescent="0.45">
      <c r="B60" s="180" t="s">
        <v>278</v>
      </c>
      <c r="C60" s="116">
        <v>45</v>
      </c>
      <c r="D60" s="116">
        <v>0</v>
      </c>
      <c r="E60" s="116">
        <v>15</v>
      </c>
      <c r="F60" s="116">
        <v>22</v>
      </c>
      <c r="G60" s="181">
        <v>5</v>
      </c>
      <c r="H60" s="323">
        <v>3</v>
      </c>
      <c r="I60" s="181">
        <v>0</v>
      </c>
      <c r="J60" s="328">
        <v>0</v>
      </c>
      <c r="K60" s="321">
        <v>0</v>
      </c>
      <c r="L60" s="316">
        <v>0</v>
      </c>
    </row>
    <row r="61" spans="2:12" ht="16.5" x14ac:dyDescent="0.45">
      <c r="B61" s="180" t="s">
        <v>289</v>
      </c>
      <c r="C61" s="116">
        <v>47</v>
      </c>
      <c r="D61" s="116">
        <v>0</v>
      </c>
      <c r="E61" s="116">
        <v>13</v>
      </c>
      <c r="F61" s="116">
        <v>19</v>
      </c>
      <c r="G61" s="181">
        <v>8</v>
      </c>
      <c r="H61" s="323">
        <v>3</v>
      </c>
      <c r="I61" s="134">
        <v>1</v>
      </c>
      <c r="J61" s="328">
        <v>1</v>
      </c>
      <c r="K61" s="321">
        <v>0</v>
      </c>
      <c r="L61" s="316">
        <v>2</v>
      </c>
    </row>
    <row r="62" spans="2:12" ht="16.5" x14ac:dyDescent="0.45">
      <c r="B62" s="180" t="s">
        <v>298</v>
      </c>
      <c r="C62" s="116">
        <v>105</v>
      </c>
      <c r="D62" s="116">
        <v>0</v>
      </c>
      <c r="E62" s="116">
        <v>26</v>
      </c>
      <c r="F62" s="116">
        <v>44</v>
      </c>
      <c r="G62" s="181">
        <v>20</v>
      </c>
      <c r="H62" s="323">
        <v>11</v>
      </c>
      <c r="I62" s="181">
        <v>0</v>
      </c>
      <c r="J62" s="328">
        <v>0</v>
      </c>
      <c r="K62" s="321">
        <v>0</v>
      </c>
      <c r="L62" s="316">
        <v>4</v>
      </c>
    </row>
    <row r="63" spans="2:12" ht="16.5" x14ac:dyDescent="0.45">
      <c r="B63" s="180" t="s">
        <v>307</v>
      </c>
      <c r="C63" s="116">
        <v>86</v>
      </c>
      <c r="D63" s="116">
        <v>0</v>
      </c>
      <c r="E63" s="116">
        <v>28</v>
      </c>
      <c r="F63" s="116">
        <v>26</v>
      </c>
      <c r="G63" s="181">
        <v>15</v>
      </c>
      <c r="H63" s="323">
        <v>13</v>
      </c>
      <c r="I63" s="181">
        <v>0</v>
      </c>
      <c r="J63" s="328">
        <v>0</v>
      </c>
      <c r="K63" s="321">
        <v>1</v>
      </c>
      <c r="L63" s="316">
        <v>3</v>
      </c>
    </row>
    <row r="64" spans="2:12" ht="16.5" x14ac:dyDescent="0.45">
      <c r="B64" s="180" t="s">
        <v>313</v>
      </c>
      <c r="C64" s="116">
        <v>110</v>
      </c>
      <c r="D64" s="116">
        <v>0</v>
      </c>
      <c r="E64" s="116">
        <v>42</v>
      </c>
      <c r="F64" s="116">
        <v>42</v>
      </c>
      <c r="G64" s="181">
        <v>12</v>
      </c>
      <c r="H64" s="323">
        <v>8</v>
      </c>
      <c r="I64" s="134">
        <v>1</v>
      </c>
      <c r="J64" s="328">
        <v>1</v>
      </c>
      <c r="K64" s="321">
        <v>0</v>
      </c>
      <c r="L64" s="316">
        <v>4</v>
      </c>
    </row>
    <row r="65" spans="2:20" ht="16.5" x14ac:dyDescent="0.45">
      <c r="B65" s="180" t="s">
        <v>362</v>
      </c>
      <c r="C65" s="116">
        <v>86</v>
      </c>
      <c r="D65" s="116">
        <v>0</v>
      </c>
      <c r="E65" s="116">
        <v>37</v>
      </c>
      <c r="F65" s="116">
        <v>25</v>
      </c>
      <c r="G65" s="181">
        <v>14</v>
      </c>
      <c r="H65" s="323">
        <v>10</v>
      </c>
      <c r="I65" s="181">
        <v>0</v>
      </c>
      <c r="J65" s="328">
        <v>0</v>
      </c>
      <c r="K65" s="321">
        <v>0</v>
      </c>
      <c r="L65" s="316">
        <v>0</v>
      </c>
    </row>
    <row r="66" spans="2:20" ht="16.5" x14ac:dyDescent="0.45">
      <c r="B66" s="180" t="s">
        <v>369</v>
      </c>
      <c r="C66" s="116">
        <v>132</v>
      </c>
      <c r="D66" s="116">
        <v>0</v>
      </c>
      <c r="E66" s="116">
        <v>56</v>
      </c>
      <c r="F66" s="116">
        <v>49</v>
      </c>
      <c r="G66" s="181">
        <v>21</v>
      </c>
      <c r="H66" s="323">
        <v>5</v>
      </c>
      <c r="I66" s="181">
        <v>0</v>
      </c>
      <c r="J66" s="328">
        <v>1</v>
      </c>
      <c r="K66" s="321">
        <v>0</v>
      </c>
      <c r="L66" s="316">
        <v>0</v>
      </c>
    </row>
    <row r="67" spans="2:20" ht="17" thickBot="1" x14ac:dyDescent="0.5">
      <c r="B67" s="180" t="s">
        <v>372</v>
      </c>
      <c r="C67" s="116">
        <v>104</v>
      </c>
      <c r="D67" s="116">
        <v>0</v>
      </c>
      <c r="E67" s="116">
        <v>0</v>
      </c>
      <c r="F67" s="116">
        <v>104</v>
      </c>
      <c r="G67" s="181">
        <v>0</v>
      </c>
      <c r="H67" s="181">
        <v>0</v>
      </c>
      <c r="I67" s="181">
        <v>0</v>
      </c>
      <c r="J67" s="328">
        <v>0</v>
      </c>
      <c r="K67" s="321">
        <v>0</v>
      </c>
      <c r="L67" s="316">
        <v>0</v>
      </c>
    </row>
    <row r="68" spans="2:20" ht="17" thickBot="1" x14ac:dyDescent="0.5">
      <c r="B68" s="121" t="s">
        <v>15</v>
      </c>
      <c r="C68" s="143">
        <f>SUM(C50:C67)</f>
        <v>1332</v>
      </c>
      <c r="D68" s="143">
        <f t="shared" ref="D68:L68" si="36">SUM(D50:D67)</f>
        <v>48</v>
      </c>
      <c r="E68" s="143">
        <f t="shared" si="36"/>
        <v>433</v>
      </c>
      <c r="F68" s="143">
        <f t="shared" si="36"/>
        <v>521</v>
      </c>
      <c r="G68" s="143">
        <f t="shared" si="36"/>
        <v>156</v>
      </c>
      <c r="H68" s="325">
        <f t="shared" si="36"/>
        <v>112</v>
      </c>
      <c r="I68" s="143">
        <f t="shared" si="36"/>
        <v>5</v>
      </c>
      <c r="J68" s="329">
        <f t="shared" si="36"/>
        <v>13</v>
      </c>
      <c r="K68" s="143">
        <f t="shared" si="36"/>
        <v>18</v>
      </c>
      <c r="L68" s="310">
        <f t="shared" si="36"/>
        <v>26</v>
      </c>
    </row>
    <row r="70" spans="2:20" ht="17" thickBot="1" x14ac:dyDescent="0.4">
      <c r="J70" s="486" t="s">
        <v>292</v>
      </c>
      <c r="K70" s="486"/>
      <c r="L70" s="486"/>
    </row>
    <row r="71" spans="2:20" ht="17" thickBot="1" x14ac:dyDescent="0.4">
      <c r="B71" s="138" t="s">
        <v>82</v>
      </c>
      <c r="C71" s="139" t="s">
        <v>111</v>
      </c>
      <c r="D71" s="139" t="s">
        <v>13</v>
      </c>
      <c r="E71" s="139" t="s">
        <v>102</v>
      </c>
      <c r="F71" s="139" t="s">
        <v>103</v>
      </c>
      <c r="G71" s="139" t="s">
        <v>104</v>
      </c>
      <c r="H71" s="139" t="s">
        <v>83</v>
      </c>
      <c r="I71" s="139" t="s">
        <v>371</v>
      </c>
      <c r="J71" s="326" t="s">
        <v>299</v>
      </c>
      <c r="K71" s="139" t="s">
        <v>301</v>
      </c>
      <c r="L71" s="261" t="s">
        <v>291</v>
      </c>
    </row>
    <row r="72" spans="2:20" ht="16.5" x14ac:dyDescent="0.35">
      <c r="B72" s="123" t="s">
        <v>117</v>
      </c>
      <c r="C72" s="136">
        <v>24</v>
      </c>
      <c r="D72" s="145">
        <f t="shared" ref="D72:D86" si="37">D50/C72</f>
        <v>0.16666666666666666</v>
      </c>
      <c r="E72" s="145">
        <f t="shared" ref="E72:E86" si="38">E50/C72</f>
        <v>0.33333333333333331</v>
      </c>
      <c r="F72" s="145">
        <f t="shared" ref="F72:F86" si="39">F50/C72</f>
        <v>0.25</v>
      </c>
      <c r="G72" s="145">
        <f t="shared" ref="G72:G86" si="40">G50/C72</f>
        <v>4.1666666666666664E-2</v>
      </c>
      <c r="H72" s="145">
        <f t="shared" ref="H72:H86" si="41">H50/C72</f>
        <v>8.3333333333333329E-2</v>
      </c>
      <c r="I72" s="145">
        <f t="shared" ref="I72:I86" si="42">I50/C72</f>
        <v>0</v>
      </c>
      <c r="J72" s="330">
        <f t="shared" ref="J72:J86" si="43">J50/C50</f>
        <v>0</v>
      </c>
      <c r="K72" s="331">
        <f t="shared" ref="K72:K86" si="44">K50/C50</f>
        <v>0.125</v>
      </c>
      <c r="L72" s="313">
        <f t="shared" ref="L72:L86" si="45">L50/C50</f>
        <v>0</v>
      </c>
    </row>
    <row r="73" spans="2:20" ht="16.5" x14ac:dyDescent="0.35">
      <c r="B73" s="115" t="s">
        <v>130</v>
      </c>
      <c r="C73" s="134">
        <v>32</v>
      </c>
      <c r="D73" s="145">
        <f t="shared" si="37"/>
        <v>0.21875</v>
      </c>
      <c r="E73" s="145">
        <f t="shared" si="38"/>
        <v>0.1875</v>
      </c>
      <c r="F73" s="147">
        <f t="shared" si="39"/>
        <v>0.25</v>
      </c>
      <c r="G73" s="147">
        <f t="shared" si="40"/>
        <v>9.375E-2</v>
      </c>
      <c r="H73" s="147">
        <f t="shared" si="41"/>
        <v>9.375E-2</v>
      </c>
      <c r="I73" s="145">
        <f t="shared" si="42"/>
        <v>3.125E-2</v>
      </c>
      <c r="J73" s="332">
        <f t="shared" si="43"/>
        <v>3.125E-2</v>
      </c>
      <c r="K73" s="333">
        <f t="shared" si="44"/>
        <v>3.125E-2</v>
      </c>
      <c r="L73" s="313">
        <f t="shared" si="45"/>
        <v>6.25E-2</v>
      </c>
    </row>
    <row r="74" spans="2:20" ht="16.5" x14ac:dyDescent="0.35">
      <c r="B74" s="119" t="s">
        <v>157</v>
      </c>
      <c r="C74" s="134">
        <v>39</v>
      </c>
      <c r="D74" s="145">
        <f t="shared" si="37"/>
        <v>0.12820512820512819</v>
      </c>
      <c r="E74" s="145">
        <f t="shared" si="38"/>
        <v>0.25641025641025639</v>
      </c>
      <c r="F74" s="147">
        <f t="shared" si="39"/>
        <v>0.33333333333333331</v>
      </c>
      <c r="G74" s="147">
        <f t="shared" si="40"/>
        <v>0.12820512820512819</v>
      </c>
      <c r="H74" s="147">
        <f t="shared" si="41"/>
        <v>5.128205128205128E-2</v>
      </c>
      <c r="I74" s="145">
        <f t="shared" si="42"/>
        <v>2.564102564102564E-2</v>
      </c>
      <c r="J74" s="332">
        <f t="shared" si="43"/>
        <v>0</v>
      </c>
      <c r="K74" s="333">
        <f t="shared" si="44"/>
        <v>2.564102564102564E-2</v>
      </c>
      <c r="L74" s="313">
        <f t="shared" si="45"/>
        <v>5.128205128205128E-2</v>
      </c>
    </row>
    <row r="75" spans="2:20" ht="16.5" x14ac:dyDescent="0.35">
      <c r="B75" s="120" t="s">
        <v>158</v>
      </c>
      <c r="C75" s="141">
        <v>66</v>
      </c>
      <c r="D75" s="145">
        <f t="shared" si="37"/>
        <v>7.575757575757576E-2</v>
      </c>
      <c r="E75" s="145">
        <f t="shared" si="38"/>
        <v>0.37878787878787878</v>
      </c>
      <c r="F75" s="147">
        <f t="shared" si="39"/>
        <v>0.30303030303030304</v>
      </c>
      <c r="G75" s="147">
        <f t="shared" si="40"/>
        <v>0.15151515151515152</v>
      </c>
      <c r="H75" s="147">
        <f t="shared" si="41"/>
        <v>4.5454545454545456E-2</v>
      </c>
      <c r="I75" s="145">
        <f t="shared" si="42"/>
        <v>0</v>
      </c>
      <c r="J75" s="334">
        <f t="shared" si="43"/>
        <v>0</v>
      </c>
      <c r="K75" s="335">
        <f t="shared" si="44"/>
        <v>3.0303030303030304E-2</v>
      </c>
      <c r="L75" s="313">
        <f t="shared" si="45"/>
        <v>1.5151515151515152E-2</v>
      </c>
    </row>
    <row r="76" spans="2:20" ht="16.5" x14ac:dyDescent="0.45">
      <c r="B76" s="180" t="s">
        <v>192</v>
      </c>
      <c r="C76" s="116">
        <v>118</v>
      </c>
      <c r="D76" s="145">
        <f t="shared" si="37"/>
        <v>0.11864406779661017</v>
      </c>
      <c r="E76" s="145">
        <f t="shared" si="38"/>
        <v>0.55084745762711862</v>
      </c>
      <c r="F76" s="147">
        <f t="shared" si="39"/>
        <v>0.15254237288135594</v>
      </c>
      <c r="G76" s="147">
        <f t="shared" si="40"/>
        <v>3.3898305084745763E-2</v>
      </c>
      <c r="H76" s="147">
        <f t="shared" si="41"/>
        <v>7.6271186440677971E-2</v>
      </c>
      <c r="I76" s="145">
        <f t="shared" si="42"/>
        <v>0</v>
      </c>
      <c r="J76" s="336">
        <f t="shared" si="43"/>
        <v>1.6949152542372881E-2</v>
      </c>
      <c r="K76" s="337">
        <f t="shared" si="44"/>
        <v>1.6949152542372881E-2</v>
      </c>
      <c r="L76" s="314">
        <f t="shared" si="45"/>
        <v>3.3898305084745763E-2</v>
      </c>
    </row>
    <row r="77" spans="2:20" ht="16.5" x14ac:dyDescent="0.45">
      <c r="B77" s="180" t="s">
        <v>201</v>
      </c>
      <c r="C77" s="116">
        <v>77</v>
      </c>
      <c r="D77" s="145">
        <f t="shared" si="37"/>
        <v>0.1038961038961039</v>
      </c>
      <c r="E77" s="145">
        <f t="shared" si="38"/>
        <v>0.37662337662337664</v>
      </c>
      <c r="F77" s="147">
        <f t="shared" si="39"/>
        <v>0.22077922077922077</v>
      </c>
      <c r="G77" s="147">
        <f t="shared" si="40"/>
        <v>0.1038961038961039</v>
      </c>
      <c r="H77" s="147">
        <f t="shared" si="41"/>
        <v>9.0909090909090912E-2</v>
      </c>
      <c r="I77" s="145">
        <f t="shared" si="42"/>
        <v>0</v>
      </c>
      <c r="J77" s="336">
        <f t="shared" si="43"/>
        <v>3.896103896103896E-2</v>
      </c>
      <c r="K77" s="337">
        <f t="shared" si="44"/>
        <v>5.1948051948051951E-2</v>
      </c>
      <c r="L77" s="314">
        <f t="shared" si="45"/>
        <v>1.2987012987012988E-2</v>
      </c>
      <c r="Q77" s="203"/>
      <c r="R77" s="203"/>
      <c r="S77" s="203"/>
      <c r="T77" s="203"/>
    </row>
    <row r="78" spans="2:20" ht="16.5" x14ac:dyDescent="0.45">
      <c r="B78" s="180" t="s">
        <v>219</v>
      </c>
      <c r="C78" s="116">
        <v>76</v>
      </c>
      <c r="D78" s="145">
        <f t="shared" si="37"/>
        <v>6.5789473684210523E-2</v>
      </c>
      <c r="E78" s="145">
        <f t="shared" si="38"/>
        <v>0.28947368421052633</v>
      </c>
      <c r="F78" s="147">
        <f t="shared" si="39"/>
        <v>0.40789473684210525</v>
      </c>
      <c r="G78" s="147">
        <f t="shared" si="40"/>
        <v>0.10526315789473684</v>
      </c>
      <c r="H78" s="147">
        <f t="shared" si="41"/>
        <v>0.10526315789473684</v>
      </c>
      <c r="I78" s="145">
        <f t="shared" si="42"/>
        <v>0</v>
      </c>
      <c r="J78" s="336">
        <f t="shared" si="43"/>
        <v>2.6315789473684209E-2</v>
      </c>
      <c r="K78" s="337">
        <f t="shared" si="44"/>
        <v>0</v>
      </c>
      <c r="L78" s="314">
        <f t="shared" si="45"/>
        <v>0</v>
      </c>
      <c r="Q78" s="203"/>
      <c r="R78" s="203"/>
      <c r="S78" s="203"/>
      <c r="T78" s="203"/>
    </row>
    <row r="79" spans="2:20" ht="16.5" x14ac:dyDescent="0.45">
      <c r="B79" s="180" t="s">
        <v>233</v>
      </c>
      <c r="C79" s="116">
        <v>66</v>
      </c>
      <c r="D79" s="145">
        <f t="shared" si="37"/>
        <v>0</v>
      </c>
      <c r="E79" s="145">
        <f t="shared" si="38"/>
        <v>0.2878787878787879</v>
      </c>
      <c r="F79" s="147">
        <f t="shared" si="39"/>
        <v>0.46969696969696972</v>
      </c>
      <c r="G79" s="147">
        <f t="shared" si="40"/>
        <v>0.13636363636363635</v>
      </c>
      <c r="H79" s="147">
        <f t="shared" si="41"/>
        <v>4.5454545454545456E-2</v>
      </c>
      <c r="I79" s="145">
        <f t="shared" si="42"/>
        <v>0</v>
      </c>
      <c r="J79" s="336">
        <f t="shared" si="43"/>
        <v>1.5151515151515152E-2</v>
      </c>
      <c r="K79" s="337">
        <f t="shared" si="44"/>
        <v>3.0303030303030304E-2</v>
      </c>
      <c r="L79" s="314">
        <f t="shared" si="45"/>
        <v>1.5151515151515152E-2</v>
      </c>
      <c r="Q79" s="203"/>
      <c r="R79" s="203"/>
      <c r="S79" s="203"/>
      <c r="T79" s="203"/>
    </row>
    <row r="80" spans="2:20" ht="16.5" x14ac:dyDescent="0.45">
      <c r="B80" s="180" t="s">
        <v>237</v>
      </c>
      <c r="C80" s="116">
        <v>60</v>
      </c>
      <c r="D80" s="145">
        <f t="shared" si="37"/>
        <v>0</v>
      </c>
      <c r="E80" s="145">
        <f t="shared" si="38"/>
        <v>0.28333333333333333</v>
      </c>
      <c r="F80" s="147">
        <f t="shared" si="39"/>
        <v>0.4</v>
      </c>
      <c r="G80" s="147">
        <f t="shared" si="40"/>
        <v>8.3333333333333329E-2</v>
      </c>
      <c r="H80" s="147">
        <f t="shared" si="41"/>
        <v>0.16666666666666666</v>
      </c>
      <c r="I80" s="145">
        <f t="shared" si="42"/>
        <v>1.6666666666666666E-2</v>
      </c>
      <c r="J80" s="336">
        <f t="shared" si="43"/>
        <v>0</v>
      </c>
      <c r="K80" s="337">
        <f t="shared" si="44"/>
        <v>3.3333333333333333E-2</v>
      </c>
      <c r="L80" s="314">
        <f t="shared" si="45"/>
        <v>1.6666666666666666E-2</v>
      </c>
      <c r="Q80" s="203"/>
      <c r="R80" s="203"/>
      <c r="S80" s="203"/>
      <c r="T80" s="203"/>
    </row>
    <row r="81" spans="2:20" ht="16.5" x14ac:dyDescent="0.45">
      <c r="B81" s="180" t="s">
        <v>248</v>
      </c>
      <c r="C81" s="116">
        <v>59</v>
      </c>
      <c r="D81" s="145">
        <f t="shared" si="37"/>
        <v>0</v>
      </c>
      <c r="E81" s="145">
        <f t="shared" si="38"/>
        <v>0.25423728813559321</v>
      </c>
      <c r="F81" s="147">
        <f t="shared" si="39"/>
        <v>0.3728813559322034</v>
      </c>
      <c r="G81" s="147">
        <f t="shared" si="40"/>
        <v>0.13559322033898305</v>
      </c>
      <c r="H81" s="147">
        <f t="shared" si="41"/>
        <v>0.20338983050847459</v>
      </c>
      <c r="I81" s="145">
        <f t="shared" si="42"/>
        <v>0</v>
      </c>
      <c r="J81" s="336">
        <f t="shared" si="43"/>
        <v>1.6949152542372881E-2</v>
      </c>
      <c r="K81" s="337">
        <f t="shared" si="44"/>
        <v>0</v>
      </c>
      <c r="L81" s="314">
        <f t="shared" si="45"/>
        <v>1.6949152542372881E-2</v>
      </c>
      <c r="Q81" s="203"/>
      <c r="R81" s="203"/>
      <c r="S81" s="203"/>
      <c r="T81" s="203"/>
    </row>
    <row r="82" spans="2:20" ht="16.5" x14ac:dyDescent="0.45">
      <c r="B82" s="180" t="s">
        <v>278</v>
      </c>
      <c r="C82" s="116">
        <v>45</v>
      </c>
      <c r="D82" s="145">
        <f t="shared" si="37"/>
        <v>0</v>
      </c>
      <c r="E82" s="145">
        <f t="shared" si="38"/>
        <v>0.33333333333333331</v>
      </c>
      <c r="F82" s="147">
        <f t="shared" si="39"/>
        <v>0.48888888888888887</v>
      </c>
      <c r="G82" s="147">
        <f t="shared" si="40"/>
        <v>0.1111111111111111</v>
      </c>
      <c r="H82" s="147">
        <f t="shared" si="41"/>
        <v>6.6666666666666666E-2</v>
      </c>
      <c r="I82" s="145">
        <f t="shared" si="42"/>
        <v>0</v>
      </c>
      <c r="J82" s="336">
        <f t="shared" si="43"/>
        <v>0</v>
      </c>
      <c r="K82" s="337">
        <f t="shared" si="44"/>
        <v>0</v>
      </c>
      <c r="L82" s="314">
        <f t="shared" si="45"/>
        <v>0</v>
      </c>
      <c r="Q82" s="203"/>
      <c r="R82" s="203"/>
      <c r="S82" s="203"/>
      <c r="T82" s="203"/>
    </row>
    <row r="83" spans="2:20" ht="16.5" x14ac:dyDescent="0.45">
      <c r="B83" s="180" t="s">
        <v>289</v>
      </c>
      <c r="C83" s="116">
        <v>47</v>
      </c>
      <c r="D83" s="145">
        <f t="shared" si="37"/>
        <v>0</v>
      </c>
      <c r="E83" s="145">
        <f t="shared" si="38"/>
        <v>0.27659574468085107</v>
      </c>
      <c r="F83" s="147">
        <f t="shared" si="39"/>
        <v>0.40425531914893614</v>
      </c>
      <c r="G83" s="147">
        <f t="shared" si="40"/>
        <v>0.1702127659574468</v>
      </c>
      <c r="H83" s="147">
        <f t="shared" si="41"/>
        <v>6.3829787234042548E-2</v>
      </c>
      <c r="I83" s="145">
        <f t="shared" si="42"/>
        <v>2.1276595744680851E-2</v>
      </c>
      <c r="J83" s="336">
        <f t="shared" si="43"/>
        <v>2.1276595744680851E-2</v>
      </c>
      <c r="K83" s="337">
        <f t="shared" si="44"/>
        <v>0</v>
      </c>
      <c r="L83" s="314">
        <f t="shared" si="45"/>
        <v>4.2553191489361701E-2</v>
      </c>
      <c r="Q83" s="203"/>
      <c r="R83" s="203"/>
      <c r="S83" s="203"/>
      <c r="T83" s="203"/>
    </row>
    <row r="84" spans="2:20" ht="16.5" x14ac:dyDescent="0.45">
      <c r="B84" s="180" t="s">
        <v>298</v>
      </c>
      <c r="C84" s="116">
        <v>105</v>
      </c>
      <c r="D84" s="145">
        <f t="shared" si="37"/>
        <v>0</v>
      </c>
      <c r="E84" s="145">
        <f t="shared" si="38"/>
        <v>0.24761904761904763</v>
      </c>
      <c r="F84" s="147">
        <f t="shared" si="39"/>
        <v>0.41904761904761906</v>
      </c>
      <c r="G84" s="147">
        <f t="shared" si="40"/>
        <v>0.19047619047619047</v>
      </c>
      <c r="H84" s="147">
        <f t="shared" si="41"/>
        <v>0.10476190476190476</v>
      </c>
      <c r="I84" s="145">
        <f t="shared" si="42"/>
        <v>0</v>
      </c>
      <c r="J84" s="336">
        <f t="shared" si="43"/>
        <v>0</v>
      </c>
      <c r="K84" s="337">
        <f t="shared" si="44"/>
        <v>0</v>
      </c>
      <c r="L84" s="314">
        <f t="shared" si="45"/>
        <v>3.8095238095238099E-2</v>
      </c>
      <c r="Q84" s="203"/>
      <c r="R84" s="203"/>
      <c r="S84" s="203"/>
      <c r="T84" s="203"/>
    </row>
    <row r="85" spans="2:20" ht="16.5" x14ac:dyDescent="0.45">
      <c r="B85" s="180" t="s">
        <v>307</v>
      </c>
      <c r="C85" s="116">
        <v>86</v>
      </c>
      <c r="D85" s="145">
        <f t="shared" si="37"/>
        <v>0</v>
      </c>
      <c r="E85" s="145">
        <f t="shared" si="38"/>
        <v>0.32558139534883723</v>
      </c>
      <c r="F85" s="147">
        <f t="shared" si="39"/>
        <v>0.30232558139534882</v>
      </c>
      <c r="G85" s="147">
        <f t="shared" si="40"/>
        <v>0.1744186046511628</v>
      </c>
      <c r="H85" s="147">
        <f t="shared" si="41"/>
        <v>0.15116279069767441</v>
      </c>
      <c r="I85" s="145">
        <f t="shared" si="42"/>
        <v>0</v>
      </c>
      <c r="J85" s="336">
        <f t="shared" si="43"/>
        <v>0</v>
      </c>
      <c r="K85" s="337">
        <f t="shared" si="44"/>
        <v>1.1627906976744186E-2</v>
      </c>
      <c r="L85" s="314">
        <f t="shared" si="45"/>
        <v>3.4883720930232558E-2</v>
      </c>
      <c r="Q85" s="203"/>
      <c r="R85" s="203"/>
      <c r="S85" s="203"/>
      <c r="T85" s="203"/>
    </row>
    <row r="86" spans="2:20" ht="16.5" x14ac:dyDescent="0.45">
      <c r="B86" s="180" t="s">
        <v>313</v>
      </c>
      <c r="C86" s="116">
        <v>110</v>
      </c>
      <c r="D86" s="145">
        <f t="shared" si="37"/>
        <v>0</v>
      </c>
      <c r="E86" s="145">
        <f t="shared" si="38"/>
        <v>0.38181818181818183</v>
      </c>
      <c r="F86" s="147">
        <f t="shared" si="39"/>
        <v>0.38181818181818183</v>
      </c>
      <c r="G86" s="147">
        <f t="shared" si="40"/>
        <v>0.10909090909090909</v>
      </c>
      <c r="H86" s="147">
        <f t="shared" si="41"/>
        <v>7.2727272727272724E-2</v>
      </c>
      <c r="I86" s="145">
        <f t="shared" si="42"/>
        <v>9.0909090909090905E-3</v>
      </c>
      <c r="J86" s="336">
        <f t="shared" si="43"/>
        <v>9.0909090909090905E-3</v>
      </c>
      <c r="K86" s="337">
        <f t="shared" si="44"/>
        <v>0</v>
      </c>
      <c r="L86" s="314">
        <f t="shared" si="45"/>
        <v>3.6363636363636362E-2</v>
      </c>
      <c r="Q86" s="203"/>
      <c r="R86" s="203"/>
      <c r="S86" s="203"/>
      <c r="T86" s="203"/>
    </row>
    <row r="87" spans="2:20" ht="16.5" x14ac:dyDescent="0.45">
      <c r="B87" s="180" t="s">
        <v>362</v>
      </c>
      <c r="C87" s="116">
        <v>86</v>
      </c>
      <c r="D87" s="145">
        <f t="shared" ref="D87:D89" si="46">D65/C87</f>
        <v>0</v>
      </c>
      <c r="E87" s="145">
        <f t="shared" ref="E87:E89" si="47">E65/C87</f>
        <v>0.43023255813953487</v>
      </c>
      <c r="F87" s="147">
        <f t="shared" ref="F87:F89" si="48">F65/C87</f>
        <v>0.29069767441860467</v>
      </c>
      <c r="G87" s="147">
        <f t="shared" ref="G87:G89" si="49">G65/C87</f>
        <v>0.16279069767441862</v>
      </c>
      <c r="H87" s="147">
        <f t="shared" ref="H87:H89" si="50">H65/C87</f>
        <v>0.11627906976744186</v>
      </c>
      <c r="I87" s="145">
        <f t="shared" ref="I87:I89" si="51">I65/C87</f>
        <v>0</v>
      </c>
      <c r="J87" s="336">
        <f t="shared" ref="J87:J89" si="52">J65/C65</f>
        <v>0</v>
      </c>
      <c r="K87" s="337">
        <f t="shared" ref="K87:K89" si="53">K65/C65</f>
        <v>0</v>
      </c>
      <c r="L87" s="314">
        <f t="shared" ref="L87:L89" si="54">L65/C65</f>
        <v>0</v>
      </c>
      <c r="Q87" s="203"/>
      <c r="R87" s="203"/>
      <c r="S87" s="203"/>
      <c r="T87" s="203"/>
    </row>
    <row r="88" spans="2:20" ht="16.5" x14ac:dyDescent="0.45">
      <c r="B88" s="180" t="s">
        <v>369</v>
      </c>
      <c r="C88" s="116">
        <v>132</v>
      </c>
      <c r="D88" s="145">
        <f t="shared" si="46"/>
        <v>0</v>
      </c>
      <c r="E88" s="145">
        <f t="shared" si="47"/>
        <v>0.42424242424242425</v>
      </c>
      <c r="F88" s="147">
        <f t="shared" si="48"/>
        <v>0.37121212121212122</v>
      </c>
      <c r="G88" s="147">
        <f t="shared" si="49"/>
        <v>0.15909090909090909</v>
      </c>
      <c r="H88" s="147">
        <f t="shared" si="50"/>
        <v>3.787878787878788E-2</v>
      </c>
      <c r="I88" s="145">
        <f t="shared" si="51"/>
        <v>0</v>
      </c>
      <c r="J88" s="336">
        <f t="shared" si="52"/>
        <v>7.575757575757576E-3</v>
      </c>
      <c r="K88" s="337">
        <f t="shared" si="53"/>
        <v>0</v>
      </c>
      <c r="L88" s="314">
        <f t="shared" si="54"/>
        <v>0</v>
      </c>
      <c r="Q88" s="203"/>
      <c r="R88" s="203"/>
      <c r="S88" s="203"/>
      <c r="T88" s="203"/>
    </row>
    <row r="89" spans="2:20" ht="17" thickBot="1" x14ac:dyDescent="0.5">
      <c r="B89" s="180" t="s">
        <v>372</v>
      </c>
      <c r="C89" s="116">
        <v>104</v>
      </c>
      <c r="D89" s="145">
        <f t="shared" si="46"/>
        <v>0</v>
      </c>
      <c r="E89" s="145">
        <f t="shared" si="47"/>
        <v>0</v>
      </c>
      <c r="F89" s="147">
        <f t="shared" si="48"/>
        <v>1</v>
      </c>
      <c r="G89" s="147">
        <f t="shared" si="49"/>
        <v>0</v>
      </c>
      <c r="H89" s="147">
        <f t="shared" si="50"/>
        <v>0</v>
      </c>
      <c r="I89" s="145">
        <f t="shared" si="51"/>
        <v>0</v>
      </c>
      <c r="J89" s="336">
        <f t="shared" si="52"/>
        <v>0</v>
      </c>
      <c r="K89" s="337">
        <f t="shared" si="53"/>
        <v>0</v>
      </c>
      <c r="L89" s="314">
        <f t="shared" si="54"/>
        <v>0</v>
      </c>
      <c r="Q89" s="203"/>
      <c r="R89" s="203"/>
      <c r="S89" s="203"/>
      <c r="T89" s="203"/>
    </row>
    <row r="90" spans="2:20" ht="17" thickBot="1" x14ac:dyDescent="0.5">
      <c r="B90" s="121" t="s">
        <v>15</v>
      </c>
      <c r="C90" s="143">
        <f>SUM(C72:C89)</f>
        <v>1332</v>
      </c>
      <c r="D90" s="149">
        <f>D68/C90</f>
        <v>3.6036036036036036E-2</v>
      </c>
      <c r="E90" s="149">
        <f>E68/C90</f>
        <v>0.32507507507507505</v>
      </c>
      <c r="F90" s="149">
        <f>F68/C90</f>
        <v>0.39114114114114112</v>
      </c>
      <c r="G90" s="149">
        <f>G68/C90</f>
        <v>0.11711711711711711</v>
      </c>
      <c r="H90" s="149">
        <f>H68/C90</f>
        <v>8.408408408408409E-2</v>
      </c>
      <c r="I90" s="149">
        <f>I68/C90</f>
        <v>3.7537537537537537E-3</v>
      </c>
      <c r="J90" s="338">
        <f>J68/C68</f>
        <v>9.7597597597597601E-3</v>
      </c>
      <c r="K90" s="339">
        <f>K68/C68</f>
        <v>1.3513513513513514E-2</v>
      </c>
      <c r="L90" s="167">
        <f>L68/C68</f>
        <v>1.951951951951952E-2</v>
      </c>
      <c r="Q90" s="203"/>
      <c r="R90" s="203"/>
      <c r="S90" s="203"/>
      <c r="T90" s="203"/>
    </row>
    <row r="92" spans="2:20" ht="17" hidden="1" thickBot="1" x14ac:dyDescent="0.5">
      <c r="B92" s="133" t="s">
        <v>290</v>
      </c>
      <c r="C92" s="64"/>
      <c r="D92" s="64"/>
      <c r="E92" s="64"/>
      <c r="F92" s="64"/>
      <c r="G92" s="64"/>
      <c r="H92" s="64"/>
      <c r="I92" s="64"/>
      <c r="J92" s="64"/>
      <c r="K92" s="64"/>
      <c r="L92" s="64"/>
      <c r="M92" s="64"/>
      <c r="N92" s="64"/>
      <c r="O92" s="64"/>
      <c r="P92" s="64"/>
      <c r="Q92" s="64"/>
      <c r="R92" s="64"/>
      <c r="S92" s="64"/>
      <c r="T92" s="64"/>
    </row>
    <row r="93" spans="2:20" ht="17" hidden="1" thickBot="1" x14ac:dyDescent="0.5">
      <c r="B93" s="138" t="s">
        <v>101</v>
      </c>
      <c r="C93" s="152" t="s">
        <v>111</v>
      </c>
      <c r="D93" s="139" t="s">
        <v>13</v>
      </c>
      <c r="E93" s="139" t="s">
        <v>252</v>
      </c>
      <c r="F93" s="139" t="s">
        <v>253</v>
      </c>
      <c r="G93" s="139" t="s">
        <v>254</v>
      </c>
      <c r="H93" s="140" t="s">
        <v>17</v>
      </c>
      <c r="I93" s="64"/>
      <c r="J93" s="64"/>
      <c r="K93" s="64"/>
      <c r="L93" s="64"/>
      <c r="M93" s="64"/>
      <c r="N93" s="64"/>
      <c r="O93" s="64"/>
      <c r="P93" s="64"/>
      <c r="Q93" s="64"/>
      <c r="R93" s="64"/>
      <c r="S93" s="64"/>
      <c r="T93" s="64"/>
    </row>
    <row r="94" spans="2:20" ht="16.5" hidden="1" x14ac:dyDescent="0.45">
      <c r="B94" s="123" t="s">
        <v>117</v>
      </c>
      <c r="C94" s="153">
        <f>SUM(D94:H94)</f>
        <v>24</v>
      </c>
      <c r="D94" s="153">
        <v>3</v>
      </c>
      <c r="E94" s="153">
        <v>20</v>
      </c>
      <c r="F94" s="153">
        <v>1</v>
      </c>
      <c r="G94" s="153">
        <v>0</v>
      </c>
      <c r="H94" s="154">
        <v>0</v>
      </c>
      <c r="I94" s="64"/>
      <c r="J94" s="64"/>
      <c r="K94" s="64"/>
      <c r="L94" s="64"/>
      <c r="M94" s="64"/>
      <c r="N94" s="64"/>
      <c r="O94" s="64"/>
      <c r="P94" s="64"/>
      <c r="Q94" s="64"/>
      <c r="R94" s="64"/>
      <c r="S94" s="64"/>
      <c r="T94" s="64"/>
    </row>
    <row r="95" spans="2:20" ht="16.5" hidden="1" x14ac:dyDescent="0.45">
      <c r="B95" s="115" t="s">
        <v>130</v>
      </c>
      <c r="C95" s="153">
        <f t="shared" ref="C95:C102" si="55">SUM(D95:H95)</f>
        <v>32</v>
      </c>
      <c r="D95" s="155">
        <v>1</v>
      </c>
      <c r="E95" s="155">
        <v>26</v>
      </c>
      <c r="F95" s="155">
        <v>3</v>
      </c>
      <c r="G95" s="155">
        <v>2</v>
      </c>
      <c r="H95" s="156">
        <v>0</v>
      </c>
      <c r="I95" s="64"/>
      <c r="J95" s="64"/>
      <c r="K95" s="64"/>
      <c r="L95" s="64"/>
      <c r="M95" s="64"/>
      <c r="N95" s="64"/>
      <c r="O95" s="64"/>
      <c r="P95" s="64"/>
      <c r="Q95" s="64"/>
      <c r="R95" s="64"/>
      <c r="S95" s="64"/>
      <c r="T95" s="64"/>
    </row>
    <row r="96" spans="2:20" ht="16.5" hidden="1" x14ac:dyDescent="0.45">
      <c r="B96" s="119" t="s">
        <v>157</v>
      </c>
      <c r="C96" s="153">
        <f t="shared" si="55"/>
        <v>39</v>
      </c>
      <c r="D96" s="155">
        <v>0</v>
      </c>
      <c r="E96" s="155">
        <v>34</v>
      </c>
      <c r="F96" s="155">
        <v>4</v>
      </c>
      <c r="G96" s="155">
        <v>1</v>
      </c>
      <c r="H96" s="156">
        <v>0</v>
      </c>
      <c r="I96" s="64"/>
      <c r="J96" s="64"/>
      <c r="K96" s="64"/>
      <c r="L96" s="64"/>
      <c r="M96" s="64"/>
      <c r="N96" s="64"/>
      <c r="O96" s="64"/>
      <c r="P96" s="64"/>
      <c r="Q96" s="64"/>
      <c r="R96" s="64"/>
      <c r="S96" s="64"/>
      <c r="T96" s="64"/>
    </row>
    <row r="97" spans="2:20" ht="16.5" hidden="1" x14ac:dyDescent="0.45">
      <c r="B97" s="120" t="s">
        <v>158</v>
      </c>
      <c r="C97" s="153">
        <f t="shared" si="55"/>
        <v>66</v>
      </c>
      <c r="D97" s="157">
        <v>0</v>
      </c>
      <c r="E97" s="157">
        <v>64</v>
      </c>
      <c r="F97" s="157">
        <v>1</v>
      </c>
      <c r="G97" s="157">
        <v>0</v>
      </c>
      <c r="H97" s="158">
        <v>1</v>
      </c>
      <c r="I97" s="64"/>
      <c r="J97" s="64"/>
      <c r="K97" s="64"/>
      <c r="L97" s="64"/>
      <c r="M97" s="64"/>
      <c r="N97" s="64"/>
      <c r="O97" s="64"/>
      <c r="P97" s="64"/>
      <c r="Q97" s="64"/>
      <c r="R97" s="64"/>
      <c r="S97" s="64"/>
      <c r="T97" s="64"/>
    </row>
    <row r="98" spans="2:20" ht="16.5" hidden="1" x14ac:dyDescent="0.45">
      <c r="B98" s="120" t="s">
        <v>192</v>
      </c>
      <c r="C98" s="153">
        <f t="shared" si="55"/>
        <v>118</v>
      </c>
      <c r="D98" s="157">
        <v>1</v>
      </c>
      <c r="E98" s="157">
        <v>112</v>
      </c>
      <c r="F98" s="157">
        <v>2</v>
      </c>
      <c r="G98" s="157">
        <v>3</v>
      </c>
      <c r="H98" s="158">
        <v>0</v>
      </c>
      <c r="I98" s="64"/>
      <c r="J98" s="64"/>
      <c r="K98" s="64"/>
      <c r="L98" s="64"/>
      <c r="M98" s="64"/>
      <c r="N98" s="64"/>
      <c r="O98" s="64"/>
      <c r="P98" s="64"/>
      <c r="Q98" s="64"/>
      <c r="R98" s="64"/>
      <c r="S98" s="64"/>
      <c r="T98" s="64"/>
    </row>
    <row r="99" spans="2:20" ht="16.5" hidden="1" x14ac:dyDescent="0.45">
      <c r="B99" s="119" t="s">
        <v>201</v>
      </c>
      <c r="C99" s="153">
        <f t="shared" si="55"/>
        <v>77</v>
      </c>
      <c r="D99" s="155">
        <v>0</v>
      </c>
      <c r="E99" s="155">
        <v>71</v>
      </c>
      <c r="F99" s="155">
        <v>4</v>
      </c>
      <c r="G99" s="155">
        <v>2</v>
      </c>
      <c r="H99" s="156">
        <v>0</v>
      </c>
      <c r="I99" s="64"/>
      <c r="J99" s="64"/>
      <c r="K99" s="64"/>
      <c r="L99" s="64"/>
      <c r="M99" s="64"/>
      <c r="N99" s="64"/>
      <c r="O99" s="64"/>
      <c r="P99" s="64"/>
      <c r="Q99" s="64"/>
      <c r="R99" s="64"/>
      <c r="S99" s="64"/>
      <c r="T99" s="64"/>
    </row>
    <row r="100" spans="2:20" ht="16.5" hidden="1" x14ac:dyDescent="0.45">
      <c r="B100" s="119" t="s">
        <v>219</v>
      </c>
      <c r="C100" s="153">
        <f t="shared" si="55"/>
        <v>76</v>
      </c>
      <c r="D100" s="155">
        <v>0</v>
      </c>
      <c r="E100" s="155">
        <v>73</v>
      </c>
      <c r="F100" s="155">
        <v>2</v>
      </c>
      <c r="G100" s="155">
        <v>1</v>
      </c>
      <c r="H100" s="156">
        <v>0</v>
      </c>
      <c r="I100" s="64"/>
      <c r="J100" s="64"/>
      <c r="K100" s="64"/>
      <c r="L100" s="64"/>
      <c r="M100" s="64"/>
      <c r="N100" s="64"/>
      <c r="O100" s="64"/>
      <c r="P100" s="64"/>
      <c r="Q100" s="64"/>
      <c r="R100" s="64"/>
      <c r="S100" s="64"/>
      <c r="T100" s="64"/>
    </row>
    <row r="101" spans="2:20" ht="16.5" hidden="1" x14ac:dyDescent="0.45">
      <c r="B101" s="180" t="s">
        <v>233</v>
      </c>
      <c r="C101" s="153">
        <f t="shared" si="55"/>
        <v>66</v>
      </c>
      <c r="D101" s="155">
        <v>0</v>
      </c>
      <c r="E101" s="155">
        <v>62</v>
      </c>
      <c r="F101" s="155">
        <v>4</v>
      </c>
      <c r="G101" s="155">
        <v>0</v>
      </c>
      <c r="H101" s="156">
        <v>0</v>
      </c>
      <c r="I101" s="64"/>
      <c r="J101" s="64"/>
      <c r="K101" s="64"/>
      <c r="L101" s="64"/>
      <c r="M101" s="64"/>
      <c r="N101" s="64"/>
      <c r="O101" s="64"/>
      <c r="P101" s="64"/>
      <c r="Q101" s="64"/>
      <c r="R101" s="64"/>
      <c r="S101" s="64"/>
      <c r="T101" s="64"/>
    </row>
    <row r="102" spans="2:20" ht="16.5" hidden="1" x14ac:dyDescent="0.45">
      <c r="B102" s="180" t="s">
        <v>237</v>
      </c>
      <c r="C102" s="153">
        <f t="shared" si="55"/>
        <v>60</v>
      </c>
      <c r="D102" s="155">
        <v>0</v>
      </c>
      <c r="E102" s="155">
        <v>56</v>
      </c>
      <c r="F102" s="155">
        <v>4</v>
      </c>
      <c r="G102" s="155">
        <v>0</v>
      </c>
      <c r="H102" s="156">
        <v>0</v>
      </c>
      <c r="I102" s="64"/>
      <c r="J102" s="64"/>
      <c r="K102" s="64"/>
      <c r="L102" s="64"/>
      <c r="M102" s="64"/>
      <c r="N102" s="64"/>
      <c r="O102" s="64"/>
      <c r="P102" s="64"/>
      <c r="Q102" s="64"/>
      <c r="R102" s="64"/>
      <c r="S102" s="64"/>
      <c r="T102" s="64"/>
    </row>
    <row r="103" spans="2:20" ht="16.5" hidden="1" x14ac:dyDescent="0.45">
      <c r="B103" s="180" t="s">
        <v>248</v>
      </c>
      <c r="C103" s="153">
        <v>59</v>
      </c>
      <c r="D103" s="155">
        <v>0</v>
      </c>
      <c r="E103" s="155">
        <v>54</v>
      </c>
      <c r="F103" s="155">
        <v>3</v>
      </c>
      <c r="G103" s="155">
        <v>2</v>
      </c>
      <c r="H103" s="156">
        <v>0</v>
      </c>
      <c r="I103" s="64"/>
      <c r="J103" s="64"/>
      <c r="K103" s="64"/>
      <c r="L103" s="64"/>
      <c r="M103" s="64"/>
      <c r="N103" s="64"/>
      <c r="O103" s="64"/>
      <c r="P103" s="64"/>
      <c r="Q103" s="64"/>
      <c r="R103" s="64"/>
      <c r="S103" s="64"/>
      <c r="T103" s="64"/>
    </row>
    <row r="104" spans="2:20" ht="16.5" hidden="1" x14ac:dyDescent="0.45">
      <c r="B104" s="180" t="s">
        <v>278</v>
      </c>
      <c r="C104" s="153">
        <v>45</v>
      </c>
      <c r="D104" s="155">
        <v>0</v>
      </c>
      <c r="E104" s="155">
        <v>44</v>
      </c>
      <c r="F104" s="155">
        <v>1</v>
      </c>
      <c r="G104" s="155">
        <v>0</v>
      </c>
      <c r="H104" s="156">
        <v>0</v>
      </c>
      <c r="I104" s="64"/>
      <c r="J104" s="64"/>
      <c r="K104" s="64"/>
      <c r="L104" s="64"/>
      <c r="M104" s="64"/>
      <c r="N104" s="64"/>
      <c r="O104" s="64"/>
      <c r="P104" s="64"/>
      <c r="Q104" s="64"/>
      <c r="R104" s="64"/>
      <c r="S104" s="64"/>
      <c r="T104" s="64"/>
    </row>
    <row r="105" spans="2:20" ht="17" hidden="1" thickBot="1" x14ac:dyDescent="0.5">
      <c r="B105" s="180" t="s">
        <v>289</v>
      </c>
      <c r="C105" s="306">
        <v>47</v>
      </c>
      <c r="D105" s="306">
        <v>0</v>
      </c>
      <c r="E105" s="306">
        <v>47</v>
      </c>
      <c r="F105" s="306">
        <v>0</v>
      </c>
      <c r="G105" s="306">
        <v>0</v>
      </c>
      <c r="H105" s="307">
        <v>0</v>
      </c>
      <c r="I105" s="64"/>
      <c r="J105" s="64"/>
      <c r="K105" s="64"/>
      <c r="L105" s="64"/>
      <c r="M105" s="64"/>
      <c r="N105" s="64"/>
      <c r="O105" s="64"/>
      <c r="P105" s="64"/>
      <c r="Q105" s="64"/>
      <c r="R105" s="64"/>
      <c r="S105" s="64"/>
      <c r="T105" s="64"/>
    </row>
    <row r="106" spans="2:20" s="37" customFormat="1" ht="17" hidden="1" thickBot="1" x14ac:dyDescent="0.5">
      <c r="B106" s="159" t="s">
        <v>15</v>
      </c>
      <c r="C106" s="151">
        <f>SUM(C94:C105)</f>
        <v>709</v>
      </c>
      <c r="D106" s="151">
        <f>SUM(D94:D105)</f>
        <v>5</v>
      </c>
      <c r="E106" s="151">
        <f t="shared" ref="E106:H106" si="56">SUM(E94:E105)</f>
        <v>663</v>
      </c>
      <c r="F106" s="151">
        <f t="shared" si="56"/>
        <v>29</v>
      </c>
      <c r="G106" s="151">
        <f t="shared" si="56"/>
        <v>11</v>
      </c>
      <c r="H106" s="310">
        <f t="shared" si="56"/>
        <v>1</v>
      </c>
      <c r="I106" s="64"/>
      <c r="J106" s="64"/>
      <c r="K106" s="64"/>
      <c r="L106" s="64"/>
      <c r="M106" s="64"/>
      <c r="N106" s="64"/>
      <c r="O106" s="64"/>
      <c r="P106" s="64"/>
      <c r="Q106" s="64"/>
      <c r="R106" s="64"/>
      <c r="S106" s="64"/>
      <c r="T106" s="64"/>
    </row>
    <row r="107" spans="2:20" ht="16.5" hidden="1" x14ac:dyDescent="0.45">
      <c r="G107" s="64"/>
      <c r="H107" s="64"/>
      <c r="I107" s="64"/>
      <c r="J107" s="64"/>
      <c r="K107" s="64"/>
      <c r="L107" s="64"/>
      <c r="M107" s="64"/>
      <c r="N107" s="64"/>
      <c r="O107" s="64"/>
      <c r="P107" s="64"/>
      <c r="Q107" s="64"/>
      <c r="R107" s="64"/>
      <c r="S107" s="64"/>
      <c r="T107" s="64"/>
    </row>
    <row r="108" spans="2:20" ht="17" hidden="1" thickBot="1" x14ac:dyDescent="0.5">
      <c r="B108" s="168" t="s">
        <v>196</v>
      </c>
      <c r="C108" s="64"/>
      <c r="D108" s="64"/>
      <c r="E108" s="64"/>
      <c r="F108" s="64"/>
      <c r="G108" s="64"/>
      <c r="H108" s="64"/>
      <c r="I108" s="64"/>
      <c r="J108" s="64"/>
      <c r="K108" s="64"/>
      <c r="L108" s="64"/>
      <c r="M108" s="64"/>
      <c r="N108" s="64"/>
      <c r="O108" s="64"/>
      <c r="P108" s="64"/>
      <c r="Q108" s="64"/>
      <c r="R108" s="64"/>
      <c r="S108" s="64"/>
      <c r="T108" s="64"/>
    </row>
    <row r="109" spans="2:20" ht="17" hidden="1" thickBot="1" x14ac:dyDescent="0.5">
      <c r="B109" s="138" t="s">
        <v>101</v>
      </c>
      <c r="C109" s="152" t="s">
        <v>111</v>
      </c>
      <c r="D109" s="139" t="s">
        <v>13</v>
      </c>
      <c r="E109" s="139" t="s">
        <v>252</v>
      </c>
      <c r="F109" s="139" t="s">
        <v>253</v>
      </c>
      <c r="G109" s="139" t="s">
        <v>254</v>
      </c>
      <c r="H109" s="140" t="s">
        <v>17</v>
      </c>
      <c r="I109" s="64"/>
      <c r="J109" s="64"/>
      <c r="K109" s="64"/>
      <c r="L109" s="64"/>
      <c r="M109" s="64"/>
      <c r="N109" s="64"/>
      <c r="O109" s="64"/>
      <c r="P109" s="64"/>
      <c r="Q109" s="64"/>
      <c r="R109" s="64"/>
      <c r="S109" s="64"/>
      <c r="T109" s="64"/>
    </row>
    <row r="110" spans="2:20" ht="16.5" hidden="1" x14ac:dyDescent="0.45">
      <c r="B110" s="123" t="s">
        <v>117</v>
      </c>
      <c r="C110" s="153">
        <v>24</v>
      </c>
      <c r="D110" s="160">
        <f t="shared" ref="D110:D115" si="57">D94/C94</f>
        <v>0.125</v>
      </c>
      <c r="E110" s="160">
        <f t="shared" ref="E110:E115" si="58">E94/C94</f>
        <v>0.83333333333333337</v>
      </c>
      <c r="F110" s="160">
        <f>F94/C94</f>
        <v>4.1666666666666664E-2</v>
      </c>
      <c r="G110" s="160">
        <f>G94/C94</f>
        <v>0</v>
      </c>
      <c r="H110" s="161">
        <f>H94/C94</f>
        <v>0</v>
      </c>
      <c r="I110" s="64"/>
      <c r="J110" s="64"/>
      <c r="K110" s="64"/>
      <c r="L110" s="64"/>
      <c r="M110" s="64"/>
      <c r="N110" s="64"/>
      <c r="O110" s="64"/>
      <c r="P110" s="64"/>
      <c r="Q110" s="64"/>
      <c r="R110" s="64"/>
      <c r="S110" s="64"/>
      <c r="T110" s="64"/>
    </row>
    <row r="111" spans="2:20" ht="16.5" hidden="1" x14ac:dyDescent="0.45">
      <c r="B111" s="115" t="s">
        <v>130</v>
      </c>
      <c r="C111" s="155">
        <v>32</v>
      </c>
      <c r="D111" s="162">
        <f t="shared" si="57"/>
        <v>3.125E-2</v>
      </c>
      <c r="E111" s="162">
        <f t="shared" si="58"/>
        <v>0.8125</v>
      </c>
      <c r="F111" s="160">
        <f t="shared" ref="F111:F119" si="59">F95/C95</f>
        <v>9.375E-2</v>
      </c>
      <c r="G111" s="160">
        <f t="shared" ref="G111:G119" si="60">G95/C95</f>
        <v>6.25E-2</v>
      </c>
      <c r="H111" s="163">
        <f t="shared" ref="H111:H119" si="61">H95/C95</f>
        <v>0</v>
      </c>
      <c r="I111" s="64"/>
      <c r="J111" s="64"/>
      <c r="K111" s="64"/>
      <c r="L111" s="64"/>
      <c r="M111" s="64"/>
      <c r="N111" s="64"/>
      <c r="O111" s="64"/>
      <c r="P111" s="64"/>
      <c r="Q111" s="64"/>
      <c r="R111" s="64"/>
      <c r="S111" s="64"/>
      <c r="T111" s="64"/>
    </row>
    <row r="112" spans="2:20" ht="16.5" hidden="1" x14ac:dyDescent="0.45">
      <c r="B112" s="119" t="s">
        <v>157</v>
      </c>
      <c r="C112" s="155">
        <v>39</v>
      </c>
      <c r="D112" s="162">
        <f t="shared" si="57"/>
        <v>0</v>
      </c>
      <c r="E112" s="162">
        <f t="shared" si="58"/>
        <v>0.87179487179487181</v>
      </c>
      <c r="F112" s="160">
        <f t="shared" si="59"/>
        <v>0.10256410256410256</v>
      </c>
      <c r="G112" s="160">
        <f t="shared" si="60"/>
        <v>2.564102564102564E-2</v>
      </c>
      <c r="H112" s="163">
        <f t="shared" si="61"/>
        <v>0</v>
      </c>
      <c r="I112" s="64"/>
      <c r="J112" s="64"/>
      <c r="K112" s="64"/>
      <c r="L112" s="64"/>
      <c r="M112" s="64"/>
      <c r="N112" s="64"/>
      <c r="O112" s="64"/>
      <c r="P112" s="64"/>
      <c r="Q112" s="64"/>
      <c r="R112" s="64"/>
      <c r="S112" s="64"/>
      <c r="T112" s="64"/>
    </row>
    <row r="113" spans="2:20" ht="16.5" hidden="1" x14ac:dyDescent="0.45">
      <c r="B113" s="120" t="s">
        <v>158</v>
      </c>
      <c r="C113" s="157">
        <v>66</v>
      </c>
      <c r="D113" s="164">
        <f t="shared" si="57"/>
        <v>0</v>
      </c>
      <c r="E113" s="164">
        <f t="shared" si="58"/>
        <v>0.96969696969696972</v>
      </c>
      <c r="F113" s="160">
        <f t="shared" si="59"/>
        <v>1.5151515151515152E-2</v>
      </c>
      <c r="G113" s="160">
        <f t="shared" si="60"/>
        <v>0</v>
      </c>
      <c r="H113" s="165">
        <f t="shared" si="61"/>
        <v>1.5151515151515152E-2</v>
      </c>
      <c r="I113" s="64"/>
      <c r="J113" s="64"/>
      <c r="K113" s="64"/>
      <c r="L113" s="64"/>
      <c r="M113" s="64"/>
      <c r="N113" s="64"/>
      <c r="O113" s="64"/>
      <c r="P113" s="64"/>
      <c r="Q113" s="64"/>
      <c r="R113" s="64"/>
      <c r="S113" s="64"/>
      <c r="T113" s="64"/>
    </row>
    <row r="114" spans="2:20" ht="16.5" hidden="1" x14ac:dyDescent="0.45">
      <c r="B114" s="180" t="s">
        <v>192</v>
      </c>
      <c r="C114" s="157">
        <v>118</v>
      </c>
      <c r="D114" s="164">
        <f t="shared" si="57"/>
        <v>8.4745762711864406E-3</v>
      </c>
      <c r="E114" s="164">
        <f t="shared" si="58"/>
        <v>0.94915254237288138</v>
      </c>
      <c r="F114" s="160">
        <f t="shared" si="59"/>
        <v>1.6949152542372881E-2</v>
      </c>
      <c r="G114" s="160">
        <f t="shared" si="60"/>
        <v>2.5423728813559324E-2</v>
      </c>
      <c r="H114" s="165">
        <f t="shared" si="61"/>
        <v>0</v>
      </c>
      <c r="I114" s="64"/>
      <c r="J114" s="64"/>
      <c r="K114" s="64"/>
      <c r="L114" s="64"/>
      <c r="M114" s="64"/>
      <c r="N114" s="64"/>
      <c r="O114" s="64"/>
      <c r="P114" s="64"/>
      <c r="Q114" s="64"/>
      <c r="R114" s="64"/>
      <c r="S114" s="64"/>
      <c r="T114" s="64"/>
    </row>
    <row r="115" spans="2:20" ht="16.5" hidden="1" x14ac:dyDescent="0.45">
      <c r="B115" s="180" t="s">
        <v>201</v>
      </c>
      <c r="C115" s="157">
        <v>77</v>
      </c>
      <c r="D115" s="164">
        <f t="shared" si="57"/>
        <v>0</v>
      </c>
      <c r="E115" s="164">
        <f t="shared" si="58"/>
        <v>0.92207792207792205</v>
      </c>
      <c r="F115" s="160">
        <f t="shared" si="59"/>
        <v>5.1948051948051951E-2</v>
      </c>
      <c r="G115" s="160">
        <f t="shared" si="60"/>
        <v>2.5974025974025976E-2</v>
      </c>
      <c r="H115" s="165">
        <f t="shared" si="61"/>
        <v>0</v>
      </c>
      <c r="I115" s="64"/>
      <c r="J115" s="64"/>
      <c r="K115" s="64"/>
      <c r="L115" s="64"/>
      <c r="M115" s="64"/>
      <c r="N115" s="64"/>
      <c r="O115" s="64"/>
      <c r="P115" s="64"/>
      <c r="Q115" s="64"/>
      <c r="R115" s="64"/>
      <c r="S115" s="64"/>
      <c r="T115" s="64"/>
    </row>
    <row r="116" spans="2:20" ht="16.5" hidden="1" x14ac:dyDescent="0.45">
      <c r="B116" s="180" t="s">
        <v>219</v>
      </c>
      <c r="C116" s="157">
        <v>76</v>
      </c>
      <c r="D116" s="164">
        <f t="shared" ref="D116" si="62">D100/C100</f>
        <v>0</v>
      </c>
      <c r="E116" s="164">
        <f t="shared" ref="E116" si="63">E100/C100</f>
        <v>0.96052631578947367</v>
      </c>
      <c r="F116" s="160">
        <f t="shared" si="59"/>
        <v>2.6315789473684209E-2</v>
      </c>
      <c r="G116" s="160">
        <f t="shared" si="60"/>
        <v>1.3157894736842105E-2</v>
      </c>
      <c r="H116" s="165">
        <f t="shared" si="61"/>
        <v>0</v>
      </c>
      <c r="I116" s="64"/>
      <c r="J116" s="64"/>
      <c r="K116" s="64"/>
      <c r="L116" s="64"/>
      <c r="M116" s="64"/>
      <c r="N116" s="64"/>
      <c r="O116" s="64"/>
      <c r="P116" s="64"/>
      <c r="Q116" s="64"/>
      <c r="R116" s="64"/>
      <c r="S116" s="64"/>
      <c r="T116" s="64"/>
    </row>
    <row r="117" spans="2:20" ht="16.5" hidden="1" x14ac:dyDescent="0.45">
      <c r="B117" s="180" t="s">
        <v>233</v>
      </c>
      <c r="C117" s="157">
        <v>66</v>
      </c>
      <c r="D117" s="164">
        <f t="shared" ref="D117" si="64">D101/C101</f>
        <v>0</v>
      </c>
      <c r="E117" s="164">
        <f t="shared" ref="E117" si="65">E101/C101</f>
        <v>0.93939393939393945</v>
      </c>
      <c r="F117" s="160">
        <f t="shared" si="59"/>
        <v>6.0606060606060608E-2</v>
      </c>
      <c r="G117" s="160">
        <f t="shared" si="60"/>
        <v>0</v>
      </c>
      <c r="H117" s="165">
        <f t="shared" si="61"/>
        <v>0</v>
      </c>
      <c r="I117" s="64"/>
      <c r="J117" s="64"/>
      <c r="K117" s="64"/>
      <c r="L117" s="64"/>
      <c r="M117" s="64"/>
      <c r="N117" s="64"/>
      <c r="O117" s="64"/>
      <c r="P117" s="64"/>
      <c r="Q117" s="64"/>
      <c r="R117" s="64"/>
      <c r="S117" s="64"/>
      <c r="T117" s="64"/>
    </row>
    <row r="118" spans="2:20" ht="16.5" hidden="1" x14ac:dyDescent="0.45">
      <c r="B118" s="180" t="s">
        <v>237</v>
      </c>
      <c r="C118" s="157">
        <v>60</v>
      </c>
      <c r="D118" s="164">
        <f t="shared" ref="D118" si="66">D102/C102</f>
        <v>0</v>
      </c>
      <c r="E118" s="164">
        <f t="shared" ref="E118" si="67">E102/C102</f>
        <v>0.93333333333333335</v>
      </c>
      <c r="F118" s="160">
        <f t="shared" si="59"/>
        <v>6.6666666666666666E-2</v>
      </c>
      <c r="G118" s="160">
        <f t="shared" si="60"/>
        <v>0</v>
      </c>
      <c r="H118" s="165">
        <f t="shared" si="61"/>
        <v>0</v>
      </c>
      <c r="I118" s="64"/>
      <c r="J118" s="64"/>
      <c r="K118" s="64"/>
      <c r="L118" s="64"/>
      <c r="M118" s="64"/>
      <c r="N118" s="64"/>
      <c r="O118" s="64"/>
      <c r="P118" s="64"/>
      <c r="Q118" s="64"/>
      <c r="R118" s="64"/>
      <c r="S118" s="64"/>
      <c r="T118" s="64"/>
    </row>
    <row r="119" spans="2:20" ht="16.5" hidden="1" x14ac:dyDescent="0.45">
      <c r="B119" s="180" t="s">
        <v>248</v>
      </c>
      <c r="C119" s="157">
        <v>59</v>
      </c>
      <c r="D119" s="164">
        <f t="shared" ref="D119" si="68">D103/C103</f>
        <v>0</v>
      </c>
      <c r="E119" s="164">
        <f t="shared" ref="E119" si="69">E103/C103</f>
        <v>0.9152542372881356</v>
      </c>
      <c r="F119" s="160">
        <f t="shared" si="59"/>
        <v>5.0847457627118647E-2</v>
      </c>
      <c r="G119" s="160">
        <f t="shared" si="60"/>
        <v>3.3898305084745763E-2</v>
      </c>
      <c r="H119" s="165">
        <f t="shared" si="61"/>
        <v>0</v>
      </c>
      <c r="I119" s="64"/>
      <c r="J119" s="64"/>
      <c r="K119" s="64"/>
      <c r="L119" s="64"/>
      <c r="M119" s="64"/>
      <c r="N119" s="64"/>
      <c r="O119" s="64"/>
      <c r="P119" s="64"/>
      <c r="Q119" s="64"/>
      <c r="R119" s="64"/>
      <c r="S119" s="64"/>
      <c r="T119" s="64"/>
    </row>
    <row r="120" spans="2:20" ht="16.5" hidden="1" x14ac:dyDescent="0.45">
      <c r="B120" s="180" t="s">
        <v>278</v>
      </c>
      <c r="C120" s="157">
        <v>45</v>
      </c>
      <c r="D120" s="164">
        <f t="shared" ref="D120" si="70">D104/C104</f>
        <v>0</v>
      </c>
      <c r="E120" s="164">
        <f t="shared" ref="E120" si="71">E104/C104</f>
        <v>0.97777777777777775</v>
      </c>
      <c r="F120" s="160">
        <f t="shared" ref="F120" si="72">F104/C104</f>
        <v>2.2222222222222223E-2</v>
      </c>
      <c r="G120" s="160">
        <f t="shared" ref="G120" si="73">G104/C104</f>
        <v>0</v>
      </c>
      <c r="H120" s="165">
        <f t="shared" ref="H120" si="74">H104/C104</f>
        <v>0</v>
      </c>
      <c r="I120" s="64"/>
      <c r="J120" s="64"/>
      <c r="K120" s="64"/>
      <c r="L120" s="64"/>
      <c r="M120" s="64"/>
      <c r="N120" s="64"/>
      <c r="O120" s="64"/>
      <c r="P120" s="64"/>
      <c r="Q120" s="64"/>
      <c r="R120" s="64"/>
      <c r="S120" s="64"/>
      <c r="T120" s="64"/>
    </row>
    <row r="121" spans="2:20" ht="17" hidden="1" thickBot="1" x14ac:dyDescent="0.5">
      <c r="B121" s="180" t="s">
        <v>289</v>
      </c>
      <c r="C121" s="157">
        <v>47</v>
      </c>
      <c r="D121" s="164">
        <f t="shared" ref="D121" si="75">D105/C105</f>
        <v>0</v>
      </c>
      <c r="E121" s="164">
        <f t="shared" ref="E121" si="76">E105/C105</f>
        <v>1</v>
      </c>
      <c r="F121" s="160">
        <f t="shared" ref="F121" si="77">F105/C105</f>
        <v>0</v>
      </c>
      <c r="G121" s="160">
        <f t="shared" ref="G121" si="78">G105/C105</f>
        <v>0</v>
      </c>
      <c r="H121" s="165">
        <f t="shared" ref="H121" si="79">H105/C105</f>
        <v>0</v>
      </c>
      <c r="I121" s="64"/>
      <c r="J121" s="64"/>
      <c r="K121" s="64"/>
      <c r="L121" s="64"/>
      <c r="M121" s="64"/>
      <c r="N121" s="64"/>
      <c r="O121" s="64"/>
      <c r="P121" s="64"/>
      <c r="Q121" s="64"/>
      <c r="R121" s="64"/>
      <c r="S121" s="64"/>
      <c r="T121" s="64"/>
    </row>
    <row r="122" spans="2:20" ht="17" hidden="1" thickBot="1" x14ac:dyDescent="0.5">
      <c r="B122" s="159" t="s">
        <v>15</v>
      </c>
      <c r="C122" s="151">
        <f>SUM(C110:C121)</f>
        <v>709</v>
      </c>
      <c r="D122" s="166">
        <f>D106/C122</f>
        <v>7.052186177715092E-3</v>
      </c>
      <c r="E122" s="166">
        <f>E106/C122</f>
        <v>0.93511988716502115</v>
      </c>
      <c r="F122" s="166">
        <f>F106/C122</f>
        <v>4.0902679830747531E-2</v>
      </c>
      <c r="G122" s="166">
        <f>G106/C122</f>
        <v>1.5514809590973202E-2</v>
      </c>
      <c r="H122" s="167">
        <f>H106/C122</f>
        <v>1.4104372355430183E-3</v>
      </c>
      <c r="I122" s="64"/>
      <c r="J122" s="64"/>
      <c r="K122" s="64"/>
      <c r="L122" s="64"/>
      <c r="M122" s="64"/>
      <c r="N122" s="64"/>
      <c r="O122" s="64"/>
      <c r="P122" s="64"/>
      <c r="Q122" s="64"/>
      <c r="R122" s="64"/>
      <c r="S122" s="64"/>
      <c r="T122" s="64"/>
    </row>
    <row r="123" spans="2:20" ht="16.5" x14ac:dyDescent="0.45">
      <c r="C123" s="84"/>
      <c r="G123" s="64"/>
      <c r="H123" s="64"/>
      <c r="I123" s="64"/>
      <c r="J123" s="64"/>
      <c r="K123" s="64"/>
      <c r="L123" s="64"/>
      <c r="M123" s="64"/>
      <c r="N123" s="64"/>
      <c r="O123" s="64"/>
      <c r="P123" s="64"/>
      <c r="Q123" s="64"/>
      <c r="R123" s="64"/>
      <c r="S123" s="64"/>
      <c r="T123" s="64"/>
    </row>
    <row r="124" spans="2:20" x14ac:dyDescent="0.35">
      <c r="C124" s="84"/>
    </row>
  </sheetData>
  <mergeCells count="5">
    <mergeCell ref="J48:L48"/>
    <mergeCell ref="J70:L70"/>
    <mergeCell ref="B2:U2"/>
    <mergeCell ref="U26:U27"/>
    <mergeCell ref="U4:U5"/>
  </mergeCells>
  <phoneticPr fontId="4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31664-93E2-41EA-9913-E4D545D60966}">
  <sheetPr codeName="Sheet7"/>
  <dimension ref="C3:AA36"/>
  <sheetViews>
    <sheetView showGridLines="0" topLeftCell="F5" workbookViewId="0">
      <selection activeCell="V5" sqref="V5"/>
    </sheetView>
  </sheetViews>
  <sheetFormatPr defaultRowHeight="14.5" x14ac:dyDescent="0.35"/>
  <cols>
    <col min="3" max="3" width="17.7265625" customWidth="1"/>
    <col min="4" max="21" width="9.7265625" customWidth="1"/>
    <col min="22" max="22" width="9.81640625" bestFit="1" customWidth="1"/>
    <col min="26" max="26" width="9.81640625" bestFit="1" customWidth="1"/>
    <col min="27" max="27" width="9.81640625" customWidth="1"/>
  </cols>
  <sheetData>
    <row r="3" spans="3:27" ht="15" thickBot="1" x14ac:dyDescent="0.4"/>
    <row r="4" spans="3:27" ht="17" thickBot="1" x14ac:dyDescent="0.4">
      <c r="C4" s="491" t="s">
        <v>204</v>
      </c>
      <c r="D4" s="492"/>
      <c r="E4" s="492"/>
      <c r="F4" s="492"/>
      <c r="G4" s="492"/>
      <c r="H4" s="492"/>
      <c r="I4" s="492"/>
      <c r="J4" s="492"/>
      <c r="K4" s="492"/>
      <c r="L4" s="492"/>
      <c r="M4" s="492"/>
      <c r="N4" s="492"/>
      <c r="O4" s="492"/>
      <c r="P4" s="492"/>
      <c r="Q4" s="492"/>
      <c r="R4" s="492"/>
      <c r="S4" s="492"/>
      <c r="T4" s="492"/>
      <c r="U4" s="492"/>
      <c r="V4" s="493"/>
      <c r="W4" s="254"/>
      <c r="X4" s="254"/>
      <c r="Y4" s="254"/>
      <c r="Z4" s="254"/>
      <c r="AA4" s="254"/>
    </row>
    <row r="5" spans="3:27" ht="17" thickBot="1" x14ac:dyDescent="0.4">
      <c r="C5" s="235" t="s">
        <v>101</v>
      </c>
      <c r="D5" s="236" t="s">
        <v>2</v>
      </c>
      <c r="E5" s="236" t="s">
        <v>205</v>
      </c>
      <c r="F5" s="236" t="s">
        <v>206</v>
      </c>
      <c r="G5" s="236" t="s">
        <v>207</v>
      </c>
      <c r="H5" s="236" t="s">
        <v>208</v>
      </c>
      <c r="I5" s="236" t="s">
        <v>210</v>
      </c>
      <c r="J5" s="236" t="s">
        <v>213</v>
      </c>
      <c r="K5" s="236" t="s">
        <v>214</v>
      </c>
      <c r="L5" s="236" t="s">
        <v>215</v>
      </c>
      <c r="M5" s="236" t="s">
        <v>216</v>
      </c>
      <c r="N5" s="236" t="s">
        <v>223</v>
      </c>
      <c r="O5" s="236" t="s">
        <v>234</v>
      </c>
      <c r="P5" s="236" t="s">
        <v>240</v>
      </c>
      <c r="Q5" s="236" t="s">
        <v>272</v>
      </c>
      <c r="R5" s="236" t="s">
        <v>277</v>
      </c>
      <c r="S5" s="236" t="s">
        <v>288</v>
      </c>
      <c r="T5" s="236" t="s">
        <v>297</v>
      </c>
      <c r="U5" s="236" t="s">
        <v>373</v>
      </c>
      <c r="V5" s="297" t="s">
        <v>209</v>
      </c>
      <c r="W5" s="254"/>
      <c r="X5" s="254"/>
      <c r="Y5" s="254"/>
      <c r="Z5" s="254"/>
      <c r="AA5" s="254"/>
    </row>
    <row r="6" spans="3:27" ht="16.5" x14ac:dyDescent="0.35">
      <c r="C6" s="237" t="str">
        <f>IF('LCP Cohort Analysis May''23'!B28=0%,"",'LCP Cohort Analysis May''23'!B28)</f>
        <v>Nov-2021</v>
      </c>
      <c r="D6" s="238">
        <f>IF('LCP Cohort Analysis May''23'!C28=0%,"",'LCP Cohort Analysis May''23'!C28)</f>
        <v>24</v>
      </c>
      <c r="E6" s="239">
        <f>IF('LCP Cohort Analysis May''23'!D28=0%,"",'LCP Cohort Analysis May''23'!D28)</f>
        <v>1</v>
      </c>
      <c r="F6" s="239">
        <f>IF('LCP Cohort Analysis May''23'!E28=0%,"",'LCP Cohort Analysis May''23'!E28)</f>
        <v>1</v>
      </c>
      <c r="G6" s="239">
        <f>IF('LCP Cohort Analysis May''23'!F28=0%,"",'LCP Cohort Analysis May''23'!F28)</f>
        <v>1</v>
      </c>
      <c r="H6" s="239">
        <f>IF('LCP Cohort Analysis May''23'!G28=0%,"",'LCP Cohort Analysis May''23'!G28)</f>
        <v>1</v>
      </c>
      <c r="I6" s="239">
        <f>IF('LCP Cohort Analysis May''23'!H28=0%,"",'LCP Cohort Analysis May''23'!H28)</f>
        <v>1</v>
      </c>
      <c r="J6" s="239">
        <f>IF('LCP Cohort Analysis May''23'!I28=0%,"",'LCP Cohort Analysis May''23'!I28)</f>
        <v>1</v>
      </c>
      <c r="K6" s="203">
        <f>IF('LCP Cohort Analysis May''23'!J28=0%,"",'LCP Cohort Analysis May''23'!J28)</f>
        <v>1</v>
      </c>
      <c r="L6" s="203">
        <f>IF('LCP Cohort Analysis May''23'!K28=0%,"",'LCP Cohort Analysis May''23'!K28)</f>
        <v>0.95833333333333337</v>
      </c>
      <c r="M6" s="203">
        <f>IF('LCP Cohort Analysis May''23'!L28=0%,"",'LCP Cohort Analysis May''23'!L28)</f>
        <v>0.95833333333333337</v>
      </c>
      <c r="N6" s="240">
        <f>IF('LCP Cohort Analysis May''23'!M28=0%,"",'LCP Cohort Analysis May''23'!M28)</f>
        <v>0.95833333333333337</v>
      </c>
      <c r="O6" s="240">
        <f>IF('LCP Cohort Analysis May''23'!N28=0%,"",'LCP Cohort Analysis May''23'!N28)</f>
        <v>0.95833333333333337</v>
      </c>
      <c r="P6" s="240">
        <f>IF('LCP Cohort Analysis May''23'!O28=0%,"",'LCP Cohort Analysis May''23'!O28)</f>
        <v>0.75</v>
      </c>
      <c r="Q6" s="240">
        <f>IF('LCP Cohort Analysis May''23'!P28=0%,"",'LCP Cohort Analysis May''23'!P28)</f>
        <v>0.75</v>
      </c>
      <c r="R6" s="240">
        <f>IF('LCP Cohort Analysis May''23'!Q28=0%,"",'LCP Cohort Analysis May''23'!Q28)</f>
        <v>0.75</v>
      </c>
      <c r="S6" s="240">
        <f>IF('LCP Cohort Analysis May''23'!R28=0%,"",'LCP Cohort Analysis May''23'!R28)</f>
        <v>0.70833333333333337</v>
      </c>
      <c r="T6" s="240">
        <f>IF('LCP Cohort Analysis May''23'!S28=0%,"",'LCP Cohort Analysis May''23'!S28)</f>
        <v>0.66666666666666663</v>
      </c>
      <c r="U6" s="240">
        <f>IF('LCP Cohort Analysis May''23'!T28=0%,"",'LCP Cohort Analysis May''23'!T28)</f>
        <v>0.625</v>
      </c>
      <c r="V6" s="241">
        <f>'LCP Cohort Analysis May''23'!U28</f>
        <v>0</v>
      </c>
      <c r="W6" s="254"/>
      <c r="X6" s="254"/>
      <c r="Y6" s="254"/>
      <c r="Z6" s="254"/>
      <c r="AA6" s="254"/>
    </row>
    <row r="7" spans="3:27" ht="16.5" x14ac:dyDescent="0.35">
      <c r="C7" s="242">
        <v>44531</v>
      </c>
      <c r="D7" s="247">
        <f>'LCP Cohort Analysis May''23'!C7</f>
        <v>32</v>
      </c>
      <c r="E7" s="203">
        <f>IF('LCP Cohort Analysis May''23'!D29=0%,"",'LCP Cohort Analysis May''23'!D29)</f>
        <v>1</v>
      </c>
      <c r="F7" s="203">
        <f>IF('LCP Cohort Analysis May''23'!E29=0%,"",'LCP Cohort Analysis May''23'!E29)</f>
        <v>1</v>
      </c>
      <c r="G7" s="203">
        <f>IF('LCP Cohort Analysis May''23'!F29=0%,"",'LCP Cohort Analysis May''23'!F29)</f>
        <v>1</v>
      </c>
      <c r="H7" s="203">
        <f>IF('LCP Cohort Analysis May''23'!G29=0%,"",'LCP Cohort Analysis May''23'!G29)</f>
        <v>1</v>
      </c>
      <c r="I7" s="203">
        <f>IF('LCP Cohort Analysis May''23'!H29=0%,"",'LCP Cohort Analysis May''23'!H29)</f>
        <v>1</v>
      </c>
      <c r="J7" s="203">
        <f>IF('LCP Cohort Analysis May''23'!I29=0%,"",'LCP Cohort Analysis May''23'!I29)</f>
        <v>1</v>
      </c>
      <c r="K7" s="203">
        <f>IF('LCP Cohort Analysis May''23'!J29=0%,"",'LCP Cohort Analysis May''23'!J29)</f>
        <v>1</v>
      </c>
      <c r="L7" s="203">
        <f>IF('LCP Cohort Analysis May''23'!K29=0%,"",'LCP Cohort Analysis May''23'!K29)</f>
        <v>0.96875</v>
      </c>
      <c r="M7" s="248">
        <f>IF('LCP Cohort Analysis May''23'!L29=0%,"",'LCP Cohort Analysis May''23'!L29)</f>
        <v>0.9375</v>
      </c>
      <c r="N7" s="248">
        <f>IF('LCP Cohort Analysis May''23'!M29=0%,"",'LCP Cohort Analysis May''23'!M29)</f>
        <v>0.9375</v>
      </c>
      <c r="O7" s="248">
        <f>IF('LCP Cohort Analysis May''23'!N29=0%,"",'LCP Cohort Analysis May''23'!N29)</f>
        <v>0.9375</v>
      </c>
      <c r="P7" s="248">
        <f>IF('LCP Cohort Analysis May''23'!O29=0%,"",'LCP Cohort Analysis May''23'!O29)</f>
        <v>0.6875</v>
      </c>
      <c r="Q7" s="248">
        <f>IF('LCP Cohort Analysis May''23'!P29=0%,"",'LCP Cohort Analysis May''23'!P29)</f>
        <v>0.65625</v>
      </c>
      <c r="R7" s="248">
        <f>IF('LCP Cohort Analysis May''23'!Q29=0%,"",'LCP Cohort Analysis May''23'!Q29)</f>
        <v>0.625</v>
      </c>
      <c r="S7" s="248">
        <f>IF('LCP Cohort Analysis May''23'!R29=0%,"",'LCP Cohort Analysis May''23'!R29)</f>
        <v>0.625</v>
      </c>
      <c r="T7" s="248">
        <f>IF('LCP Cohort Analysis May''23'!S29=0%,"",'LCP Cohort Analysis May''23'!S29)</f>
        <v>0.5625</v>
      </c>
      <c r="U7" s="248" t="str">
        <f>IF('LCP Cohort Analysis May''23'!T29=0%,"",'LCP Cohort Analysis May''23'!T29)</f>
        <v/>
      </c>
      <c r="V7" s="243">
        <f>'LCP Cohort Analysis May''23'!U29</f>
        <v>0</v>
      </c>
      <c r="W7" s="254"/>
      <c r="X7" s="254"/>
      <c r="Y7" s="254"/>
      <c r="Z7" s="254"/>
      <c r="AA7" s="254"/>
    </row>
    <row r="8" spans="3:27" ht="16.5" x14ac:dyDescent="0.35">
      <c r="C8" s="242">
        <v>44562</v>
      </c>
      <c r="D8" s="247">
        <f>'LCP Cohort Analysis May''23'!C8</f>
        <v>39</v>
      </c>
      <c r="E8" s="203">
        <f>IF('LCP Cohort Analysis May''23'!D30=0%,"",'LCP Cohort Analysis May''23'!D30)</f>
        <v>1</v>
      </c>
      <c r="F8" s="203">
        <f>IF('LCP Cohort Analysis May''23'!E30=0%,"",'LCP Cohort Analysis May''23'!E30)</f>
        <v>1</v>
      </c>
      <c r="G8" s="203">
        <f>IF('LCP Cohort Analysis May''23'!F30=0%,"",'LCP Cohort Analysis May''23'!F30)</f>
        <v>1</v>
      </c>
      <c r="H8" s="203">
        <f>IF('LCP Cohort Analysis May''23'!G30=0%,"",'LCP Cohort Analysis May''23'!G30)</f>
        <v>1</v>
      </c>
      <c r="I8" s="203">
        <f>IF('LCP Cohort Analysis May''23'!H30=0%,"",'LCP Cohort Analysis May''23'!H30)</f>
        <v>1</v>
      </c>
      <c r="J8" s="203">
        <f>IF('LCP Cohort Analysis May''23'!I30=0%,"",'LCP Cohort Analysis May''23'!I30)</f>
        <v>0.97435897435897434</v>
      </c>
      <c r="K8" s="203">
        <f>IF('LCP Cohort Analysis May''23'!J30=0%,"",'LCP Cohort Analysis May''23'!J30)</f>
        <v>0.97435897435897434</v>
      </c>
      <c r="L8" s="203">
        <f>IF('LCP Cohort Analysis May''23'!K30=0%,"",'LCP Cohort Analysis May''23'!K30)</f>
        <v>0.97435897435897434</v>
      </c>
      <c r="M8" s="248">
        <f>IF('LCP Cohort Analysis May''23'!L30=0%,"",'LCP Cohort Analysis May''23'!L30)</f>
        <v>0.97435897435897434</v>
      </c>
      <c r="N8" s="248">
        <f>IF('LCP Cohort Analysis May''23'!M30=0%,"",'LCP Cohort Analysis May''23'!M30)</f>
        <v>0.94871794871794868</v>
      </c>
      <c r="O8" s="248">
        <f>IF('LCP Cohort Analysis May''23'!N30=0%,"",'LCP Cohort Analysis May''23'!N30)</f>
        <v>0.94871794871794868</v>
      </c>
      <c r="P8" s="248">
        <f>IF('LCP Cohort Analysis May''23'!O30=0%,"",'LCP Cohort Analysis May''23'!O30)</f>
        <v>0.79487179487179482</v>
      </c>
      <c r="Q8" s="248">
        <f>IF('LCP Cohort Analysis May''23'!P30=0%,"",'LCP Cohort Analysis May''23'!P30)</f>
        <v>0.79487179487179482</v>
      </c>
      <c r="R8" s="248">
        <f>IF('LCP Cohort Analysis May''23'!Q30=0%,"",'LCP Cohort Analysis May''23'!Q30)</f>
        <v>0.76923076923076927</v>
      </c>
      <c r="S8" s="248">
        <f>IF('LCP Cohort Analysis May''23'!R30=0%,"",'LCP Cohort Analysis May''23'!R30)</f>
        <v>0.71794871794871795</v>
      </c>
      <c r="T8" s="248" t="str">
        <f>IF('LCP Cohort Analysis May''23'!S30=0%,"",'LCP Cohort Analysis May''23'!S30)</f>
        <v/>
      </c>
      <c r="U8" s="248" t="str">
        <f>IF('LCP Cohort Analysis May''23'!T30=0%,"",'LCP Cohort Analysis May''23'!T30)</f>
        <v/>
      </c>
      <c r="V8" s="243">
        <f>'LCP Cohort Analysis May''23'!U30</f>
        <v>0</v>
      </c>
      <c r="W8" s="254"/>
      <c r="X8" s="254"/>
      <c r="Y8" s="254"/>
      <c r="Z8" s="254"/>
      <c r="AA8" s="254"/>
    </row>
    <row r="9" spans="3:27" ht="16.5" x14ac:dyDescent="0.35">
      <c r="C9" s="242">
        <v>44593</v>
      </c>
      <c r="D9" s="247">
        <f>'LCP Cohort Analysis May''23'!C9</f>
        <v>66</v>
      </c>
      <c r="E9" s="203">
        <f>IF('LCP Cohort Analysis May''23'!D31=0%,"",'LCP Cohort Analysis May''23'!D31)</f>
        <v>1</v>
      </c>
      <c r="F9" s="203">
        <f>IF('LCP Cohort Analysis May''23'!E31=0%,"",'LCP Cohort Analysis May''23'!E31)</f>
        <v>1</v>
      </c>
      <c r="G9" s="203">
        <f>IF('LCP Cohort Analysis May''23'!F31=0%,"",'LCP Cohort Analysis May''23'!F31)</f>
        <v>1</v>
      </c>
      <c r="H9" s="203">
        <f>IF('LCP Cohort Analysis May''23'!G31=0%,"",'LCP Cohort Analysis May''23'!G31)</f>
        <v>1</v>
      </c>
      <c r="I9" s="203">
        <f>IF('LCP Cohort Analysis May''23'!H31=0%,"",'LCP Cohort Analysis May''23'!H31)</f>
        <v>1</v>
      </c>
      <c r="J9" s="203">
        <f>IF('LCP Cohort Analysis May''23'!I31=0%,"",'LCP Cohort Analysis May''23'!I31)</f>
        <v>1</v>
      </c>
      <c r="K9" s="203">
        <f>IF('LCP Cohort Analysis May''23'!J31=0%,"",'LCP Cohort Analysis May''23'!J31)</f>
        <v>1</v>
      </c>
      <c r="L9" s="203">
        <f>IF('LCP Cohort Analysis May''23'!K31=0%,"",'LCP Cohort Analysis May''23'!K31)</f>
        <v>0.98484848484848486</v>
      </c>
      <c r="M9" s="248">
        <f>IF('LCP Cohort Analysis May''23'!L31=0%,"",'LCP Cohort Analysis May''23'!L31)</f>
        <v>0.98484848484848486</v>
      </c>
      <c r="N9" s="248">
        <f>IF('LCP Cohort Analysis May''23'!M31=0%,"",'LCP Cohort Analysis May''23'!M31)</f>
        <v>0.98484848484848486</v>
      </c>
      <c r="O9" s="248">
        <f>IF('LCP Cohort Analysis May''23'!N31=0%,"",'LCP Cohort Analysis May''23'!N31)</f>
        <v>0.96969696969696972</v>
      </c>
      <c r="P9" s="248">
        <f>IF('LCP Cohort Analysis May''23'!O31=0%,"",'LCP Cohort Analysis May''23'!O31)</f>
        <v>0.89393939393939392</v>
      </c>
      <c r="Q9" s="248">
        <f>IF('LCP Cohort Analysis May''23'!P31=0%,"",'LCP Cohort Analysis May''23'!P31)</f>
        <v>0.87878787878787878</v>
      </c>
      <c r="R9" s="248">
        <f>IF('LCP Cohort Analysis May''23'!Q31=0%,"",'LCP Cohort Analysis May''23'!Q31)</f>
        <v>0.83333333333333337</v>
      </c>
      <c r="S9" s="248" t="str">
        <f>IF('LCP Cohort Analysis May''23'!R31=0%,"",'LCP Cohort Analysis May''23'!R31)</f>
        <v/>
      </c>
      <c r="T9" s="248" t="str">
        <f>IF('LCP Cohort Analysis May''23'!S31=0%,"",'LCP Cohort Analysis May''23'!S31)</f>
        <v/>
      </c>
      <c r="U9" s="248" t="str">
        <f>IF('LCP Cohort Analysis May''23'!T31=0%,"",'LCP Cohort Analysis May''23'!T31)</f>
        <v/>
      </c>
      <c r="V9" s="243">
        <f>'LCP Cohort Analysis May''23'!U31</f>
        <v>0</v>
      </c>
      <c r="W9" s="254"/>
      <c r="X9" s="254"/>
      <c r="Y9" s="254"/>
      <c r="Z9" s="254"/>
      <c r="AA9" s="254"/>
    </row>
    <row r="10" spans="3:27" ht="16.5" x14ac:dyDescent="0.35">
      <c r="C10" s="242">
        <v>44621</v>
      </c>
      <c r="D10" s="247">
        <f>'LCP Cohort Analysis May''23'!C10</f>
        <v>118</v>
      </c>
      <c r="E10" s="203">
        <f>IF('LCP Cohort Analysis May''23'!D32=0%,"",'LCP Cohort Analysis May''23'!D32)</f>
        <v>1</v>
      </c>
      <c r="F10" s="203">
        <f>IF('LCP Cohort Analysis May''23'!E32=0%,"",'LCP Cohort Analysis May''23'!E32)</f>
        <v>1</v>
      </c>
      <c r="G10" s="203">
        <f>IF('LCP Cohort Analysis May''23'!F32=0%,"",'LCP Cohort Analysis May''23'!F32)</f>
        <v>1</v>
      </c>
      <c r="H10" s="203">
        <f>IF('LCP Cohort Analysis May''23'!G32=0%,"",'LCP Cohort Analysis May''23'!G32)</f>
        <v>1</v>
      </c>
      <c r="I10" s="203">
        <f>IF('LCP Cohort Analysis May''23'!H32=0%,"",'LCP Cohort Analysis May''23'!H32)</f>
        <v>1</v>
      </c>
      <c r="J10" s="203">
        <f>IF('LCP Cohort Analysis May''23'!I32=0%,"",'LCP Cohort Analysis May''23'!I32)</f>
        <v>0.99152542372881358</v>
      </c>
      <c r="K10" s="203">
        <f>IF('LCP Cohort Analysis May''23'!J32=0%,"",'LCP Cohort Analysis May''23'!J32)</f>
        <v>0.96610169491525422</v>
      </c>
      <c r="L10" s="203">
        <f>IF('LCP Cohort Analysis May''23'!K32=0%,"",'LCP Cohort Analysis May''23'!K32)</f>
        <v>0.96610169491525422</v>
      </c>
      <c r="M10" s="248">
        <f>IF('LCP Cohort Analysis May''23'!L32=0%,"",'LCP Cohort Analysis May''23'!L32)</f>
        <v>0.94067796610169496</v>
      </c>
      <c r="N10" s="248">
        <f>IF('LCP Cohort Analysis May''23'!M32=0%,"",'LCP Cohort Analysis May''23'!M32)</f>
        <v>0.92372881355932202</v>
      </c>
      <c r="O10" s="248">
        <f>IF('LCP Cohort Analysis May''23'!N32=0%,"",'LCP Cohort Analysis May''23'!N32)</f>
        <v>0.9152542372881356</v>
      </c>
      <c r="P10" s="248">
        <f>IF('LCP Cohort Analysis May''23'!O32=0%,"",'LCP Cohort Analysis May''23'!O32)</f>
        <v>0.78813559322033899</v>
      </c>
      <c r="Q10" s="248">
        <f>IF('LCP Cohort Analysis May''23'!P32=0%,"",'LCP Cohort Analysis May''23'!P32)</f>
        <v>0.73728813559322037</v>
      </c>
      <c r="R10" s="248" t="str">
        <f>IF('LCP Cohort Analysis May''23'!Q32=0%,"",'LCP Cohort Analysis May''23'!Q32)</f>
        <v/>
      </c>
      <c r="S10" s="248" t="str">
        <f>IF('LCP Cohort Analysis May''23'!R32=0%,"",'LCP Cohort Analysis May''23'!R32)</f>
        <v/>
      </c>
      <c r="T10" s="248" t="str">
        <f>IF('LCP Cohort Analysis May''23'!S32=0%,"",'LCP Cohort Analysis May''23'!S32)</f>
        <v/>
      </c>
      <c r="U10" s="248" t="str">
        <f>IF('LCP Cohort Analysis May''23'!T32=0%,"",'LCP Cohort Analysis May''23'!T32)</f>
        <v/>
      </c>
      <c r="V10" s="243">
        <f>'LCP Cohort Analysis May''23'!U32</f>
        <v>0</v>
      </c>
      <c r="W10" s="254"/>
      <c r="X10" s="254"/>
      <c r="Y10" s="254"/>
      <c r="Z10" s="254"/>
      <c r="AA10" s="254"/>
    </row>
    <row r="11" spans="3:27" ht="16.5" x14ac:dyDescent="0.35">
      <c r="C11" s="242">
        <v>44652</v>
      </c>
      <c r="D11" s="247">
        <f>'LCP Cohort Analysis May''23'!C11</f>
        <v>77</v>
      </c>
      <c r="E11" s="203">
        <f>IF('LCP Cohort Analysis May''23'!D33=0%,"",'LCP Cohort Analysis May''23'!D33)</f>
        <v>1</v>
      </c>
      <c r="F11" s="203">
        <f>IF('LCP Cohort Analysis May''23'!E33=0%,"",'LCP Cohort Analysis May''23'!E33)</f>
        <v>1</v>
      </c>
      <c r="G11" s="203">
        <f>IF('LCP Cohort Analysis May''23'!F33=0%,"",'LCP Cohort Analysis May''23'!F33)</f>
        <v>1</v>
      </c>
      <c r="H11" s="203">
        <f>IF('LCP Cohort Analysis May''23'!G33=0%,"",'LCP Cohort Analysis May''23'!G33)</f>
        <v>1</v>
      </c>
      <c r="I11" s="203">
        <f>IF('LCP Cohort Analysis May''23'!H33=0%,"",'LCP Cohort Analysis May''23'!H33)</f>
        <v>1</v>
      </c>
      <c r="J11" s="203">
        <f>IF('LCP Cohort Analysis May''23'!I33=0%,"",'LCP Cohort Analysis May''23'!I33)</f>
        <v>0.97402597402597402</v>
      </c>
      <c r="K11" s="203">
        <f>IF('LCP Cohort Analysis May''23'!J33=0%,"",'LCP Cohort Analysis May''23'!J33)</f>
        <v>0.94805194805194803</v>
      </c>
      <c r="L11" s="203">
        <f>IF('LCP Cohort Analysis May''23'!K33=0%,"",'LCP Cohort Analysis May''23'!K33)</f>
        <v>0.92207792207792205</v>
      </c>
      <c r="M11" s="248">
        <f>IF('LCP Cohort Analysis May''23'!L33=0%,"",'LCP Cohort Analysis May''23'!L33)</f>
        <v>0.92207792207792205</v>
      </c>
      <c r="N11" s="248">
        <f>IF('LCP Cohort Analysis May''23'!M33=0%,"",'LCP Cohort Analysis May''23'!M33)</f>
        <v>0.90909090909090906</v>
      </c>
      <c r="O11" s="248">
        <f>IF('LCP Cohort Analysis May''23'!N33=0%,"",'LCP Cohort Analysis May''23'!N33)</f>
        <v>0.8571428571428571</v>
      </c>
      <c r="P11" s="248">
        <f>IF('LCP Cohort Analysis May''23'!O33=0%,"",'LCP Cohort Analysis May''23'!O33)</f>
        <v>0.74025974025974028</v>
      </c>
      <c r="Q11" s="248" t="str">
        <f>IF('LCP Cohort Analysis May''23'!P33=0%,"",'LCP Cohort Analysis May''23'!P33)</f>
        <v/>
      </c>
      <c r="R11" s="248" t="str">
        <f>IF('LCP Cohort Analysis May''23'!Q33=0%,"",'LCP Cohort Analysis May''23'!Q33)</f>
        <v/>
      </c>
      <c r="S11" s="248" t="str">
        <f>IF('LCP Cohort Analysis May''23'!R33=0%,"",'LCP Cohort Analysis May''23'!R33)</f>
        <v/>
      </c>
      <c r="T11" s="248" t="str">
        <f>IF('LCP Cohort Analysis May''23'!S33=0%,"",'LCP Cohort Analysis May''23'!S33)</f>
        <v/>
      </c>
      <c r="U11" s="248" t="str">
        <f>IF('LCP Cohort Analysis May''23'!T33=0%,"",'LCP Cohort Analysis May''23'!T33)</f>
        <v/>
      </c>
      <c r="V11" s="243">
        <f>'LCP Cohort Analysis May''23'!U33</f>
        <v>0</v>
      </c>
      <c r="W11" s="254"/>
      <c r="X11" s="254"/>
      <c r="Y11" s="254"/>
      <c r="Z11" s="254"/>
      <c r="AA11" s="254"/>
    </row>
    <row r="12" spans="3:27" ht="16.5" x14ac:dyDescent="0.35">
      <c r="C12" s="242">
        <v>44682</v>
      </c>
      <c r="D12" s="247">
        <f>'LCP Cohort Analysis May''23'!C12</f>
        <v>76</v>
      </c>
      <c r="E12" s="203">
        <f>IF('LCP Cohort Analysis May''23'!D34=0%,"",'LCP Cohort Analysis May''23'!D34)</f>
        <v>1</v>
      </c>
      <c r="F12" s="203">
        <f>IF('LCP Cohort Analysis May''23'!E34=0%,"",'LCP Cohort Analysis May''23'!E34)</f>
        <v>1</v>
      </c>
      <c r="G12" s="203">
        <f>IF('LCP Cohort Analysis May''23'!F34=0%,"",'LCP Cohort Analysis May''23'!F34)</f>
        <v>1</v>
      </c>
      <c r="H12" s="203">
        <f>IF('LCP Cohort Analysis May''23'!G34=0%,"",'LCP Cohort Analysis May''23'!G34)</f>
        <v>1</v>
      </c>
      <c r="I12" s="203">
        <f>IF('LCP Cohort Analysis May''23'!H34=0%,"",'LCP Cohort Analysis May''23'!H34)</f>
        <v>0.98684210526315785</v>
      </c>
      <c r="J12" s="203">
        <f>IF('LCP Cohort Analysis May''23'!I34=0%,"",'LCP Cohort Analysis May''23'!I34)</f>
        <v>0.97368421052631582</v>
      </c>
      <c r="K12" s="203">
        <f>IF('LCP Cohort Analysis May''23'!J34=0%,"",'LCP Cohort Analysis May''23'!J34)</f>
        <v>0.97368421052631582</v>
      </c>
      <c r="L12" s="203">
        <f>IF('LCP Cohort Analysis May''23'!K34=0%,"",'LCP Cohort Analysis May''23'!K34)</f>
        <v>0.94736842105263153</v>
      </c>
      <c r="M12" s="248">
        <f>IF('LCP Cohort Analysis May''23'!L34=0%,"",'LCP Cohort Analysis May''23'!L34)</f>
        <v>0.94736842105263153</v>
      </c>
      <c r="N12" s="248">
        <f>IF('LCP Cohort Analysis May''23'!M34=0%,"",'LCP Cohort Analysis May''23'!M34)</f>
        <v>0.93421052631578949</v>
      </c>
      <c r="O12" s="248">
        <f>IF('LCP Cohort Analysis May''23'!N34=0%,"",'LCP Cohort Analysis May''23'!N34)</f>
        <v>0.88157894736842102</v>
      </c>
      <c r="P12" s="248" t="str">
        <f>IF('LCP Cohort Analysis May''23'!O34=0%,"",'LCP Cohort Analysis May''23'!O34)</f>
        <v/>
      </c>
      <c r="Q12" s="248" t="str">
        <f>IF('LCP Cohort Analysis May''23'!P34=0%,"",'LCP Cohort Analysis May''23'!P34)</f>
        <v/>
      </c>
      <c r="R12" s="248" t="str">
        <f>IF('LCP Cohort Analysis May''23'!Q34=0%,"",'LCP Cohort Analysis May''23'!Q34)</f>
        <v/>
      </c>
      <c r="S12" s="248" t="str">
        <f>IF('LCP Cohort Analysis May''23'!R34=0%,"",'LCP Cohort Analysis May''23'!R34)</f>
        <v/>
      </c>
      <c r="T12" s="248" t="str">
        <f>IF('LCP Cohort Analysis May''23'!S34=0%,"",'LCP Cohort Analysis May''23'!S34)</f>
        <v/>
      </c>
      <c r="U12" s="248" t="str">
        <f>IF('LCP Cohort Analysis May''23'!T34=0%,"",'LCP Cohort Analysis May''23'!T34)</f>
        <v/>
      </c>
      <c r="V12" s="243">
        <f>'LCP Cohort Analysis May''23'!U34</f>
        <v>0</v>
      </c>
      <c r="W12" s="254"/>
      <c r="X12" s="254"/>
      <c r="Y12" s="254"/>
      <c r="Z12" s="254"/>
      <c r="AA12" s="254"/>
    </row>
    <row r="13" spans="3:27" ht="16.5" x14ac:dyDescent="0.35">
      <c r="C13" s="242">
        <v>44713</v>
      </c>
      <c r="D13" s="247">
        <f>'LCP Cohort Analysis May''23'!C13</f>
        <v>66</v>
      </c>
      <c r="E13" s="203">
        <f>IF('LCP Cohort Analysis May''23'!D35=0%,"",'LCP Cohort Analysis May''23'!D35)</f>
        <v>1</v>
      </c>
      <c r="F13" s="203">
        <f>IF('LCP Cohort Analysis May''23'!E35=0%,"",'LCP Cohort Analysis May''23'!E35)</f>
        <v>1</v>
      </c>
      <c r="G13" s="203">
        <f>IF('LCP Cohort Analysis May''23'!F35=0%,"",'LCP Cohort Analysis May''23'!F35)</f>
        <v>0.98484848484848486</v>
      </c>
      <c r="H13" s="203">
        <f>IF('LCP Cohort Analysis May''23'!G35=0%,"",'LCP Cohort Analysis May''23'!G35)</f>
        <v>0.98484848484848486</v>
      </c>
      <c r="I13" s="203">
        <f>IF('LCP Cohort Analysis May''23'!H35=0%,"",'LCP Cohort Analysis May''23'!H35)</f>
        <v>0.98484848484848486</v>
      </c>
      <c r="J13" s="203">
        <f>IF('LCP Cohort Analysis May''23'!I35=0%,"",'LCP Cohort Analysis May''23'!I35)</f>
        <v>0.96969696969696972</v>
      </c>
      <c r="K13" s="203">
        <f>IF('LCP Cohort Analysis May''23'!J35=0%,"",'LCP Cohort Analysis May''23'!J35)</f>
        <v>0.96969696969696972</v>
      </c>
      <c r="L13" s="203">
        <f>IF('LCP Cohort Analysis May''23'!K35=0%,"",'LCP Cohort Analysis May''23'!K35)</f>
        <v>0.95454545454545459</v>
      </c>
      <c r="M13" s="248">
        <f>IF('LCP Cohort Analysis May''23'!L35=0%,"",'LCP Cohort Analysis May''23'!L35)</f>
        <v>0.93939393939393945</v>
      </c>
      <c r="N13" s="248">
        <f>IF('LCP Cohort Analysis May''23'!M35=0%,"",'LCP Cohort Analysis May''23'!M35)</f>
        <v>0.90909090909090906</v>
      </c>
      <c r="O13" s="248" t="str">
        <f>IF('LCP Cohort Analysis May''23'!N35=0%,"",'LCP Cohort Analysis May''23'!N35)</f>
        <v/>
      </c>
      <c r="P13" s="248" t="str">
        <f>IF('LCP Cohort Analysis May''23'!O35=0%,"",'LCP Cohort Analysis May''23'!O35)</f>
        <v/>
      </c>
      <c r="Q13" s="248" t="str">
        <f>IF('LCP Cohort Analysis May''23'!P35=0%,"",'LCP Cohort Analysis May''23'!P35)</f>
        <v/>
      </c>
      <c r="R13" s="248" t="str">
        <f>IF('LCP Cohort Analysis May''23'!Q35=0%,"",'LCP Cohort Analysis May''23'!Q35)</f>
        <v/>
      </c>
      <c r="S13" s="248" t="str">
        <f>IF('LCP Cohort Analysis May''23'!R35=0%,"",'LCP Cohort Analysis May''23'!R35)</f>
        <v/>
      </c>
      <c r="T13" s="248" t="str">
        <f>IF('LCP Cohort Analysis May''23'!S35=0%,"",'LCP Cohort Analysis May''23'!S35)</f>
        <v/>
      </c>
      <c r="U13" s="248" t="str">
        <f>IF('LCP Cohort Analysis May''23'!T35=0%,"",'LCP Cohort Analysis May''23'!T35)</f>
        <v/>
      </c>
      <c r="V13" s="243">
        <f>'LCP Cohort Analysis May''23'!U35</f>
        <v>0</v>
      </c>
      <c r="W13" s="254"/>
      <c r="X13" s="254"/>
      <c r="Y13" s="254"/>
      <c r="Z13" s="254"/>
      <c r="AA13" s="254"/>
    </row>
    <row r="14" spans="3:27" ht="16.5" x14ac:dyDescent="0.35">
      <c r="C14" s="242">
        <v>44743</v>
      </c>
      <c r="D14" s="247">
        <f>'LCP Cohort Analysis May''23'!C14</f>
        <v>60</v>
      </c>
      <c r="E14" s="203">
        <f>IF('LCP Cohort Analysis May''23'!D36=0%,"",'LCP Cohort Analysis May''23'!D36)</f>
        <v>1</v>
      </c>
      <c r="F14" s="203">
        <f>IF('LCP Cohort Analysis May''23'!E36=0%,"",'LCP Cohort Analysis May''23'!E36)</f>
        <v>1</v>
      </c>
      <c r="G14" s="203">
        <f>IF('LCP Cohort Analysis May''23'!F36=0%,"",'LCP Cohort Analysis May''23'!F36)</f>
        <v>1</v>
      </c>
      <c r="H14" s="203">
        <f>IF('LCP Cohort Analysis May''23'!G36=0%,"",'LCP Cohort Analysis May''23'!G36)</f>
        <v>0.95</v>
      </c>
      <c r="I14" s="203">
        <f>IF('LCP Cohort Analysis May''23'!H36=0%,"",'LCP Cohort Analysis May''23'!H36)</f>
        <v>0.93333333333333335</v>
      </c>
      <c r="J14" s="203">
        <f>IF('LCP Cohort Analysis May''23'!I36=0%,"",'LCP Cohort Analysis May''23'!I36)</f>
        <v>0.91666666666666663</v>
      </c>
      <c r="K14" s="203">
        <f>IF('LCP Cohort Analysis May''23'!J36=0%,"",'LCP Cohort Analysis May''23'!J36)</f>
        <v>0.8833333333333333</v>
      </c>
      <c r="L14" s="203">
        <f>IF('LCP Cohort Analysis May''23'!K36=0%,"",'LCP Cohort Analysis May''23'!K36)</f>
        <v>0.8666666666666667</v>
      </c>
      <c r="M14" s="248">
        <f>IF('LCP Cohort Analysis May''23'!L36=0%,"",'LCP Cohort Analysis May''23'!L36)</f>
        <v>0.76666666666666672</v>
      </c>
      <c r="N14" s="248" t="str">
        <f>IF('LCP Cohort Analysis May''23'!M36=0%,"",'LCP Cohort Analysis May''23'!M36)</f>
        <v/>
      </c>
      <c r="O14" s="248" t="str">
        <f>IF('LCP Cohort Analysis May''23'!N36=0%,"",'LCP Cohort Analysis May''23'!N36)</f>
        <v/>
      </c>
      <c r="P14" s="248" t="str">
        <f>IF('LCP Cohort Analysis May''23'!O36=0%,"",'LCP Cohort Analysis May''23'!O36)</f>
        <v/>
      </c>
      <c r="Q14" s="248" t="str">
        <f>IF('LCP Cohort Analysis May''23'!P36=0%,"",'LCP Cohort Analysis May''23'!P36)</f>
        <v/>
      </c>
      <c r="R14" s="248" t="str">
        <f>IF('LCP Cohort Analysis May''23'!Q36=0%,"",'LCP Cohort Analysis May''23'!Q36)</f>
        <v/>
      </c>
      <c r="S14" s="248" t="str">
        <f>IF('LCP Cohort Analysis May''23'!R36=0%,"",'LCP Cohort Analysis May''23'!R36)</f>
        <v/>
      </c>
      <c r="T14" s="248" t="str">
        <f>IF('LCP Cohort Analysis May''23'!S36=0%,"",'LCP Cohort Analysis May''23'!S36)</f>
        <v/>
      </c>
      <c r="U14" s="248" t="str">
        <f>IF('LCP Cohort Analysis May''23'!T36=0%,"",'LCP Cohort Analysis May''23'!T36)</f>
        <v/>
      </c>
      <c r="V14" s="243">
        <f>'LCP Cohort Analysis May''23'!U36</f>
        <v>0</v>
      </c>
      <c r="W14" s="254"/>
      <c r="X14" s="254"/>
      <c r="Y14" s="254"/>
      <c r="Z14" s="254"/>
      <c r="AA14" s="254"/>
    </row>
    <row r="15" spans="3:27" ht="16.5" x14ac:dyDescent="0.35">
      <c r="C15" s="242">
        <v>44774</v>
      </c>
      <c r="D15" s="247">
        <f>'LCP Cohort Analysis May''23'!C15</f>
        <v>59</v>
      </c>
      <c r="E15" s="203">
        <f>IF('LCP Cohort Analysis May''23'!D37=0%,"",'LCP Cohort Analysis May''23'!D37)</f>
        <v>0.98305084745762716</v>
      </c>
      <c r="F15" s="203">
        <f>IF('LCP Cohort Analysis May''23'!E37=0%,"",'LCP Cohort Analysis May''23'!E37)</f>
        <v>0.96610169491525422</v>
      </c>
      <c r="G15" s="203">
        <f>IF('LCP Cohort Analysis May''23'!F37=0%,"",'LCP Cohort Analysis May''23'!F37)</f>
        <v>0.96610169491525422</v>
      </c>
      <c r="H15" s="203">
        <f>IF('LCP Cohort Analysis May''23'!G37=0%,"",'LCP Cohort Analysis May''23'!G37)</f>
        <v>0.94915254237288138</v>
      </c>
      <c r="I15" s="203">
        <f>IF('LCP Cohort Analysis May''23'!H37=0%,"",'LCP Cohort Analysis May''23'!H37)</f>
        <v>0.93220338983050843</v>
      </c>
      <c r="J15" s="203">
        <f>IF('LCP Cohort Analysis May''23'!I37=0%,"",'LCP Cohort Analysis May''23'!I37)</f>
        <v>0.86440677966101698</v>
      </c>
      <c r="K15" s="203">
        <f>IF('LCP Cohort Analysis May''23'!J37=0%,"",'LCP Cohort Analysis May''23'!J37)</f>
        <v>0.84745762711864403</v>
      </c>
      <c r="L15" s="203">
        <f>IF('LCP Cohort Analysis May''23'!K37=0%,"",'LCP Cohort Analysis May''23'!K37)</f>
        <v>0.77966101694915257</v>
      </c>
      <c r="M15" s="248" t="str">
        <f>IF('LCP Cohort Analysis May''23'!L37=0%,"",'LCP Cohort Analysis May''23'!L37)</f>
        <v/>
      </c>
      <c r="N15" s="248" t="str">
        <f>IF('LCP Cohort Analysis May''23'!M37=0%,"",'LCP Cohort Analysis May''23'!M37)</f>
        <v/>
      </c>
      <c r="O15" s="248" t="str">
        <f>IF('LCP Cohort Analysis May''23'!N37=0%,"",'LCP Cohort Analysis May''23'!N37)</f>
        <v/>
      </c>
      <c r="P15" s="248" t="str">
        <f>IF('LCP Cohort Analysis May''23'!O37=0%,"",'LCP Cohort Analysis May''23'!O37)</f>
        <v/>
      </c>
      <c r="Q15" s="248" t="str">
        <f>IF('LCP Cohort Analysis May''23'!P37=0%,"",'LCP Cohort Analysis May''23'!P37)</f>
        <v/>
      </c>
      <c r="R15" s="248" t="str">
        <f>IF('LCP Cohort Analysis May''23'!Q37=0%,"",'LCP Cohort Analysis May''23'!Q37)</f>
        <v/>
      </c>
      <c r="S15" s="248" t="str">
        <f>IF('LCP Cohort Analysis May''23'!R37=0%,"",'LCP Cohort Analysis May''23'!R37)</f>
        <v/>
      </c>
      <c r="T15" s="248" t="str">
        <f>IF('LCP Cohort Analysis May''23'!S37=0%,"",'LCP Cohort Analysis May''23'!S37)</f>
        <v/>
      </c>
      <c r="U15" s="248" t="str">
        <f>IF('LCP Cohort Analysis May''23'!T37=0%,"",'LCP Cohort Analysis May''23'!T37)</f>
        <v/>
      </c>
      <c r="V15" s="243">
        <f>'LCP Cohort Analysis May''23'!U37</f>
        <v>0</v>
      </c>
      <c r="W15" s="254"/>
      <c r="X15" s="254"/>
      <c r="Y15" s="254"/>
      <c r="Z15" s="254"/>
      <c r="AA15" s="254"/>
    </row>
    <row r="16" spans="3:27" ht="16.5" x14ac:dyDescent="0.35">
      <c r="C16" s="242">
        <v>44805</v>
      </c>
      <c r="D16" s="247">
        <f>'LCP Cohort Analysis May''23'!C16</f>
        <v>45</v>
      </c>
      <c r="E16" s="203">
        <f>IF('LCP Cohort Analysis May''23'!D38=0%,"",'LCP Cohort Analysis May''23'!D38)</f>
        <v>1</v>
      </c>
      <c r="F16" s="203">
        <f>IF('LCP Cohort Analysis May''23'!E38=0%,"",'LCP Cohort Analysis May''23'!E38)</f>
        <v>0.97777777777777775</v>
      </c>
      <c r="G16" s="203">
        <f>IF('LCP Cohort Analysis May''23'!F38=0%,"",'LCP Cohort Analysis May''23'!F38)</f>
        <v>0.9555555555555556</v>
      </c>
      <c r="H16" s="203">
        <f>IF('LCP Cohort Analysis May''23'!G38=0%,"",'LCP Cohort Analysis May''23'!G38)</f>
        <v>0.93333333333333335</v>
      </c>
      <c r="I16" s="203">
        <f>IF('LCP Cohort Analysis May''23'!H38=0%,"",'LCP Cohort Analysis May''23'!H38)</f>
        <v>0.93333333333333335</v>
      </c>
      <c r="J16" s="203">
        <f>IF('LCP Cohort Analysis May''23'!I38=0%,"",'LCP Cohort Analysis May''23'!I38)</f>
        <v>0.93333333333333335</v>
      </c>
      <c r="K16" s="203">
        <f>IF('LCP Cohort Analysis May''23'!J38=0%,"",'LCP Cohort Analysis May''23'!J38)</f>
        <v>0.93333333333333335</v>
      </c>
      <c r="L16" s="203" t="str">
        <f>IF('LCP Cohort Analysis May''23'!K38=0%,"",'LCP Cohort Analysis May''23'!K38)</f>
        <v/>
      </c>
      <c r="M16" s="248" t="str">
        <f>IF('LCP Cohort Analysis May''23'!L38=0%,"",'LCP Cohort Analysis May''23'!L38)</f>
        <v/>
      </c>
      <c r="N16" s="248" t="str">
        <f>IF('LCP Cohort Analysis May''23'!M38=0%,"",'LCP Cohort Analysis May''23'!M38)</f>
        <v/>
      </c>
      <c r="O16" s="248" t="str">
        <f>IF('LCP Cohort Analysis May''23'!N38=0%,"",'LCP Cohort Analysis May''23'!N38)</f>
        <v/>
      </c>
      <c r="P16" s="248" t="str">
        <f>IF('LCP Cohort Analysis May''23'!O38=0%,"",'LCP Cohort Analysis May''23'!O38)</f>
        <v/>
      </c>
      <c r="Q16" s="248" t="str">
        <f>IF('LCP Cohort Analysis May''23'!P38=0%,"",'LCP Cohort Analysis May''23'!P38)</f>
        <v/>
      </c>
      <c r="R16" s="248" t="str">
        <f>IF('LCP Cohort Analysis May''23'!Q38=0%,"",'LCP Cohort Analysis May''23'!Q38)</f>
        <v/>
      </c>
      <c r="S16" s="248" t="str">
        <f>IF('LCP Cohort Analysis May''23'!R38=0%,"",'LCP Cohort Analysis May''23'!R38)</f>
        <v/>
      </c>
      <c r="T16" s="248" t="str">
        <f>IF('LCP Cohort Analysis May''23'!S38=0%,"",'LCP Cohort Analysis May''23'!S38)</f>
        <v/>
      </c>
      <c r="U16" s="248" t="str">
        <f>IF('LCP Cohort Analysis May''23'!T38=0%,"",'LCP Cohort Analysis May''23'!T38)</f>
        <v/>
      </c>
      <c r="V16" s="243">
        <f>'LCP Cohort Analysis May''23'!U38</f>
        <v>0</v>
      </c>
      <c r="W16" s="254"/>
      <c r="X16" s="254"/>
      <c r="Y16" s="254"/>
      <c r="Z16" s="254"/>
      <c r="AA16" s="254"/>
    </row>
    <row r="17" spans="3:27" ht="16.5" x14ac:dyDescent="0.35">
      <c r="C17" s="242">
        <v>44835</v>
      </c>
      <c r="D17" s="247">
        <f>'LCP Cohort Analysis May''23'!C17</f>
        <v>47</v>
      </c>
      <c r="E17" s="203">
        <f>IF('LCP Cohort Analysis May''23'!D39=0%,"",'LCP Cohort Analysis May''23'!D39)</f>
        <v>0.97872340425531912</v>
      </c>
      <c r="F17" s="203">
        <f>IF('LCP Cohort Analysis May''23'!E39=0%,"",'LCP Cohort Analysis May''23'!E39)</f>
        <v>0.97872340425531912</v>
      </c>
      <c r="G17" s="203">
        <f>IF('LCP Cohort Analysis May''23'!F39=0%,"",'LCP Cohort Analysis May''23'!F39)</f>
        <v>0.97872340425531912</v>
      </c>
      <c r="H17" s="203">
        <f>IF('LCP Cohort Analysis May''23'!G39=0%,"",'LCP Cohort Analysis May''23'!G39)</f>
        <v>0.91489361702127658</v>
      </c>
      <c r="I17" s="203">
        <f>IF('LCP Cohort Analysis May''23'!H39=0%,"",'LCP Cohort Analysis May''23'!H39)</f>
        <v>0.91489361702127658</v>
      </c>
      <c r="J17" s="203">
        <f>IF('LCP Cohort Analysis May''23'!I39=0%,"",'LCP Cohort Analysis May''23'!I39)</f>
        <v>0.87234042553191493</v>
      </c>
      <c r="K17" s="203" t="str">
        <f>IF('LCP Cohort Analysis May''23'!J39=0%,"",'LCP Cohort Analysis May''23'!J39)</f>
        <v/>
      </c>
      <c r="L17" s="203" t="str">
        <f>IF('LCP Cohort Analysis May''23'!K39=0%,"",'LCP Cohort Analysis May''23'!K39)</f>
        <v/>
      </c>
      <c r="M17" s="248" t="str">
        <f>IF('LCP Cohort Analysis May''23'!L39=0%,"",'LCP Cohort Analysis May''23'!L39)</f>
        <v/>
      </c>
      <c r="N17" s="248" t="str">
        <f>IF('LCP Cohort Analysis May''23'!M39=0%,"",'LCP Cohort Analysis May''23'!M39)</f>
        <v/>
      </c>
      <c r="O17" s="248" t="str">
        <f>IF('LCP Cohort Analysis May''23'!N39=0%,"",'LCP Cohort Analysis May''23'!N39)</f>
        <v/>
      </c>
      <c r="P17" s="248" t="str">
        <f>IF('LCP Cohort Analysis May''23'!O39=0%,"",'LCP Cohort Analysis May''23'!O39)</f>
        <v/>
      </c>
      <c r="Q17" s="248" t="str">
        <f>IF('LCP Cohort Analysis May''23'!P39=0%,"",'LCP Cohort Analysis May''23'!P39)</f>
        <v/>
      </c>
      <c r="R17" s="248" t="str">
        <f>IF('LCP Cohort Analysis May''23'!Q39=0%,"",'LCP Cohort Analysis May''23'!Q39)</f>
        <v/>
      </c>
      <c r="S17" s="248" t="str">
        <f>IF('LCP Cohort Analysis May''23'!R39=0%,"",'LCP Cohort Analysis May''23'!R39)</f>
        <v/>
      </c>
      <c r="T17" s="248" t="str">
        <f>IF('LCP Cohort Analysis May''23'!S39=0%,"",'LCP Cohort Analysis May''23'!S39)</f>
        <v/>
      </c>
      <c r="U17" s="248" t="str">
        <f>IF('LCP Cohort Analysis May''23'!T39=0%,"",'LCP Cohort Analysis May''23'!T39)</f>
        <v/>
      </c>
      <c r="V17" s="243">
        <f>'LCP Cohort Analysis May''23'!U39</f>
        <v>0</v>
      </c>
      <c r="W17" s="254"/>
      <c r="X17" s="254"/>
      <c r="Y17" s="254"/>
      <c r="Z17" s="254"/>
      <c r="AA17" s="254"/>
    </row>
    <row r="18" spans="3:27" ht="16.5" x14ac:dyDescent="0.35">
      <c r="C18" s="242">
        <v>44866</v>
      </c>
      <c r="D18" s="247">
        <f>'LCP Cohort Analysis May''23'!C18</f>
        <v>105</v>
      </c>
      <c r="E18" s="203">
        <f>IF('LCP Cohort Analysis May''23'!D40=0%,"",'LCP Cohort Analysis May''23'!D40)</f>
        <v>0.98095238095238091</v>
      </c>
      <c r="F18" s="203">
        <f>IF('LCP Cohort Analysis May''23'!E40=0%,"",'LCP Cohort Analysis May''23'!E40)</f>
        <v>0.97142857142857142</v>
      </c>
      <c r="G18" s="203">
        <f>IF('LCP Cohort Analysis May''23'!F40=0%,"",'LCP Cohort Analysis May''23'!F40)</f>
        <v>0.93333333333333335</v>
      </c>
      <c r="H18" s="203">
        <f>IF('LCP Cohort Analysis May''23'!G40=0%,"",'LCP Cohort Analysis May''23'!G40)</f>
        <v>0.91428571428571426</v>
      </c>
      <c r="I18" s="203">
        <f>IF('LCP Cohort Analysis May''23'!H40=0%,"",'LCP Cohort Analysis May''23'!H40)</f>
        <v>0.8571428571428571</v>
      </c>
      <c r="J18" s="203" t="str">
        <f>IF('LCP Cohort Analysis May''23'!I40=0%,"",'LCP Cohort Analysis May''23'!I40)</f>
        <v/>
      </c>
      <c r="K18" s="203" t="str">
        <f>IF('LCP Cohort Analysis May''23'!J40=0%,"",'LCP Cohort Analysis May''23'!J40)</f>
        <v/>
      </c>
      <c r="L18" s="203" t="str">
        <f>IF('LCP Cohort Analysis May''23'!K40=0%,"",'LCP Cohort Analysis May''23'!K40)</f>
        <v/>
      </c>
      <c r="M18" s="248" t="str">
        <f>IF('LCP Cohort Analysis May''23'!L40=0%,"",'LCP Cohort Analysis May''23'!L40)</f>
        <v/>
      </c>
      <c r="N18" s="248" t="str">
        <f>IF('LCP Cohort Analysis May''23'!M40=0%,"",'LCP Cohort Analysis May''23'!M40)</f>
        <v/>
      </c>
      <c r="O18" s="248" t="str">
        <f>IF('LCP Cohort Analysis May''23'!N40=0%,"",'LCP Cohort Analysis May''23'!N40)</f>
        <v/>
      </c>
      <c r="P18" s="248" t="str">
        <f>IF('LCP Cohort Analysis May''23'!O40=0%,"",'LCP Cohort Analysis May''23'!O40)</f>
        <v/>
      </c>
      <c r="Q18" s="248" t="str">
        <f>IF('LCP Cohort Analysis May''23'!P40=0%,"",'LCP Cohort Analysis May''23'!P40)</f>
        <v/>
      </c>
      <c r="R18" s="248" t="str">
        <f>IF('LCP Cohort Analysis May''23'!Q40=0%,"",'LCP Cohort Analysis May''23'!Q40)</f>
        <v/>
      </c>
      <c r="S18" s="248" t="str">
        <f>IF('LCP Cohort Analysis May''23'!R40=0%,"",'LCP Cohort Analysis May''23'!R40)</f>
        <v/>
      </c>
      <c r="T18" s="248" t="str">
        <f>IF('LCP Cohort Analysis May''23'!S40=0%,"",'LCP Cohort Analysis May''23'!S40)</f>
        <v/>
      </c>
      <c r="U18" s="248" t="str">
        <f>IF('LCP Cohort Analysis May''23'!T40=0%,"",'LCP Cohort Analysis May''23'!T40)</f>
        <v/>
      </c>
      <c r="V18" s="243">
        <f>'LCP Cohort Analysis May''23'!U40</f>
        <v>0</v>
      </c>
      <c r="W18" s="254"/>
      <c r="X18" s="254"/>
      <c r="Y18" s="254"/>
      <c r="Z18" s="254"/>
      <c r="AA18" s="254"/>
    </row>
    <row r="19" spans="3:27" ht="16.5" x14ac:dyDescent="0.35">
      <c r="C19" s="242">
        <v>44896</v>
      </c>
      <c r="D19" s="247">
        <f>'LCP Cohort Analysis May''23'!C19</f>
        <v>86</v>
      </c>
      <c r="E19" s="203">
        <f>IF('LCP Cohort Analysis May''23'!D41=0%,"",'LCP Cohort Analysis May''23'!D41)</f>
        <v>0.95348837209302328</v>
      </c>
      <c r="F19" s="203">
        <f>IF('LCP Cohort Analysis May''23'!E41=0%,"",'LCP Cohort Analysis May''23'!E41)</f>
        <v>0.90697674418604646</v>
      </c>
      <c r="G19" s="203">
        <f>IF('LCP Cohort Analysis May''23'!F41=0%,"",'LCP Cohort Analysis May''23'!F41)</f>
        <v>0.86046511627906974</v>
      </c>
      <c r="H19" s="203">
        <f>IF('LCP Cohort Analysis May''23'!G41=0%,"",'LCP Cohort Analysis May''23'!G41)</f>
        <v>0.80232558139534882</v>
      </c>
      <c r="I19" s="203" t="str">
        <f>IF('LCP Cohort Analysis May''23'!H41=0%,"",'LCP Cohort Analysis May''23'!H41)</f>
        <v/>
      </c>
      <c r="J19" s="203" t="str">
        <f>IF('LCP Cohort Analysis May''23'!I41=0%,"",'LCP Cohort Analysis May''23'!I41)</f>
        <v/>
      </c>
      <c r="K19" s="203" t="str">
        <f>IF('LCP Cohort Analysis May''23'!J41=0%,"",'LCP Cohort Analysis May''23'!J41)</f>
        <v/>
      </c>
      <c r="L19" s="203" t="str">
        <f>IF('LCP Cohort Analysis May''23'!K41=0%,"",'LCP Cohort Analysis May''23'!K41)</f>
        <v/>
      </c>
      <c r="M19" s="248" t="str">
        <f>IF('LCP Cohort Analysis May''23'!L41=0%,"",'LCP Cohort Analysis May''23'!L41)</f>
        <v/>
      </c>
      <c r="N19" s="248" t="str">
        <f>IF('LCP Cohort Analysis May''23'!M41=0%,"",'LCP Cohort Analysis May''23'!M41)</f>
        <v/>
      </c>
      <c r="O19" s="248" t="str">
        <f>IF('LCP Cohort Analysis May''23'!N41=0%,"",'LCP Cohort Analysis May''23'!N41)</f>
        <v/>
      </c>
      <c r="P19" s="248" t="str">
        <f>IF('LCP Cohort Analysis May''23'!O41=0%,"",'LCP Cohort Analysis May''23'!O41)</f>
        <v/>
      </c>
      <c r="Q19" s="248" t="str">
        <f>IF('LCP Cohort Analysis May''23'!P41=0%,"",'LCP Cohort Analysis May''23'!P41)</f>
        <v/>
      </c>
      <c r="R19" s="248" t="str">
        <f>IF('LCP Cohort Analysis May''23'!Q41=0%,"",'LCP Cohort Analysis May''23'!Q41)</f>
        <v/>
      </c>
      <c r="S19" s="248" t="str">
        <f>IF('LCP Cohort Analysis May''23'!R41=0%,"",'LCP Cohort Analysis May''23'!R41)</f>
        <v/>
      </c>
      <c r="T19" s="248" t="str">
        <f>IF('LCP Cohort Analysis May''23'!S41=0%,"",'LCP Cohort Analysis May''23'!S41)</f>
        <v/>
      </c>
      <c r="U19" s="248" t="str">
        <f>IF('LCP Cohort Analysis May''23'!T41=0%,"",'LCP Cohort Analysis May''23'!T41)</f>
        <v/>
      </c>
      <c r="V19" s="243">
        <f>'LCP Cohort Analysis May''23'!U41</f>
        <v>0</v>
      </c>
      <c r="W19" s="254"/>
      <c r="X19" s="254"/>
      <c r="Y19" s="254"/>
      <c r="Z19" s="254"/>
      <c r="AA19" s="254"/>
    </row>
    <row r="20" spans="3:27" ht="16.5" x14ac:dyDescent="0.35">
      <c r="C20" s="242">
        <v>44927</v>
      </c>
      <c r="D20" s="247">
        <f>'LCP Cohort Analysis May''23'!C20</f>
        <v>110</v>
      </c>
      <c r="E20" s="203">
        <f>IF('LCP Cohort Analysis May''23'!D42=0%,"",'LCP Cohort Analysis May''23'!D42)</f>
        <v>0.95454545454545459</v>
      </c>
      <c r="F20" s="203">
        <f>IF('LCP Cohort Analysis May''23'!E42=0%,"",'LCP Cohort Analysis May''23'!E42)</f>
        <v>0.91818181818181821</v>
      </c>
      <c r="G20" s="203">
        <f>IF('LCP Cohort Analysis May''23'!F42=0%,"",'LCP Cohort Analysis May''23'!F42)</f>
        <v>0.88181818181818183</v>
      </c>
      <c r="H20" s="203" t="str">
        <f>IF('LCP Cohort Analysis May''23'!G42=0%,"",'LCP Cohort Analysis May''23'!G42)</f>
        <v/>
      </c>
      <c r="I20" s="203" t="str">
        <f>IF('LCP Cohort Analysis May''23'!H42=0%,"",'LCP Cohort Analysis May''23'!H42)</f>
        <v/>
      </c>
      <c r="J20" s="203" t="str">
        <f>IF('LCP Cohort Analysis May''23'!I42=0%,"",'LCP Cohort Analysis May''23'!I42)</f>
        <v/>
      </c>
      <c r="K20" s="203" t="str">
        <f>IF('LCP Cohort Analysis May''23'!J42=0%,"",'LCP Cohort Analysis May''23'!J42)</f>
        <v/>
      </c>
      <c r="L20" s="203" t="str">
        <f>IF('LCP Cohort Analysis May''23'!K42=0%,"",'LCP Cohort Analysis May''23'!K42)</f>
        <v/>
      </c>
      <c r="M20" s="248" t="str">
        <f>IF('LCP Cohort Analysis May''23'!L42=0%,"",'LCP Cohort Analysis May''23'!L42)</f>
        <v/>
      </c>
      <c r="N20" s="248" t="str">
        <f>IF('LCP Cohort Analysis May''23'!M42=0%,"",'LCP Cohort Analysis May''23'!M42)</f>
        <v/>
      </c>
      <c r="O20" s="248" t="str">
        <f>IF('LCP Cohort Analysis May''23'!N42=0%,"",'LCP Cohort Analysis May''23'!N42)</f>
        <v/>
      </c>
      <c r="P20" s="248" t="str">
        <f>IF('LCP Cohort Analysis May''23'!O42=0%,"",'LCP Cohort Analysis May''23'!O42)</f>
        <v/>
      </c>
      <c r="Q20" s="248" t="str">
        <f>IF('LCP Cohort Analysis May''23'!P42=0%,"",'LCP Cohort Analysis May''23'!P42)</f>
        <v/>
      </c>
      <c r="R20" s="248" t="str">
        <f>IF('LCP Cohort Analysis May''23'!Q42=0%,"",'LCP Cohort Analysis May''23'!Q42)</f>
        <v/>
      </c>
      <c r="S20" s="248" t="str">
        <f>IF('LCP Cohort Analysis May''23'!R42=0%,"",'LCP Cohort Analysis May''23'!R42)</f>
        <v/>
      </c>
      <c r="T20" s="248" t="str">
        <f>IF('LCP Cohort Analysis May''23'!S42=0%,"",'LCP Cohort Analysis May''23'!S42)</f>
        <v/>
      </c>
      <c r="U20" s="248" t="str">
        <f>IF('LCP Cohort Analysis May''23'!T42=0%,"",'LCP Cohort Analysis May''23'!T42)</f>
        <v/>
      </c>
      <c r="V20" s="243">
        <f>'LCP Cohort Analysis May''23'!U42</f>
        <v>0</v>
      </c>
      <c r="W20" s="254"/>
      <c r="X20" s="254"/>
      <c r="Y20" s="254"/>
      <c r="Z20" s="254"/>
      <c r="AA20" s="254"/>
    </row>
    <row r="21" spans="3:27" ht="16.5" x14ac:dyDescent="0.35">
      <c r="C21" s="242">
        <v>44958</v>
      </c>
      <c r="D21" s="247">
        <f>'LCP Cohort Analysis May''23'!C21</f>
        <v>86</v>
      </c>
      <c r="E21" s="203">
        <f>IF('LCP Cohort Analysis May''23'!D43=0%,"",'LCP Cohort Analysis May''23'!D43)</f>
        <v>0.91860465116279066</v>
      </c>
      <c r="F21" s="203">
        <f>IF('LCP Cohort Analysis May''23'!E43=0%,"",'LCP Cohort Analysis May''23'!E43)</f>
        <v>0.88372093023255816</v>
      </c>
      <c r="G21" s="203" t="str">
        <f>IF('LCP Cohort Analysis May''23'!F43=0%,"",'LCP Cohort Analysis May''23'!F43)</f>
        <v/>
      </c>
      <c r="H21" s="203" t="str">
        <f>IF('LCP Cohort Analysis May''23'!G43=0%,"",'LCP Cohort Analysis May''23'!G43)</f>
        <v/>
      </c>
      <c r="I21" s="203" t="str">
        <f>IF('LCP Cohort Analysis May''23'!H43=0%,"",'LCP Cohort Analysis May''23'!H43)</f>
        <v/>
      </c>
      <c r="J21" s="203" t="str">
        <f>IF('LCP Cohort Analysis May''23'!I43=0%,"",'LCP Cohort Analysis May''23'!I43)</f>
        <v/>
      </c>
      <c r="K21" s="203" t="str">
        <f>IF('LCP Cohort Analysis May''23'!J43=0%,"",'LCP Cohort Analysis May''23'!J43)</f>
        <v/>
      </c>
      <c r="L21" s="203" t="str">
        <f>IF('LCP Cohort Analysis May''23'!K43=0%,"",'LCP Cohort Analysis May''23'!K43)</f>
        <v/>
      </c>
      <c r="M21" s="248" t="str">
        <f>IF('LCP Cohort Analysis May''23'!L43=0%,"",'LCP Cohort Analysis May''23'!L43)</f>
        <v/>
      </c>
      <c r="N21" s="248" t="str">
        <f>IF('LCP Cohort Analysis May''23'!M43=0%,"",'LCP Cohort Analysis May''23'!M43)</f>
        <v/>
      </c>
      <c r="O21" s="248" t="str">
        <f>IF('LCP Cohort Analysis May''23'!N43=0%,"",'LCP Cohort Analysis May''23'!N43)</f>
        <v/>
      </c>
      <c r="P21" s="248" t="str">
        <f>IF('LCP Cohort Analysis May''23'!O43=0%,"",'LCP Cohort Analysis May''23'!O43)</f>
        <v/>
      </c>
      <c r="Q21" s="248" t="str">
        <f>IF('LCP Cohort Analysis May''23'!P43=0%,"",'LCP Cohort Analysis May''23'!P43)</f>
        <v/>
      </c>
      <c r="R21" s="248" t="str">
        <f>IF('LCP Cohort Analysis May''23'!Q43=0%,"",'LCP Cohort Analysis May''23'!Q43)</f>
        <v/>
      </c>
      <c r="S21" s="248" t="str">
        <f>IF('LCP Cohort Analysis May''23'!R43=0%,"",'LCP Cohort Analysis May''23'!R43)</f>
        <v/>
      </c>
      <c r="T21" s="248" t="str">
        <f>IF('LCP Cohort Analysis May''23'!S43=0%,"",'LCP Cohort Analysis May''23'!S43)</f>
        <v/>
      </c>
      <c r="U21" s="248" t="str">
        <f>IF('LCP Cohort Analysis May''23'!T43=0%,"",'LCP Cohort Analysis May''23'!T43)</f>
        <v/>
      </c>
      <c r="V21" s="243">
        <f>'LCP Cohort Analysis May''23'!U43</f>
        <v>0</v>
      </c>
      <c r="W21" s="254"/>
      <c r="X21" s="254"/>
      <c r="Y21" s="254"/>
      <c r="Z21" s="254"/>
      <c r="AA21" s="254"/>
    </row>
    <row r="22" spans="3:27" ht="16.5" x14ac:dyDescent="0.35">
      <c r="C22" s="242">
        <v>44986</v>
      </c>
      <c r="D22" s="247">
        <f>'LCP Cohort Analysis May''23'!C22</f>
        <v>132</v>
      </c>
      <c r="E22" s="203">
        <f>IF('LCP Cohort Analysis May''23'!D44=0%,"",'LCP Cohort Analysis May''23'!D44)</f>
        <v>0.96212121212121215</v>
      </c>
      <c r="F22" s="203" t="str">
        <f>IF('LCP Cohort Analysis May''23'!E44=0%,"",'LCP Cohort Analysis May''23'!E44)</f>
        <v/>
      </c>
      <c r="G22" s="203" t="str">
        <f>IF('LCP Cohort Analysis May''23'!F44=0%,"",'LCP Cohort Analysis May''23'!F44)</f>
        <v/>
      </c>
      <c r="H22" s="203" t="str">
        <f>IF('LCP Cohort Analysis May''23'!G44=0%,"",'LCP Cohort Analysis May''23'!G44)</f>
        <v/>
      </c>
      <c r="I22" s="203" t="str">
        <f>IF('LCP Cohort Analysis May''23'!H44=0%,"",'LCP Cohort Analysis May''23'!H44)</f>
        <v/>
      </c>
      <c r="J22" s="203" t="str">
        <f>IF('LCP Cohort Analysis May''23'!I44=0%,"",'LCP Cohort Analysis May''23'!I44)</f>
        <v/>
      </c>
      <c r="K22" s="203" t="str">
        <f>IF('LCP Cohort Analysis May''23'!J44=0%,"",'LCP Cohort Analysis May''23'!J44)</f>
        <v/>
      </c>
      <c r="L22" s="203" t="str">
        <f>IF('LCP Cohort Analysis May''23'!K44=0%,"",'LCP Cohort Analysis May''23'!K44)</f>
        <v/>
      </c>
      <c r="M22" s="248" t="str">
        <f>IF('LCP Cohort Analysis May''23'!L44=0%,"",'LCP Cohort Analysis May''23'!L44)</f>
        <v/>
      </c>
      <c r="N22" s="248" t="str">
        <f>IF('LCP Cohort Analysis May''23'!M44=0%,"",'LCP Cohort Analysis May''23'!M44)</f>
        <v/>
      </c>
      <c r="O22" s="248" t="str">
        <f>IF('LCP Cohort Analysis May''23'!N44=0%,"",'LCP Cohort Analysis May''23'!N44)</f>
        <v/>
      </c>
      <c r="P22" s="248" t="str">
        <f>IF('LCP Cohort Analysis May''23'!O44=0%,"",'LCP Cohort Analysis May''23'!O44)</f>
        <v/>
      </c>
      <c r="Q22" s="248" t="str">
        <f>IF('LCP Cohort Analysis May''23'!P44=0%,"",'LCP Cohort Analysis May''23'!P44)</f>
        <v/>
      </c>
      <c r="R22" s="248" t="str">
        <f>IF('LCP Cohort Analysis May''23'!Q44=0%,"",'LCP Cohort Analysis May''23'!Q44)</f>
        <v/>
      </c>
      <c r="S22" s="248" t="str">
        <f>IF('LCP Cohort Analysis May''23'!R44=0%,"",'LCP Cohort Analysis May''23'!R44)</f>
        <v/>
      </c>
      <c r="T22" s="248" t="str">
        <f>IF('LCP Cohort Analysis May''23'!S44=0%,"",'LCP Cohort Analysis May''23'!S44)</f>
        <v/>
      </c>
      <c r="U22" s="248" t="str">
        <f>IF('LCP Cohort Analysis May''23'!T44=0%,"",'LCP Cohort Analysis May''23'!T44)</f>
        <v/>
      </c>
      <c r="V22" s="243">
        <f>'LCP Cohort Analysis May''23'!U44</f>
        <v>0</v>
      </c>
      <c r="W22" s="254"/>
      <c r="X22" s="254"/>
      <c r="Y22" s="254"/>
      <c r="Z22" s="254"/>
      <c r="AA22" s="254"/>
    </row>
    <row r="23" spans="3:27" ht="17" thickBot="1" x14ac:dyDescent="0.4">
      <c r="C23" s="244">
        <v>45017</v>
      </c>
      <c r="D23" s="299">
        <f>'LCP Cohort Analysis May''23'!C23</f>
        <v>104</v>
      </c>
      <c r="E23" s="245" t="str">
        <f>IF('LCP Cohort Analysis May''23'!D45=0%,"",'LCP Cohort Analysis May''23'!D45)</f>
        <v/>
      </c>
      <c r="F23" s="245" t="str">
        <f>IF('LCP Cohort Analysis May''23'!E45=0%,"",'LCP Cohort Analysis May''23'!E45)</f>
        <v/>
      </c>
      <c r="G23" s="245" t="str">
        <f>IF('LCP Cohort Analysis May''23'!F45=0%,"",'LCP Cohort Analysis May''23'!F45)</f>
        <v/>
      </c>
      <c r="H23" s="245" t="str">
        <f>IF('LCP Cohort Analysis May''23'!G45=0%,"",'LCP Cohort Analysis May''23'!G45)</f>
        <v/>
      </c>
      <c r="I23" s="245" t="str">
        <f>IF('LCP Cohort Analysis May''23'!H45=0%,"",'LCP Cohort Analysis May''23'!H45)</f>
        <v/>
      </c>
      <c r="J23" s="245" t="str">
        <f>IF('LCP Cohort Analysis May''23'!I45=0%,"",'LCP Cohort Analysis May''23'!I45)</f>
        <v/>
      </c>
      <c r="K23" s="245" t="str">
        <f>IF('LCP Cohort Analysis May''23'!J45=0%,"",'LCP Cohort Analysis May''23'!J45)</f>
        <v/>
      </c>
      <c r="L23" s="245" t="str">
        <f>IF('LCP Cohort Analysis May''23'!K45=0%,"",'LCP Cohort Analysis May''23'!K45)</f>
        <v/>
      </c>
      <c r="M23" s="245" t="str">
        <f>IF('LCP Cohort Analysis May''23'!L45=0%,"",'LCP Cohort Analysis May''23'!L45)</f>
        <v/>
      </c>
      <c r="N23" s="245" t="str">
        <f>IF('LCP Cohort Analysis May''23'!M45=0%,"",'LCP Cohort Analysis May''23'!M45)</f>
        <v/>
      </c>
      <c r="O23" s="245" t="str">
        <f>IF('LCP Cohort Analysis May''23'!N45=0%,"",'LCP Cohort Analysis May''23'!N45)</f>
        <v/>
      </c>
      <c r="P23" s="245" t="str">
        <f>IF('LCP Cohort Analysis May''23'!O45=0%,"",'LCP Cohort Analysis May''23'!O45)</f>
        <v/>
      </c>
      <c r="Q23" s="245" t="str">
        <f>IF('LCP Cohort Analysis May''23'!P45=0%,"",'LCP Cohort Analysis May''23'!P45)</f>
        <v/>
      </c>
      <c r="R23" s="245" t="str">
        <f>IF('LCP Cohort Analysis May''23'!Q45=0%,"",'LCP Cohort Analysis May''23'!Q45)</f>
        <v/>
      </c>
      <c r="S23" s="245" t="str">
        <f>IF('LCP Cohort Analysis May''23'!R45=0%,"",'LCP Cohort Analysis May''23'!R45)</f>
        <v/>
      </c>
      <c r="T23" s="245" t="str">
        <f>IF('LCP Cohort Analysis May''23'!S45=0%,"",'LCP Cohort Analysis May''23'!S45)</f>
        <v/>
      </c>
      <c r="U23" s="245" t="str">
        <f>IF('LCP Cohort Analysis May''23'!T45=0%,"",'LCP Cohort Analysis May''23'!T45)</f>
        <v/>
      </c>
      <c r="V23" s="246"/>
    </row>
    <row r="24" spans="3:27" ht="16.5" hidden="1" x14ac:dyDescent="0.35">
      <c r="C24" s="488" t="s">
        <v>211</v>
      </c>
      <c r="D24" s="489"/>
      <c r="E24" s="489"/>
      <c r="F24" s="489"/>
      <c r="G24" s="489"/>
      <c r="H24" s="489"/>
      <c r="I24" s="489"/>
      <c r="J24" s="489"/>
      <c r="K24" s="489"/>
      <c r="L24" s="489"/>
      <c r="M24" s="489"/>
      <c r="N24" s="489"/>
      <c r="O24" s="489"/>
      <c r="P24" s="489"/>
      <c r="Q24" s="489"/>
      <c r="R24" s="489"/>
      <c r="S24" s="489"/>
      <c r="T24" s="489"/>
      <c r="U24" s="489"/>
      <c r="V24" s="489"/>
      <c r="W24" s="489"/>
      <c r="X24" s="489"/>
      <c r="Y24" s="489"/>
      <c r="Z24" s="490"/>
    </row>
    <row r="25" spans="3:27" ht="17" hidden="1" thickBot="1" x14ac:dyDescent="0.4">
      <c r="C25" s="249" t="s">
        <v>101</v>
      </c>
      <c r="D25" s="250" t="s">
        <v>2</v>
      </c>
      <c r="E25" s="250" t="s">
        <v>205</v>
      </c>
      <c r="F25" s="250" t="s">
        <v>206</v>
      </c>
      <c r="G25" s="250" t="s">
        <v>212</v>
      </c>
      <c r="H25" s="250" t="s">
        <v>208</v>
      </c>
      <c r="I25" s="250" t="s">
        <v>210</v>
      </c>
      <c r="J25" s="250" t="s">
        <v>213</v>
      </c>
      <c r="K25" s="250" t="s">
        <v>214</v>
      </c>
      <c r="L25" s="250" t="s">
        <v>215</v>
      </c>
      <c r="M25" s="250" t="s">
        <v>216</v>
      </c>
      <c r="N25" s="250" t="s">
        <v>223</v>
      </c>
      <c r="O25" s="250" t="s">
        <v>234</v>
      </c>
      <c r="P25" s="250" t="s">
        <v>240</v>
      </c>
      <c r="Q25" s="250"/>
      <c r="R25" s="250"/>
      <c r="S25" s="250"/>
      <c r="T25" s="250"/>
      <c r="U25" s="250"/>
      <c r="V25" s="250" t="s">
        <v>272</v>
      </c>
      <c r="W25" s="250" t="s">
        <v>277</v>
      </c>
      <c r="X25" s="250" t="s">
        <v>288</v>
      </c>
      <c r="Y25" s="250" t="s">
        <v>297</v>
      </c>
      <c r="Z25" s="251" t="s">
        <v>209</v>
      </c>
    </row>
    <row r="26" spans="3:27" ht="16.5" hidden="1" x14ac:dyDescent="0.35">
      <c r="C26" s="237">
        <v>44378</v>
      </c>
      <c r="D26" s="252">
        <f>'MTN Cohort Analysis May''23'!C20</f>
        <v>82</v>
      </c>
      <c r="E26" s="239">
        <f>IF('MTN Cohort Analysis May''23'!D20=0%,"",'MTN Cohort Analysis May''23'!D20)</f>
        <v>1</v>
      </c>
      <c r="F26" s="239">
        <f>IF('MTN Cohort Analysis May''23'!E20=0%,"",'MTN Cohort Analysis May''23'!E20)</f>
        <v>1</v>
      </c>
      <c r="G26" s="239">
        <f>IF('MTN Cohort Analysis May''23'!F20=0%,"",'MTN Cohort Analysis May''23'!F20)</f>
        <v>0.98780487804878048</v>
      </c>
      <c r="H26" s="239">
        <f>IF('MTN Cohort Analysis May''23'!G20=0%,"",'MTN Cohort Analysis May''23'!G20)</f>
        <v>0.95121951219512191</v>
      </c>
      <c r="I26" s="239">
        <f>IF('MTN Cohort Analysis May''23'!H20=0%,"",'MTN Cohort Analysis May''23'!H20)</f>
        <v>0.93902439024390238</v>
      </c>
      <c r="J26" s="239">
        <f>IF('MTN Cohort Analysis May''23'!I20=0%,"",'MTN Cohort Analysis May''23'!I20)</f>
        <v>0.8902439024390244</v>
      </c>
      <c r="K26" s="239">
        <f>IF('MTN Cohort Analysis May''23'!J20=0%,"",'MTN Cohort Analysis May''23'!J20)</f>
        <v>0.87804878048780488</v>
      </c>
      <c r="L26" s="239">
        <f>IF('MTN Cohort Analysis May''23'!K20=0%,"",'MTN Cohort Analysis May''23'!K20)</f>
        <v>0.87804878048780488</v>
      </c>
      <c r="M26" s="203">
        <f>IF('MTN Cohort Analysis May''23'!L20=0%,"",'MTN Cohort Analysis May''23'!L20)</f>
        <v>0.85365853658536583</v>
      </c>
      <c r="N26" s="203">
        <f>IF('MTN Cohort Analysis May''23'!M20=0%,"",'MTN Cohort Analysis May''23'!M20)</f>
        <v>0.85365853658536583</v>
      </c>
      <c r="O26" s="239">
        <f>IF('MTN Cohort Analysis May''23'!N20=0%,"",'MTN Cohort Analysis May''23'!N20)</f>
        <v>0.85365853658536583</v>
      </c>
      <c r="P26" s="239">
        <f>IF('MTN Cohort Analysis May''23'!O20=0%,"",'MTN Cohort Analysis May''23'!O20)</f>
        <v>0.82926829268292679</v>
      </c>
      <c r="Q26" s="239"/>
      <c r="R26" s="239"/>
      <c r="S26" s="239"/>
      <c r="T26" s="239"/>
      <c r="U26" s="239"/>
      <c r="V26" s="239">
        <f>IF('MTN Cohort Analysis May''23'!P20=0%,"",'MTN Cohort Analysis May''23'!P20)</f>
        <v>0.80487804878048785</v>
      </c>
      <c r="W26" s="239">
        <f>IF('MTN Cohort Analysis May''23'!Q20=0%,"",'MTN Cohort Analysis May''23'!Q20)</f>
        <v>0.79268292682926833</v>
      </c>
      <c r="X26" s="239">
        <f>IF('MTN Cohort Analysis May''23'!R20=0%,"",'MTN Cohort Analysis May''23'!R20)</f>
        <v>0.76829268292682928</v>
      </c>
      <c r="Y26" s="239">
        <f>IF('MTN Cohort Analysis May''23'!S20=0%,"",'MTN Cohort Analysis May''23'!S20)</f>
        <v>0.74390243902439024</v>
      </c>
      <c r="Z26" s="241">
        <f>'MTN Cohort Analysis May''23'!Z20</f>
        <v>7.3170731707317069E-2</v>
      </c>
    </row>
    <row r="27" spans="3:27" ht="16.5" hidden="1" x14ac:dyDescent="0.35">
      <c r="C27" s="242">
        <v>44409</v>
      </c>
      <c r="D27" s="75">
        <f>'MTN Cohort Analysis May''23'!C21</f>
        <v>445</v>
      </c>
      <c r="E27" s="203">
        <f>IF('MTN Cohort Analysis May''23'!D21=0%,"",'MTN Cohort Analysis May''23'!D21)</f>
        <v>0.99775280898876406</v>
      </c>
      <c r="F27" s="203">
        <f>IF('MTN Cohort Analysis May''23'!E21=0%,"",'MTN Cohort Analysis May''23'!E21)</f>
        <v>0.99550561797752812</v>
      </c>
      <c r="G27" s="203">
        <f>IF('MTN Cohort Analysis May''23'!F21=0%,"",'MTN Cohort Analysis May''23'!F21)</f>
        <v>0.94157303370786516</v>
      </c>
      <c r="H27" s="203">
        <f>IF('MTN Cohort Analysis May''23'!G21=0%,"",'MTN Cohort Analysis May''23'!G21)</f>
        <v>0.90112359550561794</v>
      </c>
      <c r="I27" s="203">
        <f>IF('MTN Cohort Analysis May''23'!H21=0%,"",'MTN Cohort Analysis May''23'!H21)</f>
        <v>0.8764044943820225</v>
      </c>
      <c r="J27" s="203">
        <f>IF('MTN Cohort Analysis May''23'!I21=0%,"",'MTN Cohort Analysis May''23'!I21)</f>
        <v>0.85842696629213489</v>
      </c>
      <c r="K27" s="203">
        <f>IF('MTN Cohort Analysis May''23'!J21=0%,"",'MTN Cohort Analysis May''23'!J21)</f>
        <v>0.84494382022471914</v>
      </c>
      <c r="L27" s="203">
        <f>IF('MTN Cohort Analysis May''23'!K21=0%,"",'MTN Cohort Analysis May''23'!K21)</f>
        <v>0.83370786516853934</v>
      </c>
      <c r="M27" s="203">
        <f>IF('MTN Cohort Analysis May''23'!L21=0%,"",'MTN Cohort Analysis May''23'!L21)</f>
        <v>0.82471910112359548</v>
      </c>
      <c r="N27" s="203">
        <f>IF('MTN Cohort Analysis May''23'!M21=0%,"",'MTN Cohort Analysis May''23'!M21)</f>
        <v>0.80224719101123598</v>
      </c>
      <c r="O27" s="203">
        <f>IF('MTN Cohort Analysis May''23'!N21=0%,"",'MTN Cohort Analysis May''23'!N21)</f>
        <v>0.77303370786516856</v>
      </c>
      <c r="P27" s="203">
        <f>IF('MTN Cohort Analysis May''23'!O21=0%,"",'MTN Cohort Analysis May''23'!O21)</f>
        <v>0.7528089887640449</v>
      </c>
      <c r="Q27" s="203"/>
      <c r="R27" s="203"/>
      <c r="S27" s="203"/>
      <c r="T27" s="203"/>
      <c r="U27" s="203"/>
      <c r="V27" s="203">
        <f>IF('MTN Cohort Analysis May''23'!P21=0%,"",'MTN Cohort Analysis May''23'!P21)</f>
        <v>0.7303370786516854</v>
      </c>
      <c r="W27" s="203">
        <f>IF('MTN Cohort Analysis May''23'!Q21=0%,"",'MTN Cohort Analysis May''23'!Q21)</f>
        <v>0.71460674157303372</v>
      </c>
      <c r="X27" s="203">
        <f>IF('MTN Cohort Analysis May''23'!R21=0%,"",'MTN Cohort Analysis May''23'!R21)</f>
        <v>0.69438202247191017</v>
      </c>
      <c r="Y27" s="203">
        <f>IF('MTN Cohort Analysis May''23'!S21=0%,"",'MTN Cohort Analysis May''23'!S21)</f>
        <v>0.66966292134831462</v>
      </c>
      <c r="Z27" s="243">
        <f>'MTN Cohort Analysis May''23'!Z21</f>
        <v>6.5168539325842698E-2</v>
      </c>
    </row>
    <row r="28" spans="3:27" ht="16.5" hidden="1" x14ac:dyDescent="0.35">
      <c r="C28" s="242">
        <v>44440</v>
      </c>
      <c r="D28" s="75">
        <f>'MTN Cohort Analysis May''23'!C22</f>
        <v>499</v>
      </c>
      <c r="E28" s="203">
        <f>IF('MTN Cohort Analysis May''23'!D22=0%,"",'MTN Cohort Analysis May''23'!D22)</f>
        <v>0.99198396793587174</v>
      </c>
      <c r="F28" s="203">
        <f>IF('MTN Cohort Analysis May''23'!E22=0%,"",'MTN Cohort Analysis May''23'!E22)</f>
        <v>0.96793587174348694</v>
      </c>
      <c r="G28" s="203">
        <f>IF('MTN Cohort Analysis May''23'!F22=0%,"",'MTN Cohort Analysis May''23'!F22)</f>
        <v>0.91382765531062127</v>
      </c>
      <c r="H28" s="203">
        <f>IF('MTN Cohort Analysis May''23'!G22=0%,"",'MTN Cohort Analysis May''23'!G22)</f>
        <v>0.87975951903807614</v>
      </c>
      <c r="I28" s="203">
        <f>IF('MTN Cohort Analysis May''23'!H22=0%,"",'MTN Cohort Analysis May''23'!H22)</f>
        <v>0.85971943887775548</v>
      </c>
      <c r="J28" s="203">
        <f>IF('MTN Cohort Analysis May''23'!I22=0%,"",'MTN Cohort Analysis May''23'!I22)</f>
        <v>0.84569138276553102</v>
      </c>
      <c r="K28" s="203">
        <f>IF('MTN Cohort Analysis May''23'!J22=0%,"",'MTN Cohort Analysis May''23'!J22)</f>
        <v>0.82765531062124253</v>
      </c>
      <c r="L28" s="203">
        <f>IF('MTN Cohort Analysis May''23'!K22=0%,"",'MTN Cohort Analysis May''23'!K22)</f>
        <v>0.81362725450901807</v>
      </c>
      <c r="M28" s="203">
        <f>IF('MTN Cohort Analysis May''23'!L22=0%,"",'MTN Cohort Analysis May''23'!L22)</f>
        <v>0.79759519038076154</v>
      </c>
      <c r="N28" s="203">
        <f>IF('MTN Cohort Analysis May''23'!M22=0%,"",'MTN Cohort Analysis May''23'!M22)</f>
        <v>0.77755511022044088</v>
      </c>
      <c r="O28" s="203">
        <f>IF('MTN Cohort Analysis May''23'!N22=0%,"",'MTN Cohort Analysis May''23'!N22)</f>
        <v>0.75751503006012022</v>
      </c>
      <c r="P28" s="203">
        <f>IF('MTN Cohort Analysis May''23'!O22=0%,"",'MTN Cohort Analysis May''23'!O22)</f>
        <v>0.74348697394789576</v>
      </c>
      <c r="Q28" s="203"/>
      <c r="R28" s="203"/>
      <c r="S28" s="203"/>
      <c r="T28" s="203"/>
      <c r="U28" s="203"/>
      <c r="V28" s="203">
        <f>IF('MTN Cohort Analysis May''23'!P22=0%,"",'MTN Cohort Analysis May''23'!P22)</f>
        <v>0.72144288577154314</v>
      </c>
      <c r="W28" s="203">
        <f>IF('MTN Cohort Analysis May''23'!Q22=0%,"",'MTN Cohort Analysis May''23'!Q22)</f>
        <v>0.70140280561122248</v>
      </c>
      <c r="X28" s="203">
        <f>IF('MTN Cohort Analysis May''23'!R22=0%,"",'MTN Cohort Analysis May''23'!R22)</f>
        <v>0.68136272545090182</v>
      </c>
      <c r="Y28" s="203">
        <f>IF('MTN Cohort Analysis May''23'!S22=0%,"",'MTN Cohort Analysis May''23'!S22)</f>
        <v>0.66132264529058116</v>
      </c>
      <c r="Z28" s="243">
        <f>'MTN Cohort Analysis May''23'!Z22</f>
        <v>5.2104208416833664E-2</v>
      </c>
    </row>
    <row r="29" spans="3:27" ht="16.5" hidden="1" x14ac:dyDescent="0.35">
      <c r="C29" s="242">
        <v>44470</v>
      </c>
      <c r="D29" s="75">
        <f>'MTN Cohort Analysis May''23'!C23</f>
        <v>378</v>
      </c>
      <c r="E29" s="203">
        <f>IF('MTN Cohort Analysis May''23'!D23=0%,"",'MTN Cohort Analysis May''23'!D23)</f>
        <v>0.97619047619047616</v>
      </c>
      <c r="F29" s="203">
        <f>IF('MTN Cohort Analysis May''23'!E23=0%,"",'MTN Cohort Analysis May''23'!E23)</f>
        <v>0.96031746031746035</v>
      </c>
      <c r="G29" s="203">
        <f>IF('MTN Cohort Analysis May''23'!F23=0%,"",'MTN Cohort Analysis May''23'!F23)</f>
        <v>0.91798941798941802</v>
      </c>
      <c r="H29" s="203">
        <f>IF('MTN Cohort Analysis May''23'!G23=0%,"",'MTN Cohort Analysis May''23'!G23)</f>
        <v>0.89417989417989419</v>
      </c>
      <c r="I29" s="203">
        <f>IF('MTN Cohort Analysis May''23'!H23=0%,"",'MTN Cohort Analysis May''23'!H23)</f>
        <v>0.86507936507936511</v>
      </c>
      <c r="J29" s="203">
        <f>IF('MTN Cohort Analysis May''23'!I23=0%,"",'MTN Cohort Analysis May''23'!I23)</f>
        <v>0.82804232804232802</v>
      </c>
      <c r="K29" s="203">
        <f>IF('MTN Cohort Analysis May''23'!J23=0%,"",'MTN Cohort Analysis May''23'!J23)</f>
        <v>0.80952380952380953</v>
      </c>
      <c r="L29" s="203">
        <f>IF('MTN Cohort Analysis May''23'!K23=0%,"",'MTN Cohort Analysis May''23'!K23)</f>
        <v>0.7857142857142857</v>
      </c>
      <c r="M29" s="203">
        <f>IF('MTN Cohort Analysis May''23'!L23=0%,"",'MTN Cohort Analysis May''23'!L23)</f>
        <v>0.74603174603174605</v>
      </c>
      <c r="N29" s="203">
        <f>IF('MTN Cohort Analysis May''23'!M23=0%,"",'MTN Cohort Analysis May''23'!M23)</f>
        <v>0.71693121693121697</v>
      </c>
      <c r="O29" s="248">
        <f>IF('MTN Cohort Analysis May''23'!N23=0%,"",'MTN Cohort Analysis May''23'!N23)</f>
        <v>0.70105820105820105</v>
      </c>
      <c r="P29" s="248">
        <f>IF('MTN Cohort Analysis May''23'!O23=0%,"",'MTN Cohort Analysis May''23'!O23)</f>
        <v>0.67460317460317465</v>
      </c>
      <c r="Q29" s="248"/>
      <c r="R29" s="248"/>
      <c r="S29" s="248"/>
      <c r="T29" s="248"/>
      <c r="U29" s="248"/>
      <c r="V29" s="248">
        <f>IF('MTN Cohort Analysis May''23'!P23=0%,"",'MTN Cohort Analysis May''23'!P23)</f>
        <v>0.65873015873015872</v>
      </c>
      <c r="W29" s="248">
        <f>IF('MTN Cohort Analysis May''23'!Q23=0%,"",'MTN Cohort Analysis May''23'!Q23)</f>
        <v>0.63756613756613756</v>
      </c>
      <c r="X29" s="248">
        <f>IF('MTN Cohort Analysis May''23'!R23=0%,"",'MTN Cohort Analysis May''23'!R23)</f>
        <v>0.62169312169312174</v>
      </c>
      <c r="Y29" s="248">
        <f>IF('MTN Cohort Analysis May''23'!S23=0%,"",'MTN Cohort Analysis May''23'!S23)</f>
        <v>0.60582010582010581</v>
      </c>
      <c r="Z29" s="243">
        <f>'MTN Cohort Analysis May''23'!Z23</f>
        <v>6.0846560846560843E-2</v>
      </c>
    </row>
    <row r="30" spans="3:27" ht="16.5" hidden="1" x14ac:dyDescent="0.35">
      <c r="C30" s="242">
        <v>44501</v>
      </c>
      <c r="D30" s="75">
        <f>'MTN Cohort Analysis May''23'!C24</f>
        <v>323</v>
      </c>
      <c r="E30" s="203">
        <f>IF('MTN Cohort Analysis May''23'!D24=0%,"",'MTN Cohort Analysis May''23'!D24)</f>
        <v>1</v>
      </c>
      <c r="F30" s="203">
        <f>IF('MTN Cohort Analysis May''23'!E24=0%,"",'MTN Cohort Analysis May''23'!E24)</f>
        <v>0.99690402476780182</v>
      </c>
      <c r="G30" s="203">
        <f>IF('MTN Cohort Analysis May''23'!F24=0%,"",'MTN Cohort Analysis May''23'!F24)</f>
        <v>0.92879256965944268</v>
      </c>
      <c r="H30" s="203">
        <f>IF('MTN Cohort Analysis May''23'!G24=0%,"",'MTN Cohort Analysis May''23'!G24)</f>
        <v>0.90092879256965941</v>
      </c>
      <c r="I30" s="203">
        <f>IF('MTN Cohort Analysis May''23'!H24=0%,"",'MTN Cohort Analysis May''23'!H24)</f>
        <v>0.89164086687306499</v>
      </c>
      <c r="J30" s="203">
        <f>IF('MTN Cohort Analysis May''23'!I24=0%,"",'MTN Cohort Analysis May''23'!I24)</f>
        <v>0.87306501547987614</v>
      </c>
      <c r="K30" s="203">
        <f>IF('MTN Cohort Analysis May''23'!J24=0%,"",'MTN Cohort Analysis May''23'!J24)</f>
        <v>0.86068111455108354</v>
      </c>
      <c r="L30" s="203">
        <f>IF('MTN Cohort Analysis May''23'!K24=0%,"",'MTN Cohort Analysis May''23'!K24)</f>
        <v>0.84829721362229105</v>
      </c>
      <c r="M30" s="203">
        <f>IF('MTN Cohort Analysis May''23'!L24=0%,"",'MTN Cohort Analysis May''23'!L24)</f>
        <v>0.8297213622291022</v>
      </c>
      <c r="N30" s="248">
        <f>IF('MTN Cohort Analysis May''23'!M24=0%,"",'MTN Cohort Analysis May''23'!M24)</f>
        <v>0.81114551083591335</v>
      </c>
      <c r="O30" s="203">
        <f>IF('MTN Cohort Analysis May''23'!N24=0%,"",'MTN Cohort Analysis May''23'!N24)</f>
        <v>0.79256965944272451</v>
      </c>
      <c r="P30" s="203">
        <f>IF('MTN Cohort Analysis May''23'!O24=0%,"",'MTN Cohort Analysis May''23'!O24)</f>
        <v>0.76160990712074306</v>
      </c>
      <c r="Q30" s="203"/>
      <c r="R30" s="203"/>
      <c r="S30" s="203"/>
      <c r="T30" s="203"/>
      <c r="U30" s="203"/>
      <c r="V30" s="203">
        <f>IF('MTN Cohort Analysis May''23'!P24=0%,"",'MTN Cohort Analysis May''23'!P24)</f>
        <v>0.73993808049535603</v>
      </c>
      <c r="W30" s="203">
        <f>IF('MTN Cohort Analysis May''23'!Q24=0%,"",'MTN Cohort Analysis May''23'!Q24)</f>
        <v>0.72136222910216719</v>
      </c>
      <c r="X30" s="203">
        <f>IF('MTN Cohort Analysis May''23'!R24=0%,"",'MTN Cohort Analysis May''23'!R24)</f>
        <v>0.69659442724458209</v>
      </c>
      <c r="Y30" s="203">
        <f>IF('MTN Cohort Analysis May''23'!S24=0%,"",'MTN Cohort Analysis May''23'!S24)</f>
        <v>0.66873065015479871</v>
      </c>
      <c r="Z30" s="243">
        <f>'MTN Cohort Analysis May''23'!Z24</f>
        <v>3.7151702786377708E-2</v>
      </c>
    </row>
    <row r="31" spans="3:27" ht="16.5" hidden="1" x14ac:dyDescent="0.35">
      <c r="C31" s="242">
        <v>44531</v>
      </c>
      <c r="D31" s="75">
        <f>'MTN Cohort Analysis May''23'!C25</f>
        <v>102</v>
      </c>
      <c r="E31" s="203">
        <f>IF('MTN Cohort Analysis May''23'!D25=0%,"",'MTN Cohort Analysis May''23'!D25)</f>
        <v>0.99019607843137258</v>
      </c>
      <c r="F31" s="203">
        <f>IF('MTN Cohort Analysis May''23'!E25=0%,"",'MTN Cohort Analysis May''23'!E25)</f>
        <v>0.99019607843137258</v>
      </c>
      <c r="G31" s="203">
        <f>IF('MTN Cohort Analysis May''23'!F25=0%,"",'MTN Cohort Analysis May''23'!F25)</f>
        <v>0.96078431372549022</v>
      </c>
      <c r="H31" s="203">
        <f>IF('MTN Cohort Analysis May''23'!G25=0%,"",'MTN Cohort Analysis May''23'!G25)</f>
        <v>0.9509803921568627</v>
      </c>
      <c r="I31" s="203">
        <f>IF('MTN Cohort Analysis May''23'!H25=0%,"",'MTN Cohort Analysis May''23'!H25)</f>
        <v>0.94117647058823528</v>
      </c>
      <c r="J31" s="203">
        <f>IF('MTN Cohort Analysis May''23'!I25=0%,"",'MTN Cohort Analysis May''23'!I25)</f>
        <v>0.92156862745098034</v>
      </c>
      <c r="K31" s="203">
        <f>IF('MTN Cohort Analysis May''23'!J25=0%,"",'MTN Cohort Analysis May''23'!J25)</f>
        <v>0.92156862745098034</v>
      </c>
      <c r="L31" s="203">
        <f>IF('MTN Cohort Analysis May''23'!K25=0%,"",'MTN Cohort Analysis May''23'!K25)</f>
        <v>0.91176470588235292</v>
      </c>
      <c r="M31" s="248">
        <f>IF('MTN Cohort Analysis May''23'!L25=0%,"",'MTN Cohort Analysis May''23'!L25)</f>
        <v>0.90196078431372551</v>
      </c>
      <c r="N31" s="203">
        <f>IF('MTN Cohort Analysis May''23'!M25=0%,"",'MTN Cohort Analysis May''23'!M25)</f>
        <v>0.90196078431372551</v>
      </c>
      <c r="O31" s="203">
        <f>IF('MTN Cohort Analysis May''23'!N25=0%,"",'MTN Cohort Analysis May''23'!N25)</f>
        <v>0.89215686274509809</v>
      </c>
      <c r="P31" s="203">
        <f>IF('MTN Cohort Analysis May''23'!O25=0%,"",'MTN Cohort Analysis May''23'!O25)</f>
        <v>0.83333333333333337</v>
      </c>
      <c r="Q31" s="203"/>
      <c r="R31" s="203"/>
      <c r="S31" s="203"/>
      <c r="T31" s="203"/>
      <c r="U31" s="203"/>
      <c r="V31" s="203">
        <f>IF('MTN Cohort Analysis May''23'!P25=0%,"",'MTN Cohort Analysis May''23'!P25)</f>
        <v>0.82352941176470584</v>
      </c>
      <c r="W31" s="203">
        <f>IF('MTN Cohort Analysis May''23'!Q25=0%,"",'MTN Cohort Analysis May''23'!Q25)</f>
        <v>0.81372549019607843</v>
      </c>
      <c r="X31" s="203">
        <f>IF('MTN Cohort Analysis May''23'!R25=0%,"",'MTN Cohort Analysis May''23'!R25)</f>
        <v>0.80392156862745101</v>
      </c>
      <c r="Y31" s="203">
        <f>IF('MTN Cohort Analysis May''23'!S25=0%,"",'MTN Cohort Analysis May''23'!S25)</f>
        <v>0.76470588235294112</v>
      </c>
      <c r="Z31" s="243">
        <f>'MTN Cohort Analysis May''23'!Z25</f>
        <v>9.8039215686274508E-3</v>
      </c>
    </row>
    <row r="32" spans="3:27" ht="16.5" hidden="1" x14ac:dyDescent="0.35">
      <c r="C32" s="242">
        <v>44562</v>
      </c>
      <c r="D32" s="75">
        <f>'MTN Cohort Analysis May''23'!C26</f>
        <v>86</v>
      </c>
      <c r="E32" s="203">
        <f>IF('MTN Cohort Analysis May''23'!D26=0%,"",'MTN Cohort Analysis May''23'!D26)</f>
        <v>0.98837209302325579</v>
      </c>
      <c r="F32" s="203">
        <f>IF('MTN Cohort Analysis May''23'!E26=0%,"",'MTN Cohort Analysis May''23'!E26)</f>
        <v>0.98837209302325579</v>
      </c>
      <c r="G32" s="203">
        <f>IF('MTN Cohort Analysis May''23'!F26=0%,"",'MTN Cohort Analysis May''23'!F26)</f>
        <v>0.93023255813953487</v>
      </c>
      <c r="H32" s="203">
        <f>IF('MTN Cohort Analysis May''23'!G26=0%,"",'MTN Cohort Analysis May''23'!G26)</f>
        <v>0.91860465116279066</v>
      </c>
      <c r="I32" s="203">
        <f>IF('MTN Cohort Analysis May''23'!H26=0%,"",'MTN Cohort Analysis May''23'!H26)</f>
        <v>0.91860465116279066</v>
      </c>
      <c r="J32" s="203">
        <f>IF('MTN Cohort Analysis May''23'!I26=0%,"",'MTN Cohort Analysis May''23'!I26)</f>
        <v>0.90697674418604646</v>
      </c>
      <c r="K32" s="203">
        <f>IF('MTN Cohort Analysis May''23'!J26=0%,"",'MTN Cohort Analysis May''23'!J26)</f>
        <v>0.89534883720930236</v>
      </c>
      <c r="L32" s="248">
        <f>IF('MTN Cohort Analysis May''23'!K26=0%,"",'MTN Cohort Analysis May''23'!K26)</f>
        <v>0.89534883720930236</v>
      </c>
      <c r="M32" s="203">
        <f>IF('MTN Cohort Analysis May''23'!L26=0%,"",'MTN Cohort Analysis May''23'!L26)</f>
        <v>0.89534883720930236</v>
      </c>
      <c r="N32" s="203">
        <f>IF('MTN Cohort Analysis May''23'!M26=0%,"",'MTN Cohort Analysis May''23'!M26)</f>
        <v>0.89534883720930236</v>
      </c>
      <c r="O32" s="203">
        <f>IF('MTN Cohort Analysis May''23'!N26=0%,"",'MTN Cohort Analysis May''23'!N26)</f>
        <v>0.86046511627906974</v>
      </c>
      <c r="P32" s="203">
        <f>IF('MTN Cohort Analysis May''23'!O26=0%,"",'MTN Cohort Analysis May''23'!O26)</f>
        <v>0.81395348837209303</v>
      </c>
      <c r="Q32" s="203"/>
      <c r="R32" s="203"/>
      <c r="S32" s="203"/>
      <c r="T32" s="203"/>
      <c r="U32" s="203"/>
      <c r="V32" s="203">
        <f>IF('MTN Cohort Analysis May''23'!P26=0%,"",'MTN Cohort Analysis May''23'!P26)</f>
        <v>0.80232558139534882</v>
      </c>
      <c r="W32" s="203">
        <f>IF('MTN Cohort Analysis May''23'!Q26=0%,"",'MTN Cohort Analysis May''23'!Q26)</f>
        <v>0.80232558139534882</v>
      </c>
      <c r="X32" s="203">
        <f>IF('MTN Cohort Analysis May''23'!R26=0%,"",'MTN Cohort Analysis May''23'!R26)</f>
        <v>0.7441860465116279</v>
      </c>
      <c r="Y32" s="203">
        <f>IF('MTN Cohort Analysis May''23'!S26=0%,"",'MTN Cohort Analysis May''23'!S26)</f>
        <v>0.62790697674418605</v>
      </c>
      <c r="Z32" s="243">
        <f>'MTN Cohort Analysis May''23'!Z26</f>
        <v>1.1627906976744186E-2</v>
      </c>
    </row>
    <row r="33" spans="3:26" ht="16.5" hidden="1" x14ac:dyDescent="0.35">
      <c r="C33" s="242">
        <v>44593</v>
      </c>
      <c r="D33" s="75">
        <f>'MTN Cohort Analysis May''23'!C27</f>
        <v>112</v>
      </c>
      <c r="E33" s="203">
        <f>IF('MTN Cohort Analysis May''23'!D27=0%,"",'MTN Cohort Analysis May''23'!D27)</f>
        <v>1</v>
      </c>
      <c r="F33" s="203">
        <f>IF('MTN Cohort Analysis May''23'!E27=0%,"",'MTN Cohort Analysis May''23'!E27)</f>
        <v>1</v>
      </c>
      <c r="G33" s="203">
        <f>IF('MTN Cohort Analysis May''23'!F27=0%,"",'MTN Cohort Analysis May''23'!F27)</f>
        <v>0.9642857142857143</v>
      </c>
      <c r="H33" s="203">
        <f>IF('MTN Cohort Analysis May''23'!G27=0%,"",'MTN Cohort Analysis May''23'!G27)</f>
        <v>0.9553571428571429</v>
      </c>
      <c r="I33" s="203">
        <f>IF('MTN Cohort Analysis May''23'!H27=0%,"",'MTN Cohort Analysis May''23'!H27)</f>
        <v>0.9464285714285714</v>
      </c>
      <c r="J33" s="203">
        <f>IF('MTN Cohort Analysis May''23'!I27=0%,"",'MTN Cohort Analysis May''23'!I27)</f>
        <v>0.9375</v>
      </c>
      <c r="K33" s="248">
        <f>IF('MTN Cohort Analysis May''23'!J27=0%,"",'MTN Cohort Analysis May''23'!J27)</f>
        <v>0.9285714285714286</v>
      </c>
      <c r="L33" s="203">
        <f>IF('MTN Cohort Analysis May''23'!K27=0%,"",'MTN Cohort Analysis May''23'!K27)</f>
        <v>0.9285714285714286</v>
      </c>
      <c r="M33" s="203">
        <f>IF('MTN Cohort Analysis May''23'!L27=0%,"",'MTN Cohort Analysis May''23'!L27)</f>
        <v>0.9017857142857143</v>
      </c>
      <c r="N33" s="203">
        <f>IF('MTN Cohort Analysis May''23'!M27=0%,"",'MTN Cohort Analysis May''23'!M27)</f>
        <v>0.8839285714285714</v>
      </c>
      <c r="O33" s="203">
        <f>IF('MTN Cohort Analysis May''23'!N27=0%,"",'MTN Cohort Analysis May''23'!N27)</f>
        <v>0.875</v>
      </c>
      <c r="P33" s="203">
        <f>IF('MTN Cohort Analysis May''23'!O27=0%,"",'MTN Cohort Analysis May''23'!O27)</f>
        <v>0.8482142857142857</v>
      </c>
      <c r="Q33" s="203"/>
      <c r="R33" s="203"/>
      <c r="S33" s="203"/>
      <c r="T33" s="203"/>
      <c r="U33" s="203"/>
      <c r="V33" s="203">
        <f>IF('MTN Cohort Analysis May''23'!P27=0%,"",'MTN Cohort Analysis May''23'!P27)</f>
        <v>0.8214285714285714</v>
      </c>
      <c r="W33" s="203">
        <f>IF('MTN Cohort Analysis May''23'!Q27=0%,"",'MTN Cohort Analysis May''23'!Q27)</f>
        <v>0.75</v>
      </c>
      <c r="X33" s="203">
        <f>IF('MTN Cohort Analysis May''23'!R27=0%,"",'MTN Cohort Analysis May''23'!R27)</f>
        <v>0.5803571428571429</v>
      </c>
      <c r="Y33" s="203" t="str">
        <f>IF('MTN Cohort Analysis May''23'!S27=0%,"",'MTN Cohort Analysis May''23'!S27)</f>
        <v/>
      </c>
      <c r="Z33" s="243">
        <f>'MTN Cohort Analysis May''23'!Z27</f>
        <v>0</v>
      </c>
    </row>
    <row r="34" spans="3:26" ht="16.5" hidden="1" x14ac:dyDescent="0.35">
      <c r="C34" s="242">
        <v>44621</v>
      </c>
      <c r="D34" s="75">
        <f>'MTN Cohort Analysis May''23'!C28</f>
        <v>289</v>
      </c>
      <c r="E34" s="203">
        <f>IF('MTN Cohort Analysis May''23'!D28=0%,"",'MTN Cohort Analysis May''23'!D28)</f>
        <v>0.9965397923875432</v>
      </c>
      <c r="F34" s="203">
        <f>IF('MTN Cohort Analysis May''23'!E28=0%,"",'MTN Cohort Analysis May''23'!E28)</f>
        <v>0.99307958477508651</v>
      </c>
      <c r="G34" s="203">
        <f>IF('MTN Cohort Analysis May''23'!F28=0%,"",'MTN Cohort Analysis May''23'!F28)</f>
        <v>0.96885813148788924</v>
      </c>
      <c r="H34" s="203">
        <f>IF('MTN Cohort Analysis May''23'!G28=0%,"",'MTN Cohort Analysis May''23'!G28)</f>
        <v>0.95501730103806226</v>
      </c>
      <c r="I34" s="203">
        <f>IF('MTN Cohort Analysis May''23'!H28=0%,"",'MTN Cohort Analysis May''23'!H28)</f>
        <v>0.93425605536332179</v>
      </c>
      <c r="J34" s="248">
        <f>IF('MTN Cohort Analysis May''23'!I28=0%,"",'MTN Cohort Analysis May''23'!I28)</f>
        <v>0.90657439446366783</v>
      </c>
      <c r="K34" s="203">
        <f>IF('MTN Cohort Analysis May''23'!J28=0%,"",'MTN Cohort Analysis May''23'!J28)</f>
        <v>0.89619377162629754</v>
      </c>
      <c r="L34" s="203">
        <f>IF('MTN Cohort Analysis May''23'!K28=0%,"",'MTN Cohort Analysis May''23'!K28)</f>
        <v>0.88235294117647056</v>
      </c>
      <c r="M34" s="203">
        <f>IF('MTN Cohort Analysis May''23'!L28=0%,"",'MTN Cohort Analysis May''23'!L28)</f>
        <v>0.8581314878892734</v>
      </c>
      <c r="N34" s="203">
        <f>IF('MTN Cohort Analysis May''23'!M28=0%,"",'MTN Cohort Analysis May''23'!M28)</f>
        <v>0.83737024221453282</v>
      </c>
      <c r="O34" s="203">
        <f>IF('MTN Cohort Analysis May''23'!N28=0%,"",'MTN Cohort Analysis May''23'!N28)</f>
        <v>0.82698961937716264</v>
      </c>
      <c r="P34" s="203">
        <f>IF('MTN Cohort Analysis May''23'!O28=0%,"",'MTN Cohort Analysis May''23'!O28)</f>
        <v>0.80622837370242217</v>
      </c>
      <c r="Q34" s="203"/>
      <c r="R34" s="203"/>
      <c r="S34" s="203"/>
      <c r="T34" s="203"/>
      <c r="U34" s="203"/>
      <c r="V34" s="203">
        <f>IF('MTN Cohort Analysis May''23'!P28=0%,"",'MTN Cohort Analysis May''23'!P28)</f>
        <v>0.76124567474048443</v>
      </c>
      <c r="W34" s="203">
        <f>IF('MTN Cohort Analysis May''23'!Q28=0%,"",'MTN Cohort Analysis May''23'!Q28)</f>
        <v>0.55709342560553632</v>
      </c>
      <c r="X34" s="203" t="str">
        <f>IF('MTN Cohort Analysis May''23'!R28=0%,"",'MTN Cohort Analysis May''23'!R28)</f>
        <v/>
      </c>
      <c r="Y34" s="203" t="str">
        <f>IF('MTN Cohort Analysis May''23'!S28=0%,"",'MTN Cohort Analysis May''23'!S28)</f>
        <v/>
      </c>
      <c r="Z34" s="243">
        <f>'MTN Cohort Analysis May''23'!Z28</f>
        <v>2.0761245674740483E-2</v>
      </c>
    </row>
    <row r="35" spans="3:26" ht="16.5" hidden="1" x14ac:dyDescent="0.35">
      <c r="C35" s="242">
        <v>44652</v>
      </c>
      <c r="D35" s="75">
        <f>'MTN Cohort Analysis May''23'!C29</f>
        <v>192</v>
      </c>
      <c r="E35" s="203">
        <f>IF('MTN Cohort Analysis May''23'!D29=0%,"",'MTN Cohort Analysis May''23'!D29)</f>
        <v>1</v>
      </c>
      <c r="F35" s="203">
        <f>IF('MTN Cohort Analysis May''23'!E29=0%,"",'MTN Cohort Analysis May''23'!E29)</f>
        <v>1</v>
      </c>
      <c r="G35" s="203">
        <f>IF('MTN Cohort Analysis May''23'!F29=0%,"",'MTN Cohort Analysis May''23'!F29)</f>
        <v>0.953125</v>
      </c>
      <c r="H35" s="203">
        <f>IF('MTN Cohort Analysis May''23'!G29=0%,"",'MTN Cohort Analysis May''23'!G29)</f>
        <v>0.94270833333333337</v>
      </c>
      <c r="I35" s="248">
        <f>IF('MTN Cohort Analysis May''23'!H29=0%,"",'MTN Cohort Analysis May''23'!H29)</f>
        <v>0.921875</v>
      </c>
      <c r="J35" s="203">
        <f>IF('MTN Cohort Analysis May''23'!I29=0%,"",'MTN Cohort Analysis May''23'!I29)</f>
        <v>0.90104166666666663</v>
      </c>
      <c r="K35" s="203">
        <f>IF('MTN Cohort Analysis May''23'!J29=0%,"",'MTN Cohort Analysis May''23'!J29)</f>
        <v>0.890625</v>
      </c>
      <c r="L35" s="203">
        <f>IF('MTN Cohort Analysis May''23'!K29=0%,"",'MTN Cohort Analysis May''23'!K29)</f>
        <v>0.875</v>
      </c>
      <c r="M35" s="203">
        <f>IF('MTN Cohort Analysis May''23'!L29=0%,"",'MTN Cohort Analysis May''23'!L29)</f>
        <v>0.859375</v>
      </c>
      <c r="N35" s="203">
        <f>IF('MTN Cohort Analysis May''23'!M29=0%,"",'MTN Cohort Analysis May''23'!M29)</f>
        <v>0.85416666666666663</v>
      </c>
      <c r="O35" s="203">
        <f>IF('MTN Cohort Analysis May''23'!N29=0%,"",'MTN Cohort Analysis May''23'!N29)</f>
        <v>0.8125</v>
      </c>
      <c r="P35" s="203">
        <f>IF('MTN Cohort Analysis May''23'!O29=0%,"",'MTN Cohort Analysis May''23'!O29)</f>
        <v>0.77604166666666663</v>
      </c>
      <c r="Q35" s="203"/>
      <c r="R35" s="203"/>
      <c r="S35" s="203"/>
      <c r="T35" s="203"/>
      <c r="U35" s="203"/>
      <c r="V35" s="203">
        <f>IF('MTN Cohort Analysis May''23'!P29=0%,"",'MTN Cohort Analysis May''23'!P29)</f>
        <v>0.640625</v>
      </c>
      <c r="W35" s="203" t="str">
        <f>IF('MTN Cohort Analysis May''23'!Q29=0%,"",'MTN Cohort Analysis May''23'!Q29)</f>
        <v/>
      </c>
      <c r="X35" s="203" t="str">
        <f>IF('MTN Cohort Analysis May''23'!R29=0%,"",'MTN Cohort Analysis May''23'!R29)</f>
        <v/>
      </c>
      <c r="Y35" s="203" t="str">
        <f>IF('MTN Cohort Analysis May''23'!S29=0%,"",'MTN Cohort Analysis May''23'!S29)</f>
        <v/>
      </c>
      <c r="Z35" s="243">
        <f>'MTN Cohort Analysis May''23'!Z29</f>
        <v>1.5625E-2</v>
      </c>
    </row>
    <row r="36" spans="3:26" ht="17" hidden="1" thickBot="1" x14ac:dyDescent="0.4">
      <c r="C36" s="244">
        <v>44682</v>
      </c>
      <c r="D36" s="253">
        <f>'MTN Cohort Analysis May''23'!C30</f>
        <v>222</v>
      </c>
      <c r="E36" s="245">
        <f>IF('MTN Cohort Analysis May''23'!D30=0%,"",'MTN Cohort Analysis May''23'!D30)</f>
        <v>1</v>
      </c>
      <c r="F36" s="245">
        <f>IF('MTN Cohort Analysis May''23'!E30=0%,"",'MTN Cohort Analysis May''23'!E30)</f>
        <v>1</v>
      </c>
      <c r="G36" s="245">
        <f>IF('MTN Cohort Analysis May''23'!F30=0%,"",'MTN Cohort Analysis May''23'!F30)</f>
        <v>0.95495495495495497</v>
      </c>
      <c r="H36" s="298">
        <f>IF('MTN Cohort Analysis May''23'!G30=0%,"",'MTN Cohort Analysis May''23'!G30)</f>
        <v>0.94144144144144148</v>
      </c>
      <c r="I36" s="245">
        <f>IF('MTN Cohort Analysis May''23'!H30=0%,"",'MTN Cohort Analysis May''23'!H30)</f>
        <v>0.93693693693693691</v>
      </c>
      <c r="J36" s="245">
        <f>IF('MTN Cohort Analysis May''23'!I30=0%,"",'MTN Cohort Analysis May''23'!I30)</f>
        <v>0.91891891891891897</v>
      </c>
      <c r="K36" s="245">
        <f>IF('MTN Cohort Analysis May''23'!J30=0%,"",'MTN Cohort Analysis May''23'!J30)</f>
        <v>0.90540540540540537</v>
      </c>
      <c r="L36" s="245">
        <f>IF('MTN Cohort Analysis May''23'!K30=0%,"",'MTN Cohort Analysis May''23'!K30)</f>
        <v>0.8783783783783784</v>
      </c>
      <c r="M36" s="245">
        <f>IF('MTN Cohort Analysis May''23'!L30=0%,"",'MTN Cohort Analysis May''23'!L30)</f>
        <v>0.84684684684684686</v>
      </c>
      <c r="N36" s="245">
        <f>IF('MTN Cohort Analysis May''23'!M30=0%,"",'MTN Cohort Analysis May''23'!M30)</f>
        <v>0.82432432432432434</v>
      </c>
      <c r="O36" s="245">
        <f>IF('MTN Cohort Analysis May''23'!N30=0%,"",'MTN Cohort Analysis May''23'!N30)</f>
        <v>0.7927927927927928</v>
      </c>
      <c r="P36" s="245">
        <f>IF('MTN Cohort Analysis May''23'!O30=0%,"",'MTN Cohort Analysis May''23'!O30)</f>
        <v>0.5855855855855856</v>
      </c>
      <c r="Q36" s="245"/>
      <c r="R36" s="245"/>
      <c r="S36" s="245"/>
      <c r="T36" s="245"/>
      <c r="U36" s="245"/>
      <c r="V36" s="245" t="str">
        <f>IF('MTN Cohort Analysis May''23'!P30=0%,"",'MTN Cohort Analysis May''23'!P30)</f>
        <v/>
      </c>
      <c r="W36" s="245" t="str">
        <f>IF('MTN Cohort Analysis May''23'!Q30=0%,"",'MTN Cohort Analysis May''23'!Q30)</f>
        <v/>
      </c>
      <c r="X36" s="245" t="str">
        <f>IF('MTN Cohort Analysis May''23'!R30=0%,"",'MTN Cohort Analysis May''23'!R30)</f>
        <v/>
      </c>
      <c r="Y36" s="245" t="str">
        <f>IF('MTN Cohort Analysis May''23'!S30=0%,"",'MTN Cohort Analysis May''23'!S30)</f>
        <v/>
      </c>
      <c r="Z36" s="246">
        <f>'MTN Cohort Analysis May''23'!Z30</f>
        <v>9.0090090090090089E-3</v>
      </c>
    </row>
  </sheetData>
  <mergeCells count="2">
    <mergeCell ref="C24:Z24"/>
    <mergeCell ref="C4:V4"/>
  </mergeCells>
  <phoneticPr fontId="40" type="noConversion"/>
  <conditionalFormatting sqref="E6:U23">
    <cfRule type="cellIs" dxfId="1" priority="1" stopIfTrue="1" operator="lessThan">
      <formula>0.995</formula>
    </cfRule>
  </conditionalFormatting>
  <conditionalFormatting sqref="E26:Y36">
    <cfRule type="cellIs" dxfId="0" priority="3" stopIfTrue="1" operator="lessThan">
      <formula>99.5%</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8D605-031F-472B-8DFD-137EC716ADB9}">
  <dimension ref="A1:U69"/>
  <sheetViews>
    <sheetView showGridLines="0" topLeftCell="B1" zoomScale="70" zoomScaleNormal="70" workbookViewId="0">
      <selection activeCell="U23" sqref="U23"/>
    </sheetView>
  </sheetViews>
  <sheetFormatPr defaultRowHeight="14.5" x14ac:dyDescent="0.35"/>
  <cols>
    <col min="1" max="1" width="23.81640625" customWidth="1"/>
    <col min="2" max="2" width="28.81640625" bestFit="1" customWidth="1"/>
    <col min="3" max="4" width="10.6328125" bestFit="1" customWidth="1"/>
    <col min="5" max="5" width="10.81640625" bestFit="1" customWidth="1"/>
    <col min="6" max="6" width="10.6328125" bestFit="1" customWidth="1"/>
    <col min="7" max="8" width="10.7265625" bestFit="1" customWidth="1"/>
    <col min="9" max="9" width="10.81640625" bestFit="1" customWidth="1"/>
    <col min="10" max="10" width="10.7265625" bestFit="1" customWidth="1"/>
    <col min="11" max="11" width="11.6328125" bestFit="1" customWidth="1"/>
    <col min="12" max="12" width="11.08984375" bestFit="1" customWidth="1"/>
    <col min="13" max="14" width="11.453125" bestFit="1" customWidth="1"/>
    <col min="15" max="15" width="11.6328125" bestFit="1" customWidth="1"/>
    <col min="16" max="16" width="11.453125" bestFit="1" customWidth="1"/>
    <col min="17" max="18" width="11.54296875" bestFit="1" customWidth="1"/>
    <col min="19" max="19" width="11.6328125" bestFit="1" customWidth="1"/>
    <col min="20" max="20" width="16.6328125" bestFit="1" customWidth="1"/>
    <col min="21" max="21" width="11.453125" bestFit="1" customWidth="1"/>
  </cols>
  <sheetData>
    <row r="1" spans="1:21" ht="15" thickBot="1" x14ac:dyDescent="0.4"/>
    <row r="2" spans="1:21" ht="17" thickBot="1" x14ac:dyDescent="0.5">
      <c r="A2" s="441" t="s">
        <v>374</v>
      </c>
      <c r="B2" s="442">
        <v>44501</v>
      </c>
      <c r="C2" s="442">
        <v>44531</v>
      </c>
      <c r="D2" s="442">
        <v>44562</v>
      </c>
      <c r="E2" s="442">
        <v>44593</v>
      </c>
      <c r="F2" s="442">
        <v>44621</v>
      </c>
      <c r="G2" s="442">
        <v>44652</v>
      </c>
      <c r="H2" s="442">
        <v>44682</v>
      </c>
      <c r="I2" s="442">
        <v>44713</v>
      </c>
      <c r="J2" s="442">
        <v>44743</v>
      </c>
      <c r="K2" s="442">
        <v>44774</v>
      </c>
      <c r="L2" s="442">
        <v>44805</v>
      </c>
      <c r="M2" s="442">
        <v>44835</v>
      </c>
      <c r="N2" s="442">
        <v>44866</v>
      </c>
      <c r="O2" s="442">
        <v>44896</v>
      </c>
      <c r="P2" s="442">
        <v>44927</v>
      </c>
      <c r="Q2" s="442">
        <v>44958</v>
      </c>
      <c r="R2" s="442">
        <v>44986</v>
      </c>
      <c r="S2" s="442">
        <v>45017</v>
      </c>
      <c r="T2" s="442">
        <v>45047</v>
      </c>
    </row>
    <row r="3" spans="1:21" ht="16.5" x14ac:dyDescent="0.45">
      <c r="A3" s="113" t="s">
        <v>191</v>
      </c>
      <c r="B3" s="114" t="s">
        <v>77</v>
      </c>
      <c r="C3" s="114" t="s">
        <v>74</v>
      </c>
      <c r="D3" s="114" t="s">
        <v>75</v>
      </c>
      <c r="E3" s="114" t="s">
        <v>76</v>
      </c>
      <c r="F3" s="114" t="s">
        <v>119</v>
      </c>
      <c r="G3" s="114" t="s">
        <v>128</v>
      </c>
      <c r="H3" s="114" t="s">
        <v>159</v>
      </c>
      <c r="I3" s="114" t="s">
        <v>160</v>
      </c>
      <c r="J3" s="114" t="s">
        <v>193</v>
      </c>
      <c r="K3" s="114" t="s">
        <v>199</v>
      </c>
      <c r="L3" s="114" t="s">
        <v>220</v>
      </c>
      <c r="M3" s="114" t="s">
        <v>231</v>
      </c>
      <c r="N3" s="114" t="s">
        <v>238</v>
      </c>
      <c r="O3" s="114" t="s">
        <v>249</v>
      </c>
      <c r="P3" s="114" t="s">
        <v>275</v>
      </c>
      <c r="Q3" s="114" t="s">
        <v>286</v>
      </c>
      <c r="R3" s="114" t="s">
        <v>295</v>
      </c>
      <c r="S3" s="114" t="s">
        <v>305</v>
      </c>
      <c r="T3" s="438" t="s">
        <v>377</v>
      </c>
      <c r="U3" s="477" t="s">
        <v>66</v>
      </c>
    </row>
    <row r="4" spans="1:21" ht="17" thickBot="1" x14ac:dyDescent="0.5">
      <c r="A4" s="126" t="s">
        <v>189</v>
      </c>
      <c r="B4" s="127" t="s">
        <v>2</v>
      </c>
      <c r="C4" s="127">
        <v>1</v>
      </c>
      <c r="D4" s="127">
        <f t="shared" ref="D4:S4" si="0">C4+1</f>
        <v>2</v>
      </c>
      <c r="E4" s="127">
        <f t="shared" si="0"/>
        <v>3</v>
      </c>
      <c r="F4" s="127">
        <f t="shared" si="0"/>
        <v>4</v>
      </c>
      <c r="G4" s="127">
        <f t="shared" si="0"/>
        <v>5</v>
      </c>
      <c r="H4" s="127">
        <f t="shared" si="0"/>
        <v>6</v>
      </c>
      <c r="I4" s="127">
        <f t="shared" si="0"/>
        <v>7</v>
      </c>
      <c r="J4" s="127">
        <f t="shared" si="0"/>
        <v>8</v>
      </c>
      <c r="K4" s="127">
        <f t="shared" si="0"/>
        <v>9</v>
      </c>
      <c r="L4" s="127">
        <f t="shared" si="0"/>
        <v>10</v>
      </c>
      <c r="M4" s="127">
        <f t="shared" si="0"/>
        <v>11</v>
      </c>
      <c r="N4" s="127">
        <f t="shared" si="0"/>
        <v>12</v>
      </c>
      <c r="O4" s="127">
        <f t="shared" si="0"/>
        <v>13</v>
      </c>
      <c r="P4" s="127">
        <f t="shared" si="0"/>
        <v>14</v>
      </c>
      <c r="Q4" s="127">
        <f t="shared" si="0"/>
        <v>15</v>
      </c>
      <c r="R4" s="127">
        <f t="shared" si="0"/>
        <v>16</v>
      </c>
      <c r="S4" s="127">
        <f t="shared" si="0"/>
        <v>17</v>
      </c>
      <c r="T4" s="443"/>
      <c r="U4" s="478"/>
    </row>
    <row r="5" spans="1:21" ht="16.5" x14ac:dyDescent="0.45">
      <c r="A5" s="123" t="s">
        <v>117</v>
      </c>
      <c r="B5" s="116">
        <v>24</v>
      </c>
      <c r="C5" s="124">
        <v>0</v>
      </c>
      <c r="D5" s="124">
        <v>0</v>
      </c>
      <c r="E5" s="124">
        <v>0</v>
      </c>
      <c r="F5" s="175">
        <v>0</v>
      </c>
      <c r="G5" s="175">
        <v>1</v>
      </c>
      <c r="H5" s="175">
        <v>0</v>
      </c>
      <c r="I5" s="175">
        <v>0</v>
      </c>
      <c r="J5" s="175">
        <v>0</v>
      </c>
      <c r="K5" s="175">
        <v>1</v>
      </c>
      <c r="L5" s="175">
        <v>0</v>
      </c>
      <c r="M5" s="175">
        <v>0</v>
      </c>
      <c r="N5" s="175">
        <v>0</v>
      </c>
      <c r="O5" s="175">
        <v>0</v>
      </c>
      <c r="P5" s="175">
        <v>0</v>
      </c>
      <c r="Q5" s="175">
        <v>0</v>
      </c>
      <c r="R5" s="175">
        <v>0</v>
      </c>
      <c r="S5" s="175">
        <v>1</v>
      </c>
      <c r="T5" s="175">
        <v>0</v>
      </c>
      <c r="U5" s="125">
        <f>SUM(C5:T5)</f>
        <v>3</v>
      </c>
    </row>
    <row r="6" spans="1:21" ht="16.5" x14ac:dyDescent="0.45">
      <c r="A6" s="115" t="s">
        <v>130</v>
      </c>
      <c r="B6" s="116">
        <v>32</v>
      </c>
      <c r="C6" s="116">
        <v>0</v>
      </c>
      <c r="D6" s="116">
        <v>0</v>
      </c>
      <c r="E6" s="181">
        <v>0</v>
      </c>
      <c r="F6" s="182">
        <v>0</v>
      </c>
      <c r="G6" s="182">
        <v>0</v>
      </c>
      <c r="H6" s="182">
        <v>1</v>
      </c>
      <c r="I6" s="182">
        <v>0</v>
      </c>
      <c r="J6" s="182">
        <v>0</v>
      </c>
      <c r="K6" s="182">
        <v>0</v>
      </c>
      <c r="L6" s="182">
        <v>2</v>
      </c>
      <c r="M6" s="182">
        <v>0</v>
      </c>
      <c r="N6" s="182">
        <v>0</v>
      </c>
      <c r="O6" s="182">
        <v>0</v>
      </c>
      <c r="P6" s="182">
        <v>0</v>
      </c>
      <c r="Q6" s="182">
        <v>0</v>
      </c>
      <c r="R6" s="182">
        <v>0</v>
      </c>
      <c r="S6" s="182">
        <v>0</v>
      </c>
      <c r="T6" s="182">
        <v>1</v>
      </c>
      <c r="U6" s="125">
        <f t="shared" ref="U6:U22" si="1">SUM(C6:T6)</f>
        <v>4</v>
      </c>
    </row>
    <row r="7" spans="1:21" ht="16.5" x14ac:dyDescent="0.45">
      <c r="A7" s="119" t="s">
        <v>157</v>
      </c>
      <c r="B7" s="116">
        <v>39</v>
      </c>
      <c r="C7" s="116">
        <v>0</v>
      </c>
      <c r="D7" s="116">
        <v>0</v>
      </c>
      <c r="E7" s="181">
        <v>0</v>
      </c>
      <c r="F7" s="182">
        <v>0</v>
      </c>
      <c r="G7" s="182">
        <v>0</v>
      </c>
      <c r="H7" s="182">
        <v>0</v>
      </c>
      <c r="I7" s="182">
        <v>1</v>
      </c>
      <c r="J7" s="182">
        <v>0</v>
      </c>
      <c r="K7" s="182">
        <v>1</v>
      </c>
      <c r="L7" s="182">
        <v>0</v>
      </c>
      <c r="M7" s="182">
        <v>0</v>
      </c>
      <c r="N7" s="182">
        <v>0</v>
      </c>
      <c r="O7" s="182">
        <v>0</v>
      </c>
      <c r="P7" s="182">
        <v>0</v>
      </c>
      <c r="Q7" s="182">
        <v>0</v>
      </c>
      <c r="R7" s="182">
        <v>0</v>
      </c>
      <c r="S7" s="182">
        <v>0</v>
      </c>
      <c r="T7" s="182">
        <v>1</v>
      </c>
      <c r="U7" s="125">
        <f t="shared" si="1"/>
        <v>3</v>
      </c>
    </row>
    <row r="8" spans="1:21" ht="16.5" x14ac:dyDescent="0.45">
      <c r="A8" s="119" t="s">
        <v>158</v>
      </c>
      <c r="B8" s="116">
        <v>66</v>
      </c>
      <c r="C8" s="116">
        <v>0</v>
      </c>
      <c r="D8" s="116">
        <v>0</v>
      </c>
      <c r="E8" s="181">
        <v>0</v>
      </c>
      <c r="F8" s="182">
        <v>0</v>
      </c>
      <c r="G8" s="182">
        <v>0</v>
      </c>
      <c r="H8" s="182">
        <v>0</v>
      </c>
      <c r="I8" s="182">
        <v>0</v>
      </c>
      <c r="J8" s="182">
        <v>0</v>
      </c>
      <c r="K8" s="182">
        <v>1</v>
      </c>
      <c r="L8" s="182">
        <v>0</v>
      </c>
      <c r="M8" s="182">
        <v>0</v>
      </c>
      <c r="N8" s="182">
        <v>0</v>
      </c>
      <c r="O8" s="182">
        <v>1</v>
      </c>
      <c r="P8" s="182">
        <v>0</v>
      </c>
      <c r="Q8" s="182">
        <v>0</v>
      </c>
      <c r="R8" s="182">
        <v>1</v>
      </c>
      <c r="S8" s="182">
        <v>0</v>
      </c>
      <c r="T8" s="182">
        <v>0</v>
      </c>
      <c r="U8" s="125">
        <f t="shared" si="1"/>
        <v>3</v>
      </c>
    </row>
    <row r="9" spans="1:21" ht="16.5" x14ac:dyDescent="0.45">
      <c r="A9" s="180" t="s">
        <v>192</v>
      </c>
      <c r="B9" s="116">
        <v>118</v>
      </c>
      <c r="C9" s="116">
        <v>0</v>
      </c>
      <c r="D9" s="116">
        <v>0</v>
      </c>
      <c r="E9" s="181">
        <v>0</v>
      </c>
      <c r="F9" s="181">
        <v>0</v>
      </c>
      <c r="G9" s="182">
        <v>0</v>
      </c>
      <c r="H9" s="182">
        <v>1</v>
      </c>
      <c r="I9" s="182">
        <v>0</v>
      </c>
      <c r="J9" s="182">
        <v>2</v>
      </c>
      <c r="K9" s="182">
        <v>0</v>
      </c>
      <c r="L9" s="182">
        <v>0</v>
      </c>
      <c r="M9" s="182">
        <v>0</v>
      </c>
      <c r="N9" s="182">
        <v>0</v>
      </c>
      <c r="O9" s="182">
        <v>2</v>
      </c>
      <c r="P9" s="182">
        <v>0</v>
      </c>
      <c r="Q9" s="182">
        <v>1</v>
      </c>
      <c r="R9" s="182">
        <v>2</v>
      </c>
      <c r="S9" s="182">
        <v>0</v>
      </c>
      <c r="T9" s="182">
        <v>0</v>
      </c>
      <c r="U9" s="125">
        <f t="shared" si="1"/>
        <v>8</v>
      </c>
    </row>
    <row r="10" spans="1:21" ht="16.5" x14ac:dyDescent="0.45">
      <c r="A10" s="180" t="s">
        <v>201</v>
      </c>
      <c r="B10" s="116">
        <v>77</v>
      </c>
      <c r="C10" s="116">
        <v>0</v>
      </c>
      <c r="D10" s="116">
        <v>0</v>
      </c>
      <c r="E10" s="181">
        <v>0</v>
      </c>
      <c r="F10" s="182">
        <v>0</v>
      </c>
      <c r="G10" s="182">
        <v>0</v>
      </c>
      <c r="H10" s="182">
        <v>0</v>
      </c>
      <c r="I10" s="182">
        <v>1</v>
      </c>
      <c r="J10" s="182">
        <v>2</v>
      </c>
      <c r="K10" s="182">
        <v>1</v>
      </c>
      <c r="L10" s="182">
        <v>0</v>
      </c>
      <c r="M10" s="182">
        <v>1</v>
      </c>
      <c r="N10" s="182">
        <v>1</v>
      </c>
      <c r="O10" s="182">
        <v>1</v>
      </c>
      <c r="P10" s="182">
        <v>0</v>
      </c>
      <c r="Q10" s="182">
        <v>1</v>
      </c>
      <c r="R10" s="182">
        <v>0</v>
      </c>
      <c r="S10" s="182">
        <v>0</v>
      </c>
      <c r="T10" s="182">
        <v>0</v>
      </c>
      <c r="U10" s="125">
        <f t="shared" si="1"/>
        <v>8</v>
      </c>
    </row>
    <row r="11" spans="1:21" ht="16.5" x14ac:dyDescent="0.45">
      <c r="A11" s="180" t="s">
        <v>219</v>
      </c>
      <c r="B11" s="116">
        <v>76</v>
      </c>
      <c r="C11" s="116">
        <v>0</v>
      </c>
      <c r="D11" s="116">
        <v>0</v>
      </c>
      <c r="E11" s="181">
        <v>0</v>
      </c>
      <c r="F11" s="182">
        <v>0</v>
      </c>
      <c r="G11" s="182">
        <v>0</v>
      </c>
      <c r="H11" s="182">
        <v>0</v>
      </c>
      <c r="I11" s="182">
        <v>1</v>
      </c>
      <c r="J11" s="182">
        <v>0</v>
      </c>
      <c r="K11" s="182">
        <v>0</v>
      </c>
      <c r="L11" s="182">
        <v>0</v>
      </c>
      <c r="M11" s="182">
        <v>0</v>
      </c>
      <c r="N11" s="182">
        <v>0</v>
      </c>
      <c r="O11" s="182">
        <v>1</v>
      </c>
      <c r="P11" s="182">
        <v>0</v>
      </c>
      <c r="Q11" s="182">
        <v>0</v>
      </c>
      <c r="R11" s="182">
        <v>0</v>
      </c>
      <c r="S11" s="182">
        <v>0</v>
      </c>
      <c r="T11" s="182">
        <v>0</v>
      </c>
      <c r="U11" s="125">
        <f t="shared" si="1"/>
        <v>2</v>
      </c>
    </row>
    <row r="12" spans="1:21" ht="16.5" x14ac:dyDescent="0.45">
      <c r="A12" s="180" t="s">
        <v>233</v>
      </c>
      <c r="B12" s="116">
        <v>66</v>
      </c>
      <c r="C12" s="116">
        <v>0</v>
      </c>
      <c r="D12" s="116">
        <v>0</v>
      </c>
      <c r="E12" s="181">
        <v>0</v>
      </c>
      <c r="F12" s="182">
        <v>0</v>
      </c>
      <c r="G12" s="182">
        <v>0</v>
      </c>
      <c r="H12" s="182">
        <v>0</v>
      </c>
      <c r="I12" s="182">
        <v>1</v>
      </c>
      <c r="J12" s="182">
        <v>0</v>
      </c>
      <c r="K12" s="182">
        <v>1</v>
      </c>
      <c r="L12" s="182">
        <v>0</v>
      </c>
      <c r="M12" s="182">
        <v>0</v>
      </c>
      <c r="N12" s="182">
        <v>0</v>
      </c>
      <c r="O12" s="182">
        <v>1</v>
      </c>
      <c r="P12" s="182">
        <v>1</v>
      </c>
      <c r="Q12" s="182">
        <v>0</v>
      </c>
      <c r="R12" s="182">
        <v>0</v>
      </c>
      <c r="S12" s="182">
        <v>0</v>
      </c>
      <c r="T12" s="182">
        <v>0</v>
      </c>
      <c r="U12" s="125">
        <f t="shared" si="1"/>
        <v>4</v>
      </c>
    </row>
    <row r="13" spans="1:21" ht="16.5" x14ac:dyDescent="0.45">
      <c r="A13" s="180" t="s">
        <v>237</v>
      </c>
      <c r="B13" s="116">
        <v>60</v>
      </c>
      <c r="C13" s="116">
        <v>0</v>
      </c>
      <c r="D13" s="116">
        <v>0</v>
      </c>
      <c r="E13" s="181">
        <v>0</v>
      </c>
      <c r="F13" s="182">
        <v>0</v>
      </c>
      <c r="G13" s="182">
        <v>0</v>
      </c>
      <c r="H13" s="182">
        <v>0</v>
      </c>
      <c r="I13" s="182">
        <v>0</v>
      </c>
      <c r="J13" s="182">
        <v>0</v>
      </c>
      <c r="K13" s="182">
        <v>1</v>
      </c>
      <c r="L13" s="182">
        <v>0</v>
      </c>
      <c r="M13" s="182">
        <v>0</v>
      </c>
      <c r="N13" s="182">
        <v>0</v>
      </c>
      <c r="O13" s="182">
        <v>0</v>
      </c>
      <c r="P13" s="182">
        <v>0</v>
      </c>
      <c r="Q13" s="182">
        <v>1</v>
      </c>
      <c r="R13" s="182">
        <v>1</v>
      </c>
      <c r="S13" s="182">
        <v>0</v>
      </c>
      <c r="T13" s="182">
        <v>0</v>
      </c>
      <c r="U13" s="125">
        <f t="shared" si="1"/>
        <v>3</v>
      </c>
    </row>
    <row r="14" spans="1:21" ht="16.5" x14ac:dyDescent="0.45">
      <c r="A14" s="180" t="s">
        <v>248</v>
      </c>
      <c r="B14" s="116">
        <v>59</v>
      </c>
      <c r="C14" s="116">
        <v>0</v>
      </c>
      <c r="D14" s="116">
        <v>0</v>
      </c>
      <c r="E14" s="181">
        <v>0</v>
      </c>
      <c r="F14" s="182">
        <v>0</v>
      </c>
      <c r="G14" s="182">
        <v>0</v>
      </c>
      <c r="H14" s="182">
        <v>0</v>
      </c>
      <c r="I14" s="182">
        <v>0</v>
      </c>
      <c r="J14" s="182">
        <v>0</v>
      </c>
      <c r="K14" s="182">
        <v>0</v>
      </c>
      <c r="L14" s="182">
        <v>1</v>
      </c>
      <c r="M14" s="182">
        <v>0</v>
      </c>
      <c r="N14" s="182">
        <v>0</v>
      </c>
      <c r="O14" s="182">
        <v>0</v>
      </c>
      <c r="P14" s="182">
        <v>0</v>
      </c>
      <c r="Q14" s="182">
        <v>0</v>
      </c>
      <c r="R14" s="182">
        <v>0</v>
      </c>
      <c r="S14" s="182">
        <v>1</v>
      </c>
      <c r="T14" s="182">
        <v>0</v>
      </c>
      <c r="U14" s="125">
        <f t="shared" si="1"/>
        <v>2</v>
      </c>
    </row>
    <row r="15" spans="1:21" ht="16.5" x14ac:dyDescent="0.45">
      <c r="A15" s="180" t="s">
        <v>278</v>
      </c>
      <c r="B15" s="116">
        <v>45</v>
      </c>
      <c r="C15" s="116">
        <v>0</v>
      </c>
      <c r="D15" s="116">
        <v>0</v>
      </c>
      <c r="E15" s="181">
        <v>0</v>
      </c>
      <c r="F15" s="182">
        <v>0</v>
      </c>
      <c r="G15" s="182">
        <v>0</v>
      </c>
      <c r="H15" s="182">
        <v>0</v>
      </c>
      <c r="I15" s="182">
        <v>0</v>
      </c>
      <c r="J15" s="182">
        <v>0</v>
      </c>
      <c r="K15" s="182">
        <v>0</v>
      </c>
      <c r="L15" s="182">
        <v>0</v>
      </c>
      <c r="M15" s="182">
        <v>0</v>
      </c>
      <c r="N15" s="182">
        <v>0</v>
      </c>
      <c r="O15" s="182">
        <v>0</v>
      </c>
      <c r="P15" s="182">
        <v>0</v>
      </c>
      <c r="Q15" s="182">
        <v>0</v>
      </c>
      <c r="R15" s="182">
        <v>0</v>
      </c>
      <c r="S15" s="182">
        <v>0</v>
      </c>
      <c r="T15" s="182">
        <v>0</v>
      </c>
      <c r="U15" s="125">
        <f t="shared" si="1"/>
        <v>0</v>
      </c>
    </row>
    <row r="16" spans="1:21" ht="16.5" x14ac:dyDescent="0.45">
      <c r="A16" s="180" t="s">
        <v>289</v>
      </c>
      <c r="B16" s="116">
        <v>47</v>
      </c>
      <c r="C16" s="116">
        <v>0</v>
      </c>
      <c r="D16" s="116">
        <v>0</v>
      </c>
      <c r="E16" s="181">
        <v>0</v>
      </c>
      <c r="F16" s="182">
        <v>0</v>
      </c>
      <c r="G16" s="182">
        <v>0</v>
      </c>
      <c r="H16" s="182">
        <v>0</v>
      </c>
      <c r="I16" s="182">
        <v>0</v>
      </c>
      <c r="J16" s="182">
        <v>0</v>
      </c>
      <c r="K16" s="182">
        <v>0</v>
      </c>
      <c r="L16" s="182">
        <v>0</v>
      </c>
      <c r="M16" s="182">
        <v>0</v>
      </c>
      <c r="N16" s="182">
        <v>1</v>
      </c>
      <c r="O16" s="182">
        <v>0</v>
      </c>
      <c r="P16" s="182">
        <v>0</v>
      </c>
      <c r="Q16" s="182">
        <v>0</v>
      </c>
      <c r="R16" s="182">
        <v>1</v>
      </c>
      <c r="S16" s="182">
        <v>1</v>
      </c>
      <c r="T16" s="182">
        <v>0</v>
      </c>
      <c r="U16" s="125">
        <f t="shared" si="1"/>
        <v>3</v>
      </c>
    </row>
    <row r="17" spans="1:21" ht="16.5" x14ac:dyDescent="0.45">
      <c r="A17" s="180" t="s">
        <v>298</v>
      </c>
      <c r="B17" s="116">
        <v>105</v>
      </c>
      <c r="C17" s="116">
        <v>0</v>
      </c>
      <c r="D17" s="116">
        <v>0</v>
      </c>
      <c r="E17" s="181">
        <v>0</v>
      </c>
      <c r="F17" s="182">
        <v>0</v>
      </c>
      <c r="G17" s="182">
        <v>0</v>
      </c>
      <c r="H17" s="182">
        <v>0</v>
      </c>
      <c r="I17" s="182">
        <v>0</v>
      </c>
      <c r="J17" s="182">
        <v>0</v>
      </c>
      <c r="K17" s="182">
        <v>0</v>
      </c>
      <c r="L17" s="182">
        <v>0</v>
      </c>
      <c r="M17" s="182">
        <v>0</v>
      </c>
      <c r="N17" s="182">
        <v>0</v>
      </c>
      <c r="O17" s="182">
        <v>0</v>
      </c>
      <c r="P17" s="182">
        <v>0</v>
      </c>
      <c r="Q17" s="182">
        <v>2</v>
      </c>
      <c r="R17" s="182">
        <v>0</v>
      </c>
      <c r="S17" s="182">
        <v>1</v>
      </c>
      <c r="T17" s="182">
        <v>1</v>
      </c>
      <c r="U17" s="125">
        <f t="shared" si="1"/>
        <v>4</v>
      </c>
    </row>
    <row r="18" spans="1:21" ht="16.5" x14ac:dyDescent="0.45">
      <c r="A18" s="180" t="s">
        <v>307</v>
      </c>
      <c r="B18" s="116">
        <v>86</v>
      </c>
      <c r="C18" s="116">
        <v>0</v>
      </c>
      <c r="D18" s="116">
        <v>0</v>
      </c>
      <c r="E18" s="181">
        <v>0</v>
      </c>
      <c r="F18" s="182">
        <v>0</v>
      </c>
      <c r="G18" s="182">
        <v>0</v>
      </c>
      <c r="H18" s="182">
        <v>0</v>
      </c>
      <c r="I18" s="182">
        <v>0</v>
      </c>
      <c r="J18" s="182">
        <v>0</v>
      </c>
      <c r="K18" s="182">
        <v>0</v>
      </c>
      <c r="L18" s="182">
        <v>0</v>
      </c>
      <c r="M18" s="182">
        <v>0</v>
      </c>
      <c r="N18" s="182">
        <v>0</v>
      </c>
      <c r="O18" s="182">
        <v>0</v>
      </c>
      <c r="P18" s="182">
        <v>0</v>
      </c>
      <c r="Q18" s="182">
        <v>2</v>
      </c>
      <c r="R18" s="182">
        <v>0</v>
      </c>
      <c r="S18" s="182">
        <v>1</v>
      </c>
      <c r="T18" s="182">
        <v>1</v>
      </c>
      <c r="U18" s="125">
        <f t="shared" si="1"/>
        <v>4</v>
      </c>
    </row>
    <row r="19" spans="1:21" ht="16.5" x14ac:dyDescent="0.45">
      <c r="A19" s="180" t="s">
        <v>313</v>
      </c>
      <c r="B19" s="116">
        <v>110</v>
      </c>
      <c r="C19" s="116">
        <v>0</v>
      </c>
      <c r="D19" s="116">
        <v>0</v>
      </c>
      <c r="E19" s="181">
        <v>0</v>
      </c>
      <c r="F19" s="182">
        <v>0</v>
      </c>
      <c r="G19" s="182">
        <v>0</v>
      </c>
      <c r="H19" s="182">
        <v>0</v>
      </c>
      <c r="I19" s="182">
        <v>0</v>
      </c>
      <c r="J19" s="182">
        <v>0</v>
      </c>
      <c r="K19" s="182">
        <v>0</v>
      </c>
      <c r="L19" s="182">
        <v>0</v>
      </c>
      <c r="M19" s="182">
        <v>0</v>
      </c>
      <c r="N19" s="182">
        <v>0</v>
      </c>
      <c r="O19" s="182">
        <v>0</v>
      </c>
      <c r="P19" s="182">
        <v>0</v>
      </c>
      <c r="Q19" s="182">
        <v>0</v>
      </c>
      <c r="R19" s="182">
        <v>2</v>
      </c>
      <c r="S19" s="182">
        <v>1</v>
      </c>
      <c r="T19" s="182">
        <v>2</v>
      </c>
      <c r="U19" s="125">
        <f t="shared" si="1"/>
        <v>5</v>
      </c>
    </row>
    <row r="20" spans="1:21" ht="16.5" x14ac:dyDescent="0.45">
      <c r="A20" s="180" t="s">
        <v>362</v>
      </c>
      <c r="B20" s="116">
        <v>86</v>
      </c>
      <c r="C20" s="116">
        <v>0</v>
      </c>
      <c r="D20" s="116">
        <v>0</v>
      </c>
      <c r="E20" s="181">
        <v>0</v>
      </c>
      <c r="F20" s="182">
        <v>0</v>
      </c>
      <c r="G20" s="182">
        <v>0</v>
      </c>
      <c r="H20" s="182">
        <v>0</v>
      </c>
      <c r="I20" s="182">
        <v>0</v>
      </c>
      <c r="J20" s="182">
        <v>0</v>
      </c>
      <c r="K20" s="182">
        <v>0</v>
      </c>
      <c r="L20" s="182">
        <v>0</v>
      </c>
      <c r="M20" s="182">
        <v>0</v>
      </c>
      <c r="N20" s="182">
        <v>0</v>
      </c>
      <c r="O20" s="182">
        <v>0</v>
      </c>
      <c r="P20" s="182">
        <v>0</v>
      </c>
      <c r="Q20" s="182">
        <v>0</v>
      </c>
      <c r="R20" s="182">
        <v>0</v>
      </c>
      <c r="S20" s="182">
        <v>0</v>
      </c>
      <c r="T20" s="182">
        <v>0</v>
      </c>
      <c r="U20" s="125">
        <f t="shared" si="1"/>
        <v>0</v>
      </c>
    </row>
    <row r="21" spans="1:21" ht="16.5" x14ac:dyDescent="0.45">
      <c r="A21" s="180" t="s">
        <v>369</v>
      </c>
      <c r="B21" s="116">
        <v>132</v>
      </c>
      <c r="C21" s="116">
        <v>0</v>
      </c>
      <c r="D21" s="116">
        <v>0</v>
      </c>
      <c r="E21" s="181">
        <v>0</v>
      </c>
      <c r="F21" s="182">
        <v>0</v>
      </c>
      <c r="G21" s="182">
        <v>0</v>
      </c>
      <c r="H21" s="182">
        <v>0</v>
      </c>
      <c r="I21" s="182">
        <v>0</v>
      </c>
      <c r="J21" s="182">
        <v>0</v>
      </c>
      <c r="K21" s="182">
        <v>0</v>
      </c>
      <c r="L21" s="182">
        <v>0</v>
      </c>
      <c r="M21" s="182">
        <v>0</v>
      </c>
      <c r="N21" s="182">
        <v>0</v>
      </c>
      <c r="O21" s="182">
        <v>0</v>
      </c>
      <c r="P21" s="182">
        <v>0</v>
      </c>
      <c r="Q21" s="182">
        <v>0</v>
      </c>
      <c r="R21" s="182">
        <v>1</v>
      </c>
      <c r="S21" s="182">
        <v>0</v>
      </c>
      <c r="T21" s="182">
        <v>0</v>
      </c>
      <c r="U21" s="125">
        <f t="shared" si="1"/>
        <v>1</v>
      </c>
    </row>
    <row r="22" spans="1:21" ht="17" thickBot="1" x14ac:dyDescent="0.5">
      <c r="A22" s="180" t="s">
        <v>372</v>
      </c>
      <c r="B22" s="116">
        <v>104</v>
      </c>
      <c r="C22" s="116">
        <v>0</v>
      </c>
      <c r="D22" s="116">
        <v>0</v>
      </c>
      <c r="E22" s="181">
        <v>0</v>
      </c>
      <c r="F22" s="182">
        <v>0</v>
      </c>
      <c r="G22" s="182">
        <v>0</v>
      </c>
      <c r="H22" s="182">
        <v>0</v>
      </c>
      <c r="I22" s="182">
        <v>0</v>
      </c>
      <c r="J22" s="182">
        <v>0</v>
      </c>
      <c r="K22" s="182">
        <v>0</v>
      </c>
      <c r="L22" s="182">
        <v>0</v>
      </c>
      <c r="M22" s="182">
        <v>0</v>
      </c>
      <c r="N22" s="182">
        <v>0</v>
      </c>
      <c r="O22" s="182">
        <v>0</v>
      </c>
      <c r="P22" s="182">
        <v>0</v>
      </c>
      <c r="Q22" s="182">
        <v>0</v>
      </c>
      <c r="R22" s="182">
        <v>0</v>
      </c>
      <c r="S22" s="182">
        <v>0</v>
      </c>
      <c r="T22" s="182">
        <v>0</v>
      </c>
      <c r="U22" s="125">
        <f t="shared" si="1"/>
        <v>0</v>
      </c>
    </row>
    <row r="23" spans="1:21" ht="17" thickBot="1" x14ac:dyDescent="0.5">
      <c r="A23" s="121" t="s">
        <v>15</v>
      </c>
      <c r="B23" s="143">
        <f>SUM(B5:B22)</f>
        <v>1332</v>
      </c>
      <c r="C23" s="122">
        <f t="shared" ref="C23:U23" si="2">SUM(C5:C22)</f>
        <v>0</v>
      </c>
      <c r="D23" s="122">
        <f t="shared" si="2"/>
        <v>0</v>
      </c>
      <c r="E23" s="122">
        <f t="shared" si="2"/>
        <v>0</v>
      </c>
      <c r="F23" s="122">
        <f t="shared" si="2"/>
        <v>0</v>
      </c>
      <c r="G23" s="122">
        <f t="shared" si="2"/>
        <v>1</v>
      </c>
      <c r="H23" s="122">
        <f t="shared" si="2"/>
        <v>2</v>
      </c>
      <c r="I23" s="122">
        <f t="shared" si="2"/>
        <v>4</v>
      </c>
      <c r="J23" s="122">
        <f t="shared" si="2"/>
        <v>4</v>
      </c>
      <c r="K23" s="122">
        <f t="shared" si="2"/>
        <v>6</v>
      </c>
      <c r="L23" s="122">
        <f t="shared" si="2"/>
        <v>3</v>
      </c>
      <c r="M23" s="122">
        <f t="shared" si="2"/>
        <v>1</v>
      </c>
      <c r="N23" s="122">
        <f t="shared" si="2"/>
        <v>2</v>
      </c>
      <c r="O23" s="122">
        <f t="shared" si="2"/>
        <v>6</v>
      </c>
      <c r="P23" s="122">
        <f t="shared" si="2"/>
        <v>1</v>
      </c>
      <c r="Q23" s="439">
        <f t="shared" si="2"/>
        <v>7</v>
      </c>
      <c r="R23" s="439">
        <f t="shared" si="2"/>
        <v>8</v>
      </c>
      <c r="S23" s="439">
        <f t="shared" si="2"/>
        <v>6</v>
      </c>
      <c r="T23" s="439">
        <f t="shared" si="2"/>
        <v>6</v>
      </c>
      <c r="U23" s="144">
        <f t="shared" si="2"/>
        <v>57</v>
      </c>
    </row>
    <row r="24" spans="1:21" ht="15" thickBot="1" x14ac:dyDescent="0.4"/>
    <row r="25" spans="1:21" ht="17" thickBot="1" x14ac:dyDescent="0.5">
      <c r="A25" s="441" t="s">
        <v>375</v>
      </c>
    </row>
    <row r="26" spans="1:21" ht="16.5" x14ac:dyDescent="0.45">
      <c r="A26" s="113" t="s">
        <v>191</v>
      </c>
      <c r="B26" s="114" t="s">
        <v>77</v>
      </c>
      <c r="C26" s="114" t="s">
        <v>74</v>
      </c>
      <c r="D26" s="114" t="s">
        <v>75</v>
      </c>
      <c r="E26" s="114" t="s">
        <v>76</v>
      </c>
      <c r="F26" s="114" t="s">
        <v>119</v>
      </c>
      <c r="G26" s="114" t="s">
        <v>128</v>
      </c>
      <c r="H26" s="114" t="s">
        <v>159</v>
      </c>
      <c r="I26" s="114" t="s">
        <v>160</v>
      </c>
      <c r="J26" s="114" t="s">
        <v>193</v>
      </c>
      <c r="K26" s="114" t="s">
        <v>199</v>
      </c>
      <c r="L26" s="114" t="s">
        <v>220</v>
      </c>
      <c r="M26" s="114" t="s">
        <v>231</v>
      </c>
      <c r="N26" s="114" t="s">
        <v>238</v>
      </c>
      <c r="O26" s="114" t="s">
        <v>249</v>
      </c>
      <c r="P26" s="114" t="s">
        <v>275</v>
      </c>
      <c r="Q26" s="114" t="s">
        <v>286</v>
      </c>
      <c r="R26" s="114" t="s">
        <v>295</v>
      </c>
      <c r="S26" s="114" t="s">
        <v>305</v>
      </c>
      <c r="T26" s="438" t="s">
        <v>377</v>
      </c>
      <c r="U26" s="477" t="s">
        <v>66</v>
      </c>
    </row>
    <row r="27" spans="1:21" ht="17" thickBot="1" x14ac:dyDescent="0.5">
      <c r="A27" s="126" t="s">
        <v>189</v>
      </c>
      <c r="B27" s="127" t="s">
        <v>2</v>
      </c>
      <c r="C27" s="127">
        <v>1</v>
      </c>
      <c r="D27" s="127">
        <f t="shared" ref="D27:S27" si="3">C27+1</f>
        <v>2</v>
      </c>
      <c r="E27" s="127">
        <f t="shared" si="3"/>
        <v>3</v>
      </c>
      <c r="F27" s="127">
        <f t="shared" si="3"/>
        <v>4</v>
      </c>
      <c r="G27" s="127">
        <f t="shared" si="3"/>
        <v>5</v>
      </c>
      <c r="H27" s="127">
        <f t="shared" si="3"/>
        <v>6</v>
      </c>
      <c r="I27" s="127">
        <f t="shared" si="3"/>
        <v>7</v>
      </c>
      <c r="J27" s="127">
        <f t="shared" si="3"/>
        <v>8</v>
      </c>
      <c r="K27" s="127">
        <f t="shared" si="3"/>
        <v>9</v>
      </c>
      <c r="L27" s="127">
        <f t="shared" si="3"/>
        <v>10</v>
      </c>
      <c r="M27" s="127">
        <f t="shared" si="3"/>
        <v>11</v>
      </c>
      <c r="N27" s="127">
        <f t="shared" si="3"/>
        <v>12</v>
      </c>
      <c r="O27" s="127">
        <f t="shared" si="3"/>
        <v>13</v>
      </c>
      <c r="P27" s="127">
        <f t="shared" si="3"/>
        <v>14</v>
      </c>
      <c r="Q27" s="127">
        <f t="shared" si="3"/>
        <v>15</v>
      </c>
      <c r="R27" s="127">
        <f t="shared" si="3"/>
        <v>16</v>
      </c>
      <c r="S27" s="127">
        <f t="shared" si="3"/>
        <v>17</v>
      </c>
      <c r="T27" s="443"/>
      <c r="U27" s="478"/>
    </row>
    <row r="28" spans="1:21" ht="16.5" x14ac:dyDescent="0.45">
      <c r="A28" s="123" t="s">
        <v>117</v>
      </c>
      <c r="B28" s="116">
        <v>24</v>
      </c>
      <c r="C28" s="124">
        <v>0</v>
      </c>
      <c r="D28" s="124">
        <v>0</v>
      </c>
      <c r="E28" s="124">
        <v>0</v>
      </c>
      <c r="F28" s="175">
        <v>0</v>
      </c>
      <c r="G28" s="175">
        <v>0</v>
      </c>
      <c r="H28" s="175">
        <v>1</v>
      </c>
      <c r="I28" s="175">
        <v>0</v>
      </c>
      <c r="J28" s="175">
        <v>0</v>
      </c>
      <c r="K28" s="175">
        <v>0</v>
      </c>
      <c r="L28" s="175">
        <v>0</v>
      </c>
      <c r="M28" s="175">
        <v>1</v>
      </c>
      <c r="N28" s="175">
        <v>0</v>
      </c>
      <c r="O28" s="175">
        <v>0</v>
      </c>
      <c r="P28" s="175">
        <v>0</v>
      </c>
      <c r="Q28" s="175">
        <v>0</v>
      </c>
      <c r="R28" s="175">
        <v>0</v>
      </c>
      <c r="S28" s="175">
        <v>1</v>
      </c>
      <c r="T28" s="175">
        <v>0</v>
      </c>
      <c r="U28" s="125">
        <f>SUM(C28:T28)</f>
        <v>3</v>
      </c>
    </row>
    <row r="29" spans="1:21" ht="16.5" x14ac:dyDescent="0.45">
      <c r="A29" s="115" t="s">
        <v>130</v>
      </c>
      <c r="B29" s="116">
        <v>32</v>
      </c>
      <c r="C29" s="116">
        <v>0</v>
      </c>
      <c r="D29" s="116">
        <v>0</v>
      </c>
      <c r="E29" s="181">
        <v>0</v>
      </c>
      <c r="F29" s="182">
        <v>0</v>
      </c>
      <c r="G29" s="182">
        <v>0</v>
      </c>
      <c r="H29" s="182">
        <v>0</v>
      </c>
      <c r="I29" s="182">
        <v>0</v>
      </c>
      <c r="J29" s="182">
        <v>0</v>
      </c>
      <c r="K29" s="182">
        <v>0</v>
      </c>
      <c r="L29" s="182">
        <v>0</v>
      </c>
      <c r="M29" s="182">
        <v>1</v>
      </c>
      <c r="N29" s="182">
        <v>0</v>
      </c>
      <c r="O29" s="182">
        <v>0</v>
      </c>
      <c r="P29" s="182">
        <v>0</v>
      </c>
      <c r="Q29" s="182">
        <v>0</v>
      </c>
      <c r="R29" s="182">
        <v>0</v>
      </c>
      <c r="S29" s="182">
        <v>1</v>
      </c>
      <c r="T29" s="182">
        <v>0</v>
      </c>
      <c r="U29" s="117">
        <f t="shared" ref="U29:U45" si="4">SUM(C29:T29)</f>
        <v>2</v>
      </c>
    </row>
    <row r="30" spans="1:21" ht="16.5" x14ac:dyDescent="0.45">
      <c r="A30" s="119" t="s">
        <v>157</v>
      </c>
      <c r="B30" s="116">
        <v>39</v>
      </c>
      <c r="C30" s="116">
        <v>0</v>
      </c>
      <c r="D30" s="116">
        <v>0</v>
      </c>
      <c r="E30" s="181">
        <v>0</v>
      </c>
      <c r="F30" s="182">
        <v>0</v>
      </c>
      <c r="G30" s="182">
        <v>0</v>
      </c>
      <c r="H30" s="182">
        <v>0</v>
      </c>
      <c r="I30" s="182">
        <v>0</v>
      </c>
      <c r="J30" s="182">
        <v>0</v>
      </c>
      <c r="K30" s="182">
        <v>0</v>
      </c>
      <c r="L30" s="182">
        <v>0</v>
      </c>
      <c r="M30" s="182">
        <v>0</v>
      </c>
      <c r="N30" s="182">
        <v>0</v>
      </c>
      <c r="O30" s="182">
        <v>0</v>
      </c>
      <c r="P30" s="182">
        <v>1</v>
      </c>
      <c r="Q30" s="182">
        <v>0</v>
      </c>
      <c r="R30" s="182">
        <v>0</v>
      </c>
      <c r="S30" s="182">
        <v>0</v>
      </c>
      <c r="T30" s="182">
        <v>0</v>
      </c>
      <c r="U30" s="117">
        <f t="shared" si="4"/>
        <v>1</v>
      </c>
    </row>
    <row r="31" spans="1:21" ht="16.5" x14ac:dyDescent="0.45">
      <c r="A31" s="119" t="s">
        <v>158</v>
      </c>
      <c r="B31" s="116">
        <v>66</v>
      </c>
      <c r="C31" s="116">
        <v>0</v>
      </c>
      <c r="D31" s="116">
        <v>0</v>
      </c>
      <c r="E31" s="181">
        <v>0</v>
      </c>
      <c r="F31" s="182">
        <v>0</v>
      </c>
      <c r="G31" s="182">
        <v>0</v>
      </c>
      <c r="H31" s="182">
        <v>0</v>
      </c>
      <c r="I31" s="182">
        <v>0</v>
      </c>
      <c r="J31" s="182">
        <v>0</v>
      </c>
      <c r="K31" s="182">
        <v>0</v>
      </c>
      <c r="L31" s="182">
        <v>0</v>
      </c>
      <c r="M31" s="182">
        <v>1</v>
      </c>
      <c r="N31" s="182">
        <v>0</v>
      </c>
      <c r="O31" s="182">
        <v>0</v>
      </c>
      <c r="P31" s="182">
        <v>0</v>
      </c>
      <c r="Q31" s="182">
        <v>0</v>
      </c>
      <c r="R31" s="182">
        <v>0</v>
      </c>
      <c r="S31" s="182">
        <v>1</v>
      </c>
      <c r="T31" s="182">
        <v>0</v>
      </c>
      <c r="U31" s="117">
        <f t="shared" si="4"/>
        <v>2</v>
      </c>
    </row>
    <row r="32" spans="1:21" ht="16.5" x14ac:dyDescent="0.45">
      <c r="A32" s="180" t="s">
        <v>192</v>
      </c>
      <c r="B32" s="116">
        <v>118</v>
      </c>
      <c r="C32" s="116">
        <v>0</v>
      </c>
      <c r="D32" s="116">
        <v>0</v>
      </c>
      <c r="E32" s="181">
        <v>0</v>
      </c>
      <c r="F32" s="181">
        <v>0</v>
      </c>
      <c r="G32" s="182">
        <v>0</v>
      </c>
      <c r="H32" s="182">
        <v>1</v>
      </c>
      <c r="I32" s="182">
        <v>0</v>
      </c>
      <c r="J32" s="182">
        <v>1</v>
      </c>
      <c r="K32" s="182">
        <v>1</v>
      </c>
      <c r="L32" s="182">
        <v>0</v>
      </c>
      <c r="M32" s="182">
        <v>0</v>
      </c>
      <c r="N32" s="182">
        <v>0</v>
      </c>
      <c r="O32" s="182">
        <v>0</v>
      </c>
      <c r="P32" s="182">
        <v>0</v>
      </c>
      <c r="Q32" s="182">
        <v>0</v>
      </c>
      <c r="R32" s="182">
        <v>0</v>
      </c>
      <c r="S32" s="182">
        <v>0</v>
      </c>
      <c r="T32" s="182">
        <v>1</v>
      </c>
      <c r="U32" s="117">
        <f t="shared" si="4"/>
        <v>4</v>
      </c>
    </row>
    <row r="33" spans="1:21" ht="16.5" x14ac:dyDescent="0.45">
      <c r="A33" s="180" t="s">
        <v>201</v>
      </c>
      <c r="B33" s="116">
        <v>77</v>
      </c>
      <c r="C33" s="116">
        <v>0</v>
      </c>
      <c r="D33" s="116">
        <v>0</v>
      </c>
      <c r="E33" s="181">
        <v>0</v>
      </c>
      <c r="F33" s="182">
        <v>0</v>
      </c>
      <c r="G33" s="182">
        <v>0</v>
      </c>
      <c r="H33" s="182">
        <v>0</v>
      </c>
      <c r="I33" s="182">
        <v>0</v>
      </c>
      <c r="J33" s="182">
        <v>1</v>
      </c>
      <c r="K33" s="182">
        <v>0</v>
      </c>
      <c r="L33" s="182">
        <v>2</v>
      </c>
      <c r="M33" s="182">
        <v>0</v>
      </c>
      <c r="N33" s="182">
        <v>2</v>
      </c>
      <c r="O33" s="182">
        <v>0</v>
      </c>
      <c r="P33" s="182">
        <v>1</v>
      </c>
      <c r="Q33" s="182">
        <v>0</v>
      </c>
      <c r="R33" s="182">
        <v>1</v>
      </c>
      <c r="S33" s="182">
        <v>0</v>
      </c>
      <c r="T33" s="182">
        <v>0</v>
      </c>
      <c r="U33" s="117">
        <f t="shared" si="4"/>
        <v>7</v>
      </c>
    </row>
    <row r="34" spans="1:21" ht="16.5" x14ac:dyDescent="0.45">
      <c r="A34" s="180" t="s">
        <v>219</v>
      </c>
      <c r="B34" s="116">
        <v>76</v>
      </c>
      <c r="C34" s="116">
        <v>0</v>
      </c>
      <c r="D34" s="116">
        <v>0</v>
      </c>
      <c r="E34" s="181">
        <v>0</v>
      </c>
      <c r="F34" s="182">
        <v>0</v>
      </c>
      <c r="G34" s="182">
        <v>0</v>
      </c>
      <c r="H34" s="182">
        <v>0</v>
      </c>
      <c r="I34" s="182">
        <v>1</v>
      </c>
      <c r="J34" s="182">
        <v>0</v>
      </c>
      <c r="K34" s="182">
        <v>0</v>
      </c>
      <c r="L34" s="182">
        <v>0</v>
      </c>
      <c r="M34" s="182">
        <v>0</v>
      </c>
      <c r="N34" s="182">
        <v>0</v>
      </c>
      <c r="O34" s="182">
        <v>1</v>
      </c>
      <c r="P34" s="182">
        <v>0</v>
      </c>
      <c r="Q34" s="182">
        <v>0</v>
      </c>
      <c r="R34" s="182">
        <v>0</v>
      </c>
      <c r="S34" s="182">
        <v>0</v>
      </c>
      <c r="T34" s="182">
        <v>0</v>
      </c>
      <c r="U34" s="117">
        <f t="shared" si="4"/>
        <v>2</v>
      </c>
    </row>
    <row r="35" spans="1:21" ht="16.5" x14ac:dyDescent="0.45">
      <c r="A35" s="180" t="s">
        <v>233</v>
      </c>
      <c r="B35" s="116">
        <v>66</v>
      </c>
      <c r="C35" s="116">
        <v>0</v>
      </c>
      <c r="D35" s="116">
        <v>0</v>
      </c>
      <c r="E35" s="181">
        <v>0</v>
      </c>
      <c r="F35" s="182">
        <v>0</v>
      </c>
      <c r="G35" s="182">
        <v>0</v>
      </c>
      <c r="H35" s="182">
        <v>0</v>
      </c>
      <c r="I35" s="182">
        <v>1</v>
      </c>
      <c r="J35" s="182">
        <v>0</v>
      </c>
      <c r="K35" s="182">
        <v>0</v>
      </c>
      <c r="L35" s="182">
        <v>1</v>
      </c>
      <c r="M35" s="182">
        <v>0</v>
      </c>
      <c r="N35" s="182">
        <v>0</v>
      </c>
      <c r="O35" s="182">
        <v>0</v>
      </c>
      <c r="P35" s="182">
        <v>1</v>
      </c>
      <c r="Q35" s="182">
        <v>0</v>
      </c>
      <c r="R35" s="182">
        <v>0</v>
      </c>
      <c r="S35" s="182">
        <v>0</v>
      </c>
      <c r="T35" s="182">
        <v>0</v>
      </c>
      <c r="U35" s="117">
        <f t="shared" si="4"/>
        <v>3</v>
      </c>
    </row>
    <row r="36" spans="1:21" ht="16.5" x14ac:dyDescent="0.45">
      <c r="A36" s="180" t="s">
        <v>237</v>
      </c>
      <c r="B36" s="116">
        <v>60</v>
      </c>
      <c r="C36" s="116">
        <v>0</v>
      </c>
      <c r="D36" s="116">
        <v>0</v>
      </c>
      <c r="E36" s="181">
        <v>0</v>
      </c>
      <c r="F36" s="182">
        <v>0</v>
      </c>
      <c r="G36" s="182">
        <v>0</v>
      </c>
      <c r="H36" s="182">
        <v>0</v>
      </c>
      <c r="I36" s="182">
        <v>0</v>
      </c>
      <c r="J36" s="182">
        <v>0</v>
      </c>
      <c r="K36" s="182">
        <v>0</v>
      </c>
      <c r="L36" s="182">
        <v>1</v>
      </c>
      <c r="M36" s="182">
        <v>0</v>
      </c>
      <c r="N36" s="182">
        <v>0</v>
      </c>
      <c r="O36" s="182">
        <v>0</v>
      </c>
      <c r="P36" s="182">
        <v>0</v>
      </c>
      <c r="Q36" s="182">
        <v>0</v>
      </c>
      <c r="R36" s="182">
        <v>1</v>
      </c>
      <c r="S36" s="182">
        <v>0</v>
      </c>
      <c r="T36" s="182">
        <v>0</v>
      </c>
      <c r="U36" s="117">
        <f t="shared" si="4"/>
        <v>2</v>
      </c>
    </row>
    <row r="37" spans="1:21" ht="16.5" x14ac:dyDescent="0.45">
      <c r="A37" s="180" t="s">
        <v>248</v>
      </c>
      <c r="B37" s="116">
        <v>59</v>
      </c>
      <c r="C37" s="116">
        <v>0</v>
      </c>
      <c r="D37" s="116">
        <v>0</v>
      </c>
      <c r="E37" s="181">
        <v>0</v>
      </c>
      <c r="F37" s="182">
        <v>0</v>
      </c>
      <c r="G37" s="182">
        <v>0</v>
      </c>
      <c r="H37" s="182">
        <v>0</v>
      </c>
      <c r="I37" s="182">
        <v>0</v>
      </c>
      <c r="J37" s="182">
        <v>0</v>
      </c>
      <c r="K37" s="182">
        <v>0</v>
      </c>
      <c r="L37" s="182">
        <v>1</v>
      </c>
      <c r="M37" s="182">
        <v>0</v>
      </c>
      <c r="N37" s="182">
        <v>0</v>
      </c>
      <c r="O37" s="182">
        <v>0</v>
      </c>
      <c r="P37" s="182">
        <v>0</v>
      </c>
      <c r="Q37" s="182">
        <v>0</v>
      </c>
      <c r="R37" s="182">
        <v>0</v>
      </c>
      <c r="S37" s="182">
        <v>0</v>
      </c>
      <c r="T37" s="182">
        <v>0</v>
      </c>
      <c r="U37" s="117">
        <f t="shared" si="4"/>
        <v>1</v>
      </c>
    </row>
    <row r="38" spans="1:21" ht="16.5" x14ac:dyDescent="0.45">
      <c r="A38" s="180" t="s">
        <v>278</v>
      </c>
      <c r="B38" s="116">
        <v>45</v>
      </c>
      <c r="C38" s="116">
        <v>0</v>
      </c>
      <c r="D38" s="116">
        <v>0</v>
      </c>
      <c r="E38" s="181">
        <v>0</v>
      </c>
      <c r="F38" s="182">
        <v>0</v>
      </c>
      <c r="G38" s="182">
        <v>0</v>
      </c>
      <c r="H38" s="182">
        <v>0</v>
      </c>
      <c r="I38" s="182">
        <v>0</v>
      </c>
      <c r="J38" s="182">
        <v>0</v>
      </c>
      <c r="K38" s="182">
        <v>0</v>
      </c>
      <c r="L38" s="182">
        <v>0</v>
      </c>
      <c r="M38" s="182">
        <v>0</v>
      </c>
      <c r="N38" s="182">
        <v>0</v>
      </c>
      <c r="O38" s="182">
        <v>0</v>
      </c>
      <c r="P38" s="182">
        <v>0</v>
      </c>
      <c r="Q38" s="182">
        <v>0</v>
      </c>
      <c r="R38" s="182">
        <v>0</v>
      </c>
      <c r="S38" s="182">
        <v>0</v>
      </c>
      <c r="T38" s="182">
        <v>0</v>
      </c>
      <c r="U38" s="117">
        <f t="shared" si="4"/>
        <v>0</v>
      </c>
    </row>
    <row r="39" spans="1:21" ht="16.5" x14ac:dyDescent="0.45">
      <c r="A39" s="180" t="s">
        <v>289</v>
      </c>
      <c r="B39" s="116">
        <v>47</v>
      </c>
      <c r="C39" s="116">
        <v>0</v>
      </c>
      <c r="D39" s="116">
        <v>0</v>
      </c>
      <c r="E39" s="181">
        <v>0</v>
      </c>
      <c r="F39" s="182">
        <v>0</v>
      </c>
      <c r="G39" s="182">
        <v>0</v>
      </c>
      <c r="H39" s="182">
        <v>0</v>
      </c>
      <c r="I39" s="182">
        <v>0</v>
      </c>
      <c r="J39" s="182">
        <v>0</v>
      </c>
      <c r="K39" s="182">
        <v>0</v>
      </c>
      <c r="L39" s="182">
        <v>0</v>
      </c>
      <c r="M39" s="182">
        <v>0</v>
      </c>
      <c r="N39" s="182">
        <v>1</v>
      </c>
      <c r="O39" s="182">
        <v>0</v>
      </c>
      <c r="P39" s="182">
        <v>0</v>
      </c>
      <c r="Q39" s="182">
        <v>0</v>
      </c>
      <c r="R39" s="182">
        <v>0</v>
      </c>
      <c r="S39" s="182">
        <v>0</v>
      </c>
      <c r="T39" s="182">
        <v>0</v>
      </c>
      <c r="U39" s="117">
        <f t="shared" si="4"/>
        <v>1</v>
      </c>
    </row>
    <row r="40" spans="1:21" ht="16.5" x14ac:dyDescent="0.45">
      <c r="A40" s="180" t="s">
        <v>298</v>
      </c>
      <c r="B40" s="116">
        <v>105</v>
      </c>
      <c r="C40" s="116">
        <v>0</v>
      </c>
      <c r="D40" s="116">
        <v>0</v>
      </c>
      <c r="E40" s="181">
        <v>0</v>
      </c>
      <c r="F40" s="182">
        <v>0</v>
      </c>
      <c r="G40" s="182">
        <v>0</v>
      </c>
      <c r="H40" s="182">
        <v>0</v>
      </c>
      <c r="I40" s="182">
        <v>0</v>
      </c>
      <c r="J40" s="182">
        <v>0</v>
      </c>
      <c r="K40" s="182">
        <v>0</v>
      </c>
      <c r="L40" s="182">
        <v>0</v>
      </c>
      <c r="M40" s="182">
        <v>0</v>
      </c>
      <c r="N40" s="182">
        <v>0</v>
      </c>
      <c r="O40" s="182">
        <v>0</v>
      </c>
      <c r="P40" s="182">
        <v>0</v>
      </c>
      <c r="Q40" s="182">
        <v>0</v>
      </c>
      <c r="R40" s="182">
        <v>0</v>
      </c>
      <c r="S40" s="182">
        <v>0</v>
      </c>
      <c r="T40" s="182">
        <v>0</v>
      </c>
      <c r="U40" s="117">
        <f t="shared" si="4"/>
        <v>0</v>
      </c>
    </row>
    <row r="41" spans="1:21" ht="16.5" x14ac:dyDescent="0.45">
      <c r="A41" s="180" t="s">
        <v>307</v>
      </c>
      <c r="B41" s="116">
        <v>86</v>
      </c>
      <c r="C41" s="116">
        <v>0</v>
      </c>
      <c r="D41" s="116">
        <v>0</v>
      </c>
      <c r="E41" s="181">
        <v>0</v>
      </c>
      <c r="F41" s="182">
        <v>0</v>
      </c>
      <c r="G41" s="182">
        <v>0</v>
      </c>
      <c r="H41" s="182">
        <v>1</v>
      </c>
      <c r="I41" s="182">
        <v>0</v>
      </c>
      <c r="J41" s="182">
        <v>0</v>
      </c>
      <c r="K41" s="182">
        <v>0</v>
      </c>
      <c r="L41" s="182">
        <v>0</v>
      </c>
      <c r="M41" s="182">
        <v>0</v>
      </c>
      <c r="N41" s="182">
        <v>0</v>
      </c>
      <c r="O41" s="182">
        <v>0</v>
      </c>
      <c r="P41" s="182">
        <v>0</v>
      </c>
      <c r="Q41" s="182">
        <v>0</v>
      </c>
      <c r="R41" s="182">
        <v>0</v>
      </c>
      <c r="S41" s="182">
        <v>0</v>
      </c>
      <c r="T41" s="182">
        <v>0</v>
      </c>
      <c r="U41" s="117">
        <f t="shared" si="4"/>
        <v>1</v>
      </c>
    </row>
    <row r="42" spans="1:21" ht="16.5" x14ac:dyDescent="0.45">
      <c r="A42" s="180" t="s">
        <v>313</v>
      </c>
      <c r="B42" s="116">
        <v>110</v>
      </c>
      <c r="C42" s="116">
        <v>0</v>
      </c>
      <c r="D42" s="116">
        <v>0</v>
      </c>
      <c r="E42" s="181">
        <v>0</v>
      </c>
      <c r="F42" s="182">
        <v>0</v>
      </c>
      <c r="G42" s="182">
        <v>0</v>
      </c>
      <c r="H42" s="182">
        <v>0</v>
      </c>
      <c r="I42" s="182">
        <v>0</v>
      </c>
      <c r="J42" s="182">
        <v>0</v>
      </c>
      <c r="K42" s="182">
        <v>0</v>
      </c>
      <c r="L42" s="182">
        <v>0</v>
      </c>
      <c r="M42" s="182">
        <v>0</v>
      </c>
      <c r="N42" s="182">
        <v>0</v>
      </c>
      <c r="O42" s="182">
        <v>0</v>
      </c>
      <c r="P42" s="182">
        <v>0</v>
      </c>
      <c r="Q42" s="182">
        <v>0</v>
      </c>
      <c r="R42" s="182">
        <v>1</v>
      </c>
      <c r="S42" s="182">
        <v>0</v>
      </c>
      <c r="T42" s="182">
        <v>0</v>
      </c>
      <c r="U42" s="117">
        <f t="shared" si="4"/>
        <v>1</v>
      </c>
    </row>
    <row r="43" spans="1:21" ht="16.5" x14ac:dyDescent="0.45">
      <c r="A43" s="180" t="s">
        <v>362</v>
      </c>
      <c r="B43" s="116">
        <v>86</v>
      </c>
      <c r="C43" s="116">
        <v>0</v>
      </c>
      <c r="D43" s="116">
        <v>0</v>
      </c>
      <c r="E43" s="181">
        <v>0</v>
      </c>
      <c r="F43" s="182">
        <v>0</v>
      </c>
      <c r="G43" s="182">
        <v>0</v>
      </c>
      <c r="H43" s="182">
        <v>0</v>
      </c>
      <c r="I43" s="182">
        <v>0</v>
      </c>
      <c r="J43" s="182">
        <v>0</v>
      </c>
      <c r="K43" s="182">
        <v>0</v>
      </c>
      <c r="L43" s="182">
        <v>0</v>
      </c>
      <c r="M43" s="182">
        <v>0</v>
      </c>
      <c r="N43" s="182">
        <v>0</v>
      </c>
      <c r="O43" s="182">
        <v>0</v>
      </c>
      <c r="P43" s="182">
        <v>0</v>
      </c>
      <c r="Q43" s="182">
        <v>0</v>
      </c>
      <c r="R43" s="182">
        <v>0</v>
      </c>
      <c r="S43" s="182">
        <v>0</v>
      </c>
      <c r="T43" s="182">
        <v>0</v>
      </c>
      <c r="U43" s="117">
        <f t="shared" si="4"/>
        <v>0</v>
      </c>
    </row>
    <row r="44" spans="1:21" ht="16.5" x14ac:dyDescent="0.45">
      <c r="A44" s="180" t="s">
        <v>369</v>
      </c>
      <c r="B44" s="116">
        <v>132</v>
      </c>
      <c r="C44" s="116">
        <v>0</v>
      </c>
      <c r="D44" s="116">
        <v>0</v>
      </c>
      <c r="E44" s="181">
        <v>0</v>
      </c>
      <c r="F44" s="182">
        <v>0</v>
      </c>
      <c r="G44" s="182">
        <v>0</v>
      </c>
      <c r="H44" s="182">
        <v>0</v>
      </c>
      <c r="I44" s="182">
        <v>0</v>
      </c>
      <c r="J44" s="182">
        <v>0</v>
      </c>
      <c r="K44" s="182">
        <v>0</v>
      </c>
      <c r="L44" s="182">
        <v>0</v>
      </c>
      <c r="M44" s="182">
        <v>0</v>
      </c>
      <c r="N44" s="182">
        <v>0</v>
      </c>
      <c r="O44" s="182">
        <v>0</v>
      </c>
      <c r="P44" s="182">
        <v>0</v>
      </c>
      <c r="Q44" s="182">
        <v>0</v>
      </c>
      <c r="R44" s="182">
        <v>1</v>
      </c>
      <c r="S44" s="182">
        <v>0</v>
      </c>
      <c r="T44" s="182">
        <v>0</v>
      </c>
      <c r="U44" s="117">
        <f t="shared" si="4"/>
        <v>1</v>
      </c>
    </row>
    <row r="45" spans="1:21" ht="17" thickBot="1" x14ac:dyDescent="0.5">
      <c r="A45" s="180" t="s">
        <v>372</v>
      </c>
      <c r="B45" s="116">
        <v>104</v>
      </c>
      <c r="C45" s="116">
        <v>0</v>
      </c>
      <c r="D45" s="116">
        <v>0</v>
      </c>
      <c r="E45" s="181">
        <v>0</v>
      </c>
      <c r="F45" s="182">
        <v>0</v>
      </c>
      <c r="G45" s="182">
        <v>0</v>
      </c>
      <c r="H45" s="182">
        <v>0</v>
      </c>
      <c r="I45" s="182">
        <v>0</v>
      </c>
      <c r="J45" s="182">
        <v>0</v>
      </c>
      <c r="K45" s="182">
        <v>0</v>
      </c>
      <c r="L45" s="182">
        <v>0</v>
      </c>
      <c r="M45" s="182">
        <v>0</v>
      </c>
      <c r="N45" s="182">
        <v>0</v>
      </c>
      <c r="O45" s="182">
        <v>0</v>
      </c>
      <c r="P45" s="182">
        <v>0</v>
      </c>
      <c r="Q45" s="182">
        <v>0</v>
      </c>
      <c r="R45" s="182">
        <v>0</v>
      </c>
      <c r="S45" s="182">
        <v>0</v>
      </c>
      <c r="T45" s="182">
        <v>0</v>
      </c>
      <c r="U45" s="117">
        <f t="shared" si="4"/>
        <v>0</v>
      </c>
    </row>
    <row r="46" spans="1:21" ht="17" thickBot="1" x14ac:dyDescent="0.5">
      <c r="A46" s="121" t="s">
        <v>15</v>
      </c>
      <c r="B46" s="143">
        <f>SUM(B28:B45)</f>
        <v>1332</v>
      </c>
      <c r="C46" s="122">
        <f t="shared" ref="C46:U46" si="5">SUM(C28:C45)</f>
        <v>0</v>
      </c>
      <c r="D46" s="122">
        <f t="shared" si="5"/>
        <v>0</v>
      </c>
      <c r="E46" s="122">
        <f t="shared" si="5"/>
        <v>0</v>
      </c>
      <c r="F46" s="122">
        <f t="shared" si="5"/>
        <v>0</v>
      </c>
      <c r="G46" s="122">
        <f t="shared" si="5"/>
        <v>0</v>
      </c>
      <c r="H46" s="122">
        <f t="shared" si="5"/>
        <v>3</v>
      </c>
      <c r="I46" s="122">
        <f t="shared" si="5"/>
        <v>2</v>
      </c>
      <c r="J46" s="122">
        <f t="shared" si="5"/>
        <v>2</v>
      </c>
      <c r="K46" s="122">
        <f t="shared" si="5"/>
        <v>1</v>
      </c>
      <c r="L46" s="122">
        <f t="shared" si="5"/>
        <v>5</v>
      </c>
      <c r="M46" s="122">
        <f t="shared" si="5"/>
        <v>3</v>
      </c>
      <c r="N46" s="122">
        <f t="shared" si="5"/>
        <v>3</v>
      </c>
      <c r="O46" s="122">
        <f t="shared" si="5"/>
        <v>1</v>
      </c>
      <c r="P46" s="122">
        <f t="shared" si="5"/>
        <v>3</v>
      </c>
      <c r="Q46" s="439">
        <f t="shared" si="5"/>
        <v>0</v>
      </c>
      <c r="R46" s="439">
        <f t="shared" si="5"/>
        <v>4</v>
      </c>
      <c r="S46" s="439">
        <f t="shared" si="5"/>
        <v>3</v>
      </c>
      <c r="T46" s="439">
        <f t="shared" si="5"/>
        <v>1</v>
      </c>
      <c r="U46" s="144">
        <f t="shared" si="5"/>
        <v>31</v>
      </c>
    </row>
    <row r="47" spans="1:21" ht="15" thickBot="1" x14ac:dyDescent="0.4"/>
    <row r="48" spans="1:21" ht="17" thickBot="1" x14ac:dyDescent="0.5">
      <c r="A48" s="441" t="s">
        <v>376</v>
      </c>
    </row>
    <row r="49" spans="1:21" ht="16.5" x14ac:dyDescent="0.45">
      <c r="A49" s="113" t="s">
        <v>191</v>
      </c>
      <c r="B49" s="114" t="s">
        <v>77</v>
      </c>
      <c r="C49" s="114" t="s">
        <v>74</v>
      </c>
      <c r="D49" s="114" t="s">
        <v>75</v>
      </c>
      <c r="E49" s="114" t="s">
        <v>76</v>
      </c>
      <c r="F49" s="114" t="s">
        <v>119</v>
      </c>
      <c r="G49" s="114" t="s">
        <v>128</v>
      </c>
      <c r="H49" s="114" t="s">
        <v>159</v>
      </c>
      <c r="I49" s="114" t="s">
        <v>160</v>
      </c>
      <c r="J49" s="114" t="s">
        <v>193</v>
      </c>
      <c r="K49" s="114" t="s">
        <v>199</v>
      </c>
      <c r="L49" s="114" t="s">
        <v>220</v>
      </c>
      <c r="M49" s="114" t="s">
        <v>231</v>
      </c>
      <c r="N49" s="114" t="s">
        <v>238</v>
      </c>
      <c r="O49" s="114" t="s">
        <v>249</v>
      </c>
      <c r="P49" s="114" t="s">
        <v>275</v>
      </c>
      <c r="Q49" s="114" t="s">
        <v>286</v>
      </c>
      <c r="R49" s="114" t="s">
        <v>295</v>
      </c>
      <c r="S49" s="114" t="s">
        <v>305</v>
      </c>
      <c r="T49" s="438" t="s">
        <v>377</v>
      </c>
      <c r="U49" s="477" t="s">
        <v>66</v>
      </c>
    </row>
    <row r="50" spans="1:21" ht="17" thickBot="1" x14ac:dyDescent="0.5">
      <c r="A50" s="126" t="s">
        <v>189</v>
      </c>
      <c r="B50" s="127" t="s">
        <v>2</v>
      </c>
      <c r="C50" s="127">
        <v>1</v>
      </c>
      <c r="D50" s="127">
        <f t="shared" ref="D50:S50" si="6">C50+1</f>
        <v>2</v>
      </c>
      <c r="E50" s="127">
        <f t="shared" si="6"/>
        <v>3</v>
      </c>
      <c r="F50" s="127">
        <f t="shared" si="6"/>
        <v>4</v>
      </c>
      <c r="G50" s="127">
        <f t="shared" si="6"/>
        <v>5</v>
      </c>
      <c r="H50" s="127">
        <f t="shared" si="6"/>
        <v>6</v>
      </c>
      <c r="I50" s="127">
        <f t="shared" si="6"/>
        <v>7</v>
      </c>
      <c r="J50" s="127">
        <f t="shared" si="6"/>
        <v>8</v>
      </c>
      <c r="K50" s="127">
        <f t="shared" si="6"/>
        <v>9</v>
      </c>
      <c r="L50" s="127">
        <f t="shared" si="6"/>
        <v>10</v>
      </c>
      <c r="M50" s="127">
        <f t="shared" si="6"/>
        <v>11</v>
      </c>
      <c r="N50" s="127">
        <f t="shared" si="6"/>
        <v>12</v>
      </c>
      <c r="O50" s="127">
        <f t="shared" si="6"/>
        <v>13</v>
      </c>
      <c r="P50" s="127">
        <f t="shared" si="6"/>
        <v>14</v>
      </c>
      <c r="Q50" s="127">
        <f t="shared" si="6"/>
        <v>15</v>
      </c>
      <c r="R50" s="127">
        <f t="shared" si="6"/>
        <v>16</v>
      </c>
      <c r="S50" s="127">
        <f t="shared" si="6"/>
        <v>17</v>
      </c>
      <c r="T50" s="443"/>
      <c r="U50" s="478"/>
    </row>
    <row r="51" spans="1:21" ht="16.5" x14ac:dyDescent="0.45">
      <c r="A51" s="123" t="s">
        <v>117</v>
      </c>
      <c r="B51" s="116">
        <v>24</v>
      </c>
      <c r="C51" s="124">
        <v>0</v>
      </c>
      <c r="D51" s="124">
        <v>0</v>
      </c>
      <c r="E51" s="124">
        <v>0</v>
      </c>
      <c r="F51" s="175">
        <v>0</v>
      </c>
      <c r="G51" s="175">
        <v>0</v>
      </c>
      <c r="H51" s="175">
        <v>0</v>
      </c>
      <c r="I51" s="175">
        <v>0</v>
      </c>
      <c r="J51" s="175">
        <v>0</v>
      </c>
      <c r="K51" s="175">
        <v>0</v>
      </c>
      <c r="L51" s="175">
        <v>0</v>
      </c>
      <c r="M51" s="175">
        <v>1</v>
      </c>
      <c r="N51" s="175">
        <v>0</v>
      </c>
      <c r="O51" s="175">
        <v>0</v>
      </c>
      <c r="P51" s="175">
        <v>0</v>
      </c>
      <c r="Q51" s="175">
        <v>0</v>
      </c>
      <c r="R51" s="175">
        <v>0</v>
      </c>
      <c r="S51" s="175">
        <v>0</v>
      </c>
      <c r="T51" s="175">
        <v>0</v>
      </c>
      <c r="U51" s="125">
        <f>SUM(C51:T51)</f>
        <v>1</v>
      </c>
    </row>
    <row r="52" spans="1:21" ht="16.5" x14ac:dyDescent="0.45">
      <c r="A52" s="115" t="s">
        <v>130</v>
      </c>
      <c r="B52" s="116">
        <v>32</v>
      </c>
      <c r="C52" s="116">
        <v>0</v>
      </c>
      <c r="D52" s="116">
        <v>0</v>
      </c>
      <c r="E52" s="181">
        <v>0</v>
      </c>
      <c r="F52" s="182">
        <v>0</v>
      </c>
      <c r="G52" s="182">
        <v>0</v>
      </c>
      <c r="H52" s="182">
        <v>0</v>
      </c>
      <c r="I52" s="182">
        <v>0</v>
      </c>
      <c r="J52" s="182">
        <v>0</v>
      </c>
      <c r="K52" s="182">
        <v>0</v>
      </c>
      <c r="L52" s="182">
        <v>0</v>
      </c>
      <c r="M52" s="182">
        <v>0</v>
      </c>
      <c r="N52" s="182">
        <v>0</v>
      </c>
      <c r="O52" s="182">
        <v>0</v>
      </c>
      <c r="P52" s="182">
        <v>0</v>
      </c>
      <c r="Q52" s="182">
        <v>0</v>
      </c>
      <c r="R52" s="182">
        <v>0</v>
      </c>
      <c r="S52" s="182">
        <v>0</v>
      </c>
      <c r="T52" s="182">
        <v>0</v>
      </c>
      <c r="U52" s="125">
        <f t="shared" ref="U52:U68" si="7">SUM(C52:T52)</f>
        <v>0</v>
      </c>
    </row>
    <row r="53" spans="1:21" ht="16.5" x14ac:dyDescent="0.45">
      <c r="A53" s="119" t="s">
        <v>157</v>
      </c>
      <c r="B53" s="116">
        <v>39</v>
      </c>
      <c r="C53" s="116">
        <v>0</v>
      </c>
      <c r="D53" s="116">
        <v>0</v>
      </c>
      <c r="E53" s="181">
        <v>0</v>
      </c>
      <c r="F53" s="182">
        <v>0</v>
      </c>
      <c r="G53" s="182">
        <v>0</v>
      </c>
      <c r="H53" s="182">
        <v>0</v>
      </c>
      <c r="I53" s="182">
        <v>0</v>
      </c>
      <c r="J53" s="182">
        <v>0</v>
      </c>
      <c r="K53" s="182">
        <v>0</v>
      </c>
      <c r="L53" s="182">
        <v>0</v>
      </c>
      <c r="M53" s="182">
        <v>0</v>
      </c>
      <c r="N53" s="182">
        <v>0</v>
      </c>
      <c r="O53" s="182">
        <v>0</v>
      </c>
      <c r="P53" s="182">
        <v>0</v>
      </c>
      <c r="Q53" s="182">
        <v>0</v>
      </c>
      <c r="R53" s="182">
        <v>0</v>
      </c>
      <c r="S53" s="182">
        <v>0</v>
      </c>
      <c r="T53" s="182">
        <v>0</v>
      </c>
      <c r="U53" s="125">
        <f t="shared" si="7"/>
        <v>0</v>
      </c>
    </row>
    <row r="54" spans="1:21" ht="16.5" x14ac:dyDescent="0.45">
      <c r="A54" s="119" t="s">
        <v>158</v>
      </c>
      <c r="B54" s="116">
        <v>66</v>
      </c>
      <c r="C54" s="116">
        <v>0</v>
      </c>
      <c r="D54" s="116">
        <v>0</v>
      </c>
      <c r="E54" s="181">
        <v>0</v>
      </c>
      <c r="F54" s="182">
        <v>0</v>
      </c>
      <c r="G54" s="182">
        <v>0</v>
      </c>
      <c r="H54" s="182">
        <v>0</v>
      </c>
      <c r="I54" s="182">
        <v>0</v>
      </c>
      <c r="J54" s="182">
        <v>0</v>
      </c>
      <c r="K54" s="182">
        <v>0</v>
      </c>
      <c r="L54" s="182">
        <v>0</v>
      </c>
      <c r="M54" s="182">
        <v>0</v>
      </c>
      <c r="N54" s="182">
        <v>0</v>
      </c>
      <c r="O54" s="182">
        <v>0</v>
      </c>
      <c r="P54" s="182">
        <v>0</v>
      </c>
      <c r="Q54" s="182">
        <v>0</v>
      </c>
      <c r="R54" s="182">
        <v>0</v>
      </c>
      <c r="S54" s="182">
        <v>0</v>
      </c>
      <c r="T54" s="182">
        <v>0</v>
      </c>
      <c r="U54" s="125">
        <f t="shared" si="7"/>
        <v>0</v>
      </c>
    </row>
    <row r="55" spans="1:21" ht="16.5" x14ac:dyDescent="0.45">
      <c r="A55" s="180" t="s">
        <v>192</v>
      </c>
      <c r="B55" s="116">
        <v>118</v>
      </c>
      <c r="C55" s="116">
        <v>0</v>
      </c>
      <c r="D55" s="116">
        <v>0</v>
      </c>
      <c r="E55" s="181">
        <v>0</v>
      </c>
      <c r="F55" s="181">
        <v>0</v>
      </c>
      <c r="G55" s="182">
        <v>0</v>
      </c>
      <c r="H55" s="182">
        <v>0</v>
      </c>
      <c r="I55" s="182">
        <v>0</v>
      </c>
      <c r="J55" s="182">
        <v>0</v>
      </c>
      <c r="K55" s="182">
        <v>0</v>
      </c>
      <c r="L55" s="182">
        <v>1</v>
      </c>
      <c r="M55" s="182">
        <v>0</v>
      </c>
      <c r="N55" s="182">
        <v>0</v>
      </c>
      <c r="O55" s="182">
        <v>1</v>
      </c>
      <c r="P55" s="182">
        <v>0</v>
      </c>
      <c r="Q55" s="182">
        <v>0</v>
      </c>
      <c r="R55" s="182">
        <v>0</v>
      </c>
      <c r="S55" s="182">
        <v>0</v>
      </c>
      <c r="T55" s="182">
        <v>0</v>
      </c>
      <c r="U55" s="125">
        <f t="shared" si="7"/>
        <v>2</v>
      </c>
    </row>
    <row r="56" spans="1:21" ht="16.5" x14ac:dyDescent="0.45">
      <c r="A56" s="180" t="s">
        <v>201</v>
      </c>
      <c r="B56" s="116">
        <v>77</v>
      </c>
      <c r="C56" s="116">
        <v>0</v>
      </c>
      <c r="D56" s="116">
        <v>0</v>
      </c>
      <c r="E56" s="181">
        <v>0</v>
      </c>
      <c r="F56" s="182">
        <v>0</v>
      </c>
      <c r="G56" s="182">
        <v>0</v>
      </c>
      <c r="H56" s="182">
        <v>0</v>
      </c>
      <c r="I56" s="182">
        <v>0</v>
      </c>
      <c r="J56" s="182">
        <v>0</v>
      </c>
      <c r="K56" s="182">
        <v>0</v>
      </c>
      <c r="L56" s="182">
        <v>0</v>
      </c>
      <c r="M56" s="182">
        <v>1</v>
      </c>
      <c r="N56" s="182">
        <v>0</v>
      </c>
      <c r="O56" s="182">
        <v>0</v>
      </c>
      <c r="P56" s="182">
        <v>0</v>
      </c>
      <c r="Q56" s="182">
        <v>0</v>
      </c>
      <c r="R56" s="182">
        <v>0</v>
      </c>
      <c r="S56" s="182">
        <v>0</v>
      </c>
      <c r="T56" s="182">
        <v>0</v>
      </c>
      <c r="U56" s="125">
        <f t="shared" si="7"/>
        <v>1</v>
      </c>
    </row>
    <row r="57" spans="1:21" ht="16.5" x14ac:dyDescent="0.45">
      <c r="A57" s="180" t="s">
        <v>219</v>
      </c>
      <c r="B57" s="116">
        <v>76</v>
      </c>
      <c r="C57" s="116">
        <v>0</v>
      </c>
      <c r="D57" s="116">
        <v>0</v>
      </c>
      <c r="E57" s="181">
        <v>0</v>
      </c>
      <c r="F57" s="182">
        <v>0</v>
      </c>
      <c r="G57" s="182">
        <v>0</v>
      </c>
      <c r="H57" s="182">
        <v>0</v>
      </c>
      <c r="I57" s="182">
        <v>0</v>
      </c>
      <c r="J57" s="182">
        <v>0</v>
      </c>
      <c r="K57" s="182">
        <v>0</v>
      </c>
      <c r="L57" s="182">
        <v>0</v>
      </c>
      <c r="M57" s="182">
        <v>1</v>
      </c>
      <c r="N57" s="182">
        <v>0</v>
      </c>
      <c r="O57" s="182">
        <v>0</v>
      </c>
      <c r="P57" s="182">
        <v>1</v>
      </c>
      <c r="Q57" s="182">
        <v>0</v>
      </c>
      <c r="R57" s="182">
        <v>0</v>
      </c>
      <c r="S57" s="182">
        <v>0</v>
      </c>
      <c r="T57" s="182">
        <v>0</v>
      </c>
      <c r="U57" s="125">
        <f t="shared" si="7"/>
        <v>2</v>
      </c>
    </row>
    <row r="58" spans="1:21" ht="16.5" x14ac:dyDescent="0.45">
      <c r="A58" s="180" t="s">
        <v>233</v>
      </c>
      <c r="B58" s="116">
        <v>66</v>
      </c>
      <c r="C58" s="116">
        <v>0</v>
      </c>
      <c r="D58" s="116">
        <v>0</v>
      </c>
      <c r="E58" s="181">
        <v>0</v>
      </c>
      <c r="F58" s="182">
        <v>0</v>
      </c>
      <c r="G58" s="182">
        <v>0</v>
      </c>
      <c r="H58" s="182">
        <v>0</v>
      </c>
      <c r="I58" s="182">
        <v>0</v>
      </c>
      <c r="J58" s="182">
        <v>0</v>
      </c>
      <c r="K58" s="182">
        <v>0</v>
      </c>
      <c r="L58" s="182">
        <v>0</v>
      </c>
      <c r="M58" s="182">
        <v>0</v>
      </c>
      <c r="N58" s="182">
        <v>0</v>
      </c>
      <c r="O58" s="182">
        <v>0</v>
      </c>
      <c r="P58" s="182">
        <v>0</v>
      </c>
      <c r="Q58" s="182">
        <v>0</v>
      </c>
      <c r="R58" s="182">
        <v>0</v>
      </c>
      <c r="S58" s="182">
        <v>0</v>
      </c>
      <c r="T58" s="182">
        <v>0</v>
      </c>
      <c r="U58" s="125">
        <f t="shared" si="7"/>
        <v>0</v>
      </c>
    </row>
    <row r="59" spans="1:21" ht="16.5" x14ac:dyDescent="0.45">
      <c r="A59" s="180" t="s">
        <v>237</v>
      </c>
      <c r="B59" s="116">
        <v>60</v>
      </c>
      <c r="C59" s="116">
        <v>0</v>
      </c>
      <c r="D59" s="116">
        <v>0</v>
      </c>
      <c r="E59" s="181">
        <v>0</v>
      </c>
      <c r="F59" s="182">
        <v>0</v>
      </c>
      <c r="G59" s="182">
        <v>0</v>
      </c>
      <c r="H59" s="182">
        <v>0</v>
      </c>
      <c r="I59" s="182">
        <v>0</v>
      </c>
      <c r="J59" s="182">
        <v>0</v>
      </c>
      <c r="K59" s="182">
        <v>0</v>
      </c>
      <c r="L59" s="182">
        <v>0</v>
      </c>
      <c r="M59" s="182">
        <v>0</v>
      </c>
      <c r="N59" s="182">
        <v>0</v>
      </c>
      <c r="O59" s="182">
        <v>0</v>
      </c>
      <c r="P59" s="182">
        <v>0</v>
      </c>
      <c r="Q59" s="182">
        <v>0</v>
      </c>
      <c r="R59" s="182">
        <v>0</v>
      </c>
      <c r="S59" s="182">
        <v>0</v>
      </c>
      <c r="T59" s="182">
        <v>0</v>
      </c>
      <c r="U59" s="125">
        <f t="shared" si="7"/>
        <v>0</v>
      </c>
    </row>
    <row r="60" spans="1:21" ht="16.5" x14ac:dyDescent="0.45">
      <c r="A60" s="180" t="s">
        <v>248</v>
      </c>
      <c r="B60" s="116">
        <v>59</v>
      </c>
      <c r="C60" s="116">
        <v>0</v>
      </c>
      <c r="D60" s="116">
        <v>0</v>
      </c>
      <c r="E60" s="181">
        <v>0</v>
      </c>
      <c r="F60" s="182">
        <v>0</v>
      </c>
      <c r="G60" s="182">
        <v>0</v>
      </c>
      <c r="H60" s="182">
        <v>0</v>
      </c>
      <c r="I60" s="182">
        <v>0</v>
      </c>
      <c r="J60" s="182">
        <v>0</v>
      </c>
      <c r="K60" s="182">
        <v>0</v>
      </c>
      <c r="L60" s="182">
        <v>1</v>
      </c>
      <c r="M60" s="182">
        <v>1</v>
      </c>
      <c r="N60" s="182">
        <v>0</v>
      </c>
      <c r="O60" s="182">
        <v>0</v>
      </c>
      <c r="P60" s="182">
        <v>0</v>
      </c>
      <c r="Q60" s="182">
        <v>0</v>
      </c>
      <c r="R60" s="182">
        <v>0</v>
      </c>
      <c r="S60" s="182">
        <v>0</v>
      </c>
      <c r="T60" s="182">
        <v>0</v>
      </c>
      <c r="U60" s="125">
        <f t="shared" si="7"/>
        <v>2</v>
      </c>
    </row>
    <row r="61" spans="1:21" ht="16.5" x14ac:dyDescent="0.45">
      <c r="A61" s="180" t="s">
        <v>278</v>
      </c>
      <c r="B61" s="116">
        <v>45</v>
      </c>
      <c r="C61" s="116">
        <v>0</v>
      </c>
      <c r="D61" s="116">
        <v>0</v>
      </c>
      <c r="E61" s="181">
        <v>0</v>
      </c>
      <c r="F61" s="182">
        <v>0</v>
      </c>
      <c r="G61" s="182">
        <v>0</v>
      </c>
      <c r="H61" s="182">
        <v>0</v>
      </c>
      <c r="I61" s="182">
        <v>0</v>
      </c>
      <c r="J61" s="182">
        <v>0</v>
      </c>
      <c r="K61" s="182">
        <v>0</v>
      </c>
      <c r="L61" s="182">
        <v>0</v>
      </c>
      <c r="M61" s="182">
        <v>0</v>
      </c>
      <c r="N61" s="182">
        <v>1</v>
      </c>
      <c r="O61" s="182">
        <v>0</v>
      </c>
      <c r="P61" s="182">
        <v>0</v>
      </c>
      <c r="Q61" s="182">
        <v>0</v>
      </c>
      <c r="R61" s="182">
        <v>0</v>
      </c>
      <c r="S61" s="182">
        <v>0</v>
      </c>
      <c r="T61" s="182">
        <v>0</v>
      </c>
      <c r="U61" s="125">
        <f t="shared" si="7"/>
        <v>1</v>
      </c>
    </row>
    <row r="62" spans="1:21" ht="16.5" x14ac:dyDescent="0.45">
      <c r="A62" s="180" t="s">
        <v>289</v>
      </c>
      <c r="B62" s="116">
        <v>47</v>
      </c>
      <c r="C62" s="116">
        <v>0</v>
      </c>
      <c r="D62" s="116">
        <v>0</v>
      </c>
      <c r="E62" s="181">
        <v>0</v>
      </c>
      <c r="F62" s="182">
        <v>0</v>
      </c>
      <c r="G62" s="182">
        <v>0</v>
      </c>
      <c r="H62" s="182">
        <v>0</v>
      </c>
      <c r="I62" s="182">
        <v>0</v>
      </c>
      <c r="J62" s="182">
        <v>0</v>
      </c>
      <c r="K62" s="182">
        <v>0</v>
      </c>
      <c r="L62" s="182">
        <v>0</v>
      </c>
      <c r="M62" s="182">
        <v>0</v>
      </c>
      <c r="N62" s="182">
        <v>0</v>
      </c>
      <c r="O62" s="182">
        <v>0</v>
      </c>
      <c r="P62" s="182">
        <v>0</v>
      </c>
      <c r="Q62" s="182">
        <v>0</v>
      </c>
      <c r="R62" s="182">
        <v>0</v>
      </c>
      <c r="S62" s="182">
        <v>0</v>
      </c>
      <c r="T62" s="182">
        <v>0</v>
      </c>
      <c r="U62" s="125">
        <f t="shared" si="7"/>
        <v>0</v>
      </c>
    </row>
    <row r="63" spans="1:21" ht="16.5" x14ac:dyDescent="0.45">
      <c r="A63" s="180" t="s">
        <v>298</v>
      </c>
      <c r="B63" s="116">
        <v>105</v>
      </c>
      <c r="C63" s="116">
        <v>0</v>
      </c>
      <c r="D63" s="116">
        <v>0</v>
      </c>
      <c r="E63" s="181">
        <v>0</v>
      </c>
      <c r="F63" s="182">
        <v>0</v>
      </c>
      <c r="G63" s="182">
        <v>0</v>
      </c>
      <c r="H63" s="182">
        <v>0</v>
      </c>
      <c r="I63" s="182">
        <v>0</v>
      </c>
      <c r="J63" s="182">
        <v>0</v>
      </c>
      <c r="K63" s="182">
        <v>0</v>
      </c>
      <c r="L63" s="182">
        <v>0</v>
      </c>
      <c r="M63" s="182">
        <v>0</v>
      </c>
      <c r="N63" s="182">
        <v>0</v>
      </c>
      <c r="O63" s="182">
        <v>1</v>
      </c>
      <c r="P63" s="182">
        <v>0</v>
      </c>
      <c r="Q63" s="182">
        <v>0</v>
      </c>
      <c r="R63" s="182">
        <v>0</v>
      </c>
      <c r="S63" s="182">
        <v>0</v>
      </c>
      <c r="T63" s="182">
        <v>0</v>
      </c>
      <c r="U63" s="125">
        <f t="shared" si="7"/>
        <v>1</v>
      </c>
    </row>
    <row r="64" spans="1:21" ht="16.5" x14ac:dyDescent="0.45">
      <c r="A64" s="180" t="s">
        <v>307</v>
      </c>
      <c r="B64" s="116">
        <v>86</v>
      </c>
      <c r="C64" s="116">
        <v>0</v>
      </c>
      <c r="D64" s="116">
        <v>0</v>
      </c>
      <c r="E64" s="181">
        <v>0</v>
      </c>
      <c r="F64" s="182">
        <v>0</v>
      </c>
      <c r="G64" s="182">
        <v>0</v>
      </c>
      <c r="H64" s="182">
        <v>0</v>
      </c>
      <c r="I64" s="182">
        <v>0</v>
      </c>
      <c r="J64" s="182">
        <v>0</v>
      </c>
      <c r="K64" s="182">
        <v>0</v>
      </c>
      <c r="L64" s="182">
        <v>0</v>
      </c>
      <c r="M64" s="182">
        <v>0</v>
      </c>
      <c r="N64" s="182">
        <v>0</v>
      </c>
      <c r="O64" s="182">
        <v>0</v>
      </c>
      <c r="P64" s="182">
        <v>0</v>
      </c>
      <c r="Q64" s="182">
        <v>0</v>
      </c>
      <c r="R64" s="182">
        <v>0</v>
      </c>
      <c r="S64" s="182">
        <v>0</v>
      </c>
      <c r="T64" s="182">
        <v>0</v>
      </c>
      <c r="U64" s="125">
        <f t="shared" si="7"/>
        <v>0</v>
      </c>
    </row>
    <row r="65" spans="1:21" ht="16.5" x14ac:dyDescent="0.45">
      <c r="A65" s="180" t="s">
        <v>313</v>
      </c>
      <c r="B65" s="116">
        <v>110</v>
      </c>
      <c r="C65" s="116">
        <v>0</v>
      </c>
      <c r="D65" s="116">
        <v>0</v>
      </c>
      <c r="E65" s="181">
        <v>0</v>
      </c>
      <c r="F65" s="182">
        <v>0</v>
      </c>
      <c r="G65" s="182">
        <v>0</v>
      </c>
      <c r="H65" s="182">
        <v>0</v>
      </c>
      <c r="I65" s="182">
        <v>0</v>
      </c>
      <c r="J65" s="182">
        <v>0</v>
      </c>
      <c r="K65" s="182">
        <v>0</v>
      </c>
      <c r="L65" s="182">
        <v>0</v>
      </c>
      <c r="M65" s="182">
        <v>0</v>
      </c>
      <c r="N65" s="182">
        <v>0</v>
      </c>
      <c r="O65" s="182">
        <v>0</v>
      </c>
      <c r="P65" s="182">
        <v>0</v>
      </c>
      <c r="Q65" s="182">
        <v>0</v>
      </c>
      <c r="R65" s="182">
        <v>0</v>
      </c>
      <c r="S65" s="182">
        <v>0</v>
      </c>
      <c r="T65" s="182">
        <v>0</v>
      </c>
      <c r="U65" s="125">
        <f t="shared" si="7"/>
        <v>0</v>
      </c>
    </row>
    <row r="66" spans="1:21" ht="16.5" x14ac:dyDescent="0.45">
      <c r="A66" s="180" t="s">
        <v>362</v>
      </c>
      <c r="B66" s="116">
        <v>86</v>
      </c>
      <c r="C66" s="116">
        <v>0</v>
      </c>
      <c r="D66" s="116">
        <v>0</v>
      </c>
      <c r="E66" s="181">
        <v>0</v>
      </c>
      <c r="F66" s="182">
        <v>0</v>
      </c>
      <c r="G66" s="182">
        <v>0</v>
      </c>
      <c r="H66" s="182">
        <v>0</v>
      </c>
      <c r="I66" s="182">
        <v>0</v>
      </c>
      <c r="J66" s="182">
        <v>0</v>
      </c>
      <c r="K66" s="182">
        <v>0</v>
      </c>
      <c r="L66" s="182">
        <v>0</v>
      </c>
      <c r="M66" s="182">
        <v>0</v>
      </c>
      <c r="N66" s="182">
        <v>0</v>
      </c>
      <c r="O66" s="182">
        <v>0</v>
      </c>
      <c r="P66" s="182">
        <v>0</v>
      </c>
      <c r="Q66" s="182">
        <v>0</v>
      </c>
      <c r="R66" s="182">
        <v>2</v>
      </c>
      <c r="S66" s="182">
        <v>0</v>
      </c>
      <c r="T66" s="182">
        <v>0</v>
      </c>
      <c r="U66" s="125">
        <f t="shared" si="7"/>
        <v>2</v>
      </c>
    </row>
    <row r="67" spans="1:21" ht="16.5" x14ac:dyDescent="0.45">
      <c r="A67" s="180" t="s">
        <v>369</v>
      </c>
      <c r="B67" s="116">
        <v>132</v>
      </c>
      <c r="C67" s="116">
        <v>0</v>
      </c>
      <c r="D67" s="116">
        <v>0</v>
      </c>
      <c r="E67" s="181">
        <v>0</v>
      </c>
      <c r="F67" s="182">
        <v>0</v>
      </c>
      <c r="G67" s="182">
        <v>0</v>
      </c>
      <c r="H67" s="182">
        <v>0</v>
      </c>
      <c r="I67" s="182">
        <v>0</v>
      </c>
      <c r="J67" s="182">
        <v>0</v>
      </c>
      <c r="K67" s="182">
        <v>0</v>
      </c>
      <c r="L67" s="182">
        <v>0</v>
      </c>
      <c r="M67" s="182">
        <v>0</v>
      </c>
      <c r="N67" s="182">
        <v>0</v>
      </c>
      <c r="O67" s="182">
        <v>0</v>
      </c>
      <c r="P67" s="182">
        <v>0</v>
      </c>
      <c r="Q67" s="182">
        <v>0</v>
      </c>
      <c r="R67" s="182">
        <v>0</v>
      </c>
      <c r="S67" s="182">
        <v>0</v>
      </c>
      <c r="T67" s="182">
        <v>0</v>
      </c>
      <c r="U67" s="125">
        <f t="shared" si="7"/>
        <v>0</v>
      </c>
    </row>
    <row r="68" spans="1:21" ht="17" thickBot="1" x14ac:dyDescent="0.5">
      <c r="A68" s="180" t="s">
        <v>372</v>
      </c>
      <c r="B68" s="116">
        <v>104</v>
      </c>
      <c r="C68" s="116">
        <v>0</v>
      </c>
      <c r="D68" s="116">
        <v>0</v>
      </c>
      <c r="E68" s="181">
        <v>0</v>
      </c>
      <c r="F68" s="182">
        <v>0</v>
      </c>
      <c r="G68" s="182">
        <v>0</v>
      </c>
      <c r="H68" s="182">
        <v>0</v>
      </c>
      <c r="I68" s="182">
        <v>0</v>
      </c>
      <c r="J68" s="182">
        <v>0</v>
      </c>
      <c r="K68" s="182">
        <v>0</v>
      </c>
      <c r="L68" s="182">
        <v>0</v>
      </c>
      <c r="M68" s="182">
        <v>0</v>
      </c>
      <c r="N68" s="182">
        <v>0</v>
      </c>
      <c r="O68" s="182">
        <v>0</v>
      </c>
      <c r="P68" s="182">
        <v>0</v>
      </c>
      <c r="Q68" s="182">
        <v>0</v>
      </c>
      <c r="R68" s="182">
        <v>0</v>
      </c>
      <c r="S68" s="182">
        <v>0</v>
      </c>
      <c r="T68" s="182">
        <v>0</v>
      </c>
      <c r="U68" s="125">
        <f t="shared" si="7"/>
        <v>0</v>
      </c>
    </row>
    <row r="69" spans="1:21" ht="17" thickBot="1" x14ac:dyDescent="0.5">
      <c r="A69" s="121" t="s">
        <v>15</v>
      </c>
      <c r="B69" s="143">
        <f>SUM(B51:B68)</f>
        <v>1332</v>
      </c>
      <c r="C69" s="122">
        <f t="shared" ref="C69:U69" si="8">SUM(C51:C68)</f>
        <v>0</v>
      </c>
      <c r="D69" s="122">
        <f t="shared" si="8"/>
        <v>0</v>
      </c>
      <c r="E69" s="122">
        <f t="shared" si="8"/>
        <v>0</v>
      </c>
      <c r="F69" s="122">
        <f t="shared" si="8"/>
        <v>0</v>
      </c>
      <c r="G69" s="122">
        <f t="shared" si="8"/>
        <v>0</v>
      </c>
      <c r="H69" s="122">
        <f t="shared" si="8"/>
        <v>0</v>
      </c>
      <c r="I69" s="122">
        <f t="shared" si="8"/>
        <v>0</v>
      </c>
      <c r="J69" s="122">
        <f t="shared" si="8"/>
        <v>0</v>
      </c>
      <c r="K69" s="122">
        <f t="shared" si="8"/>
        <v>0</v>
      </c>
      <c r="L69" s="122">
        <f t="shared" si="8"/>
        <v>2</v>
      </c>
      <c r="M69" s="122">
        <f t="shared" si="8"/>
        <v>4</v>
      </c>
      <c r="N69" s="122">
        <f t="shared" si="8"/>
        <v>1</v>
      </c>
      <c r="O69" s="122">
        <f t="shared" si="8"/>
        <v>2</v>
      </c>
      <c r="P69" s="122">
        <f t="shared" si="8"/>
        <v>1</v>
      </c>
      <c r="Q69" s="439">
        <f t="shared" si="8"/>
        <v>0</v>
      </c>
      <c r="R69" s="439">
        <f t="shared" si="8"/>
        <v>2</v>
      </c>
      <c r="S69" s="439">
        <f t="shared" si="8"/>
        <v>0</v>
      </c>
      <c r="T69" s="439">
        <f t="shared" si="8"/>
        <v>0</v>
      </c>
      <c r="U69" s="144">
        <f t="shared" si="8"/>
        <v>12</v>
      </c>
    </row>
  </sheetData>
  <mergeCells count="3">
    <mergeCell ref="U3:U4"/>
    <mergeCell ref="U26:U27"/>
    <mergeCell ref="U49:U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B1147-986C-4F89-BED8-645D598B52AD}">
  <sheetPr codeName="Sheet8"/>
  <dimension ref="A1:Q40"/>
  <sheetViews>
    <sheetView showGridLines="0" zoomScale="80" zoomScaleNormal="80" workbookViewId="0">
      <selection activeCell="O4" sqref="O4"/>
    </sheetView>
  </sheetViews>
  <sheetFormatPr defaultRowHeight="14.5" x14ac:dyDescent="0.35"/>
  <cols>
    <col min="1" max="1" width="35.90625" bestFit="1" customWidth="1"/>
    <col min="2" max="2" width="9.453125" bestFit="1" customWidth="1"/>
    <col min="3" max="3" width="9.1796875" bestFit="1" customWidth="1"/>
    <col min="4" max="4" width="9.26953125" bestFit="1" customWidth="1"/>
    <col min="5" max="5" width="9.1796875" bestFit="1" customWidth="1"/>
    <col min="6" max="6" width="11" bestFit="1" customWidth="1"/>
    <col min="7" max="7" width="13.08984375" bestFit="1" customWidth="1"/>
    <col min="8" max="8" width="11.26953125" bestFit="1" customWidth="1"/>
    <col min="9" max="9" width="11.36328125" bestFit="1" customWidth="1"/>
    <col min="10" max="11" width="11.26953125" bestFit="1" customWidth="1"/>
    <col min="12" max="12" width="10.81640625" bestFit="1" customWidth="1"/>
    <col min="13" max="13" width="9.1796875" bestFit="1" customWidth="1"/>
    <col min="14" max="14" width="11.90625" bestFit="1" customWidth="1"/>
    <col min="15" max="15" width="10.36328125" bestFit="1" customWidth="1"/>
    <col min="16" max="16" width="11" bestFit="1" customWidth="1"/>
  </cols>
  <sheetData>
    <row r="1" spans="1:15" x14ac:dyDescent="0.35">
      <c r="C1" s="347"/>
    </row>
    <row r="2" spans="1:15" ht="15" thickBot="1" x14ac:dyDescent="0.4">
      <c r="A2" s="36" t="s">
        <v>310</v>
      </c>
    </row>
    <row r="3" spans="1:15" ht="16.5" x14ac:dyDescent="0.45">
      <c r="A3" s="113" t="s">
        <v>191</v>
      </c>
      <c r="B3" s="494" t="s">
        <v>314</v>
      </c>
      <c r="C3" s="495"/>
      <c r="D3" s="495"/>
      <c r="E3" s="496"/>
      <c r="F3" s="348"/>
      <c r="G3" s="497" t="s">
        <v>315</v>
      </c>
      <c r="H3" s="498"/>
      <c r="I3" s="498"/>
      <c r="J3" s="498"/>
      <c r="K3" s="498"/>
      <c r="L3" s="498"/>
      <c r="M3" s="498"/>
      <c r="N3" s="498"/>
      <c r="O3" s="498"/>
    </row>
    <row r="4" spans="1:15" ht="33.5" thickBot="1" x14ac:dyDescent="0.4">
      <c r="A4" s="349" t="s">
        <v>189</v>
      </c>
      <c r="B4" s="350" t="s">
        <v>316</v>
      </c>
      <c r="C4" s="350" t="s">
        <v>317</v>
      </c>
      <c r="D4" s="350" t="s">
        <v>300</v>
      </c>
      <c r="E4" s="350" t="s">
        <v>318</v>
      </c>
      <c r="F4" s="350" t="s">
        <v>319</v>
      </c>
      <c r="G4" s="351" t="s">
        <v>320</v>
      </c>
      <c r="H4" s="350" t="s">
        <v>321</v>
      </c>
      <c r="I4" s="350" t="s">
        <v>322</v>
      </c>
      <c r="J4" s="350" t="s">
        <v>323</v>
      </c>
      <c r="K4" s="350" t="s">
        <v>324</v>
      </c>
      <c r="L4" s="350" t="s">
        <v>325</v>
      </c>
      <c r="M4" s="350" t="s">
        <v>326</v>
      </c>
      <c r="N4" s="350" t="s">
        <v>83</v>
      </c>
      <c r="O4" s="350" t="s">
        <v>327</v>
      </c>
    </row>
    <row r="5" spans="1:15" ht="16.5" x14ac:dyDescent="0.45">
      <c r="A5" s="123" t="s">
        <v>117</v>
      </c>
      <c r="B5" s="116">
        <v>24</v>
      </c>
      <c r="C5" s="124">
        <v>15</v>
      </c>
      <c r="D5" s="136">
        <v>4</v>
      </c>
      <c r="E5" s="352">
        <f>B5-D5</f>
        <v>20</v>
      </c>
      <c r="F5" s="116">
        <v>2</v>
      </c>
      <c r="G5" s="353">
        <v>20</v>
      </c>
      <c r="H5" s="353">
        <v>19</v>
      </c>
      <c r="I5" s="353">
        <v>19</v>
      </c>
      <c r="J5" s="353">
        <v>19</v>
      </c>
      <c r="K5" s="353">
        <v>18</v>
      </c>
      <c r="L5" s="353">
        <v>18</v>
      </c>
      <c r="M5" s="353">
        <v>16</v>
      </c>
      <c r="N5" s="323">
        <v>2</v>
      </c>
      <c r="O5" s="315">
        <v>0</v>
      </c>
    </row>
    <row r="6" spans="1:15" ht="16.5" x14ac:dyDescent="0.45">
      <c r="A6" s="115" t="s">
        <v>130</v>
      </c>
      <c r="B6" s="116">
        <v>32</v>
      </c>
      <c r="C6" s="124">
        <v>14.013157894736842</v>
      </c>
      <c r="D6" s="134">
        <v>7</v>
      </c>
      <c r="E6" s="352">
        <f t="shared" ref="E6:E13" si="0">B6-D6</f>
        <v>25</v>
      </c>
      <c r="F6" s="116">
        <v>1</v>
      </c>
      <c r="G6" s="353">
        <v>25</v>
      </c>
      <c r="H6" s="353">
        <v>24</v>
      </c>
      <c r="I6" s="353">
        <v>23</v>
      </c>
      <c r="J6" s="353">
        <v>23</v>
      </c>
      <c r="K6" s="353">
        <v>23</v>
      </c>
      <c r="L6" s="353">
        <v>21</v>
      </c>
      <c r="M6" s="353">
        <v>21</v>
      </c>
      <c r="N6" s="323">
        <v>2</v>
      </c>
      <c r="O6" s="315">
        <v>1</v>
      </c>
    </row>
    <row r="7" spans="1:15" ht="16.5" x14ac:dyDescent="0.45">
      <c r="A7" s="119" t="s">
        <v>157</v>
      </c>
      <c r="B7" s="116">
        <v>39</v>
      </c>
      <c r="C7" s="124">
        <v>12.993421052631579</v>
      </c>
      <c r="D7" s="134">
        <v>5</v>
      </c>
      <c r="E7" s="352">
        <f t="shared" si="0"/>
        <v>34</v>
      </c>
      <c r="F7" s="116">
        <v>1</v>
      </c>
      <c r="G7" s="353">
        <v>34</v>
      </c>
      <c r="H7" s="353">
        <v>32</v>
      </c>
      <c r="I7" s="353">
        <v>32</v>
      </c>
      <c r="J7" s="353">
        <v>32</v>
      </c>
      <c r="K7" s="353">
        <v>31</v>
      </c>
      <c r="L7" s="353">
        <v>31</v>
      </c>
      <c r="M7" s="353">
        <v>30</v>
      </c>
      <c r="N7" s="323">
        <v>2</v>
      </c>
      <c r="O7" s="315">
        <v>1</v>
      </c>
    </row>
    <row r="8" spans="1:15" ht="16.5" x14ac:dyDescent="0.45">
      <c r="A8" s="119" t="s">
        <v>158</v>
      </c>
      <c r="B8" s="116">
        <v>66</v>
      </c>
      <c r="C8" s="124">
        <v>11.973684210526317</v>
      </c>
      <c r="D8" s="141">
        <v>5</v>
      </c>
      <c r="E8" s="352">
        <f t="shared" si="0"/>
        <v>61</v>
      </c>
      <c r="F8" s="116">
        <v>1</v>
      </c>
      <c r="G8" s="353">
        <v>61</v>
      </c>
      <c r="H8" s="353">
        <v>61</v>
      </c>
      <c r="I8" s="353">
        <v>61</v>
      </c>
      <c r="J8" s="353">
        <v>59</v>
      </c>
      <c r="K8" s="353">
        <v>59</v>
      </c>
      <c r="L8" s="353">
        <v>59</v>
      </c>
      <c r="M8" s="353">
        <v>58</v>
      </c>
      <c r="N8" s="323">
        <v>1</v>
      </c>
      <c r="O8" s="315">
        <v>1</v>
      </c>
    </row>
    <row r="9" spans="1:15" ht="16.5" x14ac:dyDescent="0.45">
      <c r="A9" s="180" t="s">
        <v>192</v>
      </c>
      <c r="B9" s="116">
        <v>118</v>
      </c>
      <c r="C9" s="124">
        <v>11.052631578947368</v>
      </c>
      <c r="D9" s="116">
        <v>0</v>
      </c>
      <c r="E9" s="352">
        <f t="shared" si="0"/>
        <v>118</v>
      </c>
      <c r="F9" s="116">
        <v>1</v>
      </c>
      <c r="G9" s="353">
        <v>118</v>
      </c>
      <c r="H9" s="353">
        <v>118</v>
      </c>
      <c r="I9" s="353">
        <v>117</v>
      </c>
      <c r="J9" s="353">
        <v>114</v>
      </c>
      <c r="K9" s="353">
        <v>113</v>
      </c>
      <c r="L9" s="353">
        <v>109</v>
      </c>
      <c r="M9" s="353">
        <v>105</v>
      </c>
      <c r="N9" s="323">
        <v>10</v>
      </c>
      <c r="O9" s="316">
        <v>2</v>
      </c>
    </row>
    <row r="10" spans="1:15" ht="16.5" x14ac:dyDescent="0.45">
      <c r="A10" s="180" t="s">
        <v>201</v>
      </c>
      <c r="B10" s="116">
        <v>77</v>
      </c>
      <c r="C10" s="124">
        <v>10.032894736842106</v>
      </c>
      <c r="D10" s="116">
        <v>0</v>
      </c>
      <c r="E10" s="352">
        <f t="shared" si="0"/>
        <v>77</v>
      </c>
      <c r="F10" s="116">
        <v>3</v>
      </c>
      <c r="G10" s="353">
        <v>77</v>
      </c>
      <c r="H10" s="353">
        <v>77</v>
      </c>
      <c r="I10" s="353">
        <v>77</v>
      </c>
      <c r="J10" s="353">
        <v>74</v>
      </c>
      <c r="K10" s="353">
        <v>71</v>
      </c>
      <c r="L10" s="353">
        <v>69</v>
      </c>
      <c r="M10" s="353">
        <v>69</v>
      </c>
      <c r="N10" s="323">
        <v>3</v>
      </c>
      <c r="O10" s="316">
        <v>2</v>
      </c>
    </row>
    <row r="11" spans="1:15" ht="16.5" x14ac:dyDescent="0.45">
      <c r="A11" s="180" t="s">
        <v>219</v>
      </c>
      <c r="B11" s="116">
        <v>76</v>
      </c>
      <c r="C11" s="124">
        <v>9.0460526315789487</v>
      </c>
      <c r="D11" s="116">
        <v>0</v>
      </c>
      <c r="E11" s="352">
        <f t="shared" si="0"/>
        <v>76</v>
      </c>
      <c r="F11" s="116">
        <v>0</v>
      </c>
      <c r="G11" s="353">
        <v>76</v>
      </c>
      <c r="H11" s="353">
        <v>76</v>
      </c>
      <c r="I11" s="353">
        <v>76</v>
      </c>
      <c r="J11" s="353">
        <v>75</v>
      </c>
      <c r="K11" s="353">
        <v>73</v>
      </c>
      <c r="L11" s="353">
        <v>70</v>
      </c>
      <c r="M11" s="353">
        <v>68</v>
      </c>
      <c r="N11" s="323">
        <v>8</v>
      </c>
      <c r="O11" s="316">
        <v>0</v>
      </c>
    </row>
    <row r="12" spans="1:15" ht="16.5" x14ac:dyDescent="0.45">
      <c r="A12" s="180" t="s">
        <v>233</v>
      </c>
      <c r="B12" s="116">
        <v>66</v>
      </c>
      <c r="C12" s="124">
        <v>8.026315789473685</v>
      </c>
      <c r="D12" s="116">
        <v>0</v>
      </c>
      <c r="E12" s="352">
        <f t="shared" si="0"/>
        <v>66</v>
      </c>
      <c r="F12" s="116">
        <v>2</v>
      </c>
      <c r="G12" s="353">
        <v>66</v>
      </c>
      <c r="H12" s="353">
        <v>66</v>
      </c>
      <c r="I12" s="353">
        <v>65</v>
      </c>
      <c r="J12" s="353">
        <v>65</v>
      </c>
      <c r="K12" s="353">
        <v>65</v>
      </c>
      <c r="L12" s="353">
        <v>63</v>
      </c>
      <c r="M12" s="353">
        <v>60</v>
      </c>
      <c r="N12" s="323">
        <v>3</v>
      </c>
      <c r="O12" s="316">
        <v>1</v>
      </c>
    </row>
    <row r="13" spans="1:15" ht="16.5" x14ac:dyDescent="0.45">
      <c r="A13" s="180" t="s">
        <v>237</v>
      </c>
      <c r="B13" s="116">
        <v>60</v>
      </c>
      <c r="C13" s="124">
        <v>7.0394736842105265</v>
      </c>
      <c r="D13" s="116">
        <v>0</v>
      </c>
      <c r="E13" s="352">
        <f t="shared" si="0"/>
        <v>60</v>
      </c>
      <c r="F13" s="116">
        <v>1</v>
      </c>
      <c r="G13" s="353"/>
      <c r="H13" s="353">
        <v>60</v>
      </c>
      <c r="I13" s="353">
        <v>60</v>
      </c>
      <c r="J13" s="353">
        <v>60</v>
      </c>
      <c r="K13" s="353">
        <v>57</v>
      </c>
      <c r="L13" s="353">
        <v>55</v>
      </c>
      <c r="M13" s="353">
        <v>52</v>
      </c>
      <c r="N13" s="323">
        <v>7</v>
      </c>
      <c r="O13" s="316">
        <v>0</v>
      </c>
    </row>
    <row r="14" spans="1:15" ht="16.5" x14ac:dyDescent="0.45">
      <c r="A14" s="180" t="s">
        <v>248</v>
      </c>
      <c r="B14" s="116">
        <v>59</v>
      </c>
      <c r="C14" s="124">
        <v>6.0197368421052637</v>
      </c>
      <c r="D14" s="116">
        <v>0</v>
      </c>
      <c r="E14" s="352">
        <f t="shared" ref="E14:E19" si="1">B14-D14</f>
        <v>59</v>
      </c>
      <c r="F14" s="116">
        <v>0</v>
      </c>
      <c r="G14" s="353"/>
      <c r="H14" s="353"/>
      <c r="I14" s="353">
        <v>58</v>
      </c>
      <c r="J14" s="353">
        <v>57</v>
      </c>
      <c r="K14" s="353">
        <v>57</v>
      </c>
      <c r="L14" s="353">
        <v>56</v>
      </c>
      <c r="M14" s="353">
        <v>53</v>
      </c>
      <c r="N14" s="323">
        <v>6</v>
      </c>
      <c r="O14" s="316">
        <v>0</v>
      </c>
    </row>
    <row r="15" spans="1:15" ht="16.5" x14ac:dyDescent="0.45">
      <c r="A15" s="180" t="s">
        <v>278</v>
      </c>
      <c r="B15" s="116">
        <v>45</v>
      </c>
      <c r="C15" s="124">
        <v>5</v>
      </c>
      <c r="D15" s="116">
        <v>0</v>
      </c>
      <c r="E15" s="352">
        <f t="shared" si="1"/>
        <v>45</v>
      </c>
      <c r="F15" s="116">
        <v>0</v>
      </c>
      <c r="G15" s="353"/>
      <c r="H15" s="353"/>
      <c r="I15" s="353"/>
      <c r="J15" s="353">
        <v>45</v>
      </c>
      <c r="K15" s="353">
        <v>43</v>
      </c>
      <c r="L15" s="353">
        <v>42</v>
      </c>
      <c r="M15" s="353">
        <v>41</v>
      </c>
      <c r="N15" s="323">
        <v>4</v>
      </c>
      <c r="O15" s="316">
        <v>0</v>
      </c>
    </row>
    <row r="16" spans="1:15" ht="16.5" x14ac:dyDescent="0.45">
      <c r="A16" s="180" t="s">
        <v>289</v>
      </c>
      <c r="B16" s="116">
        <v>47</v>
      </c>
      <c r="C16" s="124">
        <v>4.0131578947368425</v>
      </c>
      <c r="D16" s="116">
        <v>0</v>
      </c>
      <c r="E16" s="352">
        <f t="shared" si="1"/>
        <v>47</v>
      </c>
      <c r="F16" s="116">
        <v>0</v>
      </c>
      <c r="G16" s="353"/>
      <c r="H16" s="353"/>
      <c r="I16" s="353"/>
      <c r="J16" s="353"/>
      <c r="K16" s="353">
        <v>46</v>
      </c>
      <c r="L16" s="353">
        <v>46</v>
      </c>
      <c r="M16" s="353">
        <v>46</v>
      </c>
      <c r="N16" s="323">
        <v>1</v>
      </c>
      <c r="O16" s="316">
        <v>0</v>
      </c>
    </row>
    <row r="17" spans="1:17" ht="16.5" x14ac:dyDescent="0.45">
      <c r="A17" s="180" t="s">
        <v>298</v>
      </c>
      <c r="B17" s="116">
        <v>105</v>
      </c>
      <c r="C17" s="124">
        <v>2.9934210526315792</v>
      </c>
      <c r="D17" s="116">
        <v>0</v>
      </c>
      <c r="E17" s="352">
        <f t="shared" si="1"/>
        <v>105</v>
      </c>
      <c r="F17" s="116">
        <v>0</v>
      </c>
      <c r="G17" s="353"/>
      <c r="H17" s="353"/>
      <c r="I17" s="353"/>
      <c r="J17" s="353"/>
      <c r="K17" s="353"/>
      <c r="L17" s="353">
        <v>103</v>
      </c>
      <c r="M17" s="353">
        <v>99</v>
      </c>
      <c r="N17" s="323">
        <v>5</v>
      </c>
      <c r="O17" s="316">
        <v>1</v>
      </c>
    </row>
    <row r="18" spans="1:17" ht="16.5" x14ac:dyDescent="0.45">
      <c r="A18" s="180" t="s">
        <v>307</v>
      </c>
      <c r="B18" s="302">
        <v>86</v>
      </c>
      <c r="C18" s="124">
        <v>2.0065789473684212</v>
      </c>
      <c r="D18" s="302">
        <v>0</v>
      </c>
      <c r="E18" s="352">
        <f t="shared" si="1"/>
        <v>86</v>
      </c>
      <c r="F18" s="116">
        <v>0</v>
      </c>
      <c r="G18" s="353"/>
      <c r="H18" s="353"/>
      <c r="I18" s="353"/>
      <c r="J18" s="353"/>
      <c r="K18" s="353"/>
      <c r="L18" s="353"/>
      <c r="M18" s="353">
        <v>81</v>
      </c>
      <c r="N18" s="323">
        <v>4</v>
      </c>
      <c r="O18" s="316">
        <v>1</v>
      </c>
    </row>
    <row r="19" spans="1:17" ht="17" thickBot="1" x14ac:dyDescent="0.5">
      <c r="A19" s="180" t="s">
        <v>313</v>
      </c>
      <c r="B19" s="302">
        <v>110</v>
      </c>
      <c r="C19" s="124">
        <v>0.98684210526315796</v>
      </c>
      <c r="D19" s="302">
        <v>0</v>
      </c>
      <c r="E19" s="352">
        <f t="shared" si="1"/>
        <v>110</v>
      </c>
      <c r="F19" s="116">
        <v>0</v>
      </c>
      <c r="G19" s="354"/>
      <c r="H19" s="354"/>
      <c r="I19" s="355"/>
      <c r="J19" s="356"/>
      <c r="K19" s="356"/>
      <c r="L19" s="356"/>
      <c r="M19" s="357"/>
      <c r="N19" s="324"/>
      <c r="O19" s="317"/>
    </row>
    <row r="20" spans="1:17" ht="17" thickBot="1" x14ac:dyDescent="0.5">
      <c r="A20" s="121" t="s">
        <v>15</v>
      </c>
      <c r="B20" s="122">
        <f>SUM(B5:B19)</f>
        <v>1010</v>
      </c>
      <c r="C20" s="122"/>
      <c r="D20" s="122">
        <f>SUM(D5:D19)</f>
        <v>21</v>
      </c>
      <c r="E20" s="122">
        <f>SUM(E5:E19)</f>
        <v>989</v>
      </c>
      <c r="F20" s="122">
        <f>SUM(F5:F19)</f>
        <v>12</v>
      </c>
      <c r="G20" s="122">
        <f t="shared" ref="G20:L20" si="2">SUM(G5:G19)</f>
        <v>477</v>
      </c>
      <c r="H20" s="122">
        <f t="shared" si="2"/>
        <v>533</v>
      </c>
      <c r="I20" s="122">
        <f t="shared" si="2"/>
        <v>588</v>
      </c>
      <c r="J20" s="122">
        <f t="shared" si="2"/>
        <v>623</v>
      </c>
      <c r="K20" s="122">
        <f t="shared" si="2"/>
        <v>656</v>
      </c>
      <c r="L20" s="122">
        <f t="shared" si="2"/>
        <v>742</v>
      </c>
      <c r="M20" s="122">
        <f>SUM(M5:M19)</f>
        <v>799</v>
      </c>
      <c r="N20" s="122">
        <f>SUM(N5:N19)</f>
        <v>58</v>
      </c>
      <c r="O20" s="122">
        <f>SUM(O5:O19)</f>
        <v>10</v>
      </c>
    </row>
    <row r="21" spans="1:17" ht="15" thickBot="1" x14ac:dyDescent="0.4"/>
    <row r="22" spans="1:17" ht="16.5" x14ac:dyDescent="0.45">
      <c r="A22" s="196" t="s">
        <v>197</v>
      </c>
      <c r="B22" s="494" t="s">
        <v>314</v>
      </c>
      <c r="C22" s="495"/>
      <c r="D22" s="495"/>
      <c r="E22" s="496"/>
      <c r="F22" s="348"/>
      <c r="G22" s="497" t="s">
        <v>315</v>
      </c>
      <c r="H22" s="498"/>
      <c r="I22" s="498"/>
      <c r="J22" s="498"/>
      <c r="K22" s="498"/>
      <c r="L22" s="498"/>
      <c r="M22" s="498"/>
      <c r="N22" s="498"/>
      <c r="O22" s="498"/>
      <c r="P22" s="498"/>
    </row>
    <row r="23" spans="1:17" ht="33.5" thickBot="1" x14ac:dyDescent="0.4">
      <c r="A23" s="358" t="s">
        <v>189</v>
      </c>
      <c r="B23" s="350" t="s">
        <v>316</v>
      </c>
      <c r="C23" s="350" t="s">
        <v>317</v>
      </c>
      <c r="D23" s="350" t="s">
        <v>300</v>
      </c>
      <c r="E23" s="350" t="s">
        <v>318</v>
      </c>
      <c r="F23" s="350" t="s">
        <v>319</v>
      </c>
      <c r="G23" s="350" t="s">
        <v>328</v>
      </c>
      <c r="H23" s="350" t="s">
        <v>321</v>
      </c>
      <c r="I23" s="350" t="s">
        <v>322</v>
      </c>
      <c r="J23" s="350" t="s">
        <v>323</v>
      </c>
      <c r="K23" s="350" t="s">
        <v>324</v>
      </c>
      <c r="L23" s="350" t="s">
        <v>325</v>
      </c>
      <c r="M23" s="350" t="s">
        <v>326</v>
      </c>
      <c r="N23" s="350" t="s">
        <v>83</v>
      </c>
      <c r="O23" s="350" t="s">
        <v>327</v>
      </c>
      <c r="P23" s="350" t="s">
        <v>319</v>
      </c>
    </row>
    <row r="24" spans="1:17" ht="16.5" x14ac:dyDescent="0.45">
      <c r="A24" s="123" t="s">
        <v>117</v>
      </c>
      <c r="B24" s="124">
        <v>24</v>
      </c>
      <c r="C24" s="124">
        <f>C5</f>
        <v>15</v>
      </c>
      <c r="D24" s="136">
        <f>D5</f>
        <v>4</v>
      </c>
      <c r="E24" s="352">
        <f>E5</f>
        <v>20</v>
      </c>
      <c r="F24" s="116">
        <f>F5</f>
        <v>2</v>
      </c>
      <c r="G24" s="128">
        <f t="shared" ref="G24:G36" si="3">IF(G5/E5&gt;0,G5/E5," ")</f>
        <v>1</v>
      </c>
      <c r="H24" s="128">
        <f t="shared" ref="H24:H36" si="4">IF(H5/E5&gt;0,H5/E5," ")</f>
        <v>0.95</v>
      </c>
      <c r="I24" s="128">
        <f t="shared" ref="I24:I36" si="5">IF(I5/E5&gt;0,I5/E5," ")</f>
        <v>0.95</v>
      </c>
      <c r="J24" s="128">
        <f t="shared" ref="J24:J36" si="6">IF(J5/E5&gt;0,J5/E5," ")</f>
        <v>0.95</v>
      </c>
      <c r="K24" s="128">
        <f t="shared" ref="K24:K36" si="7">IF(K5/E5&gt;0,K5/E5," ")</f>
        <v>0.9</v>
      </c>
      <c r="L24" s="128">
        <f t="shared" ref="L24:L37" si="8">IF(L5/E5&gt;0,L5/E5," ")</f>
        <v>0.9</v>
      </c>
      <c r="M24" s="128">
        <f>IF(M5/E5&gt;0,M5/E5," ")</f>
        <v>0.8</v>
      </c>
      <c r="N24" s="360">
        <f>IF(N5/E5&gt;0,N5/E5," ")</f>
        <v>0.1</v>
      </c>
      <c r="O24" s="359">
        <f>IF(O5/E5&gt;0,O5/E5,0)</f>
        <v>0</v>
      </c>
      <c r="P24" s="359">
        <f>IF(F5/E5&gt;0,F5/E5,0)</f>
        <v>0.1</v>
      </c>
      <c r="Q24" s="76"/>
    </row>
    <row r="25" spans="1:17" ht="16.5" x14ac:dyDescent="0.45">
      <c r="A25" s="115" t="s">
        <v>130</v>
      </c>
      <c r="B25" s="116">
        <v>32</v>
      </c>
      <c r="C25" s="124">
        <f t="shared" ref="C25:F38" si="9">C6</f>
        <v>14.013157894736842</v>
      </c>
      <c r="D25" s="136">
        <f t="shared" si="9"/>
        <v>7</v>
      </c>
      <c r="E25" s="352">
        <f t="shared" si="9"/>
        <v>25</v>
      </c>
      <c r="F25" s="116">
        <f t="shared" si="9"/>
        <v>1</v>
      </c>
      <c r="G25" s="128">
        <f t="shared" si="3"/>
        <v>1</v>
      </c>
      <c r="H25" s="128">
        <f t="shared" si="4"/>
        <v>0.96</v>
      </c>
      <c r="I25" s="128">
        <f t="shared" si="5"/>
        <v>0.92</v>
      </c>
      <c r="J25" s="128">
        <f t="shared" si="6"/>
        <v>0.92</v>
      </c>
      <c r="K25" s="128">
        <f t="shared" si="7"/>
        <v>0.92</v>
      </c>
      <c r="L25" s="128">
        <f t="shared" si="8"/>
        <v>0.84</v>
      </c>
      <c r="M25" s="128">
        <f t="shared" ref="M25:M37" si="10">IF(M6/E6&gt;0,M6/E6," ")</f>
        <v>0.84</v>
      </c>
      <c r="N25" s="360">
        <f t="shared" ref="N25:N38" si="11">IF(N6/E6&gt;0,N6/E6," ")</f>
        <v>0.08</v>
      </c>
      <c r="O25" s="359">
        <f t="shared" ref="O25:O37" si="12">IF(O6/E6&gt;0,O6/E6,0)</f>
        <v>0.04</v>
      </c>
      <c r="P25" s="359">
        <f t="shared" ref="P25:P37" si="13">IF(F6/E6&gt;0,F6/E6,0)</f>
        <v>0.04</v>
      </c>
      <c r="Q25" s="76"/>
    </row>
    <row r="26" spans="1:17" ht="16.5" x14ac:dyDescent="0.45">
      <c r="A26" s="119" t="s">
        <v>157</v>
      </c>
      <c r="B26" s="116">
        <v>39</v>
      </c>
      <c r="C26" s="124">
        <f t="shared" si="9"/>
        <v>12.993421052631579</v>
      </c>
      <c r="D26" s="136">
        <f t="shared" si="9"/>
        <v>5</v>
      </c>
      <c r="E26" s="352">
        <f t="shared" si="9"/>
        <v>34</v>
      </c>
      <c r="F26" s="116">
        <f t="shared" si="9"/>
        <v>1</v>
      </c>
      <c r="G26" s="128">
        <f t="shared" si="3"/>
        <v>1</v>
      </c>
      <c r="H26" s="128">
        <f t="shared" si="4"/>
        <v>0.94117647058823528</v>
      </c>
      <c r="I26" s="128">
        <f t="shared" si="5"/>
        <v>0.94117647058823528</v>
      </c>
      <c r="J26" s="128">
        <f t="shared" si="6"/>
        <v>0.94117647058823528</v>
      </c>
      <c r="K26" s="128">
        <f t="shared" si="7"/>
        <v>0.91176470588235292</v>
      </c>
      <c r="L26" s="128">
        <f t="shared" si="8"/>
        <v>0.91176470588235292</v>
      </c>
      <c r="M26" s="128">
        <f t="shared" si="10"/>
        <v>0.88235294117647056</v>
      </c>
      <c r="N26" s="360">
        <f t="shared" si="11"/>
        <v>5.8823529411764705E-2</v>
      </c>
      <c r="O26" s="359">
        <f t="shared" si="12"/>
        <v>2.9411764705882353E-2</v>
      </c>
      <c r="P26" s="359">
        <f t="shared" si="13"/>
        <v>2.9411764705882353E-2</v>
      </c>
      <c r="Q26" s="76"/>
    </row>
    <row r="27" spans="1:17" ht="16.5" x14ac:dyDescent="0.45">
      <c r="A27" s="119" t="s">
        <v>158</v>
      </c>
      <c r="B27" s="116">
        <v>66</v>
      </c>
      <c r="C27" s="124">
        <f t="shared" si="9"/>
        <v>11.973684210526317</v>
      </c>
      <c r="D27" s="136">
        <f t="shared" si="9"/>
        <v>5</v>
      </c>
      <c r="E27" s="352">
        <f t="shared" si="9"/>
        <v>61</v>
      </c>
      <c r="F27" s="116">
        <f t="shared" si="9"/>
        <v>1</v>
      </c>
      <c r="G27" s="128">
        <f t="shared" si="3"/>
        <v>1</v>
      </c>
      <c r="H27" s="128">
        <f t="shared" si="4"/>
        <v>1</v>
      </c>
      <c r="I27" s="128">
        <f t="shared" si="5"/>
        <v>1</v>
      </c>
      <c r="J27" s="128">
        <f t="shared" si="6"/>
        <v>0.96721311475409832</v>
      </c>
      <c r="K27" s="128">
        <f t="shared" si="7"/>
        <v>0.96721311475409832</v>
      </c>
      <c r="L27" s="128">
        <f t="shared" si="8"/>
        <v>0.96721311475409832</v>
      </c>
      <c r="M27" s="128">
        <f t="shared" si="10"/>
        <v>0.95081967213114749</v>
      </c>
      <c r="N27" s="360">
        <f t="shared" si="11"/>
        <v>1.6393442622950821E-2</v>
      </c>
      <c r="O27" s="359">
        <f t="shared" si="12"/>
        <v>1.6393442622950821E-2</v>
      </c>
      <c r="P27" s="359">
        <f t="shared" si="13"/>
        <v>1.6393442622950821E-2</v>
      </c>
      <c r="Q27" s="76"/>
    </row>
    <row r="28" spans="1:17" ht="16.5" x14ac:dyDescent="0.45">
      <c r="A28" s="180" t="s">
        <v>192</v>
      </c>
      <c r="B28" s="116">
        <v>118</v>
      </c>
      <c r="C28" s="124">
        <f t="shared" si="9"/>
        <v>11.052631578947368</v>
      </c>
      <c r="D28" s="136">
        <f t="shared" si="9"/>
        <v>0</v>
      </c>
      <c r="E28" s="352">
        <f t="shared" si="9"/>
        <v>118</v>
      </c>
      <c r="F28" s="116">
        <f t="shared" si="9"/>
        <v>1</v>
      </c>
      <c r="G28" s="128">
        <f t="shared" si="3"/>
        <v>1</v>
      </c>
      <c r="H28" s="128">
        <f t="shared" si="4"/>
        <v>1</v>
      </c>
      <c r="I28" s="128">
        <f t="shared" si="5"/>
        <v>0.99152542372881358</v>
      </c>
      <c r="J28" s="128">
        <f t="shared" si="6"/>
        <v>0.96610169491525422</v>
      </c>
      <c r="K28" s="128">
        <f t="shared" si="7"/>
        <v>0.9576271186440678</v>
      </c>
      <c r="L28" s="128">
        <f t="shared" si="8"/>
        <v>0.92372881355932202</v>
      </c>
      <c r="M28" s="128">
        <f t="shared" si="10"/>
        <v>0.88983050847457623</v>
      </c>
      <c r="N28" s="360">
        <f t="shared" si="11"/>
        <v>8.4745762711864403E-2</v>
      </c>
      <c r="O28" s="359">
        <f t="shared" si="12"/>
        <v>1.6949152542372881E-2</v>
      </c>
      <c r="P28" s="359">
        <f t="shared" si="13"/>
        <v>8.4745762711864406E-3</v>
      </c>
      <c r="Q28" s="76"/>
    </row>
    <row r="29" spans="1:17" ht="16.5" x14ac:dyDescent="0.45">
      <c r="A29" s="180" t="s">
        <v>201</v>
      </c>
      <c r="B29" s="116">
        <v>77</v>
      </c>
      <c r="C29" s="124">
        <f t="shared" si="9"/>
        <v>10.032894736842106</v>
      </c>
      <c r="D29" s="136">
        <f t="shared" si="9"/>
        <v>0</v>
      </c>
      <c r="E29" s="352">
        <f t="shared" si="9"/>
        <v>77</v>
      </c>
      <c r="F29" s="116">
        <f t="shared" si="9"/>
        <v>3</v>
      </c>
      <c r="G29" s="128">
        <f t="shared" si="3"/>
        <v>1</v>
      </c>
      <c r="H29" s="128">
        <f t="shared" si="4"/>
        <v>1</v>
      </c>
      <c r="I29" s="128">
        <f t="shared" si="5"/>
        <v>1</v>
      </c>
      <c r="J29" s="128">
        <f t="shared" si="6"/>
        <v>0.96103896103896103</v>
      </c>
      <c r="K29" s="128">
        <f t="shared" si="7"/>
        <v>0.92207792207792205</v>
      </c>
      <c r="L29" s="128">
        <f t="shared" si="8"/>
        <v>0.89610389610389607</v>
      </c>
      <c r="M29" s="128">
        <f t="shared" si="10"/>
        <v>0.89610389610389607</v>
      </c>
      <c r="N29" s="360">
        <f t="shared" si="11"/>
        <v>3.896103896103896E-2</v>
      </c>
      <c r="O29" s="359">
        <f t="shared" si="12"/>
        <v>2.5974025974025976E-2</v>
      </c>
      <c r="P29" s="359">
        <f t="shared" si="13"/>
        <v>3.896103896103896E-2</v>
      </c>
      <c r="Q29" s="76"/>
    </row>
    <row r="30" spans="1:17" ht="16.5" x14ac:dyDescent="0.45">
      <c r="A30" s="180" t="s">
        <v>219</v>
      </c>
      <c r="B30" s="116">
        <v>76</v>
      </c>
      <c r="C30" s="124">
        <f t="shared" si="9"/>
        <v>9.0460526315789487</v>
      </c>
      <c r="D30" s="136">
        <f t="shared" si="9"/>
        <v>0</v>
      </c>
      <c r="E30" s="352">
        <f t="shared" si="9"/>
        <v>76</v>
      </c>
      <c r="F30" s="116">
        <f t="shared" si="9"/>
        <v>0</v>
      </c>
      <c r="G30" s="128">
        <f t="shared" si="3"/>
        <v>1</v>
      </c>
      <c r="H30" s="128">
        <f t="shared" si="4"/>
        <v>1</v>
      </c>
      <c r="I30" s="128">
        <f t="shared" si="5"/>
        <v>1</v>
      </c>
      <c r="J30" s="128">
        <f t="shared" si="6"/>
        <v>0.98684210526315785</v>
      </c>
      <c r="K30" s="128">
        <f t="shared" si="7"/>
        <v>0.96052631578947367</v>
      </c>
      <c r="L30" s="128">
        <f t="shared" si="8"/>
        <v>0.92105263157894735</v>
      </c>
      <c r="M30" s="128">
        <f t="shared" si="10"/>
        <v>0.89473684210526316</v>
      </c>
      <c r="N30" s="360">
        <f t="shared" si="11"/>
        <v>0.10526315789473684</v>
      </c>
      <c r="O30" s="359">
        <f t="shared" si="12"/>
        <v>0</v>
      </c>
      <c r="P30" s="359">
        <f t="shared" si="13"/>
        <v>0</v>
      </c>
      <c r="Q30" s="76"/>
    </row>
    <row r="31" spans="1:17" ht="16.5" x14ac:dyDescent="0.45">
      <c r="A31" s="180" t="s">
        <v>233</v>
      </c>
      <c r="B31" s="116">
        <v>66</v>
      </c>
      <c r="C31" s="124">
        <f t="shared" si="9"/>
        <v>8.026315789473685</v>
      </c>
      <c r="D31" s="136">
        <f t="shared" si="9"/>
        <v>0</v>
      </c>
      <c r="E31" s="352">
        <f t="shared" si="9"/>
        <v>66</v>
      </c>
      <c r="F31" s="116">
        <f t="shared" si="9"/>
        <v>2</v>
      </c>
      <c r="G31" s="128">
        <f t="shared" si="3"/>
        <v>1</v>
      </c>
      <c r="H31" s="128">
        <f t="shared" si="4"/>
        <v>1</v>
      </c>
      <c r="I31" s="128">
        <f t="shared" si="5"/>
        <v>0.98484848484848486</v>
      </c>
      <c r="J31" s="128">
        <f t="shared" si="6"/>
        <v>0.98484848484848486</v>
      </c>
      <c r="K31" s="128">
        <f t="shared" si="7"/>
        <v>0.98484848484848486</v>
      </c>
      <c r="L31" s="128">
        <f t="shared" si="8"/>
        <v>0.95454545454545459</v>
      </c>
      <c r="M31" s="128">
        <f t="shared" si="10"/>
        <v>0.90909090909090906</v>
      </c>
      <c r="N31" s="360">
        <f t="shared" si="11"/>
        <v>4.5454545454545456E-2</v>
      </c>
      <c r="O31" s="359">
        <f t="shared" si="12"/>
        <v>1.5151515151515152E-2</v>
      </c>
      <c r="P31" s="359">
        <f t="shared" si="13"/>
        <v>3.0303030303030304E-2</v>
      </c>
      <c r="Q31" s="76"/>
    </row>
    <row r="32" spans="1:17" ht="16.5" x14ac:dyDescent="0.45">
      <c r="A32" s="180" t="s">
        <v>237</v>
      </c>
      <c r="B32" s="116">
        <v>60</v>
      </c>
      <c r="C32" s="124">
        <f t="shared" si="9"/>
        <v>7.0394736842105265</v>
      </c>
      <c r="D32" s="136">
        <f t="shared" si="9"/>
        <v>0</v>
      </c>
      <c r="E32" s="352">
        <f t="shared" si="9"/>
        <v>60</v>
      </c>
      <c r="F32" s="116">
        <f t="shared" si="9"/>
        <v>1</v>
      </c>
      <c r="G32" s="128" t="str">
        <f t="shared" si="3"/>
        <v xml:space="preserve"> </v>
      </c>
      <c r="H32" s="128">
        <f t="shared" si="4"/>
        <v>1</v>
      </c>
      <c r="I32" s="128">
        <f t="shared" si="5"/>
        <v>1</v>
      </c>
      <c r="J32" s="128">
        <f t="shared" si="6"/>
        <v>1</v>
      </c>
      <c r="K32" s="128">
        <f t="shared" si="7"/>
        <v>0.95</v>
      </c>
      <c r="L32" s="128">
        <f t="shared" si="8"/>
        <v>0.91666666666666663</v>
      </c>
      <c r="M32" s="128">
        <f t="shared" si="10"/>
        <v>0.8666666666666667</v>
      </c>
      <c r="N32" s="360">
        <f t="shared" si="11"/>
        <v>0.11666666666666667</v>
      </c>
      <c r="O32" s="359">
        <f t="shared" si="12"/>
        <v>0</v>
      </c>
      <c r="P32" s="359">
        <f t="shared" si="13"/>
        <v>1.6666666666666666E-2</v>
      </c>
      <c r="Q32" s="76"/>
    </row>
    <row r="33" spans="1:17" ht="16.5" x14ac:dyDescent="0.45">
      <c r="A33" s="180" t="s">
        <v>248</v>
      </c>
      <c r="B33" s="116">
        <v>59</v>
      </c>
      <c r="C33" s="124">
        <f t="shared" si="9"/>
        <v>6.0197368421052637</v>
      </c>
      <c r="D33" s="136">
        <f t="shared" si="9"/>
        <v>0</v>
      </c>
      <c r="E33" s="352">
        <f t="shared" si="9"/>
        <v>59</v>
      </c>
      <c r="F33" s="116">
        <f t="shared" si="9"/>
        <v>0</v>
      </c>
      <c r="G33" s="128" t="str">
        <f t="shared" si="3"/>
        <v xml:space="preserve"> </v>
      </c>
      <c r="H33" s="128" t="str">
        <f t="shared" si="4"/>
        <v xml:space="preserve"> </v>
      </c>
      <c r="I33" s="128">
        <f t="shared" si="5"/>
        <v>0.98305084745762716</v>
      </c>
      <c r="J33" s="128">
        <f t="shared" si="6"/>
        <v>0.96610169491525422</v>
      </c>
      <c r="K33" s="128">
        <f t="shared" si="7"/>
        <v>0.96610169491525422</v>
      </c>
      <c r="L33" s="128">
        <f t="shared" si="8"/>
        <v>0.94915254237288138</v>
      </c>
      <c r="M33" s="128">
        <f t="shared" si="10"/>
        <v>0.89830508474576276</v>
      </c>
      <c r="N33" s="360">
        <f t="shared" si="11"/>
        <v>0.10169491525423729</v>
      </c>
      <c r="O33" s="359">
        <f t="shared" si="12"/>
        <v>0</v>
      </c>
      <c r="P33" s="359">
        <f t="shared" si="13"/>
        <v>0</v>
      </c>
      <c r="Q33" s="76"/>
    </row>
    <row r="34" spans="1:17" ht="16.5" x14ac:dyDescent="0.45">
      <c r="A34" s="180" t="s">
        <v>278</v>
      </c>
      <c r="B34" s="116">
        <v>45</v>
      </c>
      <c r="C34" s="124">
        <f t="shared" si="9"/>
        <v>5</v>
      </c>
      <c r="D34" s="136">
        <f t="shared" si="9"/>
        <v>0</v>
      </c>
      <c r="E34" s="352">
        <f t="shared" si="9"/>
        <v>45</v>
      </c>
      <c r="F34" s="116">
        <f t="shared" si="9"/>
        <v>0</v>
      </c>
      <c r="G34" s="128" t="str">
        <f t="shared" si="3"/>
        <v xml:space="preserve"> </v>
      </c>
      <c r="H34" s="128" t="str">
        <f t="shared" si="4"/>
        <v xml:space="preserve"> </v>
      </c>
      <c r="I34" s="128" t="str">
        <f t="shared" si="5"/>
        <v xml:space="preserve"> </v>
      </c>
      <c r="J34" s="128">
        <f t="shared" si="6"/>
        <v>1</v>
      </c>
      <c r="K34" s="128">
        <f t="shared" si="7"/>
        <v>0.9555555555555556</v>
      </c>
      <c r="L34" s="128">
        <f t="shared" si="8"/>
        <v>0.93333333333333335</v>
      </c>
      <c r="M34" s="128">
        <f t="shared" si="10"/>
        <v>0.91111111111111109</v>
      </c>
      <c r="N34" s="360">
        <f t="shared" si="11"/>
        <v>8.8888888888888892E-2</v>
      </c>
      <c r="O34" s="359">
        <f t="shared" si="12"/>
        <v>0</v>
      </c>
      <c r="P34" s="359">
        <f t="shared" si="13"/>
        <v>0</v>
      </c>
      <c r="Q34" s="76"/>
    </row>
    <row r="35" spans="1:17" ht="16.5" x14ac:dyDescent="0.45">
      <c r="A35" s="180" t="s">
        <v>289</v>
      </c>
      <c r="B35" s="116">
        <v>47</v>
      </c>
      <c r="C35" s="124">
        <f t="shared" si="9"/>
        <v>4.0131578947368425</v>
      </c>
      <c r="D35" s="136">
        <f t="shared" si="9"/>
        <v>0</v>
      </c>
      <c r="E35" s="352">
        <f t="shared" si="9"/>
        <v>47</v>
      </c>
      <c r="F35" s="116">
        <f t="shared" si="9"/>
        <v>0</v>
      </c>
      <c r="G35" s="128" t="str">
        <f t="shared" si="3"/>
        <v xml:space="preserve"> </v>
      </c>
      <c r="H35" s="128" t="str">
        <f t="shared" si="4"/>
        <v xml:space="preserve"> </v>
      </c>
      <c r="I35" s="128" t="str">
        <f t="shared" si="5"/>
        <v xml:space="preserve"> </v>
      </c>
      <c r="J35" s="128" t="str">
        <f t="shared" si="6"/>
        <v xml:space="preserve"> </v>
      </c>
      <c r="K35" s="128">
        <f t="shared" si="7"/>
        <v>0.97872340425531912</v>
      </c>
      <c r="L35" s="128">
        <f t="shared" si="8"/>
        <v>0.97872340425531912</v>
      </c>
      <c r="M35" s="128">
        <f t="shared" si="10"/>
        <v>0.97872340425531912</v>
      </c>
      <c r="N35" s="360">
        <f t="shared" si="11"/>
        <v>2.1276595744680851E-2</v>
      </c>
      <c r="O35" s="359">
        <f t="shared" si="12"/>
        <v>0</v>
      </c>
      <c r="P35" s="359">
        <f t="shared" si="13"/>
        <v>0</v>
      </c>
      <c r="Q35" s="76"/>
    </row>
    <row r="36" spans="1:17" ht="16.5" x14ac:dyDescent="0.45">
      <c r="A36" s="180" t="s">
        <v>298</v>
      </c>
      <c r="B36" s="116">
        <v>105</v>
      </c>
      <c r="C36" s="124">
        <f t="shared" si="9"/>
        <v>2.9934210526315792</v>
      </c>
      <c r="D36" s="136">
        <f t="shared" si="9"/>
        <v>0</v>
      </c>
      <c r="E36" s="352">
        <f t="shared" si="9"/>
        <v>105</v>
      </c>
      <c r="F36" s="116">
        <f t="shared" si="9"/>
        <v>0</v>
      </c>
      <c r="G36" s="128" t="str">
        <f t="shared" si="3"/>
        <v xml:space="preserve"> </v>
      </c>
      <c r="H36" s="128" t="str">
        <f t="shared" si="4"/>
        <v xml:space="preserve"> </v>
      </c>
      <c r="I36" s="128" t="str">
        <f t="shared" si="5"/>
        <v xml:space="preserve"> </v>
      </c>
      <c r="J36" s="128" t="str">
        <f t="shared" si="6"/>
        <v xml:space="preserve"> </v>
      </c>
      <c r="K36" s="128" t="str">
        <f t="shared" si="7"/>
        <v xml:space="preserve"> </v>
      </c>
      <c r="L36" s="128">
        <f t="shared" si="8"/>
        <v>0.98095238095238091</v>
      </c>
      <c r="M36" s="128">
        <f t="shared" si="10"/>
        <v>0.94285714285714284</v>
      </c>
      <c r="N36" s="360">
        <f t="shared" si="11"/>
        <v>4.7619047619047616E-2</v>
      </c>
      <c r="O36" s="359">
        <f t="shared" si="12"/>
        <v>9.5238095238095247E-3</v>
      </c>
      <c r="P36" s="359">
        <f t="shared" si="13"/>
        <v>0</v>
      </c>
      <c r="Q36" s="76"/>
    </row>
    <row r="37" spans="1:17" ht="16.5" x14ac:dyDescent="0.45">
      <c r="A37" s="180" t="s">
        <v>307</v>
      </c>
      <c r="B37" s="302">
        <v>86</v>
      </c>
      <c r="C37" s="124">
        <f t="shared" si="9"/>
        <v>2.0065789473684212</v>
      </c>
      <c r="D37" s="136">
        <f t="shared" si="9"/>
        <v>0</v>
      </c>
      <c r="E37" s="352">
        <f t="shared" si="9"/>
        <v>86</v>
      </c>
      <c r="F37" s="116">
        <f t="shared" si="9"/>
        <v>0</v>
      </c>
      <c r="G37" s="128"/>
      <c r="H37" s="128"/>
      <c r="I37" s="128"/>
      <c r="J37" s="128"/>
      <c r="K37" s="128"/>
      <c r="L37" s="128" t="str">
        <f t="shared" si="8"/>
        <v xml:space="preserve"> </v>
      </c>
      <c r="M37" s="128">
        <f t="shared" si="10"/>
        <v>0.94186046511627908</v>
      </c>
      <c r="N37" s="360">
        <f t="shared" si="11"/>
        <v>4.6511627906976744E-2</v>
      </c>
      <c r="O37" s="359">
        <f t="shared" si="12"/>
        <v>1.1627906976744186E-2</v>
      </c>
      <c r="P37" s="359">
        <f t="shared" si="13"/>
        <v>0</v>
      </c>
      <c r="Q37" s="76"/>
    </row>
    <row r="38" spans="1:17" ht="17" thickBot="1" x14ac:dyDescent="0.5">
      <c r="A38" s="180" t="s">
        <v>313</v>
      </c>
      <c r="B38" s="302">
        <v>110</v>
      </c>
      <c r="C38" s="124">
        <f t="shared" si="9"/>
        <v>0.98684210526315796</v>
      </c>
      <c r="D38" s="136">
        <f t="shared" si="9"/>
        <v>0</v>
      </c>
      <c r="E38" s="352">
        <f t="shared" si="9"/>
        <v>110</v>
      </c>
      <c r="F38" s="116">
        <f t="shared" si="9"/>
        <v>0</v>
      </c>
      <c r="G38" s="303"/>
      <c r="H38" s="302"/>
      <c r="I38" s="304"/>
      <c r="J38" s="305"/>
      <c r="K38" s="305"/>
      <c r="L38" s="128"/>
      <c r="M38" s="128"/>
      <c r="N38" s="128" t="str">
        <f t="shared" si="11"/>
        <v xml:space="preserve"> </v>
      </c>
      <c r="O38" s="359" t="str">
        <f>IF(O19/E19&gt;0,O19/E19," ")</f>
        <v xml:space="preserve"> </v>
      </c>
      <c r="P38" s="359" t="str">
        <f>IF(F19/E19&gt;0,F19/E19," ")</f>
        <v xml:space="preserve"> </v>
      </c>
      <c r="Q38" s="76"/>
    </row>
    <row r="39" spans="1:17" ht="17" thickBot="1" x14ac:dyDescent="0.5">
      <c r="A39" s="121" t="s">
        <v>15</v>
      </c>
      <c r="B39" s="122">
        <f>SUM(B24:B38)</f>
        <v>1010</v>
      </c>
      <c r="C39" s="122"/>
      <c r="D39" s="122">
        <f>SUM(D24:D38)</f>
        <v>21</v>
      </c>
      <c r="E39" s="122">
        <f>SUM(E24:E38)</f>
        <v>989</v>
      </c>
      <c r="F39" s="122">
        <f>SUM(F24:F38)</f>
        <v>12</v>
      </c>
      <c r="G39" s="132">
        <f>AVERAGE(G24:G37)</f>
        <v>1</v>
      </c>
      <c r="H39" s="132">
        <f t="shared" ref="H39:K39" si="14">AVERAGE(H24:H37)</f>
        <v>0.98346405228758171</v>
      </c>
      <c r="I39" s="132">
        <f t="shared" si="14"/>
        <v>0.97706012266231601</v>
      </c>
      <c r="J39" s="132">
        <f t="shared" si="14"/>
        <v>0.9675747751203132</v>
      </c>
      <c r="K39" s="132">
        <f t="shared" si="14"/>
        <v>0.94786985972687743</v>
      </c>
      <c r="L39" s="132">
        <f>AVERAGE(L24:L38)</f>
        <v>0.92871053415420401</v>
      </c>
      <c r="M39" s="132">
        <f>AVERAGE(M24:M38)</f>
        <v>0.90017561741675323</v>
      </c>
      <c r="N39" s="132">
        <f t="shared" ref="N39:P39" si="15">AVERAGE(N24:N38)</f>
        <v>6.8021372795528529E-2</v>
      </c>
      <c r="O39" s="132">
        <f t="shared" si="15"/>
        <v>1.1787972678378635E-2</v>
      </c>
      <c r="P39" s="132">
        <f t="shared" si="15"/>
        <v>2.0015037109339683E-2</v>
      </c>
    </row>
    <row r="40" spans="1:17" x14ac:dyDescent="0.35">
      <c r="P40" s="35"/>
    </row>
  </sheetData>
  <mergeCells count="4">
    <mergeCell ref="B3:E3"/>
    <mergeCell ref="B22:E22"/>
    <mergeCell ref="G3:O3"/>
    <mergeCell ref="G22:P22"/>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Retention Metrics May'23</vt:lpstr>
      <vt:lpstr>Win-backs by plan May'23</vt:lpstr>
      <vt:lpstr>Status Movement Apr vs May</vt:lpstr>
      <vt:lpstr>MTN Cohort Analysis May'23</vt:lpstr>
      <vt:lpstr>AG Ageing and rates new </vt:lpstr>
      <vt:lpstr>LCP Cohort Analysis May'23</vt:lpstr>
      <vt:lpstr>Ageing Report</vt:lpstr>
      <vt:lpstr>Retrieval,Transfered, &amp; Lost Sy</vt:lpstr>
      <vt:lpstr>AG Ageing new for extraction</vt:lpstr>
      <vt:lpstr>Net churn  FY 2020</vt:lpstr>
      <vt:lpstr>Service Metrics Jan'22 Vs Dec</vt:lpstr>
      <vt:lpstr>IT Downtime  Nov ‘21-Til Feb'22</vt:lpstr>
      <vt:lpstr>Churn customers value 4mnths b4</vt:lpstr>
      <vt:lpstr>Customer validation (1st -31st </vt:lpstr>
      <vt:lpstr>Dec ’21 Welcome_Follow up Calls</vt:lpstr>
      <vt:lpstr>Installation Report  Nov ‘21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Musa Wasiu</dc:creator>
  <cp:lastModifiedBy>Musa Wasiu</cp:lastModifiedBy>
  <cp:lastPrinted>2022-03-21T13:01:54Z</cp:lastPrinted>
  <dcterms:created xsi:type="dcterms:W3CDTF">2021-10-10T20:51:47Z</dcterms:created>
  <dcterms:modified xsi:type="dcterms:W3CDTF">2023-06-06T14:35:34Z</dcterms:modified>
</cp:coreProperties>
</file>