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Mark\OneDrive\Documents\DATA_ANALYTICS_FOLDER\data analytics_Files\Dataset_Practices\"/>
    </mc:Choice>
  </mc:AlternateContent>
  <xr:revisionPtr revIDLastSave="0" documentId="13_ncr:1_{0F8DF6F5-9713-4D8A-B016-9B93F450460D}" xr6:coauthVersionLast="47" xr6:coauthVersionMax="47" xr10:uidLastSave="{00000000-0000-0000-0000-000000000000}"/>
  <bookViews>
    <workbookView xWindow="-120" yWindow="-120" windowWidth="20730" windowHeight="11280" xr2:uid="{00000000-000D-0000-FFFF-FFFF00000000}"/>
  </bookViews>
  <sheets>
    <sheet name="Office_chair_sales_data" sheetId="2" r:id="rId1"/>
    <sheet name="Customer Info" sheetId="3" r:id="rId2"/>
    <sheet name="worksheets" sheetId="6" state="hidden" r:id="rId3"/>
    <sheet name="pivot Table" sheetId="5" r:id="rId4"/>
    <sheet name="Dashboard" sheetId="4" r:id="rId5"/>
  </sheets>
  <definedNames>
    <definedName name="Slicer_Model">#N/A</definedName>
    <definedName name="Slicer_Sales_Rep">#N/A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6" l="1"/>
  <c r="I5" i="6"/>
  <c r="I6" i="6"/>
  <c r="I7" i="6"/>
  <c r="I8" i="6"/>
  <c r="I9" i="6"/>
  <c r="I10" i="6"/>
  <c r="I11" i="6"/>
  <c r="I3" i="6"/>
  <c r="H4" i="6"/>
  <c r="H5" i="6"/>
  <c r="H6" i="6"/>
  <c r="H7" i="6"/>
  <c r="H8" i="6"/>
  <c r="H9" i="6"/>
  <c r="H10" i="6"/>
  <c r="H11" i="6"/>
  <c r="H3" i="6"/>
  <c r="G3" i="6" a="1"/>
  <c r="G3" i="6" s="1"/>
  <c r="F3" i="6" a="1"/>
  <c r="F3" i="6" s="1"/>
  <c r="B3" i="6" l="1"/>
  <c r="B4" i="6"/>
  <c r="B5" i="6"/>
  <c r="B6" i="6"/>
  <c r="B7" i="6"/>
  <c r="B8" i="6"/>
  <c r="B2" i="6"/>
  <c r="A2" i="6" l="1" a="1"/>
  <c r="A2" i="6" s="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<sst xmlns="http://schemas.openxmlformats.org/spreadsheetml/2006/main" count="585" uniqueCount="97">
  <si>
    <t>Num</t>
  </si>
  <si>
    <t>Date</t>
  </si>
  <si>
    <t>Month</t>
  </si>
  <si>
    <t>Sales Rep</t>
  </si>
  <si>
    <t>Region</t>
  </si>
  <si>
    <t>Customer ID</t>
  </si>
  <si>
    <t>Model</t>
  </si>
  <si>
    <t>Color</t>
  </si>
  <si>
    <t>Item Code</t>
  </si>
  <si>
    <t>Number</t>
  </si>
  <si>
    <t>Price / Unit</t>
  </si>
  <si>
    <t>Total</t>
  </si>
  <si>
    <t>January</t>
  </si>
  <si>
    <t>Eric Jones</t>
  </si>
  <si>
    <t>North</t>
  </si>
  <si>
    <t>Flash</t>
  </si>
  <si>
    <t>black</t>
  </si>
  <si>
    <t>F2248bl</t>
  </si>
  <si>
    <t>Amy Brown</t>
  </si>
  <si>
    <t>West</t>
  </si>
  <si>
    <t>Urban</t>
  </si>
  <si>
    <t>red</t>
  </si>
  <si>
    <t>U2683rd</t>
  </si>
  <si>
    <t>Sara Davis</t>
  </si>
  <si>
    <t>Energy</t>
  </si>
  <si>
    <t>E2376bl</t>
  </si>
  <si>
    <t>Marc Williams</t>
  </si>
  <si>
    <t>South</t>
  </si>
  <si>
    <t>brown</t>
  </si>
  <si>
    <t>F2248br</t>
  </si>
  <si>
    <t>Volt</t>
  </si>
  <si>
    <t>gray</t>
  </si>
  <si>
    <t>V2944gr</t>
  </si>
  <si>
    <t>Stacy Peters</t>
  </si>
  <si>
    <t>E2376br</t>
  </si>
  <si>
    <t>David Garcia</t>
  </si>
  <si>
    <t>Cosmo</t>
  </si>
  <si>
    <t>white</t>
  </si>
  <si>
    <t>C2699wh</t>
  </si>
  <si>
    <t>U2683br</t>
  </si>
  <si>
    <t>February</t>
  </si>
  <si>
    <t>V2944wh</t>
  </si>
  <si>
    <t>C2699gr</t>
  </si>
  <si>
    <t>Emily Moore</t>
  </si>
  <si>
    <t>E2376wh</t>
  </si>
  <si>
    <t>Aero</t>
  </si>
  <si>
    <t>A2258rd</t>
  </si>
  <si>
    <t>V2944bl</t>
  </si>
  <si>
    <t>March</t>
  </si>
  <si>
    <t>C2699bl</t>
  </si>
  <si>
    <t>U2683bl</t>
  </si>
  <si>
    <t>F2248wh</t>
  </si>
  <si>
    <t>V2944br</t>
  </si>
  <si>
    <t>A2258wh</t>
  </si>
  <si>
    <t>F2248gr</t>
  </si>
  <si>
    <t>A2258gr</t>
  </si>
  <si>
    <t>April</t>
  </si>
  <si>
    <t>U2683gr</t>
  </si>
  <si>
    <t>May</t>
  </si>
  <si>
    <t>A2258bl</t>
  </si>
  <si>
    <t>V2944rd</t>
  </si>
  <si>
    <t>F2248rd</t>
  </si>
  <si>
    <t>E2376gr</t>
  </si>
  <si>
    <t>June</t>
  </si>
  <si>
    <t>Company Name</t>
  </si>
  <si>
    <t>Representative</t>
  </si>
  <si>
    <t>Bankia</t>
  </si>
  <si>
    <t>Lucas Adams</t>
  </si>
  <si>
    <t>Telmark</t>
  </si>
  <si>
    <t>Emily Flores</t>
  </si>
  <si>
    <t>Affinity</t>
  </si>
  <si>
    <t>Christina Bell</t>
  </si>
  <si>
    <t>Secspace</t>
  </si>
  <si>
    <t>Rob Nelson</t>
  </si>
  <si>
    <t>MarkPlus</t>
  </si>
  <si>
    <t>Matt Reed</t>
  </si>
  <si>
    <t>Cruise</t>
  </si>
  <si>
    <t>Denise Harris</t>
  </si>
  <si>
    <t>Port Royale</t>
  </si>
  <si>
    <t>Dan Hill</t>
  </si>
  <si>
    <t>Vento</t>
  </si>
  <si>
    <t>Amanda Wood</t>
  </si>
  <si>
    <t>Milago</t>
  </si>
  <si>
    <t>Sam Cooper</t>
  </si>
  <si>
    <t>Representatives</t>
  </si>
  <si>
    <t>Row Labels</t>
  </si>
  <si>
    <t>Grand Total</t>
  </si>
  <si>
    <t>Column Labels</t>
  </si>
  <si>
    <t>Sum of Total</t>
  </si>
  <si>
    <t>sales rep</t>
  </si>
  <si>
    <t xml:space="preserve"> </t>
  </si>
  <si>
    <t>Number of items sold</t>
  </si>
  <si>
    <t>No of items sold</t>
  </si>
  <si>
    <t>COMPANIES REPRESENTATIVES</t>
  </si>
  <si>
    <t>No of items purchased</t>
  </si>
  <si>
    <t>Total Amount spent</t>
  </si>
  <si>
    <t>Number of items bought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</si>
</sst>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_(&quot;$&quot;* #,##0_);_(&quot;$&quot;* \(#,##0\);_(&quot;$&quot;* &quot;-&quot;??_);_(@_)"/>
  </numFmts>
  <fonts count="7" x14ac:knownFonts="1">
    <font>
      <sz val="11"/>
      <color theme="1"/>
      <name val="Calibri"/>
      <family val="2"/>
      <scheme val="minor"/>
    </font>
    <font>
      <sz val="16"/>
      <color theme="1"/>
      <name val="Calibri"/>
      <family val="2"/>
      <scheme val="minor"/>
    </font>
    <font>
      <b/>
      <sz val="16"/>
      <color rgb="FF000000"/>
      <name val="Calibri"/>
      <family val="2"/>
      <scheme val="minor"/>
    </font>
    <font>
      <sz val="11"/>
      <color rgb="FF000000"/>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44" fontId="4" fillId="0" borderId="0" applyFont="0" applyFill="0" applyBorder="0" applyAlignment="0" applyProtection="0"/>
    <xf numFmtId="0" fontId="5" fillId="2" borderId="0" applyNumberFormat="0" applyBorder="0" applyAlignment="0" applyProtection="0"/>
  </cellStyleXfs>
  <cellXfs count="29">
    <xf numFmtId="0" fontId="0" fillId="0" borderId="0" xfId="0"/>
    <xf numFmtId="0" fontId="1" fillId="0" borderId="0" xfId="0" applyFont="1"/>
    <xf numFmtId="14" fontId="0" fillId="0" borderId="0" xfId="0" applyNumberFormat="1"/>
    <xf numFmtId="0" fontId="0" fillId="0" borderId="0" xfId="0" applyAlignment="1">
      <alignment horizontal="center"/>
    </xf>
    <xf numFmtId="164" fontId="0" fillId="0" borderId="0" xfId="0" applyNumberFormat="1" applyAlignment="1">
      <alignment horizontal="right"/>
    </xf>
    <xf numFmtId="164" fontId="0" fillId="0" borderId="0" xfId="0" applyNumberFormat="1"/>
    <xf numFmtId="0" fontId="0" fillId="0" borderId="0" xfId="0" applyAlignment="1">
      <alignment horizontal="left"/>
    </xf>
    <xf numFmtId="0" fontId="2" fillId="0" borderId="0" xfId="0" applyFont="1"/>
    <xf numFmtId="0" fontId="3"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0" fontId="3" fillId="0" borderId="0" xfId="0" applyFont="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center"/>
    </xf>
    <xf numFmtId="0" fontId="0" fillId="0" borderId="0" xfId="0" pivotButton="1"/>
    <xf numFmtId="165" fontId="0" fillId="0" borderId="0" xfId="0" applyNumberFormat="1"/>
    <xf numFmtId="1" fontId="0" fillId="0" borderId="0" xfId="0" applyNumberForma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65" fontId="0" fillId="0" borderId="10" xfId="1" applyNumberFormat="1" applyFont="1" applyBorder="1"/>
    <xf numFmtId="165" fontId="0" fillId="0" borderId="11" xfId="1" applyNumberFormat="1" applyFont="1" applyBorder="1"/>
    <xf numFmtId="0" fontId="5" fillId="2" borderId="0" xfId="2" applyAlignment="1">
      <alignment horizontal="center"/>
    </xf>
    <xf numFmtId="0" fontId="0" fillId="0" borderId="0" xfId="0" applyNumberFormat="1"/>
  </cellXfs>
  <cellStyles count="3">
    <cellStyle name="Bad" xfId="2" builtinId="27"/>
    <cellStyle name="Currency" xfId="1" builtinId="4"/>
    <cellStyle name="Normal" xfId="0" builtinId="0"/>
  </cellStyles>
  <dxfs count="318">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font>
        <b/>
        <i val="0"/>
        <sz val="12"/>
        <color rgb="FFD00000"/>
      </font>
      <fill>
        <patternFill>
          <bgColor rgb="FF03071E"/>
        </patternFill>
      </fill>
    </dxf>
    <dxf>
      <font>
        <color rgb="FF6A040F"/>
      </font>
      <fill>
        <patternFill>
          <bgColor rgb="FF03071E"/>
        </patternFill>
      </fill>
    </dxf>
    <dxf>
      <font>
        <color rgb="FFD00000"/>
      </font>
      <fill>
        <patternFill patternType="none">
          <bgColor auto="1"/>
        </patternFill>
      </fill>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left style="thin">
          <color rgb="FF000000"/>
        </left>
        <right/>
        <top/>
        <bottom/>
        <vertical/>
        <horizontal/>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rgb="FF000000"/>
        </left>
        <right style="thin">
          <color rgb="FF000000"/>
        </right>
        <top/>
        <bottom/>
      </border>
    </dxf>
    <dxf>
      <numFmt numFmtId="0" formatCode="General"/>
    </dxf>
    <dxf>
      <numFmt numFmtId="0" formatCode="General"/>
    </dxf>
    <dxf>
      <numFmt numFmtId="164" formatCode="&quot;$&quot;#,##0"/>
    </dxf>
    <dxf>
      <numFmt numFmtId="164" formatCode="&quot;$&quot;#,##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numFmt numFmtId="19" formatCode="m/d/yyyy"/>
    </dxf>
    <dxf>
      <alignment horizontal="center" vertical="bottom" textRotation="0" wrapText="0" indent="0" justifyLastLine="0" shrinkToFit="0" readingOrder="0"/>
    </dxf>
  </dxfs>
  <tableStyles count="2" defaultTableStyle="TableStyleMedium2" defaultPivotStyle="PivotStyleMedium9">
    <tableStyle name="Slicer Style 1" pivot="0" table="0" count="1" xr9:uid="{4ED90212-34F1-41D6-AE21-7B160C536069}">
      <tableStyleElement type="wholeTable" dxfId="277"/>
    </tableStyle>
    <tableStyle name="Slicer Style 2" pivot="0" table="0" count="4" xr9:uid="{10A4FC4F-B341-4B10-92B5-4189085F6DE2}">
      <tableStyleElement type="wholeTable" dxfId="276"/>
      <tableStyleElement type="headerRow" dxfId="275"/>
    </tableStyle>
  </tableStyles>
  <colors>
    <mruColors>
      <color rgb="FFDDAF05"/>
      <color rgb="FFD00000"/>
      <color rgb="FFF48C06"/>
      <color rgb="FFFB7B2D"/>
      <color rgb="FF03071E"/>
      <color rgb="FFFEF5E2"/>
      <color rgb="FFFFBA08"/>
      <color rgb="FF6A040F"/>
      <color rgb="FF8F3803"/>
      <color rgb="FFFCD992"/>
    </mruColors>
  </colors>
  <extLst>
    <ext xmlns:x14="http://schemas.microsoft.com/office/spreadsheetml/2009/9/main" uri="{46F421CA-312F-682f-3DD2-61675219B42D}">
      <x14:dxfs count="2">
        <dxf>
          <font>
            <color rgb="FF03071E"/>
          </font>
          <fill>
            <patternFill patternType="solid">
              <fgColor auto="1"/>
              <bgColor rgb="FFDDAF05"/>
            </patternFill>
          </fill>
        </dxf>
        <dxf>
          <font>
            <color rgb="FFFEF5E2"/>
          </font>
          <fill>
            <patternFill>
              <bgColor rgb="FFF48C06"/>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[Office_chairs_sales_data.xlsx]pivot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DDAF05"/>
                </a:solidFill>
              </a:rPr>
              <a:t>items</a:t>
            </a:r>
            <a:r>
              <a:rPr lang="en-US" sz="1200" baseline="0">
                <a:solidFill>
                  <a:srgbClr val="DDAF05"/>
                </a:solidFill>
              </a:rPr>
              <a:t> sold by region</a:t>
            </a:r>
            <a:endParaRPr lang="en-US" sz="1200">
              <a:solidFill>
                <a:srgbClr val="DDAF0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85D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solidFill>
              <a:srgbClr val="E85D04"/>
            </a:solidFill>
            <a:ln>
              <a:noFill/>
            </a:ln>
            <a:effectLst/>
          </c:spPr>
          <c:invertIfNegative val="0"/>
          <c:cat>
            <c:strRef>
              <c:f>'pivot Table'!$G$4:$G$6</c:f>
              <c:strCache>
                <c:ptCount val="2"/>
                <c:pt idx="0">
                  <c:v>North</c:v>
                </c:pt>
                <c:pt idx="1">
                  <c:v>South</c:v>
                </c:pt>
              </c:strCache>
            </c:strRef>
          </c:cat>
          <c:val>
            <c:numRef>
              <c:f>'pivot Table'!$H$4:$H$6</c:f>
              <c:numCache>
                <c:formatCode>0</c:formatCode>
                <c:ptCount val="2"/>
                <c:pt idx="0">
                  <c:v>316</c:v>
                </c:pt>
                <c:pt idx="1">
                  <c:v>384</c:v>
                </c:pt>
              </c:numCache>
            </c:numRef>
          </c:val>
          <c:extLst>
            <c:ext xmlns:c16="http://schemas.microsoft.com/office/drawing/2014/chart" uri="{C3380CC4-5D6E-409C-BE32-E72D297353CC}">
              <c16:uniqueId val="{00000000-3087-416D-8037-69279A6D2F75}"/>
            </c:ext>
          </c:extLst>
        </c:ser>
        <c:dLbls>
          <c:showLegendKey val="0"/>
          <c:showVal val="0"/>
          <c:showCatName val="0"/>
          <c:showSerName val="0"/>
          <c:showPercent val="0"/>
          <c:showBubbleSize val="0"/>
        </c:dLbls>
        <c:gapWidth val="219"/>
        <c:overlap val="-27"/>
        <c:axId val="2125288032"/>
        <c:axId val="2125287552"/>
      </c:barChart>
      <c:catAx>
        <c:axId val="212528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2125287552"/>
        <c:crosses val="autoZero"/>
        <c:auto val="1"/>
        <c:lblAlgn val="ctr"/>
        <c:lblOffset val="100"/>
        <c:noMultiLvlLbl val="0"/>
      </c:catAx>
      <c:valAx>
        <c:axId val="21252875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212528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[Office_chairs_sales_data.xlsx]pivot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DDAF05"/>
                </a:solidFill>
              </a:rPr>
              <a:t>Items sold by sales</a:t>
            </a:r>
            <a:r>
              <a:rPr lang="en-US" sz="1200" baseline="0">
                <a:solidFill>
                  <a:srgbClr val="DDAF05"/>
                </a:solidFill>
              </a:rPr>
              <a:t> rep</a:t>
            </a:r>
            <a:endParaRPr lang="en-US" sz="1200">
              <a:solidFill>
                <a:srgbClr val="DDAF0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85D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c:f>
              <c:strCache>
                <c:ptCount val="1"/>
                <c:pt idx="0">
                  <c:v>Total</c:v>
                </c:pt>
              </c:strCache>
            </c:strRef>
          </c:tx>
          <c:spPr>
            <a:solidFill>
              <a:srgbClr val="E85D04"/>
            </a:solidFill>
            <a:ln>
              <a:noFill/>
            </a:ln>
            <a:effectLst/>
          </c:spPr>
          <c:invertIfNegative val="0"/>
          <c:cat>
            <c:strRef>
              <c:f>'pivot Table'!$D$4:$D$6</c:f>
              <c:strCache>
                <c:ptCount val="2"/>
                <c:pt idx="0">
                  <c:v>Eric Jones</c:v>
                </c:pt>
                <c:pt idx="1">
                  <c:v>Marc Williams</c:v>
                </c:pt>
              </c:strCache>
            </c:strRef>
          </c:cat>
          <c:val>
            <c:numRef>
              <c:f>'pivot Table'!$E$4:$E$6</c:f>
              <c:numCache>
                <c:formatCode>General</c:formatCode>
                <c:ptCount val="2"/>
                <c:pt idx="0">
                  <c:v>316</c:v>
                </c:pt>
                <c:pt idx="1">
                  <c:v>384</c:v>
                </c:pt>
              </c:numCache>
            </c:numRef>
          </c:val>
          <c:extLst>
            <c:ext xmlns:c16="http://schemas.microsoft.com/office/drawing/2014/chart" uri="{C3380CC4-5D6E-409C-BE32-E72D297353CC}">
              <c16:uniqueId val="{00000000-C0DC-4D9A-9357-A5BDD6BDFDC8}"/>
            </c:ext>
          </c:extLst>
        </c:ser>
        <c:dLbls>
          <c:showLegendKey val="0"/>
          <c:showVal val="0"/>
          <c:showCatName val="0"/>
          <c:showSerName val="0"/>
          <c:showPercent val="0"/>
          <c:showBubbleSize val="0"/>
        </c:dLbls>
        <c:gapWidth val="219"/>
        <c:overlap val="-27"/>
        <c:axId val="1802709008"/>
        <c:axId val="1802714288"/>
      </c:barChart>
      <c:catAx>
        <c:axId val="180270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802714288"/>
        <c:crosses val="autoZero"/>
        <c:auto val="1"/>
        <c:lblAlgn val="ctr"/>
        <c:lblOffset val="100"/>
        <c:noMultiLvlLbl val="0"/>
      </c:catAx>
      <c:valAx>
        <c:axId val="1802714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802709008"/>
        <c:crosses val="autoZero"/>
        <c:crossBetween val="between"/>
      </c:valAx>
      <c:spPr>
        <a:noFill/>
        <a:ln>
          <a:solidFill>
            <a:schemeClr val="bg2">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[Office_chairs_sales_data.xlsx]pivot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DDAF05"/>
                </a:solidFill>
              </a:rPr>
              <a:t>Items bought per companies and</a:t>
            </a:r>
            <a:r>
              <a:rPr lang="en-US" sz="1200" baseline="0">
                <a:solidFill>
                  <a:srgbClr val="DDAF05"/>
                </a:solidFill>
              </a:rPr>
              <a:t> </a:t>
            </a:r>
            <a:r>
              <a:rPr lang="en-US" sz="1200">
                <a:solidFill>
                  <a:srgbClr val="DDAF05"/>
                </a:solidFill>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85D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BA0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Table'!$H$10</c:f>
              <c:strCache>
                <c:ptCount val="1"/>
                <c:pt idx="0">
                  <c:v>Number of items bought</c:v>
                </c:pt>
              </c:strCache>
            </c:strRef>
          </c:tx>
          <c:spPr>
            <a:solidFill>
              <a:srgbClr val="E85D04"/>
            </a:solidFill>
            <a:ln>
              <a:noFill/>
            </a:ln>
            <a:effectLst/>
          </c:spPr>
          <c:invertIfNegative val="0"/>
          <c:cat>
            <c:strRef>
              <c:f>'pivot Table'!$G$11:$G$20</c:f>
              <c:strCache>
                <c:ptCount val="9"/>
                <c:pt idx="0">
                  <c:v>Affinity</c:v>
                </c:pt>
                <c:pt idx="1">
                  <c:v>Bankia</c:v>
                </c:pt>
                <c:pt idx="2">
                  <c:v>Cruise</c:v>
                </c:pt>
                <c:pt idx="3">
                  <c:v>MarkPlus</c:v>
                </c:pt>
                <c:pt idx="4">
                  <c:v>Milago</c:v>
                </c:pt>
                <c:pt idx="5">
                  <c:v>Port Royale</c:v>
                </c:pt>
                <c:pt idx="6">
                  <c:v>Secspace</c:v>
                </c:pt>
                <c:pt idx="7">
                  <c:v>Telmark</c:v>
                </c:pt>
                <c:pt idx="8">
                  <c:v>Vento</c:v>
                </c:pt>
              </c:strCache>
            </c:strRef>
          </c:cat>
          <c:val>
            <c:numRef>
              <c:f>'pivot Table'!$H$11:$H$20</c:f>
              <c:numCache>
                <c:formatCode>0</c:formatCode>
                <c:ptCount val="9"/>
                <c:pt idx="0">
                  <c:v>129</c:v>
                </c:pt>
                <c:pt idx="1">
                  <c:v>77</c:v>
                </c:pt>
                <c:pt idx="2">
                  <c:v>35</c:v>
                </c:pt>
                <c:pt idx="3">
                  <c:v>32</c:v>
                </c:pt>
                <c:pt idx="4">
                  <c:v>151</c:v>
                </c:pt>
                <c:pt idx="5">
                  <c:v>85</c:v>
                </c:pt>
                <c:pt idx="6">
                  <c:v>26</c:v>
                </c:pt>
                <c:pt idx="7">
                  <c:v>88</c:v>
                </c:pt>
                <c:pt idx="8">
                  <c:v>77</c:v>
                </c:pt>
              </c:numCache>
            </c:numRef>
          </c:val>
          <c:extLst>
            <c:ext xmlns:c16="http://schemas.microsoft.com/office/drawing/2014/chart" uri="{C3380CC4-5D6E-409C-BE32-E72D297353CC}">
              <c16:uniqueId val="{00000000-1EC5-46DC-8176-B572B4FB931F}"/>
            </c:ext>
          </c:extLst>
        </c:ser>
        <c:dLbls>
          <c:showLegendKey val="0"/>
          <c:showVal val="0"/>
          <c:showCatName val="0"/>
          <c:showSerName val="0"/>
          <c:showPercent val="0"/>
          <c:showBubbleSize val="0"/>
        </c:dLbls>
        <c:gapWidth val="219"/>
        <c:overlap val="-27"/>
        <c:axId val="1802713328"/>
        <c:axId val="1802708528"/>
      </c:barChart>
      <c:lineChart>
        <c:grouping val="standard"/>
        <c:varyColors val="0"/>
        <c:ser>
          <c:idx val="1"/>
          <c:order val="1"/>
          <c:tx>
            <c:strRef>
              <c:f>'pivot Table'!$I$10</c:f>
              <c:strCache>
                <c:ptCount val="1"/>
                <c:pt idx="0">
                  <c:v>Sum of Total</c:v>
                </c:pt>
              </c:strCache>
            </c:strRef>
          </c:tx>
          <c:spPr>
            <a:ln w="28575" cap="rnd">
              <a:solidFill>
                <a:srgbClr val="FFBA08"/>
              </a:solidFill>
              <a:round/>
            </a:ln>
            <a:effectLst/>
          </c:spPr>
          <c:marker>
            <c:symbol val="none"/>
          </c:marker>
          <c:cat>
            <c:strRef>
              <c:f>'pivot Table'!$G$11:$G$20</c:f>
              <c:strCache>
                <c:ptCount val="9"/>
                <c:pt idx="0">
                  <c:v>Affinity</c:v>
                </c:pt>
                <c:pt idx="1">
                  <c:v>Bankia</c:v>
                </c:pt>
                <c:pt idx="2">
                  <c:v>Cruise</c:v>
                </c:pt>
                <c:pt idx="3">
                  <c:v>MarkPlus</c:v>
                </c:pt>
                <c:pt idx="4">
                  <c:v>Milago</c:v>
                </c:pt>
                <c:pt idx="5">
                  <c:v>Port Royale</c:v>
                </c:pt>
                <c:pt idx="6">
                  <c:v>Secspace</c:v>
                </c:pt>
                <c:pt idx="7">
                  <c:v>Telmark</c:v>
                </c:pt>
                <c:pt idx="8">
                  <c:v>Vento</c:v>
                </c:pt>
              </c:strCache>
            </c:strRef>
          </c:cat>
          <c:val>
            <c:numRef>
              <c:f>'pivot Table'!$I$11:$I$20</c:f>
              <c:numCache>
                <c:formatCode>_("$"* #,##0_);_("$"* \(#,##0\);_("$"* "-"??_);_(@_)</c:formatCode>
                <c:ptCount val="9"/>
                <c:pt idx="0">
                  <c:v>37795</c:v>
                </c:pt>
                <c:pt idx="1">
                  <c:v>22045</c:v>
                </c:pt>
                <c:pt idx="2">
                  <c:v>9100</c:v>
                </c:pt>
                <c:pt idx="3">
                  <c:v>9440</c:v>
                </c:pt>
                <c:pt idx="4">
                  <c:v>43405</c:v>
                </c:pt>
                <c:pt idx="5">
                  <c:v>27990</c:v>
                </c:pt>
                <c:pt idx="6">
                  <c:v>9100</c:v>
                </c:pt>
                <c:pt idx="7">
                  <c:v>29400</c:v>
                </c:pt>
                <c:pt idx="8">
                  <c:v>26625</c:v>
                </c:pt>
              </c:numCache>
            </c:numRef>
          </c:val>
          <c:smooth val="0"/>
          <c:extLst>
            <c:ext xmlns:c16="http://schemas.microsoft.com/office/drawing/2014/chart" uri="{C3380CC4-5D6E-409C-BE32-E72D297353CC}">
              <c16:uniqueId val="{00000001-1EC5-46DC-8176-B572B4FB931F}"/>
            </c:ext>
          </c:extLst>
        </c:ser>
        <c:dLbls>
          <c:showLegendKey val="0"/>
          <c:showVal val="0"/>
          <c:showCatName val="0"/>
          <c:showSerName val="0"/>
          <c:showPercent val="0"/>
          <c:showBubbleSize val="0"/>
        </c:dLbls>
        <c:marker val="1"/>
        <c:smooth val="0"/>
        <c:axId val="1802709488"/>
        <c:axId val="1802707088"/>
      </c:lineChart>
      <c:catAx>
        <c:axId val="180270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802707088"/>
        <c:crosses val="autoZero"/>
        <c:auto val="1"/>
        <c:lblAlgn val="ctr"/>
        <c:lblOffset val="100"/>
        <c:noMultiLvlLbl val="0"/>
      </c:catAx>
      <c:valAx>
        <c:axId val="180270708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802709488"/>
        <c:crosses val="autoZero"/>
        <c:crossBetween val="between"/>
      </c:valAx>
      <c:valAx>
        <c:axId val="18027085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802713328"/>
        <c:crosses val="max"/>
        <c:crossBetween val="between"/>
      </c:valAx>
      <c:catAx>
        <c:axId val="1802713328"/>
        <c:scaling>
          <c:orientation val="minMax"/>
        </c:scaling>
        <c:delete val="1"/>
        <c:axPos val="b"/>
        <c:numFmt formatCode="General" sourceLinked="1"/>
        <c:majorTickMark val="out"/>
        <c:minorTickMark val="none"/>
        <c:tickLblPos val="nextTo"/>
        <c:crossAx val="18027085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[Office_chairs_sales_data.xlsx]pivot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DDAF05"/>
                </a:solidFill>
              </a:rPr>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85D04"/>
            </a:solidFill>
            <a:round/>
          </a:ln>
          <a:effectLst/>
        </c:spPr>
        <c:marker>
          <c:symbol val="circle"/>
          <c:size val="5"/>
          <c:spPr>
            <a:solidFill>
              <a:srgbClr val="03071E"/>
            </a:solidFill>
            <a:ln w="9525">
              <a:solidFill>
                <a:srgbClr val="E85D0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Table'!$E$14</c:f>
              <c:strCache>
                <c:ptCount val="1"/>
                <c:pt idx="0">
                  <c:v>Total</c:v>
                </c:pt>
              </c:strCache>
            </c:strRef>
          </c:tx>
          <c:spPr>
            <a:ln w="28575" cap="rnd">
              <a:solidFill>
                <a:srgbClr val="E85D04"/>
              </a:solidFill>
              <a:round/>
            </a:ln>
            <a:effectLst/>
          </c:spPr>
          <c:marker>
            <c:symbol val="circle"/>
            <c:size val="5"/>
            <c:spPr>
              <a:solidFill>
                <a:srgbClr val="03071E"/>
              </a:solidFill>
              <a:ln w="9525">
                <a:solidFill>
                  <a:srgbClr val="E85D04"/>
                </a:solidFill>
              </a:ln>
              <a:effectLst/>
            </c:spPr>
          </c:marker>
          <c:cat>
            <c:strRef>
              <c:f>'pivot Table'!$D$15:$D$21</c:f>
              <c:strCache>
                <c:ptCount val="6"/>
                <c:pt idx="0">
                  <c:v>January</c:v>
                </c:pt>
                <c:pt idx="1">
                  <c:v>February</c:v>
                </c:pt>
                <c:pt idx="2">
                  <c:v>March</c:v>
                </c:pt>
                <c:pt idx="3">
                  <c:v>April</c:v>
                </c:pt>
                <c:pt idx="4">
                  <c:v>May</c:v>
                </c:pt>
                <c:pt idx="5">
                  <c:v>June</c:v>
                </c:pt>
              </c:strCache>
            </c:strRef>
          </c:cat>
          <c:val>
            <c:numRef>
              <c:f>'pivot Table'!$E$15:$E$21</c:f>
              <c:numCache>
                <c:formatCode>_("$"* #,##0_);_("$"* \(#,##0\);_("$"* "-"??_);_(@_)</c:formatCode>
                <c:ptCount val="6"/>
                <c:pt idx="0">
                  <c:v>28765</c:v>
                </c:pt>
                <c:pt idx="1">
                  <c:v>37135</c:v>
                </c:pt>
                <c:pt idx="2">
                  <c:v>29250</c:v>
                </c:pt>
                <c:pt idx="3">
                  <c:v>47730</c:v>
                </c:pt>
                <c:pt idx="4">
                  <c:v>49180</c:v>
                </c:pt>
                <c:pt idx="5">
                  <c:v>22840</c:v>
                </c:pt>
              </c:numCache>
            </c:numRef>
          </c:val>
          <c:smooth val="0"/>
          <c:extLst>
            <c:ext xmlns:c16="http://schemas.microsoft.com/office/drawing/2014/chart" uri="{C3380CC4-5D6E-409C-BE32-E72D297353CC}">
              <c16:uniqueId val="{00000000-EA16-4D0E-ABE1-15FCBE8B25A7}"/>
            </c:ext>
          </c:extLst>
        </c:ser>
        <c:dLbls>
          <c:showLegendKey val="0"/>
          <c:showVal val="0"/>
          <c:showCatName val="0"/>
          <c:showSerName val="0"/>
          <c:showPercent val="0"/>
          <c:showBubbleSize val="0"/>
        </c:dLbls>
        <c:marker val="1"/>
        <c:smooth val="0"/>
        <c:axId val="20680559"/>
        <c:axId val="20681039"/>
      </c:lineChart>
      <c:catAx>
        <c:axId val="2068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20681039"/>
        <c:crosses val="autoZero"/>
        <c:auto val="1"/>
        <c:lblAlgn val="ctr"/>
        <c:lblOffset val="100"/>
        <c:noMultiLvlLbl val="0"/>
      </c:catAx>
      <c:valAx>
        <c:axId val="20681039"/>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2068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[Office_chairs_sales_data.xlsx]pivot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DDAF05"/>
                </a:solidFill>
              </a:rPr>
              <a:t>Number</a:t>
            </a:r>
            <a:r>
              <a:rPr lang="en-US" sz="1200" baseline="0">
                <a:solidFill>
                  <a:srgbClr val="DDAF05"/>
                </a:solidFill>
              </a:rPr>
              <a:t> of model colors sold</a:t>
            </a:r>
            <a:endParaRPr lang="en-US" sz="1200">
              <a:solidFill>
                <a:srgbClr val="DDAF0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8F380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CD9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DB88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E85D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Table'!$K$13:$K$14</c:f>
              <c:strCache>
                <c:ptCount val="1"/>
                <c:pt idx="0">
                  <c:v>black</c:v>
                </c:pt>
              </c:strCache>
            </c:strRef>
          </c:tx>
          <c:spPr>
            <a:solidFill>
              <a:srgbClr val="8F3803"/>
            </a:solidFill>
            <a:ln>
              <a:noFill/>
            </a:ln>
            <a:effectLst/>
          </c:spPr>
          <c:invertIfNegative val="0"/>
          <c:cat>
            <c:strRef>
              <c:f>'pivot Table'!$J$15:$J$20</c:f>
              <c:strCache>
                <c:ptCount val="6"/>
                <c:pt idx="0">
                  <c:v>Aero</c:v>
                </c:pt>
                <c:pt idx="1">
                  <c:v>Cosmo</c:v>
                </c:pt>
                <c:pt idx="2">
                  <c:v>Energy</c:v>
                </c:pt>
                <c:pt idx="3">
                  <c:v>Flash</c:v>
                </c:pt>
                <c:pt idx="4">
                  <c:v>Urban</c:v>
                </c:pt>
                <c:pt idx="5">
                  <c:v>Volt</c:v>
                </c:pt>
              </c:strCache>
            </c:strRef>
          </c:cat>
          <c:val>
            <c:numRef>
              <c:f>'pivot Table'!$K$15:$K$20</c:f>
              <c:numCache>
                <c:formatCode>0</c:formatCode>
                <c:ptCount val="6"/>
                <c:pt idx="0">
                  <c:v>42</c:v>
                </c:pt>
                <c:pt idx="2">
                  <c:v>185</c:v>
                </c:pt>
                <c:pt idx="3">
                  <c:v>15</c:v>
                </c:pt>
                <c:pt idx="4">
                  <c:v>22</c:v>
                </c:pt>
                <c:pt idx="5">
                  <c:v>22</c:v>
                </c:pt>
              </c:numCache>
            </c:numRef>
          </c:val>
          <c:extLst>
            <c:ext xmlns:c16="http://schemas.microsoft.com/office/drawing/2014/chart" uri="{C3380CC4-5D6E-409C-BE32-E72D297353CC}">
              <c16:uniqueId val="{00000000-1852-4092-B28B-5C46D3669CB6}"/>
            </c:ext>
          </c:extLst>
        </c:ser>
        <c:ser>
          <c:idx val="1"/>
          <c:order val="1"/>
          <c:tx>
            <c:strRef>
              <c:f>'pivot Table'!$L$13:$L$14</c:f>
              <c:strCache>
                <c:ptCount val="1"/>
                <c:pt idx="0">
                  <c:v>brown</c:v>
                </c:pt>
              </c:strCache>
            </c:strRef>
          </c:tx>
          <c:spPr>
            <a:solidFill>
              <a:schemeClr val="accent4">
                <a:lumMod val="20000"/>
                <a:lumOff val="80000"/>
              </a:schemeClr>
            </a:solidFill>
            <a:ln>
              <a:noFill/>
            </a:ln>
            <a:effectLst/>
          </c:spPr>
          <c:invertIfNegative val="0"/>
          <c:cat>
            <c:strRef>
              <c:f>'pivot Table'!$J$15:$J$20</c:f>
              <c:strCache>
                <c:ptCount val="6"/>
                <c:pt idx="0">
                  <c:v>Aero</c:v>
                </c:pt>
                <c:pt idx="1">
                  <c:v>Cosmo</c:v>
                </c:pt>
                <c:pt idx="2">
                  <c:v>Energy</c:v>
                </c:pt>
                <c:pt idx="3">
                  <c:v>Flash</c:v>
                </c:pt>
                <c:pt idx="4">
                  <c:v>Urban</c:v>
                </c:pt>
                <c:pt idx="5">
                  <c:v>Volt</c:v>
                </c:pt>
              </c:strCache>
            </c:strRef>
          </c:cat>
          <c:val>
            <c:numRef>
              <c:f>'pivot Table'!$L$15:$L$20</c:f>
              <c:numCache>
                <c:formatCode>0</c:formatCode>
                <c:ptCount val="6"/>
                <c:pt idx="3">
                  <c:v>30</c:v>
                </c:pt>
                <c:pt idx="4">
                  <c:v>16</c:v>
                </c:pt>
                <c:pt idx="5">
                  <c:v>57</c:v>
                </c:pt>
              </c:numCache>
            </c:numRef>
          </c:val>
          <c:extLst>
            <c:ext xmlns:c16="http://schemas.microsoft.com/office/drawing/2014/chart" uri="{C3380CC4-5D6E-409C-BE32-E72D297353CC}">
              <c16:uniqueId val="{00000001-1852-4092-B28B-5C46D3669CB6}"/>
            </c:ext>
          </c:extLst>
        </c:ser>
        <c:ser>
          <c:idx val="2"/>
          <c:order val="2"/>
          <c:tx>
            <c:strRef>
              <c:f>'pivot Table'!$M$13:$M$14</c:f>
              <c:strCache>
                <c:ptCount val="1"/>
                <c:pt idx="0">
                  <c:v>gray</c:v>
                </c:pt>
              </c:strCache>
            </c:strRef>
          </c:tx>
          <c:spPr>
            <a:solidFill>
              <a:srgbClr val="FCD992"/>
            </a:solidFill>
            <a:ln>
              <a:noFill/>
            </a:ln>
            <a:effectLst/>
          </c:spPr>
          <c:invertIfNegative val="0"/>
          <c:cat>
            <c:strRef>
              <c:f>'pivot Table'!$J$15:$J$20</c:f>
              <c:strCache>
                <c:ptCount val="6"/>
                <c:pt idx="0">
                  <c:v>Aero</c:v>
                </c:pt>
                <c:pt idx="1">
                  <c:v>Cosmo</c:v>
                </c:pt>
                <c:pt idx="2">
                  <c:v>Energy</c:v>
                </c:pt>
                <c:pt idx="3">
                  <c:v>Flash</c:v>
                </c:pt>
                <c:pt idx="4">
                  <c:v>Urban</c:v>
                </c:pt>
                <c:pt idx="5">
                  <c:v>Volt</c:v>
                </c:pt>
              </c:strCache>
            </c:strRef>
          </c:cat>
          <c:val>
            <c:numRef>
              <c:f>'pivot Table'!$M$15:$M$20</c:f>
              <c:numCache>
                <c:formatCode>0</c:formatCode>
                <c:ptCount val="6"/>
                <c:pt idx="1">
                  <c:v>60</c:v>
                </c:pt>
                <c:pt idx="2">
                  <c:v>26</c:v>
                </c:pt>
                <c:pt idx="4">
                  <c:v>35</c:v>
                </c:pt>
                <c:pt idx="5">
                  <c:v>84</c:v>
                </c:pt>
              </c:numCache>
            </c:numRef>
          </c:val>
          <c:extLst>
            <c:ext xmlns:c16="http://schemas.microsoft.com/office/drawing/2014/chart" uri="{C3380CC4-5D6E-409C-BE32-E72D297353CC}">
              <c16:uniqueId val="{00000002-1852-4092-B28B-5C46D3669CB6}"/>
            </c:ext>
          </c:extLst>
        </c:ser>
        <c:ser>
          <c:idx val="3"/>
          <c:order val="3"/>
          <c:tx>
            <c:strRef>
              <c:f>'pivot Table'!$N$13:$N$14</c:f>
              <c:strCache>
                <c:ptCount val="1"/>
                <c:pt idx="0">
                  <c:v>red</c:v>
                </c:pt>
              </c:strCache>
            </c:strRef>
          </c:tx>
          <c:spPr>
            <a:solidFill>
              <a:srgbClr val="FDB88D"/>
            </a:solidFill>
            <a:ln>
              <a:noFill/>
            </a:ln>
            <a:effectLst/>
          </c:spPr>
          <c:invertIfNegative val="0"/>
          <c:cat>
            <c:strRef>
              <c:f>'pivot Table'!$J$15:$J$20</c:f>
              <c:strCache>
                <c:ptCount val="6"/>
                <c:pt idx="0">
                  <c:v>Aero</c:v>
                </c:pt>
                <c:pt idx="1">
                  <c:v>Cosmo</c:v>
                </c:pt>
                <c:pt idx="2">
                  <c:v>Energy</c:v>
                </c:pt>
                <c:pt idx="3">
                  <c:v>Flash</c:v>
                </c:pt>
                <c:pt idx="4">
                  <c:v>Urban</c:v>
                </c:pt>
                <c:pt idx="5">
                  <c:v>Volt</c:v>
                </c:pt>
              </c:strCache>
            </c:strRef>
          </c:cat>
          <c:val>
            <c:numRef>
              <c:f>'pivot Table'!$N$15:$N$20</c:f>
              <c:numCache>
                <c:formatCode>0</c:formatCode>
                <c:ptCount val="6"/>
                <c:pt idx="0">
                  <c:v>16</c:v>
                </c:pt>
                <c:pt idx="5">
                  <c:v>20</c:v>
                </c:pt>
              </c:numCache>
            </c:numRef>
          </c:val>
          <c:extLst>
            <c:ext xmlns:c16="http://schemas.microsoft.com/office/drawing/2014/chart" uri="{C3380CC4-5D6E-409C-BE32-E72D297353CC}">
              <c16:uniqueId val="{00000003-1852-4092-B28B-5C46D3669CB6}"/>
            </c:ext>
          </c:extLst>
        </c:ser>
        <c:ser>
          <c:idx val="4"/>
          <c:order val="4"/>
          <c:tx>
            <c:strRef>
              <c:f>'pivot Table'!$O$13:$O$14</c:f>
              <c:strCache>
                <c:ptCount val="1"/>
                <c:pt idx="0">
                  <c:v>white</c:v>
                </c:pt>
              </c:strCache>
            </c:strRef>
          </c:tx>
          <c:spPr>
            <a:solidFill>
              <a:srgbClr val="E85D04"/>
            </a:solidFill>
            <a:ln>
              <a:noFill/>
            </a:ln>
            <a:effectLst/>
          </c:spPr>
          <c:invertIfNegative val="0"/>
          <c:cat>
            <c:strRef>
              <c:f>'pivot Table'!$J$15:$J$20</c:f>
              <c:strCache>
                <c:ptCount val="6"/>
                <c:pt idx="0">
                  <c:v>Aero</c:v>
                </c:pt>
                <c:pt idx="1">
                  <c:v>Cosmo</c:v>
                </c:pt>
                <c:pt idx="2">
                  <c:v>Energy</c:v>
                </c:pt>
                <c:pt idx="3">
                  <c:v>Flash</c:v>
                </c:pt>
                <c:pt idx="4">
                  <c:v>Urban</c:v>
                </c:pt>
                <c:pt idx="5">
                  <c:v>Volt</c:v>
                </c:pt>
              </c:strCache>
            </c:strRef>
          </c:cat>
          <c:val>
            <c:numRef>
              <c:f>'pivot Table'!$O$15:$O$20</c:f>
              <c:numCache>
                <c:formatCode>0</c:formatCode>
                <c:ptCount val="6"/>
                <c:pt idx="1">
                  <c:v>20</c:v>
                </c:pt>
                <c:pt idx="5">
                  <c:v>50</c:v>
                </c:pt>
              </c:numCache>
            </c:numRef>
          </c:val>
          <c:extLst>
            <c:ext xmlns:c16="http://schemas.microsoft.com/office/drawing/2014/chart" uri="{C3380CC4-5D6E-409C-BE32-E72D297353CC}">
              <c16:uniqueId val="{00000004-1852-4092-B28B-5C46D3669CB6}"/>
            </c:ext>
          </c:extLst>
        </c:ser>
        <c:dLbls>
          <c:showLegendKey val="0"/>
          <c:showVal val="0"/>
          <c:showCatName val="0"/>
          <c:showSerName val="0"/>
          <c:showPercent val="0"/>
          <c:showBubbleSize val="0"/>
        </c:dLbls>
        <c:gapWidth val="182"/>
        <c:axId val="1418321696"/>
        <c:axId val="1418333216"/>
      </c:barChart>
      <c:catAx>
        <c:axId val="141832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418333216"/>
        <c:crosses val="autoZero"/>
        <c:auto val="1"/>
        <c:lblAlgn val="ctr"/>
        <c:lblOffset val="100"/>
        <c:noMultiLvlLbl val="0"/>
      </c:catAx>
      <c:valAx>
        <c:axId val="141833321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48C06"/>
                </a:solidFill>
                <a:latin typeface="+mn-lt"/>
                <a:ea typeface="+mn-ea"/>
                <a:cs typeface="+mn-cs"/>
              </a:defRPr>
            </a:pPr>
            <a:endParaRPr lang="en-US"/>
          </a:p>
        </c:txPr>
        <c:crossAx val="141832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9524</xdr:rowOff>
    </xdr:from>
    <xdr:to>
      <xdr:col>21</xdr:col>
      <xdr:colOff>28575</xdr:colOff>
      <xdr:row>33</xdr:row>
      <xdr:rowOff>190499</xdr:rowOff>
    </xdr:to>
    <xdr:sp macro="" textlink="">
      <xdr:nvSpPr>
        <xdr:cNvPr id="6" name="Rectangle 5">
          <a:extLst>
            <a:ext uri="{FF2B5EF4-FFF2-40B4-BE49-F238E27FC236}">
              <a16:creationId xmlns:a16="http://schemas.microsoft.com/office/drawing/2014/main" id="{E2CE6BCC-8B61-6E1A-8D3A-8EBCCD1AF523}"/>
            </a:ext>
          </a:extLst>
        </xdr:cNvPr>
        <xdr:cNvSpPr/>
      </xdr:nvSpPr>
      <xdr:spPr>
        <a:xfrm>
          <a:off x="28575" y="9524"/>
          <a:ext cx="12801600" cy="6467475"/>
        </a:xfrm>
        <a:prstGeom prst="rect">
          <a:avLst/>
        </a:prstGeom>
        <a:solidFill>
          <a:srgbClr val="03071E"/>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180975</xdr:colOff>
      <xdr:row>3</xdr:row>
      <xdr:rowOff>161925</xdr:rowOff>
    </xdr:from>
    <xdr:to>
      <xdr:col>6</xdr:col>
      <xdr:colOff>381000</xdr:colOff>
      <xdr:row>15</xdr:row>
      <xdr:rowOff>123825</xdr:rowOff>
    </xdr:to>
    <xdr:graphicFrame macro="">
      <xdr:nvGraphicFramePr>
        <xdr:cNvPr id="2" name="region">
          <a:extLst>
            <a:ext uri="{FF2B5EF4-FFF2-40B4-BE49-F238E27FC236}">
              <a16:creationId xmlns:a16="http://schemas.microsoft.com/office/drawing/2014/main" id="{F1FACFC9-F675-4EFB-86A0-84826DDF1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504825</xdr:colOff>
      <xdr:row>3</xdr:row>
      <xdr:rowOff>161925</xdr:rowOff>
    </xdr:from>
    <xdr:to>
      <xdr:col>13</xdr:col>
      <xdr:colOff>333375</xdr:colOff>
      <xdr:row>15</xdr:row>
      <xdr:rowOff>123825</xdr:rowOff>
    </xdr:to>
    <xdr:graphicFrame macro="">
      <xdr:nvGraphicFramePr>
        <xdr:cNvPr id="3" name="items by sales rep">
          <a:extLst>
            <a:ext uri="{FF2B5EF4-FFF2-40B4-BE49-F238E27FC236}">
              <a16:creationId xmlns:a16="http://schemas.microsoft.com/office/drawing/2014/main" id="{89B45F18-1D0A-4F4E-8009-B00DABBE81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180974</xdr:colOff>
      <xdr:row>16</xdr:row>
      <xdr:rowOff>0</xdr:rowOff>
    </xdr:from>
    <xdr:to>
      <xdr:col>7</xdr:col>
      <xdr:colOff>285750</xdr:colOff>
      <xdr:row>32</xdr:row>
      <xdr:rowOff>0</xdr:rowOff>
    </xdr:to>
    <xdr:graphicFrame macro="">
      <xdr:nvGraphicFramePr>
        <xdr:cNvPr id="4" name="Chart 3">
          <a:extLst>
            <a:ext uri="{FF2B5EF4-FFF2-40B4-BE49-F238E27FC236}">
              <a16:creationId xmlns:a16="http://schemas.microsoft.com/office/drawing/2014/main" id="{4A9E30F1-05CE-4C32-B3AD-B7F309577E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457199</xdr:colOff>
      <xdr:row>3</xdr:row>
      <xdr:rowOff>171450</xdr:rowOff>
    </xdr:from>
    <xdr:to>
      <xdr:col>20</xdr:col>
      <xdr:colOff>180974</xdr:colOff>
      <xdr:row>15</xdr:row>
      <xdr:rowOff>104775</xdr:rowOff>
    </xdr:to>
    <xdr:graphicFrame macro="">
      <xdr:nvGraphicFramePr>
        <xdr:cNvPr id="5" name="Chart 4">
          <a:extLst>
            <a:ext uri="{FF2B5EF4-FFF2-40B4-BE49-F238E27FC236}">
              <a16:creationId xmlns:a16="http://schemas.microsoft.com/office/drawing/2014/main" id="{B2ECE299-ECAF-4F9A-B0DD-9EA3DE376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0</xdr:row>
      <xdr:rowOff>142875</xdr:rowOff>
    </xdr:from>
    <xdr:to>
      <xdr:col>21</xdr:col>
      <xdr:colOff>0</xdr:colOff>
      <xdr:row>3</xdr:row>
      <xdr:rowOff>95250</xdr:rowOff>
    </xdr:to>
    <xdr:sp macro="" textlink="">
      <xdr:nvSpPr>
        <xdr:cNvPr id="7" name="Rectangle 6">
          <a:extLst>
            <a:ext uri="{FF2B5EF4-FFF2-40B4-BE49-F238E27FC236}">
              <a16:creationId xmlns:a16="http://schemas.microsoft.com/office/drawing/2014/main" id="{657F2366-B6ED-BF82-0978-1F0C57B415FD}"/>
            </a:ext>
          </a:extLst>
        </xdr:cNvPr>
        <xdr:cNvSpPr/>
      </xdr:nvSpPr>
      <xdr:spPr>
        <a:xfrm>
          <a:off x="9525" y="142875"/>
          <a:ext cx="12792075" cy="523875"/>
        </a:xfrm>
        <a:prstGeom prst="rect">
          <a:avLst/>
        </a:prstGeom>
        <a:solidFill>
          <a:srgbClr val="370617"/>
        </a:solidFill>
        <a:ln>
          <a:solidFill>
            <a:srgbClr val="D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180975</xdr:colOff>
      <xdr:row>1</xdr:row>
      <xdr:rowOff>9525</xdr:rowOff>
    </xdr:from>
    <xdr:to>
      <xdr:col>5</xdr:col>
      <xdr:colOff>419100</xdr:colOff>
      <xdr:row>3</xdr:row>
      <xdr:rowOff>38100</xdr:rowOff>
    </xdr:to>
    <xdr:sp macro="" textlink="">
      <xdr:nvSpPr>
        <xdr:cNvPr id="8" name="TextBox 7">
          <a:extLst>
            <a:ext uri="{FF2B5EF4-FFF2-40B4-BE49-F238E27FC236}">
              <a16:creationId xmlns:a16="http://schemas.microsoft.com/office/drawing/2014/main" id="{96E9415F-6E88-7644-7BF3-87A1591349A0}"/>
            </a:ext>
          </a:extLst>
        </xdr:cNvPr>
        <xdr:cNvSpPr txBox="1"/>
      </xdr:nvSpPr>
      <xdr:spPr>
        <a:xfrm>
          <a:off x="180975" y="200025"/>
          <a:ext cx="3286125" cy="409575"/>
        </a:xfrm>
        <a:prstGeom prst="rect">
          <a:avLst/>
        </a:prstGeom>
        <a:solidFill>
          <a:srgbClr val="370617"/>
        </a:solidFill>
        <a:ln w="9525" cmpd="sng">
          <a:solidFill>
            <a:schemeClr val="bg2">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Office chairs</a:t>
          </a:r>
          <a:r>
            <a:rPr lang="en-US" sz="1600" b="1" baseline="0">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 sales Dashboard</a:t>
          </a:r>
          <a:endParaRPr lang="en-US" sz="16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endParaRPr>
        </a:p>
      </xdr:txBody>
    </xdr:sp>
    <xdr:clientData/>
  </xdr:twoCellAnchor>
  <xdr:twoCellAnchor>
    <xdr:from>
      <xdr:col>7</xdr:col>
      <xdr:colOff>123826</xdr:colOff>
      <xdr:row>0</xdr:row>
      <xdr:rowOff>95250</xdr:rowOff>
    </xdr:from>
    <xdr:to>
      <xdr:col>10</xdr:col>
      <xdr:colOff>9525</xdr:colOff>
      <xdr:row>1</xdr:row>
      <xdr:rowOff>180974</xdr:rowOff>
    </xdr:to>
    <xdr:sp macro="" textlink="">
      <xdr:nvSpPr>
        <xdr:cNvPr id="9" name="TextBox 8">
          <a:extLst>
            <a:ext uri="{FF2B5EF4-FFF2-40B4-BE49-F238E27FC236}">
              <a16:creationId xmlns:a16="http://schemas.microsoft.com/office/drawing/2014/main" id="{20B4DD46-E34C-47A0-A7F9-4F97E232BB63}"/>
            </a:ext>
          </a:extLst>
        </xdr:cNvPr>
        <xdr:cNvSpPr txBox="1"/>
      </xdr:nvSpPr>
      <xdr:spPr>
        <a:xfrm>
          <a:off x="4391026" y="95250"/>
          <a:ext cx="1714499"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Number of items sold</a:t>
          </a:r>
        </a:p>
      </xdr:txBody>
    </xdr:sp>
    <xdr:clientData/>
  </xdr:twoCellAnchor>
  <xdr:twoCellAnchor>
    <xdr:from>
      <xdr:col>11</xdr:col>
      <xdr:colOff>590551</xdr:colOff>
      <xdr:row>0</xdr:row>
      <xdr:rowOff>85725</xdr:rowOff>
    </xdr:from>
    <xdr:to>
      <xdr:col>15</xdr:col>
      <xdr:colOff>9525</xdr:colOff>
      <xdr:row>2</xdr:row>
      <xdr:rowOff>0</xdr:rowOff>
    </xdr:to>
    <xdr:sp macro="" textlink="">
      <xdr:nvSpPr>
        <xdr:cNvPr id="10" name="TextBox 9">
          <a:extLst>
            <a:ext uri="{FF2B5EF4-FFF2-40B4-BE49-F238E27FC236}">
              <a16:creationId xmlns:a16="http://schemas.microsoft.com/office/drawing/2014/main" id="{AEBA2060-6D1A-43F1-B77F-34FB93D03095}"/>
            </a:ext>
          </a:extLst>
        </xdr:cNvPr>
        <xdr:cNvSpPr txBox="1"/>
      </xdr:nvSpPr>
      <xdr:spPr>
        <a:xfrm>
          <a:off x="7296151" y="85725"/>
          <a:ext cx="1857374"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Total revenue</a:t>
          </a:r>
          <a:r>
            <a:rPr lang="en-US" sz="1100" b="1" baseline="0">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 generated</a:t>
          </a:r>
          <a:endParaRPr lang="en-US" sz="11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endParaRPr>
        </a:p>
      </xdr:txBody>
    </xdr:sp>
    <xdr:clientData/>
  </xdr:twoCellAnchor>
  <xdr:twoCellAnchor>
    <xdr:from>
      <xdr:col>8</xdr:col>
      <xdr:colOff>180977</xdr:colOff>
      <xdr:row>1</xdr:row>
      <xdr:rowOff>161925</xdr:rowOff>
    </xdr:from>
    <xdr:to>
      <xdr:col>9</xdr:col>
      <xdr:colOff>171451</xdr:colOff>
      <xdr:row>3</xdr:row>
      <xdr:rowOff>57149</xdr:rowOff>
    </xdr:to>
    <xdr:sp macro="" textlink="'pivot Table'!B16">
      <xdr:nvSpPr>
        <xdr:cNvPr id="11" name="TextBox 10">
          <a:extLst>
            <a:ext uri="{FF2B5EF4-FFF2-40B4-BE49-F238E27FC236}">
              <a16:creationId xmlns:a16="http://schemas.microsoft.com/office/drawing/2014/main" id="{98F715F0-B154-41CE-AEA9-9B884461AAB3}"/>
            </a:ext>
          </a:extLst>
        </xdr:cNvPr>
        <xdr:cNvSpPr txBox="1"/>
      </xdr:nvSpPr>
      <xdr:spPr>
        <a:xfrm>
          <a:off x="5057777" y="352425"/>
          <a:ext cx="600074"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B452CF-B49F-412A-B07B-09FF78C5DD37}" type="TxLink">
            <a:rPr lang="en-US" sz="1100" b="1" i="0" u="none" strike="noStrike">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700</a:t>
          </a:fld>
          <a:endParaRPr lang="en-US" sz="11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endParaRPr>
        </a:p>
      </xdr:txBody>
    </xdr:sp>
    <xdr:clientData/>
  </xdr:twoCellAnchor>
  <xdr:twoCellAnchor>
    <xdr:from>
      <xdr:col>12</xdr:col>
      <xdr:colOff>466724</xdr:colOff>
      <xdr:row>1</xdr:row>
      <xdr:rowOff>142875</xdr:rowOff>
    </xdr:from>
    <xdr:to>
      <xdr:col>14</xdr:col>
      <xdr:colOff>114299</xdr:colOff>
      <xdr:row>3</xdr:row>
      <xdr:rowOff>57149</xdr:rowOff>
    </xdr:to>
    <xdr:sp macro="" textlink="'pivot Table'!A16">
      <xdr:nvSpPr>
        <xdr:cNvPr id="12" name="TextBox 11">
          <a:extLst>
            <a:ext uri="{FF2B5EF4-FFF2-40B4-BE49-F238E27FC236}">
              <a16:creationId xmlns:a16="http://schemas.microsoft.com/office/drawing/2014/main" id="{E588EFFD-E3E9-4E59-BEDC-325D3672987A}"/>
            </a:ext>
          </a:extLst>
        </xdr:cNvPr>
        <xdr:cNvSpPr txBox="1"/>
      </xdr:nvSpPr>
      <xdr:spPr>
        <a:xfrm>
          <a:off x="7781924" y="333375"/>
          <a:ext cx="866775"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F880DA-95A4-4954-96CC-97E435C61056}" type="TxLink">
            <a:rPr lang="en-US" sz="1100" b="1" i="0" u="none" strike="noStrike">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rPr>
            <a:t> $214,900 </a:t>
          </a:fld>
          <a:endParaRPr lang="en-US" sz="1100" b="1">
            <a:solidFill>
              <a:srgbClr val="D00000"/>
            </a:solidFill>
            <a:latin typeface="Microsoft GothicNeo" panose="020B0503020000020004" pitchFamily="34" charset="-127"/>
            <a:ea typeface="Microsoft GothicNeo" panose="020B0503020000020004" pitchFamily="34" charset="-127"/>
            <a:cs typeface="Microsoft GothicNeo" panose="020B0503020000020004" pitchFamily="34" charset="-127"/>
          </a:endParaRPr>
        </a:p>
      </xdr:txBody>
    </xdr:sp>
    <xdr:clientData/>
  </xdr:twoCellAnchor>
  <xdr:twoCellAnchor>
    <xdr:from>
      <xdr:col>13</xdr:col>
      <xdr:colOff>314324</xdr:colOff>
      <xdr:row>16</xdr:row>
      <xdr:rowOff>28575</xdr:rowOff>
    </xdr:from>
    <xdr:to>
      <xdr:col>20</xdr:col>
      <xdr:colOff>171449</xdr:colOff>
      <xdr:row>32</xdr:row>
      <xdr:rowOff>9525</xdr:rowOff>
    </xdr:to>
    <xdr:graphicFrame macro="">
      <xdr:nvGraphicFramePr>
        <xdr:cNvPr id="13" name="Chart 12">
          <a:extLst>
            <a:ext uri="{FF2B5EF4-FFF2-40B4-BE49-F238E27FC236}">
              <a16:creationId xmlns:a16="http://schemas.microsoft.com/office/drawing/2014/main" id="{F2DC2E0C-B642-4848-9F61-2B3C50F77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28575</xdr:colOff>
      <xdr:row>0</xdr:row>
      <xdr:rowOff>95250</xdr:rowOff>
    </xdr:from>
    <xdr:to>
      <xdr:col>20</xdr:col>
      <xdr:colOff>196215</xdr:colOff>
      <xdr:row>3</xdr:row>
      <xdr:rowOff>133350</xdr:rowOff>
    </xdr:to>
    <mc:AlternateContent xmlns:mc="http://schemas.openxmlformats.org/markup-compatibility/2006">
      <mc:Choice xmlns:a14="http://schemas.microsoft.com/office/drawing/2010/main" Requires="a14">
        <xdr:graphicFrame macro="">
          <xdr:nvGraphicFramePr>
            <xdr:cNvPr id="14" name="Sales Rep">
              <a:extLst>
                <a:ext uri="{FF2B5EF4-FFF2-40B4-BE49-F238E27FC236}">
                  <a16:creationId xmlns:a16="http://schemas.microsoft.com/office/drawing/2014/main" id="{7ECFE030-DC4A-3B85-62A8-4F13D70727A5}"/>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11001375" y="95250"/>
              <a:ext cx="138684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314325</xdr:colOff>
      <xdr:row>0</xdr:row>
      <xdr:rowOff>85725</xdr:rowOff>
    </xdr:from>
    <xdr:to>
      <xdr:col>17</xdr:col>
      <xdr:colOff>573405</xdr:colOff>
      <xdr:row>3</xdr:row>
      <xdr:rowOff>154305</xdr:rowOff>
    </xdr:to>
    <mc:AlternateContent xmlns:mc="http://schemas.openxmlformats.org/markup-compatibility/2006">
      <mc:Choice xmlns:a14="http://schemas.microsoft.com/office/drawing/2010/main" Requires="a14">
        <xdr:graphicFrame macro="">
          <xdr:nvGraphicFramePr>
            <xdr:cNvPr id="15" name="Model">
              <a:extLst>
                <a:ext uri="{FF2B5EF4-FFF2-40B4-BE49-F238E27FC236}">
                  <a16:creationId xmlns:a16="http://schemas.microsoft.com/office/drawing/2014/main" id="{9AC14F24-9141-214B-4F13-A8CF001C7028}"/>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9458325" y="85725"/>
              <a:ext cx="147828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333375</xdr:colOff>
      <xdr:row>15</xdr:row>
      <xdr:rowOff>190499</xdr:rowOff>
    </xdr:from>
    <xdr:to>
      <xdr:col>13</xdr:col>
      <xdr:colOff>257175</xdr:colOff>
      <xdr:row>33</xdr:row>
      <xdr:rowOff>95250</xdr:rowOff>
    </xdr:to>
    <xdr:sp macro="" textlink="">
      <xdr:nvSpPr>
        <xdr:cNvPr id="16" name="TextBox 15">
          <a:extLst>
            <a:ext uri="{FF2B5EF4-FFF2-40B4-BE49-F238E27FC236}">
              <a16:creationId xmlns:a16="http://schemas.microsoft.com/office/drawing/2014/main" id="{EF76DF68-4A6A-BE62-B35B-CAF381709D48}"/>
            </a:ext>
          </a:extLst>
        </xdr:cNvPr>
        <xdr:cNvSpPr txBox="1"/>
      </xdr:nvSpPr>
      <xdr:spPr>
        <a:xfrm>
          <a:off x="4600575" y="3047999"/>
          <a:ext cx="3581400" cy="333375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solidFill>
                <a:srgbClr val="D00000"/>
              </a:solidFill>
            </a:rPr>
            <a:t>About : </a:t>
          </a:r>
          <a:r>
            <a:rPr lang="en-US" sz="1200" b="1" u="none">
              <a:solidFill>
                <a:srgbClr val="D00000"/>
              </a:solidFill>
            </a:rPr>
            <a:t> </a:t>
          </a:r>
          <a:r>
            <a:rPr lang="en-US" sz="1100" b="1" u="none">
              <a:solidFill>
                <a:srgbClr val="DDAF05"/>
              </a:solidFill>
            </a:rPr>
            <a:t>This is</a:t>
          </a:r>
          <a:r>
            <a:rPr lang="en-US" sz="1100" b="1" u="none" baseline="0">
              <a:solidFill>
                <a:srgbClr val="DDAF05"/>
              </a:solidFill>
            </a:rPr>
            <a:t> an office chair sales dataset lifted from the google data analytics program examples. This dataset comprises of sales of chairs of different models, customer purchase, sales rep and cost of each chairs.</a:t>
          </a:r>
          <a:endParaRPr lang="en-US" sz="1100" b="1" u="sng">
            <a:solidFill>
              <a:srgbClr val="DDAF05"/>
            </a:solidFill>
          </a:endParaRPr>
        </a:p>
        <a:p>
          <a:r>
            <a:rPr lang="en-US" sz="1200" b="1" u="sng">
              <a:solidFill>
                <a:srgbClr val="D00000"/>
              </a:solidFill>
            </a:rPr>
            <a:t>Observations: </a:t>
          </a:r>
        </a:p>
        <a:p>
          <a:r>
            <a:rPr lang="en-US" sz="1100">
              <a:solidFill>
                <a:srgbClr val="DDAF05"/>
              </a:solidFill>
            </a:rPr>
            <a:t>The</a:t>
          </a:r>
          <a:r>
            <a:rPr lang="en-US" sz="1100" baseline="0">
              <a:solidFill>
                <a:srgbClr val="DDAF05"/>
              </a:solidFill>
            </a:rPr>
            <a:t> total revenue generate is $585,890.</a:t>
          </a:r>
        </a:p>
        <a:p>
          <a:endParaRPr lang="en-US" sz="1100" baseline="0">
            <a:solidFill>
              <a:srgbClr val="DDAF05"/>
            </a:solidFill>
          </a:endParaRPr>
        </a:p>
        <a:p>
          <a:r>
            <a:rPr lang="en-US" sz="1100" baseline="0">
              <a:solidFill>
                <a:srgbClr val="DDAF05"/>
              </a:solidFill>
            </a:rPr>
            <a:t>The region with the highest sales and purchase is the west.</a:t>
          </a:r>
        </a:p>
        <a:p>
          <a:endParaRPr lang="en-US" sz="1100" baseline="0">
            <a:solidFill>
              <a:srgbClr val="DDAF05"/>
            </a:solidFill>
          </a:endParaRPr>
        </a:p>
        <a:p>
          <a:r>
            <a:rPr lang="en-US" sz="1100" baseline="0">
              <a:solidFill>
                <a:srgbClr val="DDAF05"/>
              </a:solidFill>
            </a:rPr>
            <a:t>The total number of chairs sold in the first half of the year is 2033, with sales picking up in march and april having the highest sales.</a:t>
          </a:r>
        </a:p>
        <a:p>
          <a:endParaRPr lang="en-US" sz="1100" baseline="0">
            <a:solidFill>
              <a:srgbClr val="DDAF05"/>
            </a:solidFill>
          </a:endParaRPr>
        </a:p>
        <a:p>
          <a:r>
            <a:rPr lang="en-US" sz="1100" baseline="0">
              <a:solidFill>
                <a:srgbClr val="DDAF05"/>
              </a:solidFill>
            </a:rPr>
            <a:t>The company with the highest purchase is Bankia followed by cruise.</a:t>
          </a:r>
        </a:p>
        <a:p>
          <a:endParaRPr lang="en-US" sz="1100" baseline="0">
            <a:solidFill>
              <a:srgbClr val="DDAF05"/>
            </a:solidFill>
          </a:endParaRPr>
        </a:p>
        <a:p>
          <a:r>
            <a:rPr lang="en-US" sz="1100" baseline="0">
              <a:solidFill>
                <a:srgbClr val="DDAF05"/>
              </a:solidFill>
            </a:rPr>
            <a:t>the model with the highest purchase is Energy with the black color having the highest request.</a:t>
          </a:r>
        </a:p>
        <a:p>
          <a:endParaRPr lang="en-US" sz="1100" baseline="0">
            <a:solidFill>
              <a:srgbClr val="DDAF05"/>
            </a:solidFill>
          </a:endParaRPr>
        </a:p>
        <a:p>
          <a:endParaRPr lang="en-US" sz="1100" baseline="0">
            <a:solidFill>
              <a:srgbClr val="DDAF05"/>
            </a:solidFill>
          </a:endParaRPr>
        </a:p>
        <a:p>
          <a:endParaRPr lang="en-US" sz="1100">
            <a:solidFill>
              <a:srgbClr val="DDAF05"/>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refreshedDate="45078.099472800925" createdVersion="8" refreshedVersion="8" minRefreshableVersion="3" recordCount="80" xr:uid="{2E9968A5-507F-4FCD-AFA6-CE97D1238507}">
  <cacheSource type="worksheet">
    <worksheetSource name="Table1"/>
  </cacheSource>
  <cacheFields count="14">
    <cacheField name="Num" numFmtId="0">
      <sharedItems containsSemiMixedTypes="0" containsString="0" containsNumber="1" containsInteger="1" minValue="1" maxValue="80"/>
    </cacheField>
    <cacheField name="Date" numFmtId="14">
      <sharedItems containsSemiMixedTypes="0" containsNonDate="0" containsDate="1" containsString="0" minDate="1900-06-15T00:00:00" maxDate="2020-06-30T00:00:00"/>
    </cacheField>
    <cacheField name="Month" numFmtId="0">
      <sharedItems count="6">
        <s v="January"/>
        <s v="February"/>
        <s v="March"/>
        <s v="April"/>
        <s v="May"/>
        <s v="June"/>
      </sharedItems>
    </cacheField>
    <cacheField name="Sales Rep" numFmtId="0">
      <sharedItems count="7">
        <s v="Eric Jones"/>
        <s v="Amy Brown"/>
        <s v="Sara Davis"/>
        <s v="Marc Williams"/>
        <s v="Stacy Peters"/>
        <s v="David Garcia"/>
        <s v="Emily Moore"/>
      </sharedItems>
    </cacheField>
    <cacheField name="Region" numFmtId="0">
      <sharedItems count="3">
        <s v="North"/>
        <s v="West"/>
        <s v="South"/>
      </sharedItems>
    </cacheField>
    <cacheField name="Customer ID" numFmtId="0">
      <sharedItems containsSemiMixedTypes="0" containsString="0" containsNumber="1" containsInteger="1" minValue="132" maxValue="180" count="9">
        <n v="132"/>
        <n v="144"/>
        <n v="136"/>
        <n v="166"/>
        <n v="152"/>
        <n v="157"/>
        <n v="178"/>
        <n v="180"/>
        <n v="162"/>
      </sharedItems>
    </cacheField>
    <cacheField name="Model" numFmtId="0">
      <sharedItems count="6">
        <s v="Flash"/>
        <s v="Urban"/>
        <s v="Energy"/>
        <s v="Volt"/>
        <s v="Cosmo"/>
        <s v="Aero"/>
      </sharedItems>
    </cacheField>
    <cacheField name="Color" numFmtId="0">
      <sharedItems count="5">
        <s v="black"/>
        <s v="red"/>
        <s v="brown"/>
        <s v="gray"/>
        <s v="white"/>
      </sharedItems>
    </cacheField>
    <cacheField name="Item Code" numFmtId="0">
      <sharedItems/>
    </cacheField>
    <cacheField name="Number" numFmtId="0">
      <sharedItems containsSemiMixedTypes="0" containsString="0" containsNumber="1" containsInteger="1" minValue="8" maxValue="50"/>
    </cacheField>
    <cacheField name="Price / Unit" numFmtId="164">
      <sharedItems containsSemiMixedTypes="0" containsString="0" containsNumber="1" containsInteger="1" minValue="220" maxValue="375"/>
    </cacheField>
    <cacheField name="Total" numFmtId="164">
      <sharedItems containsSemiMixedTypes="0" containsString="0" containsNumber="1" containsInteger="1" minValue="2200" maxValue="15750"/>
    </cacheField>
    <cacheField name="Company Name" numFmtId="0">
      <sharedItems count="9">
        <s v="Bankia"/>
        <s v="Affinity"/>
        <s v="Telmark"/>
        <s v="Port Royale"/>
        <s v="Secspace"/>
        <s v="MarkPlus"/>
        <s v="Vento"/>
        <s v="Milago"/>
        <s v="Cruise"/>
      </sharedItems>
    </cacheField>
    <cacheField name="Representatives" numFmtId="0">
      <sharedItems count="9">
        <s v="Lucas Adams"/>
        <s v="Christina Bell"/>
        <s v="Emily Flores"/>
        <s v="Dan Hill"/>
        <s v="Rob Nelson"/>
        <s v="Matt Reed"/>
        <s v="Amanda Wood"/>
        <s v="Sam Cooper"/>
        <s v="Denise Harris"/>
      </sharedItems>
    </cacheField>
  </cacheFields>
  <extLst>
    <ext xmlns:x14="http://schemas.microsoft.com/office/spreadsheetml/2009/9/main" uri="{725AE2AE-9491-48be-B2B4-4EB974FC3084}">
      <x14:pivotCacheDefinition pivotCacheId="1624278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n v="1"/>
    <d v="2020-01-02T00:00:00"/>
    <x v="0"/>
    <x v="0"/>
    <x v="0"/>
    <x v="0"/>
    <x v="0"/>
    <x v="0"/>
    <s v="F2248bl"/>
    <n v="15"/>
    <n v="235"/>
    <n v="3525"/>
    <x v="0"/>
    <x v="0"/>
  </r>
  <r>
    <n v="2"/>
    <d v="2020-01-06T00:00:00"/>
    <x v="0"/>
    <x v="1"/>
    <x v="1"/>
    <x v="1"/>
    <x v="1"/>
    <x v="1"/>
    <s v="U2683rd"/>
    <n v="22"/>
    <n v="260"/>
    <n v="5720"/>
    <x v="1"/>
    <x v="1"/>
  </r>
  <r>
    <n v="3"/>
    <d v="2020-01-09T00:00:00"/>
    <x v="0"/>
    <x v="2"/>
    <x v="1"/>
    <x v="2"/>
    <x v="2"/>
    <x v="0"/>
    <s v="E2376bl"/>
    <n v="16"/>
    <n v="350"/>
    <n v="5600"/>
    <x v="2"/>
    <x v="2"/>
  </r>
  <r>
    <n v="4"/>
    <d v="2020-01-12T00:00:00"/>
    <x v="0"/>
    <x v="3"/>
    <x v="2"/>
    <x v="1"/>
    <x v="0"/>
    <x v="2"/>
    <s v="F2248br"/>
    <n v="30"/>
    <n v="235"/>
    <n v="7050"/>
    <x v="1"/>
    <x v="1"/>
  </r>
  <r>
    <n v="5"/>
    <d v="2020-01-12T00:00:00"/>
    <x v="0"/>
    <x v="0"/>
    <x v="0"/>
    <x v="3"/>
    <x v="3"/>
    <x v="3"/>
    <s v="V2944gr"/>
    <n v="32"/>
    <n v="295"/>
    <n v="9440"/>
    <x v="3"/>
    <x v="3"/>
  </r>
  <r>
    <n v="6"/>
    <d v="2020-01-15T00:00:00"/>
    <x v="0"/>
    <x v="4"/>
    <x v="0"/>
    <x v="2"/>
    <x v="2"/>
    <x v="2"/>
    <s v="E2376br"/>
    <n v="14"/>
    <n v="350"/>
    <n v="4900"/>
    <x v="2"/>
    <x v="2"/>
  </r>
  <r>
    <n v="7"/>
    <d v="2020-01-18T00:00:00"/>
    <x v="0"/>
    <x v="5"/>
    <x v="2"/>
    <x v="4"/>
    <x v="4"/>
    <x v="4"/>
    <s v="C2699wh"/>
    <n v="8"/>
    <n v="375"/>
    <n v="3000"/>
    <x v="4"/>
    <x v="4"/>
  </r>
  <r>
    <n v="8"/>
    <d v="2020-01-22T00:00:00"/>
    <x v="0"/>
    <x v="1"/>
    <x v="1"/>
    <x v="0"/>
    <x v="0"/>
    <x v="2"/>
    <s v="F2248br"/>
    <n v="22"/>
    <n v="235"/>
    <n v="5170"/>
    <x v="0"/>
    <x v="0"/>
  </r>
  <r>
    <n v="9"/>
    <d v="2020-01-22T00:00:00"/>
    <x v="0"/>
    <x v="2"/>
    <x v="1"/>
    <x v="2"/>
    <x v="1"/>
    <x v="2"/>
    <s v="U2683br"/>
    <n v="40"/>
    <n v="260"/>
    <n v="10400"/>
    <x v="2"/>
    <x v="2"/>
  </r>
  <r>
    <n v="10"/>
    <d v="2020-01-26T00:00:00"/>
    <x v="0"/>
    <x v="0"/>
    <x v="0"/>
    <x v="3"/>
    <x v="2"/>
    <x v="0"/>
    <s v="E2376bl"/>
    <n v="25"/>
    <n v="350"/>
    <n v="8750"/>
    <x v="3"/>
    <x v="3"/>
  </r>
  <r>
    <n v="11"/>
    <d v="2020-01-28T00:00:00"/>
    <x v="0"/>
    <x v="5"/>
    <x v="2"/>
    <x v="5"/>
    <x v="2"/>
    <x v="0"/>
    <s v="E2376bl"/>
    <n v="33"/>
    <n v="350"/>
    <n v="11550"/>
    <x v="5"/>
    <x v="5"/>
  </r>
  <r>
    <n v="12"/>
    <d v="2020-02-04T00:00:00"/>
    <x v="1"/>
    <x v="3"/>
    <x v="2"/>
    <x v="6"/>
    <x v="3"/>
    <x v="4"/>
    <s v="V2944wh"/>
    <n v="15"/>
    <n v="295"/>
    <n v="4425"/>
    <x v="6"/>
    <x v="6"/>
  </r>
  <r>
    <n v="13"/>
    <d v="2020-02-07T00:00:00"/>
    <x v="1"/>
    <x v="0"/>
    <x v="0"/>
    <x v="7"/>
    <x v="4"/>
    <x v="3"/>
    <s v="C2699gr"/>
    <n v="10"/>
    <n v="375"/>
    <n v="3750"/>
    <x v="7"/>
    <x v="7"/>
  </r>
  <r>
    <n v="14"/>
    <d v="2020-02-08T00:00:00"/>
    <x v="1"/>
    <x v="6"/>
    <x v="1"/>
    <x v="0"/>
    <x v="1"/>
    <x v="2"/>
    <s v="U2683br"/>
    <n v="45"/>
    <n v="260"/>
    <n v="11700"/>
    <x v="0"/>
    <x v="0"/>
  </r>
  <r>
    <n v="15"/>
    <d v="2020-02-10T00:00:00"/>
    <x v="1"/>
    <x v="1"/>
    <x v="1"/>
    <x v="7"/>
    <x v="2"/>
    <x v="4"/>
    <s v="E2376wh"/>
    <n v="32"/>
    <n v="350"/>
    <n v="11200"/>
    <x v="7"/>
    <x v="7"/>
  </r>
  <r>
    <n v="16"/>
    <d v="2020-02-12T00:00:00"/>
    <x v="1"/>
    <x v="3"/>
    <x v="2"/>
    <x v="3"/>
    <x v="2"/>
    <x v="0"/>
    <s v="E2376bl"/>
    <n v="28"/>
    <n v="350"/>
    <n v="9800"/>
    <x v="3"/>
    <x v="3"/>
  </r>
  <r>
    <n v="17"/>
    <d v="2020-02-14T00:00:00"/>
    <x v="1"/>
    <x v="2"/>
    <x v="1"/>
    <x v="8"/>
    <x v="5"/>
    <x v="1"/>
    <s v="A2258rd"/>
    <n v="10"/>
    <n v="220"/>
    <n v="2200"/>
    <x v="8"/>
    <x v="8"/>
  </r>
  <r>
    <n v="18"/>
    <d v="2020-02-15T00:00:00"/>
    <x v="1"/>
    <x v="0"/>
    <x v="0"/>
    <x v="2"/>
    <x v="1"/>
    <x v="2"/>
    <s v="U2683br"/>
    <n v="16"/>
    <n v="260"/>
    <n v="4160"/>
    <x v="2"/>
    <x v="2"/>
  </r>
  <r>
    <n v="19"/>
    <d v="2020-02-19T00:00:00"/>
    <x v="1"/>
    <x v="5"/>
    <x v="2"/>
    <x v="0"/>
    <x v="0"/>
    <x v="2"/>
    <s v="F2248br"/>
    <n v="35"/>
    <n v="235"/>
    <n v="8225"/>
    <x v="0"/>
    <x v="0"/>
  </r>
  <r>
    <n v="20"/>
    <d v="2020-02-21T00:00:00"/>
    <x v="1"/>
    <x v="1"/>
    <x v="1"/>
    <x v="0"/>
    <x v="3"/>
    <x v="0"/>
    <s v="V2944bl"/>
    <n v="12"/>
    <n v="295"/>
    <n v="3540"/>
    <x v="0"/>
    <x v="0"/>
  </r>
  <r>
    <n v="21"/>
    <d v="2020-02-26T00:00:00"/>
    <x v="1"/>
    <x v="3"/>
    <x v="2"/>
    <x v="2"/>
    <x v="4"/>
    <x v="3"/>
    <s v="C2699gr"/>
    <n v="40"/>
    <n v="375"/>
    <n v="15000"/>
    <x v="2"/>
    <x v="2"/>
  </r>
  <r>
    <n v="22"/>
    <d v="2020-02-28T00:00:00"/>
    <x v="1"/>
    <x v="4"/>
    <x v="0"/>
    <x v="1"/>
    <x v="2"/>
    <x v="2"/>
    <s v="E2376br"/>
    <n v="10"/>
    <n v="350"/>
    <n v="3500"/>
    <x v="1"/>
    <x v="1"/>
  </r>
  <r>
    <n v="23"/>
    <d v="2020-03-01T00:00:00"/>
    <x v="2"/>
    <x v="2"/>
    <x v="1"/>
    <x v="0"/>
    <x v="4"/>
    <x v="0"/>
    <s v="C2699bl"/>
    <n v="25"/>
    <n v="375"/>
    <n v="9375"/>
    <x v="0"/>
    <x v="0"/>
  </r>
  <r>
    <n v="24"/>
    <d v="2020-03-04T00:00:00"/>
    <x v="2"/>
    <x v="6"/>
    <x v="1"/>
    <x v="8"/>
    <x v="1"/>
    <x v="0"/>
    <s v="U2683bl"/>
    <n v="50"/>
    <n v="260"/>
    <n v="13000"/>
    <x v="8"/>
    <x v="8"/>
  </r>
  <r>
    <n v="25"/>
    <d v="2020-03-07T00:00:00"/>
    <x v="2"/>
    <x v="1"/>
    <x v="1"/>
    <x v="7"/>
    <x v="0"/>
    <x v="4"/>
    <s v="F2248wh"/>
    <n v="22"/>
    <n v="235"/>
    <n v="5170"/>
    <x v="7"/>
    <x v="7"/>
  </r>
  <r>
    <n v="26"/>
    <d v="2020-03-09T00:00:00"/>
    <x v="2"/>
    <x v="0"/>
    <x v="0"/>
    <x v="1"/>
    <x v="3"/>
    <x v="2"/>
    <s v="V2944br"/>
    <n v="15"/>
    <n v="295"/>
    <n v="4425"/>
    <x v="1"/>
    <x v="1"/>
  </r>
  <r>
    <n v="27"/>
    <d v="2020-03-11T00:00:00"/>
    <x v="2"/>
    <x v="4"/>
    <x v="0"/>
    <x v="3"/>
    <x v="5"/>
    <x v="4"/>
    <s v="A2258wh"/>
    <n v="10"/>
    <n v="220"/>
    <n v="2200"/>
    <x v="3"/>
    <x v="3"/>
  </r>
  <r>
    <n v="28"/>
    <d v="2020-03-12T00:00:00"/>
    <x v="2"/>
    <x v="3"/>
    <x v="2"/>
    <x v="6"/>
    <x v="2"/>
    <x v="0"/>
    <s v="E2376bl"/>
    <n v="20"/>
    <n v="350"/>
    <n v="7000"/>
    <x v="6"/>
    <x v="6"/>
  </r>
  <r>
    <n v="29"/>
    <d v="2020-03-14T00:00:00"/>
    <x v="2"/>
    <x v="6"/>
    <x v="1"/>
    <x v="5"/>
    <x v="0"/>
    <x v="3"/>
    <s v="F2248gr"/>
    <n v="14"/>
    <n v="235"/>
    <n v="3290"/>
    <x v="5"/>
    <x v="5"/>
  </r>
  <r>
    <n v="30"/>
    <d v="2020-03-18T00:00:00"/>
    <x v="2"/>
    <x v="1"/>
    <x v="1"/>
    <x v="4"/>
    <x v="5"/>
    <x v="3"/>
    <s v="A2258gr"/>
    <n v="28"/>
    <n v="220"/>
    <n v="6160"/>
    <x v="4"/>
    <x v="4"/>
  </r>
  <r>
    <n v="31"/>
    <d v="2020-03-23T00:00:00"/>
    <x v="2"/>
    <x v="6"/>
    <x v="1"/>
    <x v="8"/>
    <x v="0"/>
    <x v="0"/>
    <s v="F2248bl"/>
    <n v="12"/>
    <n v="235"/>
    <n v="2820"/>
    <x v="8"/>
    <x v="8"/>
  </r>
  <r>
    <n v="32"/>
    <d v="2020-03-24T00:00:00"/>
    <x v="2"/>
    <x v="0"/>
    <x v="0"/>
    <x v="7"/>
    <x v="3"/>
    <x v="4"/>
    <s v="V2944wh"/>
    <n v="35"/>
    <n v="295"/>
    <n v="10325"/>
    <x v="7"/>
    <x v="7"/>
  </r>
  <r>
    <n v="33"/>
    <d v="2020-03-26T00:00:00"/>
    <x v="2"/>
    <x v="3"/>
    <x v="2"/>
    <x v="6"/>
    <x v="4"/>
    <x v="4"/>
    <s v="C2699wh"/>
    <n v="20"/>
    <n v="375"/>
    <n v="7500"/>
    <x v="6"/>
    <x v="6"/>
  </r>
  <r>
    <n v="34"/>
    <d v="2020-03-28T00:00:00"/>
    <x v="2"/>
    <x v="4"/>
    <x v="0"/>
    <x v="4"/>
    <x v="5"/>
    <x v="3"/>
    <s v="A2258gr"/>
    <n v="45"/>
    <n v="220"/>
    <n v="9900"/>
    <x v="4"/>
    <x v="4"/>
  </r>
  <r>
    <n v="35"/>
    <d v="2020-04-02T00:00:00"/>
    <x v="3"/>
    <x v="1"/>
    <x v="1"/>
    <x v="2"/>
    <x v="4"/>
    <x v="0"/>
    <s v="C2699bl"/>
    <n v="15"/>
    <n v="375"/>
    <n v="5625"/>
    <x v="2"/>
    <x v="2"/>
  </r>
  <r>
    <n v="36"/>
    <d v="2020-04-06T00:00:00"/>
    <x v="3"/>
    <x v="6"/>
    <x v="1"/>
    <x v="0"/>
    <x v="2"/>
    <x v="0"/>
    <s v="E2376bl"/>
    <n v="14"/>
    <n v="350"/>
    <n v="4900"/>
    <x v="0"/>
    <x v="0"/>
  </r>
  <r>
    <n v="37"/>
    <d v="2020-04-07T00:00:00"/>
    <x v="3"/>
    <x v="3"/>
    <x v="2"/>
    <x v="5"/>
    <x v="3"/>
    <x v="3"/>
    <s v="V2944gr"/>
    <n v="32"/>
    <n v="295"/>
    <n v="9440"/>
    <x v="5"/>
    <x v="5"/>
  </r>
  <r>
    <n v="38"/>
    <d v="2020-04-11T00:00:00"/>
    <x v="3"/>
    <x v="2"/>
    <x v="1"/>
    <x v="0"/>
    <x v="1"/>
    <x v="0"/>
    <s v="U2683bl"/>
    <n v="40"/>
    <n v="260"/>
    <n v="10400"/>
    <x v="0"/>
    <x v="0"/>
  </r>
  <r>
    <n v="39"/>
    <d v="2020-04-12T00:00:00"/>
    <x v="3"/>
    <x v="4"/>
    <x v="0"/>
    <x v="3"/>
    <x v="0"/>
    <x v="0"/>
    <s v="F2248bl"/>
    <n v="45"/>
    <n v="235"/>
    <n v="10575"/>
    <x v="3"/>
    <x v="3"/>
  </r>
  <r>
    <n v="40"/>
    <d v="2020-04-12T00:00:00"/>
    <x v="3"/>
    <x v="1"/>
    <x v="1"/>
    <x v="7"/>
    <x v="5"/>
    <x v="4"/>
    <s v="A2258wh"/>
    <n v="24"/>
    <n v="220"/>
    <n v="5280"/>
    <x v="7"/>
    <x v="7"/>
  </r>
  <r>
    <n v="41"/>
    <d v="2020-04-14T00:00:00"/>
    <x v="3"/>
    <x v="6"/>
    <x v="1"/>
    <x v="0"/>
    <x v="4"/>
    <x v="0"/>
    <s v="C2699bl"/>
    <n v="30"/>
    <n v="375"/>
    <n v="11250"/>
    <x v="0"/>
    <x v="0"/>
  </r>
  <r>
    <n v="42"/>
    <d v="2020-04-15T00:00:00"/>
    <x v="3"/>
    <x v="6"/>
    <x v="1"/>
    <x v="1"/>
    <x v="1"/>
    <x v="1"/>
    <s v="U2683rd"/>
    <n v="15"/>
    <n v="260"/>
    <n v="3900"/>
    <x v="1"/>
    <x v="1"/>
  </r>
  <r>
    <n v="43"/>
    <d v="2020-04-16T00:00:00"/>
    <x v="3"/>
    <x v="4"/>
    <x v="0"/>
    <x v="5"/>
    <x v="4"/>
    <x v="0"/>
    <s v="C2699bl"/>
    <n v="15"/>
    <n v="375"/>
    <n v="5625"/>
    <x v="5"/>
    <x v="5"/>
  </r>
  <r>
    <n v="44"/>
    <d v="2020-04-19T00:00:00"/>
    <x v="3"/>
    <x v="0"/>
    <x v="0"/>
    <x v="7"/>
    <x v="3"/>
    <x v="2"/>
    <s v="V2944br"/>
    <n v="42"/>
    <n v="295"/>
    <n v="12390"/>
    <x v="7"/>
    <x v="7"/>
  </r>
  <r>
    <n v="45"/>
    <d v="2020-04-20T00:00:00"/>
    <x v="3"/>
    <x v="0"/>
    <x v="0"/>
    <x v="0"/>
    <x v="2"/>
    <x v="0"/>
    <s v="E2376bl"/>
    <n v="26"/>
    <n v="350"/>
    <n v="9100"/>
    <x v="0"/>
    <x v="0"/>
  </r>
  <r>
    <n v="46"/>
    <d v="2020-04-22T00:00:00"/>
    <x v="3"/>
    <x v="3"/>
    <x v="2"/>
    <x v="8"/>
    <x v="1"/>
    <x v="3"/>
    <s v="U2683gr"/>
    <n v="35"/>
    <n v="260"/>
    <n v="9100"/>
    <x v="8"/>
    <x v="8"/>
  </r>
  <r>
    <n v="47"/>
    <d v="2020-04-23T00:00:00"/>
    <x v="3"/>
    <x v="4"/>
    <x v="0"/>
    <x v="1"/>
    <x v="5"/>
    <x v="4"/>
    <s v="A2258wh"/>
    <n v="32"/>
    <n v="220"/>
    <n v="7040"/>
    <x v="1"/>
    <x v="1"/>
  </r>
  <r>
    <n v="48"/>
    <d v="2020-04-27T00:00:00"/>
    <x v="3"/>
    <x v="6"/>
    <x v="1"/>
    <x v="0"/>
    <x v="3"/>
    <x v="2"/>
    <s v="V2944br"/>
    <n v="18"/>
    <n v="295"/>
    <n v="5310"/>
    <x v="0"/>
    <x v="0"/>
  </r>
  <r>
    <n v="49"/>
    <d v="2020-04-27T00:00:00"/>
    <x v="3"/>
    <x v="3"/>
    <x v="2"/>
    <x v="7"/>
    <x v="2"/>
    <x v="0"/>
    <s v="E2376bl"/>
    <n v="22"/>
    <n v="350"/>
    <n v="7700"/>
    <x v="7"/>
    <x v="7"/>
  </r>
  <r>
    <n v="50"/>
    <d v="2020-04-30T00:00:00"/>
    <x v="3"/>
    <x v="5"/>
    <x v="2"/>
    <x v="8"/>
    <x v="0"/>
    <x v="3"/>
    <s v="F2248gr"/>
    <n v="38"/>
    <n v="235"/>
    <n v="8930"/>
    <x v="8"/>
    <x v="8"/>
  </r>
  <r>
    <n v="51"/>
    <d v="2020-05-01T00:00:00"/>
    <x v="4"/>
    <x v="0"/>
    <x v="0"/>
    <x v="7"/>
    <x v="5"/>
    <x v="0"/>
    <s v="A2258bl"/>
    <n v="42"/>
    <n v="220"/>
    <n v="9240"/>
    <x v="7"/>
    <x v="7"/>
  </r>
  <r>
    <n v="52"/>
    <d v="2020-05-03T00:00:00"/>
    <x v="4"/>
    <x v="6"/>
    <x v="1"/>
    <x v="8"/>
    <x v="3"/>
    <x v="1"/>
    <s v="V2944rd"/>
    <n v="15"/>
    <n v="295"/>
    <n v="4425"/>
    <x v="8"/>
    <x v="8"/>
  </r>
  <r>
    <n v="53"/>
    <d v="2020-05-07T00:00:00"/>
    <x v="4"/>
    <x v="3"/>
    <x v="2"/>
    <x v="2"/>
    <x v="4"/>
    <x v="3"/>
    <s v="C2699gr"/>
    <n v="10"/>
    <n v="375"/>
    <n v="3750"/>
    <x v="2"/>
    <x v="2"/>
  </r>
  <r>
    <n v="54"/>
    <d v="2020-05-08T00:00:00"/>
    <x v="4"/>
    <x v="2"/>
    <x v="1"/>
    <x v="2"/>
    <x v="0"/>
    <x v="0"/>
    <s v="F2248bl"/>
    <n v="26"/>
    <n v="235"/>
    <n v="6110"/>
    <x v="2"/>
    <x v="2"/>
  </r>
  <r>
    <n v="55"/>
    <d v="2020-05-12T00:00:00"/>
    <x v="4"/>
    <x v="4"/>
    <x v="0"/>
    <x v="4"/>
    <x v="0"/>
    <x v="1"/>
    <s v="F2248rd"/>
    <n v="40"/>
    <n v="235"/>
    <n v="9400"/>
    <x v="4"/>
    <x v="4"/>
  </r>
  <r>
    <n v="56"/>
    <d v="2020-05-13T00:00:00"/>
    <x v="4"/>
    <x v="5"/>
    <x v="2"/>
    <x v="7"/>
    <x v="1"/>
    <x v="0"/>
    <s v="U2683bl"/>
    <n v="30"/>
    <n v="260"/>
    <n v="7800"/>
    <x v="7"/>
    <x v="7"/>
  </r>
  <r>
    <n v="57"/>
    <d v="2020-05-15T00:00:00"/>
    <x v="4"/>
    <x v="3"/>
    <x v="2"/>
    <x v="4"/>
    <x v="2"/>
    <x v="3"/>
    <s v="E2376gr"/>
    <n v="26"/>
    <n v="350"/>
    <n v="9100"/>
    <x v="4"/>
    <x v="4"/>
  </r>
  <r>
    <n v="58"/>
    <d v="2020-05-17T00:00:00"/>
    <x v="4"/>
    <x v="4"/>
    <x v="0"/>
    <x v="0"/>
    <x v="3"/>
    <x v="0"/>
    <s v="V2944bl"/>
    <n v="18"/>
    <n v="295"/>
    <n v="5310"/>
    <x v="0"/>
    <x v="0"/>
  </r>
  <r>
    <n v="59"/>
    <d v="2020-05-19T00:00:00"/>
    <x v="4"/>
    <x v="2"/>
    <x v="1"/>
    <x v="7"/>
    <x v="0"/>
    <x v="3"/>
    <s v="F2248gr"/>
    <n v="22"/>
    <n v="235"/>
    <n v="5170"/>
    <x v="7"/>
    <x v="7"/>
  </r>
  <r>
    <n v="60"/>
    <d v="2020-05-21T00:00:00"/>
    <x v="4"/>
    <x v="3"/>
    <x v="2"/>
    <x v="1"/>
    <x v="2"/>
    <x v="0"/>
    <s v="E2376bl"/>
    <n v="42"/>
    <n v="350"/>
    <n v="14700"/>
    <x v="1"/>
    <x v="1"/>
  </r>
  <r>
    <n v="61"/>
    <d v="2020-05-21T00:00:00"/>
    <x v="4"/>
    <x v="6"/>
    <x v="1"/>
    <x v="8"/>
    <x v="2"/>
    <x v="4"/>
    <s v="E2376wh"/>
    <n v="45"/>
    <n v="350"/>
    <n v="15750"/>
    <x v="8"/>
    <x v="8"/>
  </r>
  <r>
    <n v="62"/>
    <d v="2020-05-24T00:00:00"/>
    <x v="4"/>
    <x v="3"/>
    <x v="2"/>
    <x v="0"/>
    <x v="3"/>
    <x v="1"/>
    <s v="V2944rd"/>
    <n v="20"/>
    <n v="295"/>
    <n v="5900"/>
    <x v="0"/>
    <x v="0"/>
  </r>
  <r>
    <n v="63"/>
    <d v="2020-05-26T00:00:00"/>
    <x v="4"/>
    <x v="0"/>
    <x v="0"/>
    <x v="2"/>
    <x v="3"/>
    <x v="0"/>
    <s v="V2944bl"/>
    <n v="22"/>
    <n v="295"/>
    <n v="6490"/>
    <x v="2"/>
    <x v="2"/>
  </r>
  <r>
    <n v="64"/>
    <d v="2020-05-27T00:00:00"/>
    <x v="4"/>
    <x v="5"/>
    <x v="2"/>
    <x v="5"/>
    <x v="5"/>
    <x v="4"/>
    <s v="A2258wh"/>
    <n v="15"/>
    <n v="220"/>
    <n v="3300"/>
    <x v="5"/>
    <x v="5"/>
  </r>
  <r>
    <n v="65"/>
    <d v="2020-05-28T00:00:00"/>
    <x v="4"/>
    <x v="4"/>
    <x v="0"/>
    <x v="0"/>
    <x v="0"/>
    <x v="2"/>
    <s v="F2248br"/>
    <n v="35"/>
    <n v="235"/>
    <n v="8225"/>
    <x v="0"/>
    <x v="0"/>
  </r>
  <r>
    <n v="66"/>
    <d v="2020-06-02T00:00:00"/>
    <x v="5"/>
    <x v="5"/>
    <x v="2"/>
    <x v="6"/>
    <x v="4"/>
    <x v="3"/>
    <s v="C2699gr"/>
    <n v="33"/>
    <n v="375"/>
    <n v="12375"/>
    <x v="6"/>
    <x v="6"/>
  </r>
  <r>
    <n v="67"/>
    <d v="2020-06-05T00:00:00"/>
    <x v="5"/>
    <x v="3"/>
    <x v="2"/>
    <x v="1"/>
    <x v="1"/>
    <x v="0"/>
    <s v="U2683bl"/>
    <n v="22"/>
    <n v="260"/>
    <n v="5720"/>
    <x v="1"/>
    <x v="1"/>
  </r>
  <r>
    <n v="68"/>
    <d v="2020-06-05T00:00:00"/>
    <x v="5"/>
    <x v="5"/>
    <x v="2"/>
    <x v="2"/>
    <x v="1"/>
    <x v="3"/>
    <s v="U2683gr"/>
    <n v="26"/>
    <n v="260"/>
    <n v="6760"/>
    <x v="2"/>
    <x v="2"/>
  </r>
  <r>
    <n v="69"/>
    <d v="2020-06-08T00:00:00"/>
    <x v="5"/>
    <x v="0"/>
    <x v="0"/>
    <x v="0"/>
    <x v="5"/>
    <x v="1"/>
    <s v="A2258rd"/>
    <n v="16"/>
    <n v="220"/>
    <n v="3520"/>
    <x v="0"/>
    <x v="0"/>
  </r>
  <r>
    <n v="70"/>
    <d v="2020-06-09T00:00:00"/>
    <x v="5"/>
    <x v="6"/>
    <x v="1"/>
    <x v="6"/>
    <x v="3"/>
    <x v="0"/>
    <s v="V2944bl"/>
    <n v="10"/>
    <n v="295"/>
    <n v="2950"/>
    <x v="6"/>
    <x v="6"/>
  </r>
  <r>
    <n v="71"/>
    <d v="2020-06-09T00:00:00"/>
    <x v="5"/>
    <x v="2"/>
    <x v="1"/>
    <x v="8"/>
    <x v="1"/>
    <x v="0"/>
    <s v="U2683bl"/>
    <n v="40"/>
    <n v="260"/>
    <n v="10400"/>
    <x v="8"/>
    <x v="8"/>
  </r>
  <r>
    <n v="72"/>
    <d v="2020-06-12T00:00:00"/>
    <x v="5"/>
    <x v="1"/>
    <x v="1"/>
    <x v="5"/>
    <x v="0"/>
    <x v="2"/>
    <s v="F2248br"/>
    <n v="15"/>
    <n v="235"/>
    <n v="3525"/>
    <x v="5"/>
    <x v="5"/>
  </r>
  <r>
    <n v="73"/>
    <d v="2020-06-14T00:00:00"/>
    <x v="5"/>
    <x v="4"/>
    <x v="0"/>
    <x v="0"/>
    <x v="4"/>
    <x v="3"/>
    <s v="C2699gr"/>
    <n v="25"/>
    <n v="375"/>
    <n v="9375"/>
    <x v="0"/>
    <x v="0"/>
  </r>
  <r>
    <n v="74"/>
    <d v="1900-06-15T00:00:00"/>
    <x v="5"/>
    <x v="0"/>
    <x v="0"/>
    <x v="1"/>
    <x v="3"/>
    <x v="3"/>
    <s v="V2944gr"/>
    <n v="20"/>
    <n v="295"/>
    <n v="5900"/>
    <x v="1"/>
    <x v="1"/>
  </r>
  <r>
    <n v="75"/>
    <d v="2020-06-18T00:00:00"/>
    <x v="5"/>
    <x v="5"/>
    <x v="2"/>
    <x v="3"/>
    <x v="1"/>
    <x v="1"/>
    <s v="U2683rd"/>
    <n v="35"/>
    <n v="260"/>
    <n v="9100"/>
    <x v="3"/>
    <x v="3"/>
  </r>
  <r>
    <n v="76"/>
    <d v="2020-06-23T00:00:00"/>
    <x v="5"/>
    <x v="3"/>
    <x v="2"/>
    <x v="6"/>
    <x v="2"/>
    <x v="0"/>
    <s v="E2376bl"/>
    <n v="22"/>
    <n v="350"/>
    <n v="7700"/>
    <x v="6"/>
    <x v="6"/>
  </r>
  <r>
    <n v="77"/>
    <d v="2020-06-24T00:00:00"/>
    <x v="5"/>
    <x v="1"/>
    <x v="1"/>
    <x v="3"/>
    <x v="5"/>
    <x v="4"/>
    <s v="A2258wh"/>
    <n v="16"/>
    <n v="220"/>
    <n v="3520"/>
    <x v="3"/>
    <x v="3"/>
  </r>
  <r>
    <n v="78"/>
    <d v="2020-06-27T00:00:00"/>
    <x v="5"/>
    <x v="2"/>
    <x v="1"/>
    <x v="8"/>
    <x v="3"/>
    <x v="0"/>
    <s v="V2944bl"/>
    <n v="50"/>
    <n v="295"/>
    <n v="14750"/>
    <x v="8"/>
    <x v="8"/>
  </r>
  <r>
    <n v="79"/>
    <d v="2020-06-29T00:00:00"/>
    <x v="5"/>
    <x v="4"/>
    <x v="0"/>
    <x v="6"/>
    <x v="4"/>
    <x v="3"/>
    <s v="C2699gr"/>
    <n v="32"/>
    <n v="375"/>
    <n v="12000"/>
    <x v="6"/>
    <x v="6"/>
  </r>
  <r>
    <n v="80"/>
    <d v="2020-06-29T00:00:00"/>
    <x v="5"/>
    <x v="1"/>
    <x v="1"/>
    <x v="2"/>
    <x v="0"/>
    <x v="4"/>
    <s v="F2248wh"/>
    <n v="14"/>
    <n v="235"/>
    <n v="3290"/>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19B125-AA12-4630-BCA5-32B1494E6F3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location ref="D14:E21" firstHeaderRow="1" firstDataRow="1" firstDataCol="1"/>
  <pivotFields count="14">
    <pivotField showAll="0"/>
    <pivotField numFmtId="14" showAll="0"/>
    <pivotField axis="axisRow" showAll="0">
      <items count="7">
        <item x="0"/>
        <item x="1"/>
        <item x="2"/>
        <item x="3"/>
        <item x="4"/>
        <item x="5"/>
        <item t="default"/>
      </items>
    </pivotField>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showAll="0"/>
    <pivotField numFmtId="164" showAll="0"/>
    <pivotField dataField="1"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2"/>
  </rowFields>
  <rowItems count="7">
    <i>
      <x/>
    </i>
    <i>
      <x v="1"/>
    </i>
    <i>
      <x v="2"/>
    </i>
    <i>
      <x v="3"/>
    </i>
    <i>
      <x v="4"/>
    </i>
    <i>
      <x v="5"/>
    </i>
    <i t="grand">
      <x/>
    </i>
  </rowItems>
  <colItems count="1">
    <i/>
  </colItems>
  <dataFields count="1">
    <dataField name="Sum of Total" fld="11" baseField="0" baseItem="0" numFmtId="165"/>
  </dataFields>
  <formats count="3">
    <format dxfId="280">
      <pivotArea dataOnly="0" labelOnly="1" outline="0" axis="axisValues" fieldPosition="0"/>
    </format>
    <format dxfId="279">
      <pivotArea grandRow="1" outline="0" collapsedLevelsAreSubtotals="1" fieldPosition="0"/>
    </format>
    <format dxfId="27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36029B-68BE-4E99-A7D8-DD8EFF84077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H6" firstHeaderRow="1" firstDataRow="1" firstDataCol="1"/>
  <pivotFields count="14">
    <pivotField showAll="0"/>
    <pivotField numFmtId="14" showAll="0"/>
    <pivotField showAll="0"/>
    <pivotField showAll="0">
      <items count="8">
        <item h="1" x="1"/>
        <item h="1" x="5"/>
        <item h="1" x="6"/>
        <item x="0"/>
        <item x="3"/>
        <item h="1" x="2"/>
        <item h="1" x="4"/>
        <item t="default"/>
      </items>
    </pivotField>
    <pivotField axis="axisRow" showAll="0">
      <items count="4">
        <item x="0"/>
        <item x="2"/>
        <item x="1"/>
        <item t="default"/>
      </items>
    </pivotField>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dataField="1" showAll="0"/>
    <pivotField numFmtId="164" showAll="0"/>
    <pivotField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4"/>
  </rowFields>
  <rowItems count="3">
    <i>
      <x/>
    </i>
    <i>
      <x v="1"/>
    </i>
    <i t="grand">
      <x/>
    </i>
  </rowItems>
  <colItems count="1">
    <i/>
  </colItems>
  <dataFields count="1">
    <dataField name="Number of items sold" fld="9" baseField="0" baseItem="0" numFmtId="1"/>
  </dataFields>
  <formats count="3">
    <format dxfId="283">
      <pivotArea dataOnly="0" labelOnly="1" outline="0" axis="axisValues" fieldPosition="0"/>
    </format>
    <format dxfId="282">
      <pivotArea grandRow="1" outline="0" collapsedLevelsAreSubtotals="1" fieldPosition="0"/>
    </format>
    <format dxfId="28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5FA334-409A-4F3B-8292-BE8D69FF7FC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B16" firstHeaderRow="1" firstDataRow="1" firstDataCol="0"/>
  <pivotFields count="14">
    <pivotField showAll="0"/>
    <pivotField numFmtId="14" showAll="0"/>
    <pivotField showAll="0"/>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dataField="1" showAll="0"/>
    <pivotField numFmtId="164" showAll="0"/>
    <pivotField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Items count="1">
    <i/>
  </rowItems>
  <colItems count="1">
    <i/>
  </colItems>
  <dataFields count="1">
    <dataField name="Number of items sold" fld="9" baseField="0" baseItem="0" numFmtId="1"/>
  </dataFields>
  <formats count="3">
    <format dxfId="286">
      <pivotArea dataOnly="0" labelOnly="1" outline="0" axis="axisValues" fieldPosition="0"/>
    </format>
    <format dxfId="285">
      <pivotArea grandRow="1" outline="0" collapsedLevelsAreSubtotals="1" fieldPosition="0"/>
    </format>
    <format dxfId="284">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8D27BF-094D-41F6-BAA7-C744ED46A95E}"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J13:O20" firstHeaderRow="1" firstDataRow="2" firstDataCol="1"/>
  <pivotFields count="14">
    <pivotField showAll="0"/>
    <pivotField numFmtId="14" showAll="0"/>
    <pivotField showAll="0">
      <items count="7">
        <item x="0"/>
        <item x="1"/>
        <item x="2"/>
        <item x="3"/>
        <item x="4"/>
        <item x="5"/>
        <item t="default"/>
      </items>
    </pivotField>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axis="axisRow" showAll="0">
      <items count="7">
        <item x="5"/>
        <item x="4"/>
        <item x="2"/>
        <item x="0"/>
        <item x="1"/>
        <item x="3"/>
        <item t="default"/>
      </items>
    </pivotField>
    <pivotField axis="axisCol" showAll="0">
      <items count="6">
        <item x="0"/>
        <item x="2"/>
        <item x="3"/>
        <item x="1"/>
        <item x="4"/>
        <item t="default"/>
      </items>
    </pivotField>
    <pivotField showAll="0"/>
    <pivotField dataField="1" showAll="0"/>
    <pivotField numFmtId="164" showAll="0"/>
    <pivotField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6"/>
  </rowFields>
  <rowItems count="6">
    <i>
      <x/>
    </i>
    <i>
      <x v="1"/>
    </i>
    <i>
      <x v="2"/>
    </i>
    <i>
      <x v="3"/>
    </i>
    <i>
      <x v="4"/>
    </i>
    <i>
      <x v="5"/>
    </i>
  </rowItems>
  <colFields count="1">
    <field x="7"/>
  </colFields>
  <colItems count="5">
    <i>
      <x/>
    </i>
    <i>
      <x v="1"/>
    </i>
    <i>
      <x v="2"/>
    </i>
    <i>
      <x v="3"/>
    </i>
    <i>
      <x v="4"/>
    </i>
  </colItems>
  <dataFields count="1">
    <dataField name="Number of items sold" fld="9" baseField="0" baseItem="0" numFmtId="1"/>
  </dataFields>
  <formats count="3">
    <format dxfId="289">
      <pivotArea dataOnly="0" labelOnly="1" outline="0" axis="axisValues" fieldPosition="0"/>
    </format>
    <format dxfId="288">
      <pivotArea grandRow="1" outline="0" collapsedLevelsAreSubtotals="1" fieldPosition="0"/>
    </format>
    <format dxfId="287">
      <pivotArea outline="0" collapsedLevelsAreSubtotals="1" fieldPosition="0"/>
    </format>
  </formats>
  <chartFormats count="5">
    <chartFormat chart="2" format="10" series="1">
      <pivotArea type="data" outline="0" fieldPosition="0">
        <references count="2">
          <reference field="4294967294" count="1" selected="0">
            <x v="0"/>
          </reference>
          <reference field="7" count="1" selected="0">
            <x v="0"/>
          </reference>
        </references>
      </pivotArea>
    </chartFormat>
    <chartFormat chart="2" format="11" series="1">
      <pivotArea type="data" outline="0" fieldPosition="0">
        <references count="2">
          <reference field="4294967294" count="1" selected="0">
            <x v="0"/>
          </reference>
          <reference field="7" count="1" selected="0">
            <x v="1"/>
          </reference>
        </references>
      </pivotArea>
    </chartFormat>
    <chartFormat chart="2" format="12" series="1">
      <pivotArea type="data" outline="0" fieldPosition="0">
        <references count="2">
          <reference field="4294967294" count="1" selected="0">
            <x v="0"/>
          </reference>
          <reference field="7" count="1" selected="0">
            <x v="2"/>
          </reference>
        </references>
      </pivotArea>
    </chartFormat>
    <chartFormat chart="2" format="13" series="1">
      <pivotArea type="data" outline="0" fieldPosition="0">
        <references count="2">
          <reference field="4294967294" count="1" selected="0">
            <x v="0"/>
          </reference>
          <reference field="7" count="1" selected="0">
            <x v="3"/>
          </reference>
        </references>
      </pivotArea>
    </chartFormat>
    <chartFormat chart="2" format="14" series="1">
      <pivotArea type="data" outline="0" fieldPosition="0">
        <references count="2">
          <reference field="4294967294" count="1" selected="0">
            <x v="0"/>
          </reference>
          <reference field="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B2CF44-EF22-41DC-A980-6E7067ACCF6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L10" firstHeaderRow="0" firstDataRow="1" firstDataCol="1"/>
  <pivotFields count="14">
    <pivotField showAll="0"/>
    <pivotField numFmtId="14" showAll="0"/>
    <pivotField showAll="0"/>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axis="axisRow" showAll="0">
      <items count="7">
        <item x="5"/>
        <item x="4"/>
        <item x="2"/>
        <item x="0"/>
        <item x="1"/>
        <item x="3"/>
        <item t="default"/>
      </items>
    </pivotField>
    <pivotField showAll="0"/>
    <pivotField showAll="0"/>
    <pivotField dataField="1" showAll="0"/>
    <pivotField numFmtId="164" showAll="0"/>
    <pivotField dataField="1"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Number of items sold" fld="9" baseField="0" baseItem="0" numFmtId="1"/>
    <dataField name="Sum of Total" fld="11" baseField="0" baseItem="0"/>
  </dataFields>
  <formats count="4">
    <format dxfId="293">
      <pivotArea dataOnly="0" labelOnly="1" outline="0" axis="axisValues" fieldPosition="0"/>
    </format>
    <format dxfId="292">
      <pivotArea grandRow="1" outline="0" collapsedLevelsAreSubtotals="1" fieldPosition="0"/>
    </format>
    <format dxfId="291">
      <pivotArea outline="0" collapsedLevelsAreSubtotals="1" fieldPosition="0"/>
    </format>
    <format dxfId="290">
      <pivotArea dataOnly="0" outline="0" fieldPosition="0">
        <references count="1">
          <reference field="4294967294"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B2EB51-46E8-4E03-9316-2481F7FE89C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4">
    <pivotField showAll="0"/>
    <pivotField numFmtId="14" showAll="0"/>
    <pivotField showAll="0"/>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showAll="0"/>
    <pivotField numFmtId="164" showAll="0"/>
    <pivotField dataField="1"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Items count="1">
    <i/>
  </rowItems>
  <colItems count="1">
    <i/>
  </colItems>
  <dataFields count="1">
    <dataField name="Sum of Total" fld="11" baseField="0" baseItem="0"/>
  </dataFields>
  <formats count="2">
    <format dxfId="295">
      <pivotArea dataOnly="0" labelOnly="1" outline="0" axis="axisValues" fieldPosition="0"/>
    </format>
    <format dxfId="294">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DB3D3A-FC3B-432B-9144-619094F1EB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mpany Name">
  <location ref="G10:I20" firstHeaderRow="0" firstDataRow="1" firstDataCol="1"/>
  <pivotFields count="14">
    <pivotField showAll="0"/>
    <pivotField numFmtId="14" showAll="0"/>
    <pivotField showAll="0"/>
    <pivotField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dataField="1" showAll="0"/>
    <pivotField numFmtId="164" showAll="0"/>
    <pivotField dataField="1" numFmtId="164" showAll="0"/>
    <pivotField axis="axisRow"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12"/>
  </rowFields>
  <rowItems count="10">
    <i>
      <x/>
    </i>
    <i>
      <x v="1"/>
    </i>
    <i>
      <x v="2"/>
    </i>
    <i>
      <x v="3"/>
    </i>
    <i>
      <x v="4"/>
    </i>
    <i>
      <x v="5"/>
    </i>
    <i>
      <x v="6"/>
    </i>
    <i>
      <x v="7"/>
    </i>
    <i>
      <x v="8"/>
    </i>
    <i t="grand">
      <x/>
    </i>
  </rowItems>
  <colFields count="1">
    <field x="-2"/>
  </colFields>
  <colItems count="2">
    <i>
      <x/>
    </i>
    <i i="1">
      <x v="1"/>
    </i>
  </colItems>
  <dataFields count="2">
    <dataField name="Number of items bought" fld="9" baseField="0" baseItem="0" numFmtId="1"/>
    <dataField name="Sum of Total" fld="11" baseField="0" baseItem="0"/>
  </dataFields>
  <formats count="4">
    <format dxfId="299">
      <pivotArea dataOnly="0" labelOnly="1" outline="0" axis="axisValues" fieldPosition="0"/>
    </format>
    <format dxfId="298">
      <pivotArea grandRow="1" outline="0" collapsedLevelsAreSubtotals="1" fieldPosition="0"/>
    </format>
    <format dxfId="297">
      <pivotArea outline="0" collapsedLevelsAreSubtotals="1" fieldPosition="0"/>
    </format>
    <format dxfId="296">
      <pivotArea dataOnly="0"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6E3475-9CED-42A5-9576-DB88579321C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ales Rep">
  <location ref="D3:E6" firstHeaderRow="1" firstDataRow="1" firstDataCol="1"/>
  <pivotFields count="14">
    <pivotField showAll="0"/>
    <pivotField numFmtId="14" showAll="0"/>
    <pivotField showAll="0"/>
    <pivotField axis="axisRow" showAll="0">
      <items count="8">
        <item h="1" x="1"/>
        <item h="1" x="5"/>
        <item h="1" x="6"/>
        <item x="0"/>
        <item x="3"/>
        <item h="1" x="2"/>
        <item h="1" x="4"/>
        <item t="default"/>
      </items>
    </pivotField>
    <pivotField showAll="0"/>
    <pivotField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dataField="1" showAll="0"/>
    <pivotField numFmtId="164" showAll="0"/>
    <pivotField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3"/>
  </rowFields>
  <rowItems count="3">
    <i>
      <x v="3"/>
    </i>
    <i>
      <x v="4"/>
    </i>
    <i t="grand">
      <x/>
    </i>
  </rowItems>
  <colItems count="1">
    <i/>
  </colItems>
  <dataFields count="1">
    <dataField name="No of items sold"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3FCC783-A570-497A-AB37-EC77DCFFB27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14">
    <pivotField showAll="0"/>
    <pivotField numFmtId="14" showAll="0"/>
    <pivotField showAll="0"/>
    <pivotField showAll="0">
      <items count="8">
        <item h="1" x="1"/>
        <item h="1" x="5"/>
        <item h="1" x="6"/>
        <item x="0"/>
        <item x="3"/>
        <item h="1" x="2"/>
        <item h="1" x="4"/>
        <item t="default"/>
      </items>
    </pivotField>
    <pivotField showAll="0"/>
    <pivotField axis="axisRow" showAll="0">
      <items count="10">
        <item x="0"/>
        <item x="2"/>
        <item x="1"/>
        <item x="4"/>
        <item x="5"/>
        <item x="8"/>
        <item x="3"/>
        <item x="6"/>
        <item x="7"/>
        <item t="default"/>
      </items>
    </pivotField>
    <pivotField showAll="0">
      <items count="7">
        <item x="5"/>
        <item x="4"/>
        <item x="2"/>
        <item x="0"/>
        <item x="1"/>
        <item x="3"/>
        <item t="default"/>
      </items>
    </pivotField>
    <pivotField showAll="0"/>
    <pivotField showAll="0"/>
    <pivotField showAll="0"/>
    <pivotField numFmtId="164" showAll="0"/>
    <pivotField dataField="1" numFmtId="164"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s>
  <rowFields count="1">
    <field x="5"/>
  </rowFields>
  <rowItems count="10">
    <i>
      <x/>
    </i>
    <i>
      <x v="1"/>
    </i>
    <i>
      <x v="2"/>
    </i>
    <i>
      <x v="3"/>
    </i>
    <i>
      <x v="4"/>
    </i>
    <i>
      <x v="5"/>
    </i>
    <i>
      <x v="6"/>
    </i>
    <i>
      <x v="7"/>
    </i>
    <i>
      <x v="8"/>
    </i>
    <i t="grand">
      <x/>
    </i>
  </rowItems>
  <colItems count="1">
    <i/>
  </colItems>
  <dataFields count="1">
    <dataField name="Sum of Total" fld="11" baseField="0" baseItem="0"/>
  </dataFields>
  <formats count="3">
    <format dxfId="302">
      <pivotArea collapsedLevelsAreSubtotals="1" fieldPosition="0">
        <references count="1">
          <reference field="5" count="0"/>
        </references>
      </pivotArea>
    </format>
    <format dxfId="301">
      <pivotArea dataOnly="0" labelOnly="1" outline="0" axis="axisValues" fieldPosition="0"/>
    </format>
    <format dxfId="300">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9DBB09C5-D310-4E92-9621-D4D0D5908EC8}" sourceName="Sales Rep">
  <pivotTables>
    <pivotTable tabId="5" name="PivotTable4"/>
    <pivotTable tabId="5" name="PivotTable10"/>
    <pivotTable tabId="5" name="PivotTable11"/>
    <pivotTable tabId="5" name="PivotTable3"/>
    <pivotTable tabId="5" name="PivotTable5"/>
    <pivotTable tabId="5" name="PivotTable6"/>
    <pivotTable tabId="5" name="PivotTable7"/>
    <pivotTable tabId="5" name="PivotTable8"/>
    <pivotTable tabId="5" name="PivotTable9"/>
  </pivotTables>
  <data>
    <tabular pivotCacheId="1624278900">
      <items count="7">
        <i x="1"/>
        <i x="5"/>
        <i x="6"/>
        <i x="0" s="1"/>
        <i x="3" s="1"/>
        <i x="2"/>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8469261A-F91C-4167-8942-F8CA6C8D6B85}" sourceName="Model">
  <pivotTables>
    <pivotTable tabId="5" name="PivotTable4"/>
    <pivotTable tabId="5" name="PivotTable10"/>
    <pivotTable tabId="5" name="PivotTable11"/>
    <pivotTable tabId="5" name="PivotTable3"/>
    <pivotTable tabId="5" name="PivotTable5"/>
    <pivotTable tabId="5" name="PivotTable6"/>
    <pivotTable tabId="5" name="PivotTable7"/>
    <pivotTable tabId="5" name="PivotTable8"/>
    <pivotTable tabId="5" name="PivotTable9"/>
  </pivotTables>
  <data>
    <tabular pivotCacheId="1624278900">
      <items count="6">
        <i x="5" s="1"/>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xr10:uid="{1AD4EBC7-95C1-4023-B1BB-C88C1D806A0F}" cache="Slicer_Sales_Rep" caption="Sales Rep" startItem="2" style="Slicer Style 2" rowHeight="241300"/>
  <slicer name="Model" xr10:uid="{90CAF8E7-FD78-4FF1-AB33-16D99F57B59A}" cache="Slicer_Model" caption="Model" style="Slicer Style 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B0AC99-C686-4A6A-9E6C-EB0023C04238}" name="Table1" displayName="Table1" ref="A4:N84" totalsRowShown="0" headerRowDxfId="317">
  <autoFilter ref="A4:N84" xr:uid="{57B0AC99-C686-4A6A-9E6C-EB0023C04238}"/>
  <tableColumns count="14">
    <tableColumn id="1" xr3:uid="{8108B615-FBBF-46A6-9950-389472FBA539}" name="Num"/>
    <tableColumn id="2" xr3:uid="{76AE5241-33B9-47B6-874A-C80805D68D28}" name="Date" dataDxfId="316"/>
    <tableColumn id="3" xr3:uid="{8F9E0A61-6F59-4C4F-BFAE-109CB4D9F92D}" name="Month" dataDxfId="315"/>
    <tableColumn id="4" xr3:uid="{06D37697-DD44-4935-9FD4-FC613099498C}" name="Sales Rep" dataDxfId="314"/>
    <tableColumn id="5" xr3:uid="{0FE0853F-C5CE-4271-A11F-6F3E7F18EE54}" name="Region" dataDxfId="313"/>
    <tableColumn id="6" xr3:uid="{1A81C07A-A542-4030-A430-E1EE35CAE76F}" name="Customer ID" dataDxfId="312"/>
    <tableColumn id="7" xr3:uid="{69B683D2-77DF-439E-BF88-A61155C7B8C5}" name="Model"/>
    <tableColumn id="8" xr3:uid="{4C3A0CA2-E572-4795-B4E9-CC6E6E9A385C}" name="Color"/>
    <tableColumn id="9" xr3:uid="{2F23DEF6-CC5E-4528-B69B-D11B3C004FCF}" name="Item Code"/>
    <tableColumn id="10" xr3:uid="{D0D798BC-7E53-49EB-9FB2-141410C26BC6}" name="Number"/>
    <tableColumn id="11" xr3:uid="{06B5B3CA-1684-4813-8584-6F21C9FF4A06}" name="Price / Unit" dataDxfId="311"/>
    <tableColumn id="12" xr3:uid="{0F543375-9973-4E2A-9EF2-11FA2C2AAA8F}" name="Total" dataDxfId="310"/>
    <tableColumn id="13" xr3:uid="{3BA928DC-D672-4D17-82DF-9FD3FA07718D}" name="Company Name" dataDxfId="309">
      <calculatedColumnFormula>VLOOKUP(Table1[[#This Row],[Customer ID]],Table2[#All],2,0)</calculatedColumnFormula>
    </tableColumn>
    <tableColumn id="14" xr3:uid="{107EF1E5-40E0-40E0-ADAC-624AC72FC7A5}" name="Representatives" dataDxfId="308">
      <calculatedColumnFormula>VLOOKUP(Table1[[#This Row],[Customer ID]],Table2[#All],3,0)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2CFFA2-45AD-42B1-985B-D9AACE2735B0}" name="Table2" displayName="Table2" ref="A3:C12" totalsRowShown="0" headerRowDxfId="307" tableBorderDxfId="306">
  <autoFilter ref="A3:C12" xr:uid="{702CFFA2-45AD-42B1-985B-D9AACE2735B0}"/>
  <tableColumns count="3">
    <tableColumn id="1" xr3:uid="{1BB2D820-A1B2-4CBC-81AC-A701A8624142}" name="Customer ID" dataDxfId="305"/>
    <tableColumn id="2" xr3:uid="{6A5DD4B0-D730-41FD-99AA-193F5560F624}" name="Company Name" dataDxfId="304"/>
    <tableColumn id="3" xr3:uid="{1EFCCCAF-0E60-4A0B-9436-BEDA031C8270}" name="Representative" dataDxfId="30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742A-059B-45F8-9794-CED9D98CEA01}">
  <dimension ref="A1:N84"/>
  <sheetViews>
    <sheetView tabSelected="1" topLeftCell="A5" workbookViewId="0">
      <selection activeCell="I17" sqref="I17"/>
    </sheetView>
  </sheetViews>
  <sheetFormatPr defaultColWidth="8.85546875" defaultRowHeight="15" x14ac:dyDescent="0.25"/>
  <cols>
    <col min="1" max="1" width="9.85546875" bestFit="1" customWidth="1"/>
    <col min="2" max="2" width="9.7109375" bestFit="1" customWidth="1"/>
    <col min="3" max="3" width="11.5703125" bestFit="1" customWidth="1"/>
    <col min="4" max="4" width="13.7109375" bestFit="1" customWidth="1"/>
    <col min="5" max="5" width="11.7109375" bestFit="1" customWidth="1"/>
    <col min="6" max="6" width="16" customWidth="1"/>
    <col min="7" max="8" width="9" customWidth="1"/>
    <col min="9" max="9" width="12.28515625" customWidth="1"/>
    <col min="10" max="10" width="12.85546875" bestFit="1" customWidth="1"/>
    <col min="11" max="11" width="13.140625" customWidth="1"/>
    <col min="12" max="12" width="11.140625" bestFit="1" customWidth="1"/>
    <col min="13" max="13" width="19.7109375" bestFit="1" customWidth="1"/>
    <col min="14" max="14" width="20.140625" bestFit="1" customWidth="1"/>
  </cols>
  <sheetData>
    <row r="1" spans="1:14" ht="21" x14ac:dyDescent="0.35">
      <c r="A1" s="1"/>
    </row>
    <row r="2" spans="1:14" ht="21" x14ac:dyDescent="0.35">
      <c r="A2" s="1"/>
    </row>
    <row r="4" spans="1:14" x14ac:dyDescent="0.25">
      <c r="A4" s="3" t="s">
        <v>0</v>
      </c>
      <c r="B4" s="3" t="s">
        <v>1</v>
      </c>
      <c r="C4" s="3" t="s">
        <v>2</v>
      </c>
      <c r="D4" s="3" t="s">
        <v>3</v>
      </c>
      <c r="E4" s="3" t="s">
        <v>4</v>
      </c>
      <c r="F4" s="3" t="s">
        <v>5</v>
      </c>
      <c r="G4" s="3" t="s">
        <v>6</v>
      </c>
      <c r="H4" s="3" t="s">
        <v>7</v>
      </c>
      <c r="I4" s="3" t="s">
        <v>8</v>
      </c>
      <c r="J4" s="3" t="s">
        <v>9</v>
      </c>
      <c r="K4" s="3" t="s">
        <v>10</v>
      </c>
      <c r="L4" s="3" t="s">
        <v>11</v>
      </c>
      <c r="M4" s="3" t="s">
        <v>64</v>
      </c>
      <c r="N4" s="3" t="s">
        <v>84</v>
      </c>
    </row>
    <row r="5" spans="1:14" x14ac:dyDescent="0.25">
      <c r="A5">
        <v>1</v>
      </c>
      <c r="B5" s="2">
        <v>43832</v>
      </c>
      <c r="C5" s="3" t="s">
        <v>12</v>
      </c>
      <c r="D5" s="6" t="s">
        <v>13</v>
      </c>
      <c r="E5" s="3" t="s">
        <v>14</v>
      </c>
      <c r="F5" s="3">
        <v>132</v>
      </c>
      <c r="G5" t="s">
        <v>15</v>
      </c>
      <c r="H5" t="s">
        <v>16</v>
      </c>
      <c r="I5" t="s">
        <v>17</v>
      </c>
      <c r="J5">
        <v>15</v>
      </c>
      <c r="K5" s="4">
        <v>235</v>
      </c>
      <c r="L5" s="5">
        <v>3525</v>
      </c>
      <c r="M5" t="str">
        <f>VLOOKUP(Table1[[#This Row],[Customer ID]],Table2[#All],2,0)</f>
        <v>Bankia</v>
      </c>
      <c r="N5" t="str">
        <f>VLOOKUP(Table1[[#This Row],[Customer ID]],Table2[#All],3,0)</f>
        <v>Lucas Adams</v>
      </c>
    </row>
    <row r="6" spans="1:14" x14ac:dyDescent="0.25">
      <c r="A6">
        <v>2</v>
      </c>
      <c r="B6" s="2">
        <v>43836</v>
      </c>
      <c r="C6" s="3" t="s">
        <v>12</v>
      </c>
      <c r="D6" s="6" t="s">
        <v>18</v>
      </c>
      <c r="E6" s="3" t="s">
        <v>19</v>
      </c>
      <c r="F6" s="3">
        <v>144</v>
      </c>
      <c r="G6" t="s">
        <v>20</v>
      </c>
      <c r="H6" t="s">
        <v>21</v>
      </c>
      <c r="I6" t="s">
        <v>22</v>
      </c>
      <c r="J6">
        <v>22</v>
      </c>
      <c r="K6" s="5">
        <v>260</v>
      </c>
      <c r="L6" s="5">
        <v>5720</v>
      </c>
      <c r="M6" t="str">
        <f>VLOOKUP(Table1[[#This Row],[Customer ID]],Table2[#All],2,0)</f>
        <v>Affinity</v>
      </c>
      <c r="N6" t="str">
        <f>VLOOKUP(Table1[[#This Row],[Customer ID]],Table2[#All],3,0)</f>
        <v>Christina Bell</v>
      </c>
    </row>
    <row r="7" spans="1:14" x14ac:dyDescent="0.25">
      <c r="A7">
        <v>3</v>
      </c>
      <c r="B7" s="2">
        <v>43839</v>
      </c>
      <c r="C7" s="3" t="s">
        <v>12</v>
      </c>
      <c r="D7" s="6" t="s">
        <v>23</v>
      </c>
      <c r="E7" s="3" t="s">
        <v>19</v>
      </c>
      <c r="F7" s="3">
        <v>136</v>
      </c>
      <c r="G7" t="s">
        <v>24</v>
      </c>
      <c r="H7" t="s">
        <v>16</v>
      </c>
      <c r="I7" t="s">
        <v>25</v>
      </c>
      <c r="J7">
        <v>16</v>
      </c>
      <c r="K7" s="5">
        <v>350</v>
      </c>
      <c r="L7" s="5">
        <v>5600</v>
      </c>
      <c r="M7" t="str">
        <f>VLOOKUP(Table1[[#This Row],[Customer ID]],Table2[#All],2,0)</f>
        <v>Telmark</v>
      </c>
      <c r="N7" t="str">
        <f>VLOOKUP(Table1[[#This Row],[Customer ID]],Table2[#All],3,0)</f>
        <v>Emily Flores</v>
      </c>
    </row>
    <row r="8" spans="1:14" x14ac:dyDescent="0.25">
      <c r="A8">
        <v>4</v>
      </c>
      <c r="B8" s="2">
        <v>43842</v>
      </c>
      <c r="C8" s="3" t="s">
        <v>12</v>
      </c>
      <c r="D8" s="6" t="s">
        <v>26</v>
      </c>
      <c r="E8" s="3" t="s">
        <v>27</v>
      </c>
      <c r="F8" s="3">
        <v>144</v>
      </c>
      <c r="G8" t="s">
        <v>15</v>
      </c>
      <c r="H8" t="s">
        <v>28</v>
      </c>
      <c r="I8" t="s">
        <v>29</v>
      </c>
      <c r="J8">
        <v>30</v>
      </c>
      <c r="K8" s="5">
        <v>235</v>
      </c>
      <c r="L8" s="5">
        <v>7050</v>
      </c>
      <c r="M8" t="str">
        <f>VLOOKUP(Table1[[#This Row],[Customer ID]],Table2[#All],2,0)</f>
        <v>Affinity</v>
      </c>
      <c r="N8" t="str">
        <f>VLOOKUP(Table1[[#This Row],[Customer ID]],Table2[#All],3,0)</f>
        <v>Christina Bell</v>
      </c>
    </row>
    <row r="9" spans="1:14" x14ac:dyDescent="0.25">
      <c r="A9">
        <v>5</v>
      </c>
      <c r="B9" s="2">
        <v>43842</v>
      </c>
      <c r="C9" s="3" t="s">
        <v>12</v>
      </c>
      <c r="D9" s="6" t="s">
        <v>13</v>
      </c>
      <c r="E9" s="3" t="s">
        <v>14</v>
      </c>
      <c r="F9" s="3">
        <v>166</v>
      </c>
      <c r="G9" t="s">
        <v>30</v>
      </c>
      <c r="H9" t="s">
        <v>31</v>
      </c>
      <c r="I9" t="s">
        <v>32</v>
      </c>
      <c r="J9">
        <v>32</v>
      </c>
      <c r="K9" s="5">
        <v>295</v>
      </c>
      <c r="L9" s="5">
        <v>9440</v>
      </c>
      <c r="M9" t="str">
        <f>VLOOKUP(Table1[[#This Row],[Customer ID]],Table2[#All],2,0)</f>
        <v>Port Royale</v>
      </c>
      <c r="N9" t="str">
        <f>VLOOKUP(Table1[[#This Row],[Customer ID]],Table2[#All],3,0)</f>
        <v>Dan Hill</v>
      </c>
    </row>
    <row r="10" spans="1:14" x14ac:dyDescent="0.25">
      <c r="A10">
        <v>6</v>
      </c>
      <c r="B10" s="2">
        <v>43845</v>
      </c>
      <c r="C10" s="3" t="s">
        <v>12</v>
      </c>
      <c r="D10" s="6" t="s">
        <v>33</v>
      </c>
      <c r="E10" s="3" t="s">
        <v>14</v>
      </c>
      <c r="F10" s="3">
        <v>136</v>
      </c>
      <c r="G10" t="s">
        <v>24</v>
      </c>
      <c r="H10" t="s">
        <v>28</v>
      </c>
      <c r="I10" t="s">
        <v>34</v>
      </c>
      <c r="J10">
        <v>14</v>
      </c>
      <c r="K10" s="5">
        <v>350</v>
      </c>
      <c r="L10" s="5">
        <v>4900</v>
      </c>
      <c r="M10" t="str">
        <f>VLOOKUP(Table1[[#This Row],[Customer ID]],Table2[#All],2,0)</f>
        <v>Telmark</v>
      </c>
      <c r="N10" t="str">
        <f>VLOOKUP(Table1[[#This Row],[Customer ID]],Table2[#All],3,0)</f>
        <v>Emily Flores</v>
      </c>
    </row>
    <row r="11" spans="1:14" x14ac:dyDescent="0.25">
      <c r="A11">
        <v>7</v>
      </c>
      <c r="B11" s="2">
        <v>43848</v>
      </c>
      <c r="C11" s="3" t="s">
        <v>12</v>
      </c>
      <c r="D11" s="6" t="s">
        <v>35</v>
      </c>
      <c r="E11" s="3" t="s">
        <v>27</v>
      </c>
      <c r="F11" s="3">
        <v>152</v>
      </c>
      <c r="G11" t="s">
        <v>36</v>
      </c>
      <c r="H11" t="s">
        <v>37</v>
      </c>
      <c r="I11" t="s">
        <v>38</v>
      </c>
      <c r="J11">
        <v>8</v>
      </c>
      <c r="K11" s="5">
        <v>375</v>
      </c>
      <c r="L11" s="5">
        <v>3000</v>
      </c>
      <c r="M11" t="str">
        <f>VLOOKUP(Table1[[#This Row],[Customer ID]],Table2[#All],2,0)</f>
        <v>Secspace</v>
      </c>
      <c r="N11" t="str">
        <f>VLOOKUP(Table1[[#This Row],[Customer ID]],Table2[#All],3,0)</f>
        <v>Rob Nelson</v>
      </c>
    </row>
    <row r="12" spans="1:14" x14ac:dyDescent="0.25">
      <c r="A12">
        <v>8</v>
      </c>
      <c r="B12" s="2">
        <v>43852</v>
      </c>
      <c r="C12" s="3" t="s">
        <v>12</v>
      </c>
      <c r="D12" s="6" t="s">
        <v>18</v>
      </c>
      <c r="E12" s="3" t="s">
        <v>19</v>
      </c>
      <c r="F12" s="3">
        <v>132</v>
      </c>
      <c r="G12" t="s">
        <v>15</v>
      </c>
      <c r="H12" t="s">
        <v>28</v>
      </c>
      <c r="I12" t="s">
        <v>29</v>
      </c>
      <c r="J12">
        <v>22</v>
      </c>
      <c r="K12" s="5">
        <v>235</v>
      </c>
      <c r="L12" s="5">
        <v>5170</v>
      </c>
      <c r="M12" t="str">
        <f>VLOOKUP(Table1[[#This Row],[Customer ID]],Table2[#All],2,0)</f>
        <v>Bankia</v>
      </c>
      <c r="N12" t="str">
        <f>VLOOKUP(Table1[[#This Row],[Customer ID]],Table2[#All],3,0)</f>
        <v>Lucas Adams</v>
      </c>
    </row>
    <row r="13" spans="1:14" x14ac:dyDescent="0.25">
      <c r="A13">
        <v>9</v>
      </c>
      <c r="B13" s="2">
        <v>43852</v>
      </c>
      <c r="C13" s="3" t="s">
        <v>12</v>
      </c>
      <c r="D13" s="6" t="s">
        <v>23</v>
      </c>
      <c r="E13" s="3" t="s">
        <v>19</v>
      </c>
      <c r="F13" s="3">
        <v>136</v>
      </c>
      <c r="G13" t="s">
        <v>20</v>
      </c>
      <c r="H13" t="s">
        <v>28</v>
      </c>
      <c r="I13" t="s">
        <v>39</v>
      </c>
      <c r="J13">
        <v>40</v>
      </c>
      <c r="K13" s="5">
        <v>260</v>
      </c>
      <c r="L13" s="5">
        <v>10400</v>
      </c>
      <c r="M13" t="str">
        <f>VLOOKUP(Table1[[#This Row],[Customer ID]],Table2[#All],2,0)</f>
        <v>Telmark</v>
      </c>
      <c r="N13" t="str">
        <f>VLOOKUP(Table1[[#This Row],[Customer ID]],Table2[#All],3,0)</f>
        <v>Emily Flores</v>
      </c>
    </row>
    <row r="14" spans="1:14" x14ac:dyDescent="0.25">
      <c r="A14">
        <v>10</v>
      </c>
      <c r="B14" s="2">
        <v>43856</v>
      </c>
      <c r="C14" s="3" t="s">
        <v>12</v>
      </c>
      <c r="D14" s="6" t="s">
        <v>13</v>
      </c>
      <c r="E14" s="3" t="s">
        <v>14</v>
      </c>
      <c r="F14" s="3">
        <v>166</v>
      </c>
      <c r="G14" t="s">
        <v>24</v>
      </c>
      <c r="H14" t="s">
        <v>16</v>
      </c>
      <c r="I14" t="s">
        <v>25</v>
      </c>
      <c r="J14">
        <v>25</v>
      </c>
      <c r="K14" s="5">
        <v>350</v>
      </c>
      <c r="L14" s="5">
        <v>8750</v>
      </c>
      <c r="M14" t="str">
        <f>VLOOKUP(Table1[[#This Row],[Customer ID]],Table2[#All],2,0)</f>
        <v>Port Royale</v>
      </c>
      <c r="N14" t="str">
        <f>VLOOKUP(Table1[[#This Row],[Customer ID]],Table2[#All],3,0)</f>
        <v>Dan Hill</v>
      </c>
    </row>
    <row r="15" spans="1:14" x14ac:dyDescent="0.25">
      <c r="A15">
        <v>11</v>
      </c>
      <c r="B15" s="2">
        <v>43858</v>
      </c>
      <c r="C15" s="3" t="s">
        <v>12</v>
      </c>
      <c r="D15" s="6" t="s">
        <v>35</v>
      </c>
      <c r="E15" s="3" t="s">
        <v>27</v>
      </c>
      <c r="F15" s="3">
        <v>157</v>
      </c>
      <c r="G15" t="s">
        <v>24</v>
      </c>
      <c r="H15" t="s">
        <v>16</v>
      </c>
      <c r="I15" t="s">
        <v>25</v>
      </c>
      <c r="J15">
        <v>33</v>
      </c>
      <c r="K15" s="5">
        <v>350</v>
      </c>
      <c r="L15" s="5">
        <v>11550</v>
      </c>
      <c r="M15" t="str">
        <f>VLOOKUP(Table1[[#This Row],[Customer ID]],Table2[#All],2,0)</f>
        <v>MarkPlus</v>
      </c>
      <c r="N15" t="str">
        <f>VLOOKUP(Table1[[#This Row],[Customer ID]],Table2[#All],3,0)</f>
        <v>Matt Reed</v>
      </c>
    </row>
    <row r="16" spans="1:14" x14ac:dyDescent="0.25">
      <c r="A16">
        <v>12</v>
      </c>
      <c r="B16" s="2">
        <v>43865</v>
      </c>
      <c r="C16" s="3" t="s">
        <v>40</v>
      </c>
      <c r="D16" s="6" t="s">
        <v>26</v>
      </c>
      <c r="E16" s="3" t="s">
        <v>27</v>
      </c>
      <c r="F16" s="3">
        <v>178</v>
      </c>
      <c r="G16" t="s">
        <v>30</v>
      </c>
      <c r="H16" t="s">
        <v>37</v>
      </c>
      <c r="I16" t="s">
        <v>41</v>
      </c>
      <c r="J16">
        <v>15</v>
      </c>
      <c r="K16" s="5">
        <v>295</v>
      </c>
      <c r="L16" s="5">
        <v>4425</v>
      </c>
      <c r="M16" t="str">
        <f>VLOOKUP(Table1[[#This Row],[Customer ID]],Table2[#All],2,0)</f>
        <v>Vento</v>
      </c>
      <c r="N16" t="str">
        <f>VLOOKUP(Table1[[#This Row],[Customer ID]],Table2[#All],3,0)</f>
        <v>Amanda Wood</v>
      </c>
    </row>
    <row r="17" spans="1:14" x14ac:dyDescent="0.25">
      <c r="A17">
        <v>13</v>
      </c>
      <c r="B17" s="2">
        <v>43868</v>
      </c>
      <c r="C17" s="3" t="s">
        <v>40</v>
      </c>
      <c r="D17" s="6" t="s">
        <v>13</v>
      </c>
      <c r="E17" s="3" t="s">
        <v>14</v>
      </c>
      <c r="F17" s="3">
        <v>180</v>
      </c>
      <c r="G17" t="s">
        <v>36</v>
      </c>
      <c r="H17" t="s">
        <v>31</v>
      </c>
      <c r="I17" t="s">
        <v>42</v>
      </c>
      <c r="J17">
        <v>10</v>
      </c>
      <c r="K17" s="5">
        <v>375</v>
      </c>
      <c r="L17" s="5">
        <v>3750</v>
      </c>
      <c r="M17" t="str">
        <f>VLOOKUP(Table1[[#This Row],[Customer ID]],Table2[#All],2,0)</f>
        <v>Milago</v>
      </c>
      <c r="N17" t="str">
        <f>VLOOKUP(Table1[[#This Row],[Customer ID]],Table2[#All],3,0)</f>
        <v>Sam Cooper</v>
      </c>
    </row>
    <row r="18" spans="1:14" x14ac:dyDescent="0.25">
      <c r="A18">
        <v>14</v>
      </c>
      <c r="B18" s="2">
        <v>43869</v>
      </c>
      <c r="C18" s="3" t="s">
        <v>40</v>
      </c>
      <c r="D18" s="6" t="s">
        <v>43</v>
      </c>
      <c r="E18" s="3" t="s">
        <v>19</v>
      </c>
      <c r="F18" s="3">
        <v>132</v>
      </c>
      <c r="G18" t="s">
        <v>20</v>
      </c>
      <c r="H18" t="s">
        <v>28</v>
      </c>
      <c r="I18" t="s">
        <v>39</v>
      </c>
      <c r="J18">
        <v>45</v>
      </c>
      <c r="K18" s="5">
        <v>260</v>
      </c>
      <c r="L18" s="5">
        <v>11700</v>
      </c>
      <c r="M18" t="str">
        <f>VLOOKUP(Table1[[#This Row],[Customer ID]],Table2[#All],2,0)</f>
        <v>Bankia</v>
      </c>
      <c r="N18" t="str">
        <f>VLOOKUP(Table1[[#This Row],[Customer ID]],Table2[#All],3,0)</f>
        <v>Lucas Adams</v>
      </c>
    </row>
    <row r="19" spans="1:14" x14ac:dyDescent="0.25">
      <c r="A19">
        <v>15</v>
      </c>
      <c r="B19" s="2">
        <v>43871</v>
      </c>
      <c r="C19" s="3" t="s">
        <v>40</v>
      </c>
      <c r="D19" s="6" t="s">
        <v>18</v>
      </c>
      <c r="E19" s="3" t="s">
        <v>19</v>
      </c>
      <c r="F19" s="3">
        <v>180</v>
      </c>
      <c r="G19" t="s">
        <v>24</v>
      </c>
      <c r="H19" t="s">
        <v>37</v>
      </c>
      <c r="I19" t="s">
        <v>44</v>
      </c>
      <c r="J19">
        <v>32</v>
      </c>
      <c r="K19" s="5">
        <v>350</v>
      </c>
      <c r="L19" s="5">
        <v>11200</v>
      </c>
      <c r="M19" t="str">
        <f>VLOOKUP(Table1[[#This Row],[Customer ID]],Table2[#All],2,0)</f>
        <v>Milago</v>
      </c>
      <c r="N19" t="str">
        <f>VLOOKUP(Table1[[#This Row],[Customer ID]],Table2[#All],3,0)</f>
        <v>Sam Cooper</v>
      </c>
    </row>
    <row r="20" spans="1:14" x14ac:dyDescent="0.25">
      <c r="A20">
        <v>16</v>
      </c>
      <c r="B20" s="2">
        <v>43873</v>
      </c>
      <c r="C20" s="3" t="s">
        <v>40</v>
      </c>
      <c r="D20" s="6" t="s">
        <v>26</v>
      </c>
      <c r="E20" s="3" t="s">
        <v>27</v>
      </c>
      <c r="F20" s="3">
        <v>166</v>
      </c>
      <c r="G20" t="s">
        <v>24</v>
      </c>
      <c r="H20" t="s">
        <v>16</v>
      </c>
      <c r="I20" t="s">
        <v>25</v>
      </c>
      <c r="J20">
        <v>28</v>
      </c>
      <c r="K20" s="5">
        <v>350</v>
      </c>
      <c r="L20" s="5">
        <v>9800</v>
      </c>
      <c r="M20" t="str">
        <f>VLOOKUP(Table1[[#This Row],[Customer ID]],Table2[#All],2,0)</f>
        <v>Port Royale</v>
      </c>
      <c r="N20" t="str">
        <f>VLOOKUP(Table1[[#This Row],[Customer ID]],Table2[#All],3,0)</f>
        <v>Dan Hill</v>
      </c>
    </row>
    <row r="21" spans="1:14" x14ac:dyDescent="0.25">
      <c r="A21">
        <v>17</v>
      </c>
      <c r="B21" s="2">
        <v>43875</v>
      </c>
      <c r="C21" s="3" t="s">
        <v>40</v>
      </c>
      <c r="D21" s="6" t="s">
        <v>23</v>
      </c>
      <c r="E21" s="3" t="s">
        <v>19</v>
      </c>
      <c r="F21" s="3">
        <v>162</v>
      </c>
      <c r="G21" t="s">
        <v>45</v>
      </c>
      <c r="H21" t="s">
        <v>21</v>
      </c>
      <c r="I21" t="s">
        <v>46</v>
      </c>
      <c r="J21">
        <v>10</v>
      </c>
      <c r="K21" s="5">
        <v>220</v>
      </c>
      <c r="L21" s="5">
        <v>2200</v>
      </c>
      <c r="M21" t="str">
        <f>VLOOKUP(Table1[[#This Row],[Customer ID]],Table2[#All],2,0)</f>
        <v>Cruise</v>
      </c>
      <c r="N21" t="str">
        <f>VLOOKUP(Table1[[#This Row],[Customer ID]],Table2[#All],3,0)</f>
        <v>Denise Harris</v>
      </c>
    </row>
    <row r="22" spans="1:14" x14ac:dyDescent="0.25">
      <c r="A22">
        <v>18</v>
      </c>
      <c r="B22" s="2">
        <v>43876</v>
      </c>
      <c r="C22" s="3" t="s">
        <v>40</v>
      </c>
      <c r="D22" s="6" t="s">
        <v>13</v>
      </c>
      <c r="E22" s="3" t="s">
        <v>14</v>
      </c>
      <c r="F22" s="3">
        <v>136</v>
      </c>
      <c r="G22" t="s">
        <v>20</v>
      </c>
      <c r="H22" t="s">
        <v>28</v>
      </c>
      <c r="I22" t="s">
        <v>39</v>
      </c>
      <c r="J22">
        <v>16</v>
      </c>
      <c r="K22" s="5">
        <v>260</v>
      </c>
      <c r="L22" s="5">
        <v>4160</v>
      </c>
      <c r="M22" t="str">
        <f>VLOOKUP(Table1[[#This Row],[Customer ID]],Table2[#All],2,0)</f>
        <v>Telmark</v>
      </c>
      <c r="N22" t="str">
        <f>VLOOKUP(Table1[[#This Row],[Customer ID]],Table2[#All],3,0)</f>
        <v>Emily Flores</v>
      </c>
    </row>
    <row r="23" spans="1:14" x14ac:dyDescent="0.25">
      <c r="A23">
        <v>19</v>
      </c>
      <c r="B23" s="2">
        <v>43880</v>
      </c>
      <c r="C23" s="3" t="s">
        <v>40</v>
      </c>
      <c r="D23" s="6" t="s">
        <v>35</v>
      </c>
      <c r="E23" s="3" t="s">
        <v>27</v>
      </c>
      <c r="F23" s="3">
        <v>132</v>
      </c>
      <c r="G23" t="s">
        <v>15</v>
      </c>
      <c r="H23" t="s">
        <v>28</v>
      </c>
      <c r="I23" t="s">
        <v>29</v>
      </c>
      <c r="J23">
        <v>35</v>
      </c>
      <c r="K23" s="5">
        <v>235</v>
      </c>
      <c r="L23" s="5">
        <v>8225</v>
      </c>
      <c r="M23" t="str">
        <f>VLOOKUP(Table1[[#This Row],[Customer ID]],Table2[#All],2,0)</f>
        <v>Bankia</v>
      </c>
      <c r="N23" t="str">
        <f>VLOOKUP(Table1[[#This Row],[Customer ID]],Table2[#All],3,0)</f>
        <v>Lucas Adams</v>
      </c>
    </row>
    <row r="24" spans="1:14" x14ac:dyDescent="0.25">
      <c r="A24">
        <v>20</v>
      </c>
      <c r="B24" s="2">
        <v>43882</v>
      </c>
      <c r="C24" s="3" t="s">
        <v>40</v>
      </c>
      <c r="D24" s="6" t="s">
        <v>18</v>
      </c>
      <c r="E24" s="3" t="s">
        <v>19</v>
      </c>
      <c r="F24" s="3">
        <v>132</v>
      </c>
      <c r="G24" t="s">
        <v>30</v>
      </c>
      <c r="H24" t="s">
        <v>16</v>
      </c>
      <c r="I24" t="s">
        <v>47</v>
      </c>
      <c r="J24">
        <v>12</v>
      </c>
      <c r="K24" s="5">
        <v>295</v>
      </c>
      <c r="L24" s="5">
        <v>3540</v>
      </c>
      <c r="M24" t="str">
        <f>VLOOKUP(Table1[[#This Row],[Customer ID]],Table2[#All],2,0)</f>
        <v>Bankia</v>
      </c>
      <c r="N24" t="str">
        <f>VLOOKUP(Table1[[#This Row],[Customer ID]],Table2[#All],3,0)</f>
        <v>Lucas Adams</v>
      </c>
    </row>
    <row r="25" spans="1:14" x14ac:dyDescent="0.25">
      <c r="A25">
        <v>21</v>
      </c>
      <c r="B25" s="2">
        <v>43887</v>
      </c>
      <c r="C25" s="3" t="s">
        <v>40</v>
      </c>
      <c r="D25" s="6" t="s">
        <v>26</v>
      </c>
      <c r="E25" s="3" t="s">
        <v>27</v>
      </c>
      <c r="F25" s="3">
        <v>136</v>
      </c>
      <c r="G25" t="s">
        <v>36</v>
      </c>
      <c r="H25" t="s">
        <v>31</v>
      </c>
      <c r="I25" t="s">
        <v>42</v>
      </c>
      <c r="J25">
        <v>40</v>
      </c>
      <c r="K25" s="5">
        <v>375</v>
      </c>
      <c r="L25" s="5">
        <v>15000</v>
      </c>
      <c r="M25" t="str">
        <f>VLOOKUP(Table1[[#This Row],[Customer ID]],Table2[#All],2,0)</f>
        <v>Telmark</v>
      </c>
      <c r="N25" t="str">
        <f>VLOOKUP(Table1[[#This Row],[Customer ID]],Table2[#All],3,0)</f>
        <v>Emily Flores</v>
      </c>
    </row>
    <row r="26" spans="1:14" x14ac:dyDescent="0.25">
      <c r="A26">
        <v>22</v>
      </c>
      <c r="B26" s="2">
        <v>43889</v>
      </c>
      <c r="C26" s="3" t="s">
        <v>40</v>
      </c>
      <c r="D26" s="6" t="s">
        <v>33</v>
      </c>
      <c r="E26" s="3" t="s">
        <v>14</v>
      </c>
      <c r="F26" s="3">
        <v>144</v>
      </c>
      <c r="G26" t="s">
        <v>24</v>
      </c>
      <c r="H26" t="s">
        <v>28</v>
      </c>
      <c r="I26" t="s">
        <v>34</v>
      </c>
      <c r="J26">
        <v>10</v>
      </c>
      <c r="K26" s="5">
        <v>350</v>
      </c>
      <c r="L26" s="5">
        <v>3500</v>
      </c>
      <c r="M26" t="str">
        <f>VLOOKUP(Table1[[#This Row],[Customer ID]],Table2[#All],2,0)</f>
        <v>Affinity</v>
      </c>
      <c r="N26" t="str">
        <f>VLOOKUP(Table1[[#This Row],[Customer ID]],Table2[#All],3,0)</f>
        <v>Christina Bell</v>
      </c>
    </row>
    <row r="27" spans="1:14" x14ac:dyDescent="0.25">
      <c r="A27">
        <v>23</v>
      </c>
      <c r="B27" s="2">
        <v>43891</v>
      </c>
      <c r="C27" s="3" t="s">
        <v>48</v>
      </c>
      <c r="D27" s="6" t="s">
        <v>23</v>
      </c>
      <c r="E27" s="3" t="s">
        <v>19</v>
      </c>
      <c r="F27" s="3">
        <v>132</v>
      </c>
      <c r="G27" t="s">
        <v>36</v>
      </c>
      <c r="H27" t="s">
        <v>16</v>
      </c>
      <c r="I27" t="s">
        <v>49</v>
      </c>
      <c r="J27">
        <v>25</v>
      </c>
      <c r="K27" s="5">
        <v>375</v>
      </c>
      <c r="L27" s="5">
        <v>9375</v>
      </c>
      <c r="M27" t="str">
        <f>VLOOKUP(Table1[[#This Row],[Customer ID]],Table2[#All],2,0)</f>
        <v>Bankia</v>
      </c>
      <c r="N27" t="str">
        <f>VLOOKUP(Table1[[#This Row],[Customer ID]],Table2[#All],3,0)</f>
        <v>Lucas Adams</v>
      </c>
    </row>
    <row r="28" spans="1:14" x14ac:dyDescent="0.25">
      <c r="A28">
        <v>24</v>
      </c>
      <c r="B28" s="2">
        <v>43894</v>
      </c>
      <c r="C28" s="3" t="s">
        <v>48</v>
      </c>
      <c r="D28" s="6" t="s">
        <v>43</v>
      </c>
      <c r="E28" s="3" t="s">
        <v>19</v>
      </c>
      <c r="F28" s="3">
        <v>162</v>
      </c>
      <c r="G28" t="s">
        <v>20</v>
      </c>
      <c r="H28" t="s">
        <v>16</v>
      </c>
      <c r="I28" t="s">
        <v>50</v>
      </c>
      <c r="J28">
        <v>50</v>
      </c>
      <c r="K28" s="5">
        <v>260</v>
      </c>
      <c r="L28" s="5">
        <v>13000</v>
      </c>
      <c r="M28" t="str">
        <f>VLOOKUP(Table1[[#This Row],[Customer ID]],Table2[#All],2,0)</f>
        <v>Cruise</v>
      </c>
      <c r="N28" t="str">
        <f>VLOOKUP(Table1[[#This Row],[Customer ID]],Table2[#All],3,0)</f>
        <v>Denise Harris</v>
      </c>
    </row>
    <row r="29" spans="1:14" x14ac:dyDescent="0.25">
      <c r="A29">
        <v>25</v>
      </c>
      <c r="B29" s="2">
        <v>43897</v>
      </c>
      <c r="C29" s="3" t="s">
        <v>48</v>
      </c>
      <c r="D29" s="6" t="s">
        <v>18</v>
      </c>
      <c r="E29" s="3" t="s">
        <v>19</v>
      </c>
      <c r="F29" s="3">
        <v>180</v>
      </c>
      <c r="G29" t="s">
        <v>15</v>
      </c>
      <c r="H29" t="s">
        <v>37</v>
      </c>
      <c r="I29" t="s">
        <v>51</v>
      </c>
      <c r="J29">
        <v>22</v>
      </c>
      <c r="K29" s="5">
        <v>235</v>
      </c>
      <c r="L29" s="5">
        <v>5170</v>
      </c>
      <c r="M29" t="str">
        <f>VLOOKUP(Table1[[#This Row],[Customer ID]],Table2[#All],2,0)</f>
        <v>Milago</v>
      </c>
      <c r="N29" t="str">
        <f>VLOOKUP(Table1[[#This Row],[Customer ID]],Table2[#All],3,0)</f>
        <v>Sam Cooper</v>
      </c>
    </row>
    <row r="30" spans="1:14" x14ac:dyDescent="0.25">
      <c r="A30">
        <v>26</v>
      </c>
      <c r="B30" s="2">
        <v>43899</v>
      </c>
      <c r="C30" s="3" t="s">
        <v>48</v>
      </c>
      <c r="D30" s="6" t="s">
        <v>13</v>
      </c>
      <c r="E30" s="3" t="s">
        <v>14</v>
      </c>
      <c r="F30" s="3">
        <v>144</v>
      </c>
      <c r="G30" t="s">
        <v>30</v>
      </c>
      <c r="H30" t="s">
        <v>28</v>
      </c>
      <c r="I30" t="s">
        <v>52</v>
      </c>
      <c r="J30">
        <v>15</v>
      </c>
      <c r="K30" s="5">
        <v>295</v>
      </c>
      <c r="L30" s="5">
        <v>4425</v>
      </c>
      <c r="M30" t="str">
        <f>VLOOKUP(Table1[[#This Row],[Customer ID]],Table2[#All],2,0)</f>
        <v>Affinity</v>
      </c>
      <c r="N30" t="str">
        <f>VLOOKUP(Table1[[#This Row],[Customer ID]],Table2[#All],3,0)</f>
        <v>Christina Bell</v>
      </c>
    </row>
    <row r="31" spans="1:14" x14ac:dyDescent="0.25">
      <c r="A31">
        <v>27</v>
      </c>
      <c r="B31" s="2">
        <v>43901</v>
      </c>
      <c r="C31" s="3" t="s">
        <v>48</v>
      </c>
      <c r="D31" s="6" t="s">
        <v>33</v>
      </c>
      <c r="E31" s="3" t="s">
        <v>14</v>
      </c>
      <c r="F31" s="3">
        <v>166</v>
      </c>
      <c r="G31" t="s">
        <v>45</v>
      </c>
      <c r="H31" t="s">
        <v>37</v>
      </c>
      <c r="I31" t="s">
        <v>53</v>
      </c>
      <c r="J31">
        <v>10</v>
      </c>
      <c r="K31" s="5">
        <v>220</v>
      </c>
      <c r="L31" s="5">
        <v>2200</v>
      </c>
      <c r="M31" t="str">
        <f>VLOOKUP(Table1[[#This Row],[Customer ID]],Table2[#All],2,0)</f>
        <v>Port Royale</v>
      </c>
      <c r="N31" t="str">
        <f>VLOOKUP(Table1[[#This Row],[Customer ID]],Table2[#All],3,0)</f>
        <v>Dan Hill</v>
      </c>
    </row>
    <row r="32" spans="1:14" x14ac:dyDescent="0.25">
      <c r="A32">
        <v>28</v>
      </c>
      <c r="B32" s="2">
        <v>43902</v>
      </c>
      <c r="C32" s="3" t="s">
        <v>48</v>
      </c>
      <c r="D32" s="6" t="s">
        <v>26</v>
      </c>
      <c r="E32" s="3" t="s">
        <v>27</v>
      </c>
      <c r="F32" s="3">
        <v>178</v>
      </c>
      <c r="G32" t="s">
        <v>24</v>
      </c>
      <c r="H32" t="s">
        <v>16</v>
      </c>
      <c r="I32" t="s">
        <v>25</v>
      </c>
      <c r="J32">
        <v>20</v>
      </c>
      <c r="K32" s="5">
        <v>350</v>
      </c>
      <c r="L32" s="5">
        <v>7000</v>
      </c>
      <c r="M32" t="str">
        <f>VLOOKUP(Table1[[#This Row],[Customer ID]],Table2[#All],2,0)</f>
        <v>Vento</v>
      </c>
      <c r="N32" t="str">
        <f>VLOOKUP(Table1[[#This Row],[Customer ID]],Table2[#All],3,0)</f>
        <v>Amanda Wood</v>
      </c>
    </row>
    <row r="33" spans="1:14" x14ac:dyDescent="0.25">
      <c r="A33">
        <v>29</v>
      </c>
      <c r="B33" s="2">
        <v>43904</v>
      </c>
      <c r="C33" s="3" t="s">
        <v>48</v>
      </c>
      <c r="D33" s="6" t="s">
        <v>43</v>
      </c>
      <c r="E33" s="3" t="s">
        <v>19</v>
      </c>
      <c r="F33" s="3">
        <v>157</v>
      </c>
      <c r="G33" t="s">
        <v>15</v>
      </c>
      <c r="H33" t="s">
        <v>31</v>
      </c>
      <c r="I33" t="s">
        <v>54</v>
      </c>
      <c r="J33">
        <v>14</v>
      </c>
      <c r="K33" s="5">
        <v>235</v>
      </c>
      <c r="L33" s="5">
        <v>3290</v>
      </c>
      <c r="M33" t="str">
        <f>VLOOKUP(Table1[[#This Row],[Customer ID]],Table2[#All],2,0)</f>
        <v>MarkPlus</v>
      </c>
      <c r="N33" t="str">
        <f>VLOOKUP(Table1[[#This Row],[Customer ID]],Table2[#All],3,0)</f>
        <v>Matt Reed</v>
      </c>
    </row>
    <row r="34" spans="1:14" x14ac:dyDescent="0.25">
      <c r="A34">
        <v>30</v>
      </c>
      <c r="B34" s="2">
        <v>43908</v>
      </c>
      <c r="C34" s="3" t="s">
        <v>48</v>
      </c>
      <c r="D34" s="6" t="s">
        <v>18</v>
      </c>
      <c r="E34" s="3" t="s">
        <v>19</v>
      </c>
      <c r="F34" s="3">
        <v>152</v>
      </c>
      <c r="G34" t="s">
        <v>45</v>
      </c>
      <c r="H34" t="s">
        <v>31</v>
      </c>
      <c r="I34" t="s">
        <v>55</v>
      </c>
      <c r="J34">
        <v>28</v>
      </c>
      <c r="K34" s="5">
        <v>220</v>
      </c>
      <c r="L34" s="5">
        <v>6160</v>
      </c>
      <c r="M34" t="str">
        <f>VLOOKUP(Table1[[#This Row],[Customer ID]],Table2[#All],2,0)</f>
        <v>Secspace</v>
      </c>
      <c r="N34" t="str">
        <f>VLOOKUP(Table1[[#This Row],[Customer ID]],Table2[#All],3,0)</f>
        <v>Rob Nelson</v>
      </c>
    </row>
    <row r="35" spans="1:14" x14ac:dyDescent="0.25">
      <c r="A35">
        <v>31</v>
      </c>
      <c r="B35" s="2">
        <v>43913</v>
      </c>
      <c r="C35" s="3" t="s">
        <v>48</v>
      </c>
      <c r="D35" s="6" t="s">
        <v>43</v>
      </c>
      <c r="E35" s="3" t="s">
        <v>19</v>
      </c>
      <c r="F35" s="3">
        <v>162</v>
      </c>
      <c r="G35" t="s">
        <v>15</v>
      </c>
      <c r="H35" t="s">
        <v>16</v>
      </c>
      <c r="I35" t="s">
        <v>17</v>
      </c>
      <c r="J35">
        <v>12</v>
      </c>
      <c r="K35" s="5">
        <v>235</v>
      </c>
      <c r="L35" s="5">
        <v>2820</v>
      </c>
      <c r="M35" t="str">
        <f>VLOOKUP(Table1[[#This Row],[Customer ID]],Table2[#All],2,0)</f>
        <v>Cruise</v>
      </c>
      <c r="N35" t="str">
        <f>VLOOKUP(Table1[[#This Row],[Customer ID]],Table2[#All],3,0)</f>
        <v>Denise Harris</v>
      </c>
    </row>
    <row r="36" spans="1:14" x14ac:dyDescent="0.25">
      <c r="A36">
        <v>32</v>
      </c>
      <c r="B36" s="2">
        <v>43914</v>
      </c>
      <c r="C36" s="3" t="s">
        <v>48</v>
      </c>
      <c r="D36" s="6" t="s">
        <v>13</v>
      </c>
      <c r="E36" s="3" t="s">
        <v>14</v>
      </c>
      <c r="F36" s="3">
        <v>180</v>
      </c>
      <c r="G36" t="s">
        <v>30</v>
      </c>
      <c r="H36" t="s">
        <v>37</v>
      </c>
      <c r="I36" t="s">
        <v>41</v>
      </c>
      <c r="J36">
        <v>35</v>
      </c>
      <c r="K36" s="5">
        <v>295</v>
      </c>
      <c r="L36" s="5">
        <v>10325</v>
      </c>
      <c r="M36" t="str">
        <f>VLOOKUP(Table1[[#This Row],[Customer ID]],Table2[#All],2,0)</f>
        <v>Milago</v>
      </c>
      <c r="N36" t="str">
        <f>VLOOKUP(Table1[[#This Row],[Customer ID]],Table2[#All],3,0)</f>
        <v>Sam Cooper</v>
      </c>
    </row>
    <row r="37" spans="1:14" x14ac:dyDescent="0.25">
      <c r="A37">
        <v>33</v>
      </c>
      <c r="B37" s="2">
        <v>43916</v>
      </c>
      <c r="C37" s="3" t="s">
        <v>48</v>
      </c>
      <c r="D37" s="6" t="s">
        <v>26</v>
      </c>
      <c r="E37" s="3" t="s">
        <v>27</v>
      </c>
      <c r="F37" s="3">
        <v>178</v>
      </c>
      <c r="G37" t="s">
        <v>36</v>
      </c>
      <c r="H37" t="s">
        <v>37</v>
      </c>
      <c r="I37" t="s">
        <v>38</v>
      </c>
      <c r="J37">
        <v>20</v>
      </c>
      <c r="K37" s="5">
        <v>375</v>
      </c>
      <c r="L37" s="5">
        <v>7500</v>
      </c>
      <c r="M37" t="str">
        <f>VLOOKUP(Table1[[#This Row],[Customer ID]],Table2[#All],2,0)</f>
        <v>Vento</v>
      </c>
      <c r="N37" t="str">
        <f>VLOOKUP(Table1[[#This Row],[Customer ID]],Table2[#All],3,0)</f>
        <v>Amanda Wood</v>
      </c>
    </row>
    <row r="38" spans="1:14" x14ac:dyDescent="0.25">
      <c r="A38">
        <v>34</v>
      </c>
      <c r="B38" s="2">
        <v>43918</v>
      </c>
      <c r="C38" s="3" t="s">
        <v>48</v>
      </c>
      <c r="D38" s="6" t="s">
        <v>33</v>
      </c>
      <c r="E38" s="3" t="s">
        <v>14</v>
      </c>
      <c r="F38" s="3">
        <v>152</v>
      </c>
      <c r="G38" t="s">
        <v>45</v>
      </c>
      <c r="H38" t="s">
        <v>31</v>
      </c>
      <c r="I38" t="s">
        <v>55</v>
      </c>
      <c r="J38">
        <v>45</v>
      </c>
      <c r="K38" s="5">
        <v>220</v>
      </c>
      <c r="L38" s="5">
        <v>9900</v>
      </c>
      <c r="M38" t="str">
        <f>VLOOKUP(Table1[[#This Row],[Customer ID]],Table2[#All],2,0)</f>
        <v>Secspace</v>
      </c>
      <c r="N38" t="str">
        <f>VLOOKUP(Table1[[#This Row],[Customer ID]],Table2[#All],3,0)</f>
        <v>Rob Nelson</v>
      </c>
    </row>
    <row r="39" spans="1:14" x14ac:dyDescent="0.25">
      <c r="A39">
        <v>35</v>
      </c>
      <c r="B39" s="2">
        <v>43923</v>
      </c>
      <c r="C39" s="3" t="s">
        <v>56</v>
      </c>
      <c r="D39" s="6" t="s">
        <v>18</v>
      </c>
      <c r="E39" s="3" t="s">
        <v>19</v>
      </c>
      <c r="F39" s="3">
        <v>136</v>
      </c>
      <c r="G39" t="s">
        <v>36</v>
      </c>
      <c r="H39" t="s">
        <v>16</v>
      </c>
      <c r="I39" t="s">
        <v>49</v>
      </c>
      <c r="J39">
        <v>15</v>
      </c>
      <c r="K39" s="5">
        <v>375</v>
      </c>
      <c r="L39" s="5">
        <v>5625</v>
      </c>
      <c r="M39" t="str">
        <f>VLOOKUP(Table1[[#This Row],[Customer ID]],Table2[#All],2,0)</f>
        <v>Telmark</v>
      </c>
      <c r="N39" t="str">
        <f>VLOOKUP(Table1[[#This Row],[Customer ID]],Table2[#All],3,0)</f>
        <v>Emily Flores</v>
      </c>
    </row>
    <row r="40" spans="1:14" x14ac:dyDescent="0.25">
      <c r="A40">
        <v>36</v>
      </c>
      <c r="B40" s="2">
        <v>43927</v>
      </c>
      <c r="C40" s="3" t="s">
        <v>56</v>
      </c>
      <c r="D40" s="6" t="s">
        <v>43</v>
      </c>
      <c r="E40" s="3" t="s">
        <v>19</v>
      </c>
      <c r="F40" s="3">
        <v>132</v>
      </c>
      <c r="G40" t="s">
        <v>24</v>
      </c>
      <c r="H40" t="s">
        <v>16</v>
      </c>
      <c r="I40" t="s">
        <v>25</v>
      </c>
      <c r="J40">
        <v>14</v>
      </c>
      <c r="K40" s="5">
        <v>350</v>
      </c>
      <c r="L40" s="5">
        <v>4900</v>
      </c>
      <c r="M40" t="str">
        <f>VLOOKUP(Table1[[#This Row],[Customer ID]],Table2[#All],2,0)</f>
        <v>Bankia</v>
      </c>
      <c r="N40" t="str">
        <f>VLOOKUP(Table1[[#This Row],[Customer ID]],Table2[#All],3,0)</f>
        <v>Lucas Adams</v>
      </c>
    </row>
    <row r="41" spans="1:14" x14ac:dyDescent="0.25">
      <c r="A41">
        <v>37</v>
      </c>
      <c r="B41" s="2">
        <v>43928</v>
      </c>
      <c r="C41" s="3" t="s">
        <v>56</v>
      </c>
      <c r="D41" s="6" t="s">
        <v>26</v>
      </c>
      <c r="E41" s="3" t="s">
        <v>27</v>
      </c>
      <c r="F41" s="3">
        <v>157</v>
      </c>
      <c r="G41" t="s">
        <v>30</v>
      </c>
      <c r="H41" t="s">
        <v>31</v>
      </c>
      <c r="I41" t="s">
        <v>32</v>
      </c>
      <c r="J41">
        <v>32</v>
      </c>
      <c r="K41" s="5">
        <v>295</v>
      </c>
      <c r="L41" s="5">
        <v>9440</v>
      </c>
      <c r="M41" t="str">
        <f>VLOOKUP(Table1[[#This Row],[Customer ID]],Table2[#All],2,0)</f>
        <v>MarkPlus</v>
      </c>
      <c r="N41" t="str">
        <f>VLOOKUP(Table1[[#This Row],[Customer ID]],Table2[#All],3,0)</f>
        <v>Matt Reed</v>
      </c>
    </row>
    <row r="42" spans="1:14" x14ac:dyDescent="0.25">
      <c r="A42">
        <v>38</v>
      </c>
      <c r="B42" s="2">
        <v>43932</v>
      </c>
      <c r="C42" s="3" t="s">
        <v>56</v>
      </c>
      <c r="D42" s="6" t="s">
        <v>23</v>
      </c>
      <c r="E42" s="3" t="s">
        <v>19</v>
      </c>
      <c r="F42" s="3">
        <v>132</v>
      </c>
      <c r="G42" t="s">
        <v>20</v>
      </c>
      <c r="H42" t="s">
        <v>16</v>
      </c>
      <c r="I42" t="s">
        <v>50</v>
      </c>
      <c r="J42">
        <v>40</v>
      </c>
      <c r="K42" s="5">
        <v>260</v>
      </c>
      <c r="L42" s="5">
        <v>10400</v>
      </c>
      <c r="M42" t="str">
        <f>VLOOKUP(Table1[[#This Row],[Customer ID]],Table2[#All],2,0)</f>
        <v>Bankia</v>
      </c>
      <c r="N42" t="str">
        <f>VLOOKUP(Table1[[#This Row],[Customer ID]],Table2[#All],3,0)</f>
        <v>Lucas Adams</v>
      </c>
    </row>
    <row r="43" spans="1:14" x14ac:dyDescent="0.25">
      <c r="A43">
        <v>39</v>
      </c>
      <c r="B43" s="2">
        <v>43933</v>
      </c>
      <c r="C43" s="3" t="s">
        <v>56</v>
      </c>
      <c r="D43" s="6" t="s">
        <v>33</v>
      </c>
      <c r="E43" s="3" t="s">
        <v>14</v>
      </c>
      <c r="F43" s="3">
        <v>166</v>
      </c>
      <c r="G43" t="s">
        <v>15</v>
      </c>
      <c r="H43" t="s">
        <v>16</v>
      </c>
      <c r="I43" t="s">
        <v>17</v>
      </c>
      <c r="J43">
        <v>45</v>
      </c>
      <c r="K43" s="5">
        <v>235</v>
      </c>
      <c r="L43" s="5">
        <v>10575</v>
      </c>
      <c r="M43" t="str">
        <f>VLOOKUP(Table1[[#This Row],[Customer ID]],Table2[#All],2,0)</f>
        <v>Port Royale</v>
      </c>
      <c r="N43" t="str">
        <f>VLOOKUP(Table1[[#This Row],[Customer ID]],Table2[#All],3,0)</f>
        <v>Dan Hill</v>
      </c>
    </row>
    <row r="44" spans="1:14" x14ac:dyDescent="0.25">
      <c r="A44">
        <v>40</v>
      </c>
      <c r="B44" s="2">
        <v>43933</v>
      </c>
      <c r="C44" s="3" t="s">
        <v>56</v>
      </c>
      <c r="D44" s="6" t="s">
        <v>18</v>
      </c>
      <c r="E44" s="3" t="s">
        <v>19</v>
      </c>
      <c r="F44" s="3">
        <v>180</v>
      </c>
      <c r="G44" t="s">
        <v>45</v>
      </c>
      <c r="H44" t="s">
        <v>37</v>
      </c>
      <c r="I44" t="s">
        <v>53</v>
      </c>
      <c r="J44">
        <v>24</v>
      </c>
      <c r="K44" s="5">
        <v>220</v>
      </c>
      <c r="L44" s="5">
        <v>5280</v>
      </c>
      <c r="M44" t="str">
        <f>VLOOKUP(Table1[[#This Row],[Customer ID]],Table2[#All],2,0)</f>
        <v>Milago</v>
      </c>
      <c r="N44" t="str">
        <f>VLOOKUP(Table1[[#This Row],[Customer ID]],Table2[#All],3,0)</f>
        <v>Sam Cooper</v>
      </c>
    </row>
    <row r="45" spans="1:14" x14ac:dyDescent="0.25">
      <c r="A45">
        <v>41</v>
      </c>
      <c r="B45" s="2">
        <v>43935</v>
      </c>
      <c r="C45" s="3" t="s">
        <v>56</v>
      </c>
      <c r="D45" s="6" t="s">
        <v>43</v>
      </c>
      <c r="E45" s="3" t="s">
        <v>19</v>
      </c>
      <c r="F45" s="3">
        <v>132</v>
      </c>
      <c r="G45" t="s">
        <v>36</v>
      </c>
      <c r="H45" t="s">
        <v>16</v>
      </c>
      <c r="I45" t="s">
        <v>49</v>
      </c>
      <c r="J45">
        <v>30</v>
      </c>
      <c r="K45" s="5">
        <v>375</v>
      </c>
      <c r="L45" s="5">
        <v>11250</v>
      </c>
      <c r="M45" t="str">
        <f>VLOOKUP(Table1[[#This Row],[Customer ID]],Table2[#All],2,0)</f>
        <v>Bankia</v>
      </c>
      <c r="N45" t="str">
        <f>VLOOKUP(Table1[[#This Row],[Customer ID]],Table2[#All],3,0)</f>
        <v>Lucas Adams</v>
      </c>
    </row>
    <row r="46" spans="1:14" x14ac:dyDescent="0.25">
      <c r="A46">
        <v>42</v>
      </c>
      <c r="B46" s="2">
        <v>43936</v>
      </c>
      <c r="C46" s="3" t="s">
        <v>56</v>
      </c>
      <c r="D46" s="6" t="s">
        <v>43</v>
      </c>
      <c r="E46" s="3" t="s">
        <v>19</v>
      </c>
      <c r="F46" s="3">
        <v>144</v>
      </c>
      <c r="G46" t="s">
        <v>20</v>
      </c>
      <c r="H46" t="s">
        <v>21</v>
      </c>
      <c r="I46" t="s">
        <v>22</v>
      </c>
      <c r="J46">
        <v>15</v>
      </c>
      <c r="K46" s="5">
        <v>260</v>
      </c>
      <c r="L46" s="5">
        <v>3900</v>
      </c>
      <c r="M46" t="str">
        <f>VLOOKUP(Table1[[#This Row],[Customer ID]],Table2[#All],2,0)</f>
        <v>Affinity</v>
      </c>
      <c r="N46" t="str">
        <f>VLOOKUP(Table1[[#This Row],[Customer ID]],Table2[#All],3,0)</f>
        <v>Christina Bell</v>
      </c>
    </row>
    <row r="47" spans="1:14" x14ac:dyDescent="0.25">
      <c r="A47">
        <v>43</v>
      </c>
      <c r="B47" s="2">
        <v>43937</v>
      </c>
      <c r="C47" s="3" t="s">
        <v>56</v>
      </c>
      <c r="D47" s="6" t="s">
        <v>33</v>
      </c>
      <c r="E47" s="3" t="s">
        <v>14</v>
      </c>
      <c r="F47" s="3">
        <v>157</v>
      </c>
      <c r="G47" t="s">
        <v>36</v>
      </c>
      <c r="H47" t="s">
        <v>16</v>
      </c>
      <c r="I47" t="s">
        <v>49</v>
      </c>
      <c r="J47">
        <v>15</v>
      </c>
      <c r="K47" s="5">
        <v>375</v>
      </c>
      <c r="L47" s="5">
        <v>5625</v>
      </c>
      <c r="M47" t="str">
        <f>VLOOKUP(Table1[[#This Row],[Customer ID]],Table2[#All],2,0)</f>
        <v>MarkPlus</v>
      </c>
      <c r="N47" t="str">
        <f>VLOOKUP(Table1[[#This Row],[Customer ID]],Table2[#All],3,0)</f>
        <v>Matt Reed</v>
      </c>
    </row>
    <row r="48" spans="1:14" x14ac:dyDescent="0.25">
      <c r="A48">
        <v>44</v>
      </c>
      <c r="B48" s="2">
        <v>43940</v>
      </c>
      <c r="C48" s="3" t="s">
        <v>56</v>
      </c>
      <c r="D48" s="6" t="s">
        <v>13</v>
      </c>
      <c r="E48" s="3" t="s">
        <v>14</v>
      </c>
      <c r="F48" s="3">
        <v>180</v>
      </c>
      <c r="G48" t="s">
        <v>30</v>
      </c>
      <c r="H48" t="s">
        <v>28</v>
      </c>
      <c r="I48" t="s">
        <v>52</v>
      </c>
      <c r="J48">
        <v>42</v>
      </c>
      <c r="K48" s="5">
        <v>295</v>
      </c>
      <c r="L48" s="5">
        <v>12390</v>
      </c>
      <c r="M48" t="str">
        <f>VLOOKUP(Table1[[#This Row],[Customer ID]],Table2[#All],2,0)</f>
        <v>Milago</v>
      </c>
      <c r="N48" t="str">
        <f>VLOOKUP(Table1[[#This Row],[Customer ID]],Table2[#All],3,0)</f>
        <v>Sam Cooper</v>
      </c>
    </row>
    <row r="49" spans="1:14" x14ac:dyDescent="0.25">
      <c r="A49">
        <v>45</v>
      </c>
      <c r="B49" s="2">
        <v>43941</v>
      </c>
      <c r="C49" s="3" t="s">
        <v>56</v>
      </c>
      <c r="D49" s="6" t="s">
        <v>13</v>
      </c>
      <c r="E49" s="3" t="s">
        <v>14</v>
      </c>
      <c r="F49" s="3">
        <v>132</v>
      </c>
      <c r="G49" t="s">
        <v>24</v>
      </c>
      <c r="H49" t="s">
        <v>16</v>
      </c>
      <c r="I49" t="s">
        <v>25</v>
      </c>
      <c r="J49">
        <v>26</v>
      </c>
      <c r="K49" s="5">
        <v>350</v>
      </c>
      <c r="L49" s="5">
        <v>9100</v>
      </c>
      <c r="M49" t="str">
        <f>VLOOKUP(Table1[[#This Row],[Customer ID]],Table2[#All],2,0)</f>
        <v>Bankia</v>
      </c>
      <c r="N49" t="str">
        <f>VLOOKUP(Table1[[#This Row],[Customer ID]],Table2[#All],3,0)</f>
        <v>Lucas Adams</v>
      </c>
    </row>
    <row r="50" spans="1:14" x14ac:dyDescent="0.25">
      <c r="A50">
        <v>46</v>
      </c>
      <c r="B50" s="2">
        <v>43943</v>
      </c>
      <c r="C50" s="3" t="s">
        <v>56</v>
      </c>
      <c r="D50" s="6" t="s">
        <v>26</v>
      </c>
      <c r="E50" s="3" t="s">
        <v>27</v>
      </c>
      <c r="F50" s="3">
        <v>162</v>
      </c>
      <c r="G50" t="s">
        <v>20</v>
      </c>
      <c r="H50" t="s">
        <v>31</v>
      </c>
      <c r="I50" t="s">
        <v>57</v>
      </c>
      <c r="J50">
        <v>35</v>
      </c>
      <c r="K50" s="5">
        <v>260</v>
      </c>
      <c r="L50" s="5">
        <v>9100</v>
      </c>
      <c r="M50" t="str">
        <f>VLOOKUP(Table1[[#This Row],[Customer ID]],Table2[#All],2,0)</f>
        <v>Cruise</v>
      </c>
      <c r="N50" t="str">
        <f>VLOOKUP(Table1[[#This Row],[Customer ID]],Table2[#All],3,0)</f>
        <v>Denise Harris</v>
      </c>
    </row>
    <row r="51" spans="1:14" x14ac:dyDescent="0.25">
      <c r="A51">
        <v>47</v>
      </c>
      <c r="B51" s="2">
        <v>43944</v>
      </c>
      <c r="C51" s="3" t="s">
        <v>56</v>
      </c>
      <c r="D51" s="6" t="s">
        <v>33</v>
      </c>
      <c r="E51" s="3" t="s">
        <v>14</v>
      </c>
      <c r="F51" s="3">
        <v>144</v>
      </c>
      <c r="G51" t="s">
        <v>45</v>
      </c>
      <c r="H51" t="s">
        <v>37</v>
      </c>
      <c r="I51" t="s">
        <v>53</v>
      </c>
      <c r="J51">
        <v>32</v>
      </c>
      <c r="K51" s="5">
        <v>220</v>
      </c>
      <c r="L51" s="5">
        <v>7040</v>
      </c>
      <c r="M51" t="str">
        <f>VLOOKUP(Table1[[#This Row],[Customer ID]],Table2[#All],2,0)</f>
        <v>Affinity</v>
      </c>
      <c r="N51" t="str">
        <f>VLOOKUP(Table1[[#This Row],[Customer ID]],Table2[#All],3,0)</f>
        <v>Christina Bell</v>
      </c>
    </row>
    <row r="52" spans="1:14" x14ac:dyDescent="0.25">
      <c r="A52">
        <v>48</v>
      </c>
      <c r="B52" s="2">
        <v>43948</v>
      </c>
      <c r="C52" s="3" t="s">
        <v>56</v>
      </c>
      <c r="D52" s="6" t="s">
        <v>43</v>
      </c>
      <c r="E52" s="3" t="s">
        <v>19</v>
      </c>
      <c r="F52" s="3">
        <v>132</v>
      </c>
      <c r="G52" t="s">
        <v>30</v>
      </c>
      <c r="H52" t="s">
        <v>28</v>
      </c>
      <c r="I52" t="s">
        <v>52</v>
      </c>
      <c r="J52">
        <v>18</v>
      </c>
      <c r="K52" s="5">
        <v>295</v>
      </c>
      <c r="L52" s="5">
        <v>5310</v>
      </c>
      <c r="M52" t="str">
        <f>VLOOKUP(Table1[[#This Row],[Customer ID]],Table2[#All],2,0)</f>
        <v>Bankia</v>
      </c>
      <c r="N52" t="str">
        <f>VLOOKUP(Table1[[#This Row],[Customer ID]],Table2[#All],3,0)</f>
        <v>Lucas Adams</v>
      </c>
    </row>
    <row r="53" spans="1:14" x14ac:dyDescent="0.25">
      <c r="A53">
        <v>49</v>
      </c>
      <c r="B53" s="2">
        <v>43948</v>
      </c>
      <c r="C53" s="3" t="s">
        <v>56</v>
      </c>
      <c r="D53" s="6" t="s">
        <v>26</v>
      </c>
      <c r="E53" s="3" t="s">
        <v>27</v>
      </c>
      <c r="F53" s="3">
        <v>180</v>
      </c>
      <c r="G53" t="s">
        <v>24</v>
      </c>
      <c r="H53" t="s">
        <v>16</v>
      </c>
      <c r="I53" t="s">
        <v>25</v>
      </c>
      <c r="J53">
        <v>22</v>
      </c>
      <c r="K53" s="5">
        <v>350</v>
      </c>
      <c r="L53" s="5">
        <v>7700</v>
      </c>
      <c r="M53" t="str">
        <f>VLOOKUP(Table1[[#This Row],[Customer ID]],Table2[#All],2,0)</f>
        <v>Milago</v>
      </c>
      <c r="N53" t="str">
        <f>VLOOKUP(Table1[[#This Row],[Customer ID]],Table2[#All],3,0)</f>
        <v>Sam Cooper</v>
      </c>
    </row>
    <row r="54" spans="1:14" x14ac:dyDescent="0.25">
      <c r="A54">
        <v>50</v>
      </c>
      <c r="B54" s="2">
        <v>43951</v>
      </c>
      <c r="C54" s="3" t="s">
        <v>56</v>
      </c>
      <c r="D54" s="6" t="s">
        <v>35</v>
      </c>
      <c r="E54" s="3" t="s">
        <v>27</v>
      </c>
      <c r="F54" s="3">
        <v>162</v>
      </c>
      <c r="G54" t="s">
        <v>15</v>
      </c>
      <c r="H54" t="s">
        <v>31</v>
      </c>
      <c r="I54" t="s">
        <v>54</v>
      </c>
      <c r="J54">
        <v>38</v>
      </c>
      <c r="K54" s="5">
        <v>235</v>
      </c>
      <c r="L54" s="5">
        <v>8930</v>
      </c>
      <c r="M54" t="str">
        <f>VLOOKUP(Table1[[#This Row],[Customer ID]],Table2[#All],2,0)</f>
        <v>Cruise</v>
      </c>
      <c r="N54" t="str">
        <f>VLOOKUP(Table1[[#This Row],[Customer ID]],Table2[#All],3,0)</f>
        <v>Denise Harris</v>
      </c>
    </row>
    <row r="55" spans="1:14" x14ac:dyDescent="0.25">
      <c r="A55">
        <v>51</v>
      </c>
      <c r="B55" s="2">
        <v>43952</v>
      </c>
      <c r="C55" s="3" t="s">
        <v>58</v>
      </c>
      <c r="D55" s="6" t="s">
        <v>13</v>
      </c>
      <c r="E55" s="3" t="s">
        <v>14</v>
      </c>
      <c r="F55" s="3">
        <v>180</v>
      </c>
      <c r="G55" t="s">
        <v>45</v>
      </c>
      <c r="H55" t="s">
        <v>16</v>
      </c>
      <c r="I55" t="s">
        <v>59</v>
      </c>
      <c r="J55">
        <v>42</v>
      </c>
      <c r="K55" s="5">
        <v>220</v>
      </c>
      <c r="L55" s="5">
        <v>9240</v>
      </c>
      <c r="M55" t="str">
        <f>VLOOKUP(Table1[[#This Row],[Customer ID]],Table2[#All],2,0)</f>
        <v>Milago</v>
      </c>
      <c r="N55" t="str">
        <f>VLOOKUP(Table1[[#This Row],[Customer ID]],Table2[#All],3,0)</f>
        <v>Sam Cooper</v>
      </c>
    </row>
    <row r="56" spans="1:14" x14ac:dyDescent="0.25">
      <c r="A56">
        <v>52</v>
      </c>
      <c r="B56" s="2">
        <v>43954</v>
      </c>
      <c r="C56" s="3" t="s">
        <v>58</v>
      </c>
      <c r="D56" s="6" t="s">
        <v>43</v>
      </c>
      <c r="E56" s="3" t="s">
        <v>19</v>
      </c>
      <c r="F56" s="3">
        <v>162</v>
      </c>
      <c r="G56" t="s">
        <v>30</v>
      </c>
      <c r="H56" t="s">
        <v>21</v>
      </c>
      <c r="I56" t="s">
        <v>60</v>
      </c>
      <c r="J56">
        <v>15</v>
      </c>
      <c r="K56" s="5">
        <v>295</v>
      </c>
      <c r="L56" s="5">
        <v>4425</v>
      </c>
      <c r="M56" t="str">
        <f>VLOOKUP(Table1[[#This Row],[Customer ID]],Table2[#All],2,0)</f>
        <v>Cruise</v>
      </c>
      <c r="N56" t="str">
        <f>VLOOKUP(Table1[[#This Row],[Customer ID]],Table2[#All],3,0)</f>
        <v>Denise Harris</v>
      </c>
    </row>
    <row r="57" spans="1:14" x14ac:dyDescent="0.25">
      <c r="A57">
        <v>53</v>
      </c>
      <c r="B57" s="2">
        <v>43958</v>
      </c>
      <c r="C57" s="3" t="s">
        <v>58</v>
      </c>
      <c r="D57" s="6" t="s">
        <v>26</v>
      </c>
      <c r="E57" s="3" t="s">
        <v>27</v>
      </c>
      <c r="F57" s="3">
        <v>136</v>
      </c>
      <c r="G57" t="s">
        <v>36</v>
      </c>
      <c r="H57" t="s">
        <v>31</v>
      </c>
      <c r="I57" t="s">
        <v>42</v>
      </c>
      <c r="J57">
        <v>10</v>
      </c>
      <c r="K57" s="5">
        <v>375</v>
      </c>
      <c r="L57" s="5">
        <v>3750</v>
      </c>
      <c r="M57" t="str">
        <f>VLOOKUP(Table1[[#This Row],[Customer ID]],Table2[#All],2,0)</f>
        <v>Telmark</v>
      </c>
      <c r="N57" t="str">
        <f>VLOOKUP(Table1[[#This Row],[Customer ID]],Table2[#All],3,0)</f>
        <v>Emily Flores</v>
      </c>
    </row>
    <row r="58" spans="1:14" x14ac:dyDescent="0.25">
      <c r="A58">
        <v>54</v>
      </c>
      <c r="B58" s="2">
        <v>43959</v>
      </c>
      <c r="C58" s="3" t="s">
        <v>58</v>
      </c>
      <c r="D58" s="6" t="s">
        <v>23</v>
      </c>
      <c r="E58" s="3" t="s">
        <v>19</v>
      </c>
      <c r="F58" s="3">
        <v>136</v>
      </c>
      <c r="G58" t="s">
        <v>15</v>
      </c>
      <c r="H58" t="s">
        <v>16</v>
      </c>
      <c r="I58" t="s">
        <v>17</v>
      </c>
      <c r="J58">
        <v>26</v>
      </c>
      <c r="K58" s="5">
        <v>235</v>
      </c>
      <c r="L58" s="5">
        <v>6110</v>
      </c>
      <c r="M58" t="str">
        <f>VLOOKUP(Table1[[#This Row],[Customer ID]],Table2[#All],2,0)</f>
        <v>Telmark</v>
      </c>
      <c r="N58" t="str">
        <f>VLOOKUP(Table1[[#This Row],[Customer ID]],Table2[#All],3,0)</f>
        <v>Emily Flores</v>
      </c>
    </row>
    <row r="59" spans="1:14" x14ac:dyDescent="0.25">
      <c r="A59">
        <v>55</v>
      </c>
      <c r="B59" s="2">
        <v>43963</v>
      </c>
      <c r="C59" s="3" t="s">
        <v>58</v>
      </c>
      <c r="D59" s="6" t="s">
        <v>33</v>
      </c>
      <c r="E59" s="3" t="s">
        <v>14</v>
      </c>
      <c r="F59" s="3">
        <v>152</v>
      </c>
      <c r="G59" t="s">
        <v>15</v>
      </c>
      <c r="H59" t="s">
        <v>21</v>
      </c>
      <c r="I59" t="s">
        <v>61</v>
      </c>
      <c r="J59">
        <v>40</v>
      </c>
      <c r="K59" s="5">
        <v>235</v>
      </c>
      <c r="L59" s="5">
        <v>9400</v>
      </c>
      <c r="M59" t="str">
        <f>VLOOKUP(Table1[[#This Row],[Customer ID]],Table2[#All],2,0)</f>
        <v>Secspace</v>
      </c>
      <c r="N59" t="str">
        <f>VLOOKUP(Table1[[#This Row],[Customer ID]],Table2[#All],3,0)</f>
        <v>Rob Nelson</v>
      </c>
    </row>
    <row r="60" spans="1:14" x14ac:dyDescent="0.25">
      <c r="A60">
        <v>56</v>
      </c>
      <c r="B60" s="2">
        <v>43964</v>
      </c>
      <c r="C60" s="3" t="s">
        <v>58</v>
      </c>
      <c r="D60" s="6" t="s">
        <v>35</v>
      </c>
      <c r="E60" s="3" t="s">
        <v>27</v>
      </c>
      <c r="F60" s="3">
        <v>180</v>
      </c>
      <c r="G60" t="s">
        <v>20</v>
      </c>
      <c r="H60" t="s">
        <v>16</v>
      </c>
      <c r="I60" t="s">
        <v>50</v>
      </c>
      <c r="J60">
        <v>30</v>
      </c>
      <c r="K60" s="5">
        <v>260</v>
      </c>
      <c r="L60" s="5">
        <v>7800</v>
      </c>
      <c r="M60" t="str">
        <f>VLOOKUP(Table1[[#This Row],[Customer ID]],Table2[#All],2,0)</f>
        <v>Milago</v>
      </c>
      <c r="N60" t="str">
        <f>VLOOKUP(Table1[[#This Row],[Customer ID]],Table2[#All],3,0)</f>
        <v>Sam Cooper</v>
      </c>
    </row>
    <row r="61" spans="1:14" x14ac:dyDescent="0.25">
      <c r="A61">
        <v>57</v>
      </c>
      <c r="B61" s="2">
        <v>43966</v>
      </c>
      <c r="C61" s="3" t="s">
        <v>58</v>
      </c>
      <c r="D61" s="6" t="s">
        <v>26</v>
      </c>
      <c r="E61" s="3" t="s">
        <v>27</v>
      </c>
      <c r="F61" s="3">
        <v>152</v>
      </c>
      <c r="G61" t="s">
        <v>24</v>
      </c>
      <c r="H61" t="s">
        <v>31</v>
      </c>
      <c r="I61" t="s">
        <v>62</v>
      </c>
      <c r="J61">
        <v>26</v>
      </c>
      <c r="K61" s="5">
        <v>350</v>
      </c>
      <c r="L61" s="5">
        <v>9100</v>
      </c>
      <c r="M61" t="str">
        <f>VLOOKUP(Table1[[#This Row],[Customer ID]],Table2[#All],2,0)</f>
        <v>Secspace</v>
      </c>
      <c r="N61" t="str">
        <f>VLOOKUP(Table1[[#This Row],[Customer ID]],Table2[#All],3,0)</f>
        <v>Rob Nelson</v>
      </c>
    </row>
    <row r="62" spans="1:14" x14ac:dyDescent="0.25">
      <c r="A62">
        <v>58</v>
      </c>
      <c r="B62" s="2">
        <v>43968</v>
      </c>
      <c r="C62" s="3" t="s">
        <v>58</v>
      </c>
      <c r="D62" s="6" t="s">
        <v>33</v>
      </c>
      <c r="E62" s="3" t="s">
        <v>14</v>
      </c>
      <c r="F62" s="3">
        <v>132</v>
      </c>
      <c r="G62" t="s">
        <v>30</v>
      </c>
      <c r="H62" t="s">
        <v>16</v>
      </c>
      <c r="I62" t="s">
        <v>47</v>
      </c>
      <c r="J62">
        <v>18</v>
      </c>
      <c r="K62" s="5">
        <v>295</v>
      </c>
      <c r="L62" s="5">
        <v>5310</v>
      </c>
      <c r="M62" t="str">
        <f>VLOOKUP(Table1[[#This Row],[Customer ID]],Table2[#All],2,0)</f>
        <v>Bankia</v>
      </c>
      <c r="N62" t="str">
        <f>VLOOKUP(Table1[[#This Row],[Customer ID]],Table2[#All],3,0)</f>
        <v>Lucas Adams</v>
      </c>
    </row>
    <row r="63" spans="1:14" x14ac:dyDescent="0.25">
      <c r="A63">
        <v>59</v>
      </c>
      <c r="B63" s="2">
        <v>43970</v>
      </c>
      <c r="C63" s="3" t="s">
        <v>58</v>
      </c>
      <c r="D63" s="6" t="s">
        <v>23</v>
      </c>
      <c r="E63" s="3" t="s">
        <v>19</v>
      </c>
      <c r="F63" s="3">
        <v>180</v>
      </c>
      <c r="G63" t="s">
        <v>15</v>
      </c>
      <c r="H63" t="s">
        <v>31</v>
      </c>
      <c r="I63" t="s">
        <v>54</v>
      </c>
      <c r="J63">
        <v>22</v>
      </c>
      <c r="K63" s="5">
        <v>235</v>
      </c>
      <c r="L63" s="5">
        <v>5170</v>
      </c>
      <c r="M63" t="str">
        <f>VLOOKUP(Table1[[#This Row],[Customer ID]],Table2[#All],2,0)</f>
        <v>Milago</v>
      </c>
      <c r="N63" t="str">
        <f>VLOOKUP(Table1[[#This Row],[Customer ID]],Table2[#All],3,0)</f>
        <v>Sam Cooper</v>
      </c>
    </row>
    <row r="64" spans="1:14" x14ac:dyDescent="0.25">
      <c r="A64">
        <v>60</v>
      </c>
      <c r="B64" s="2">
        <v>43972</v>
      </c>
      <c r="C64" s="3" t="s">
        <v>58</v>
      </c>
      <c r="D64" s="6" t="s">
        <v>26</v>
      </c>
      <c r="E64" s="3" t="s">
        <v>27</v>
      </c>
      <c r="F64" s="3">
        <v>144</v>
      </c>
      <c r="G64" t="s">
        <v>24</v>
      </c>
      <c r="H64" t="s">
        <v>16</v>
      </c>
      <c r="I64" t="s">
        <v>25</v>
      </c>
      <c r="J64">
        <v>42</v>
      </c>
      <c r="K64" s="5">
        <v>350</v>
      </c>
      <c r="L64" s="5">
        <v>14700</v>
      </c>
      <c r="M64" t="str">
        <f>VLOOKUP(Table1[[#This Row],[Customer ID]],Table2[#All],2,0)</f>
        <v>Affinity</v>
      </c>
      <c r="N64" t="str">
        <f>VLOOKUP(Table1[[#This Row],[Customer ID]],Table2[#All],3,0)</f>
        <v>Christina Bell</v>
      </c>
    </row>
    <row r="65" spans="1:14" x14ac:dyDescent="0.25">
      <c r="A65">
        <v>61</v>
      </c>
      <c r="B65" s="2">
        <v>43972</v>
      </c>
      <c r="C65" s="3" t="s">
        <v>58</v>
      </c>
      <c r="D65" s="6" t="s">
        <v>43</v>
      </c>
      <c r="E65" s="3" t="s">
        <v>19</v>
      </c>
      <c r="F65" s="3">
        <v>162</v>
      </c>
      <c r="G65" t="s">
        <v>24</v>
      </c>
      <c r="H65" t="s">
        <v>37</v>
      </c>
      <c r="I65" t="s">
        <v>44</v>
      </c>
      <c r="J65">
        <v>45</v>
      </c>
      <c r="K65" s="5">
        <v>350</v>
      </c>
      <c r="L65" s="5">
        <v>15750</v>
      </c>
      <c r="M65" t="str">
        <f>VLOOKUP(Table1[[#This Row],[Customer ID]],Table2[#All],2,0)</f>
        <v>Cruise</v>
      </c>
      <c r="N65" t="str">
        <f>VLOOKUP(Table1[[#This Row],[Customer ID]],Table2[#All],3,0)</f>
        <v>Denise Harris</v>
      </c>
    </row>
    <row r="66" spans="1:14" x14ac:dyDescent="0.25">
      <c r="A66">
        <v>62</v>
      </c>
      <c r="B66" s="2">
        <v>43975</v>
      </c>
      <c r="C66" s="3" t="s">
        <v>58</v>
      </c>
      <c r="D66" s="6" t="s">
        <v>26</v>
      </c>
      <c r="E66" s="3" t="s">
        <v>27</v>
      </c>
      <c r="F66" s="3">
        <v>132</v>
      </c>
      <c r="G66" t="s">
        <v>30</v>
      </c>
      <c r="H66" t="s">
        <v>21</v>
      </c>
      <c r="I66" t="s">
        <v>60</v>
      </c>
      <c r="J66">
        <v>20</v>
      </c>
      <c r="K66" s="5">
        <v>295</v>
      </c>
      <c r="L66" s="5">
        <v>5900</v>
      </c>
      <c r="M66" t="str">
        <f>VLOOKUP(Table1[[#This Row],[Customer ID]],Table2[#All],2,0)</f>
        <v>Bankia</v>
      </c>
      <c r="N66" t="str">
        <f>VLOOKUP(Table1[[#This Row],[Customer ID]],Table2[#All],3,0)</f>
        <v>Lucas Adams</v>
      </c>
    </row>
    <row r="67" spans="1:14" x14ac:dyDescent="0.25">
      <c r="A67">
        <v>63</v>
      </c>
      <c r="B67" s="2">
        <v>43977</v>
      </c>
      <c r="C67" s="3" t="s">
        <v>58</v>
      </c>
      <c r="D67" s="6" t="s">
        <v>13</v>
      </c>
      <c r="E67" s="3" t="s">
        <v>14</v>
      </c>
      <c r="F67" s="3">
        <v>136</v>
      </c>
      <c r="G67" t="s">
        <v>30</v>
      </c>
      <c r="H67" t="s">
        <v>16</v>
      </c>
      <c r="I67" t="s">
        <v>47</v>
      </c>
      <c r="J67">
        <v>22</v>
      </c>
      <c r="K67" s="5">
        <v>295</v>
      </c>
      <c r="L67" s="5">
        <v>6490</v>
      </c>
      <c r="M67" t="str">
        <f>VLOOKUP(Table1[[#This Row],[Customer ID]],Table2[#All],2,0)</f>
        <v>Telmark</v>
      </c>
      <c r="N67" t="str">
        <f>VLOOKUP(Table1[[#This Row],[Customer ID]],Table2[#All],3,0)</f>
        <v>Emily Flores</v>
      </c>
    </row>
    <row r="68" spans="1:14" x14ac:dyDescent="0.25">
      <c r="A68">
        <v>64</v>
      </c>
      <c r="B68" s="2">
        <v>43978</v>
      </c>
      <c r="C68" s="3" t="s">
        <v>58</v>
      </c>
      <c r="D68" s="6" t="s">
        <v>35</v>
      </c>
      <c r="E68" s="3" t="s">
        <v>27</v>
      </c>
      <c r="F68" s="3">
        <v>157</v>
      </c>
      <c r="G68" t="s">
        <v>45</v>
      </c>
      <c r="H68" t="s">
        <v>37</v>
      </c>
      <c r="I68" t="s">
        <v>53</v>
      </c>
      <c r="J68">
        <v>15</v>
      </c>
      <c r="K68" s="5">
        <v>220</v>
      </c>
      <c r="L68" s="5">
        <v>3300</v>
      </c>
      <c r="M68" t="str">
        <f>VLOOKUP(Table1[[#This Row],[Customer ID]],Table2[#All],2,0)</f>
        <v>MarkPlus</v>
      </c>
      <c r="N68" t="str">
        <f>VLOOKUP(Table1[[#This Row],[Customer ID]],Table2[#All],3,0)</f>
        <v>Matt Reed</v>
      </c>
    </row>
    <row r="69" spans="1:14" x14ac:dyDescent="0.25">
      <c r="A69">
        <v>65</v>
      </c>
      <c r="B69" s="2">
        <v>43979</v>
      </c>
      <c r="C69" s="3" t="s">
        <v>58</v>
      </c>
      <c r="D69" s="6" t="s">
        <v>33</v>
      </c>
      <c r="E69" s="3" t="s">
        <v>14</v>
      </c>
      <c r="F69" s="3">
        <v>132</v>
      </c>
      <c r="G69" t="s">
        <v>15</v>
      </c>
      <c r="H69" t="s">
        <v>28</v>
      </c>
      <c r="I69" t="s">
        <v>29</v>
      </c>
      <c r="J69">
        <v>35</v>
      </c>
      <c r="K69" s="5">
        <v>235</v>
      </c>
      <c r="L69" s="5">
        <v>8225</v>
      </c>
      <c r="M69" t="str">
        <f>VLOOKUP(Table1[[#This Row],[Customer ID]],Table2[#All],2,0)</f>
        <v>Bankia</v>
      </c>
      <c r="N69" t="str">
        <f>VLOOKUP(Table1[[#This Row],[Customer ID]],Table2[#All],3,0)</f>
        <v>Lucas Adams</v>
      </c>
    </row>
    <row r="70" spans="1:14" x14ac:dyDescent="0.25">
      <c r="A70">
        <v>66</v>
      </c>
      <c r="B70" s="2">
        <v>43984</v>
      </c>
      <c r="C70" s="3" t="s">
        <v>63</v>
      </c>
      <c r="D70" s="6" t="s">
        <v>35</v>
      </c>
      <c r="E70" s="3" t="s">
        <v>27</v>
      </c>
      <c r="F70" s="3">
        <v>178</v>
      </c>
      <c r="G70" t="s">
        <v>36</v>
      </c>
      <c r="H70" t="s">
        <v>31</v>
      </c>
      <c r="I70" t="s">
        <v>42</v>
      </c>
      <c r="J70">
        <v>33</v>
      </c>
      <c r="K70" s="5">
        <v>375</v>
      </c>
      <c r="L70" s="5">
        <v>12375</v>
      </c>
      <c r="M70" t="str">
        <f>VLOOKUP(Table1[[#This Row],[Customer ID]],Table2[#All],2,0)</f>
        <v>Vento</v>
      </c>
      <c r="N70" t="str">
        <f>VLOOKUP(Table1[[#This Row],[Customer ID]],Table2[#All],3,0)</f>
        <v>Amanda Wood</v>
      </c>
    </row>
    <row r="71" spans="1:14" x14ac:dyDescent="0.25">
      <c r="A71">
        <v>67</v>
      </c>
      <c r="B71" s="2">
        <v>43987</v>
      </c>
      <c r="C71" s="3" t="s">
        <v>63</v>
      </c>
      <c r="D71" s="6" t="s">
        <v>26</v>
      </c>
      <c r="E71" s="3" t="s">
        <v>27</v>
      </c>
      <c r="F71" s="3">
        <v>144</v>
      </c>
      <c r="G71" t="s">
        <v>20</v>
      </c>
      <c r="H71" t="s">
        <v>16</v>
      </c>
      <c r="I71" t="s">
        <v>50</v>
      </c>
      <c r="J71">
        <v>22</v>
      </c>
      <c r="K71" s="5">
        <v>260</v>
      </c>
      <c r="L71" s="5">
        <v>5720</v>
      </c>
      <c r="M71" t="str">
        <f>VLOOKUP(Table1[[#This Row],[Customer ID]],Table2[#All],2,0)</f>
        <v>Affinity</v>
      </c>
      <c r="N71" t="str">
        <f>VLOOKUP(Table1[[#This Row],[Customer ID]],Table2[#All],3,0)</f>
        <v>Christina Bell</v>
      </c>
    </row>
    <row r="72" spans="1:14" x14ac:dyDescent="0.25">
      <c r="A72">
        <v>68</v>
      </c>
      <c r="B72" s="2">
        <v>43987</v>
      </c>
      <c r="C72" s="3" t="s">
        <v>63</v>
      </c>
      <c r="D72" s="6" t="s">
        <v>35</v>
      </c>
      <c r="E72" s="3" t="s">
        <v>27</v>
      </c>
      <c r="F72" s="3">
        <v>136</v>
      </c>
      <c r="G72" t="s">
        <v>20</v>
      </c>
      <c r="H72" t="s">
        <v>31</v>
      </c>
      <c r="I72" t="s">
        <v>57</v>
      </c>
      <c r="J72">
        <v>26</v>
      </c>
      <c r="K72" s="5">
        <v>260</v>
      </c>
      <c r="L72" s="5">
        <v>6760</v>
      </c>
      <c r="M72" t="str">
        <f>VLOOKUP(Table1[[#This Row],[Customer ID]],Table2[#All],2,0)</f>
        <v>Telmark</v>
      </c>
      <c r="N72" t="str">
        <f>VLOOKUP(Table1[[#This Row],[Customer ID]],Table2[#All],3,0)</f>
        <v>Emily Flores</v>
      </c>
    </row>
    <row r="73" spans="1:14" x14ac:dyDescent="0.25">
      <c r="A73">
        <v>69</v>
      </c>
      <c r="B73" s="2">
        <v>43990</v>
      </c>
      <c r="C73" s="3" t="s">
        <v>63</v>
      </c>
      <c r="D73" s="6" t="s">
        <v>13</v>
      </c>
      <c r="E73" s="3" t="s">
        <v>14</v>
      </c>
      <c r="F73" s="3">
        <v>132</v>
      </c>
      <c r="G73" t="s">
        <v>45</v>
      </c>
      <c r="H73" t="s">
        <v>21</v>
      </c>
      <c r="I73" t="s">
        <v>46</v>
      </c>
      <c r="J73">
        <v>16</v>
      </c>
      <c r="K73" s="5">
        <v>220</v>
      </c>
      <c r="L73" s="5">
        <v>3520</v>
      </c>
      <c r="M73" t="str">
        <f>VLOOKUP(Table1[[#This Row],[Customer ID]],Table2[#All],2,0)</f>
        <v>Bankia</v>
      </c>
      <c r="N73" t="str">
        <f>VLOOKUP(Table1[[#This Row],[Customer ID]],Table2[#All],3,0)</f>
        <v>Lucas Adams</v>
      </c>
    </row>
    <row r="74" spans="1:14" x14ac:dyDescent="0.25">
      <c r="A74">
        <v>70</v>
      </c>
      <c r="B74" s="2">
        <v>43991</v>
      </c>
      <c r="C74" s="3" t="s">
        <v>63</v>
      </c>
      <c r="D74" s="6" t="s">
        <v>43</v>
      </c>
      <c r="E74" s="3" t="s">
        <v>19</v>
      </c>
      <c r="F74" s="3">
        <v>178</v>
      </c>
      <c r="G74" t="s">
        <v>30</v>
      </c>
      <c r="H74" t="s">
        <v>16</v>
      </c>
      <c r="I74" t="s">
        <v>47</v>
      </c>
      <c r="J74">
        <v>10</v>
      </c>
      <c r="K74" s="5">
        <v>295</v>
      </c>
      <c r="L74" s="5">
        <v>2950</v>
      </c>
      <c r="M74" t="str">
        <f>VLOOKUP(Table1[[#This Row],[Customer ID]],Table2[#All],2,0)</f>
        <v>Vento</v>
      </c>
      <c r="N74" t="str">
        <f>VLOOKUP(Table1[[#This Row],[Customer ID]],Table2[#All],3,0)</f>
        <v>Amanda Wood</v>
      </c>
    </row>
    <row r="75" spans="1:14" x14ac:dyDescent="0.25">
      <c r="A75">
        <v>71</v>
      </c>
      <c r="B75" s="2">
        <v>43991</v>
      </c>
      <c r="C75" s="3" t="s">
        <v>63</v>
      </c>
      <c r="D75" s="6" t="s">
        <v>23</v>
      </c>
      <c r="E75" s="3" t="s">
        <v>19</v>
      </c>
      <c r="F75" s="3">
        <v>162</v>
      </c>
      <c r="G75" t="s">
        <v>20</v>
      </c>
      <c r="H75" t="s">
        <v>16</v>
      </c>
      <c r="I75" t="s">
        <v>50</v>
      </c>
      <c r="J75">
        <v>40</v>
      </c>
      <c r="K75" s="5">
        <v>260</v>
      </c>
      <c r="L75" s="5">
        <v>10400</v>
      </c>
      <c r="M75" t="str">
        <f>VLOOKUP(Table1[[#This Row],[Customer ID]],Table2[#All],2,0)</f>
        <v>Cruise</v>
      </c>
      <c r="N75" t="str">
        <f>VLOOKUP(Table1[[#This Row],[Customer ID]],Table2[#All],3,0)</f>
        <v>Denise Harris</v>
      </c>
    </row>
    <row r="76" spans="1:14" x14ac:dyDescent="0.25">
      <c r="A76">
        <v>72</v>
      </c>
      <c r="B76" s="2">
        <v>43994</v>
      </c>
      <c r="C76" s="3" t="s">
        <v>63</v>
      </c>
      <c r="D76" s="6" t="s">
        <v>18</v>
      </c>
      <c r="E76" s="3" t="s">
        <v>19</v>
      </c>
      <c r="F76" s="3">
        <v>157</v>
      </c>
      <c r="G76" t="s">
        <v>15</v>
      </c>
      <c r="H76" t="s">
        <v>28</v>
      </c>
      <c r="I76" t="s">
        <v>29</v>
      </c>
      <c r="J76">
        <v>15</v>
      </c>
      <c r="K76" s="5">
        <v>235</v>
      </c>
      <c r="L76" s="5">
        <v>3525</v>
      </c>
      <c r="M76" t="str">
        <f>VLOOKUP(Table1[[#This Row],[Customer ID]],Table2[#All],2,0)</f>
        <v>MarkPlus</v>
      </c>
      <c r="N76" t="str">
        <f>VLOOKUP(Table1[[#This Row],[Customer ID]],Table2[#All],3,0)</f>
        <v>Matt Reed</v>
      </c>
    </row>
    <row r="77" spans="1:14" x14ac:dyDescent="0.25">
      <c r="A77">
        <v>73</v>
      </c>
      <c r="B77" s="2">
        <v>43996</v>
      </c>
      <c r="C77" s="3" t="s">
        <v>63</v>
      </c>
      <c r="D77" s="6" t="s">
        <v>33</v>
      </c>
      <c r="E77" s="3" t="s">
        <v>14</v>
      </c>
      <c r="F77" s="3">
        <v>132</v>
      </c>
      <c r="G77" t="s">
        <v>36</v>
      </c>
      <c r="H77" t="s">
        <v>31</v>
      </c>
      <c r="I77" t="s">
        <v>42</v>
      </c>
      <c r="J77">
        <v>25</v>
      </c>
      <c r="K77" s="5">
        <v>375</v>
      </c>
      <c r="L77" s="5">
        <v>9375</v>
      </c>
      <c r="M77" t="str">
        <f>VLOOKUP(Table1[[#This Row],[Customer ID]],Table2[#All],2,0)</f>
        <v>Bankia</v>
      </c>
      <c r="N77" t="str">
        <f>VLOOKUP(Table1[[#This Row],[Customer ID]],Table2[#All],3,0)</f>
        <v>Lucas Adams</v>
      </c>
    </row>
    <row r="78" spans="1:14" x14ac:dyDescent="0.25">
      <c r="A78">
        <v>74</v>
      </c>
      <c r="B78" s="2">
        <v>167</v>
      </c>
      <c r="C78" s="3" t="s">
        <v>63</v>
      </c>
      <c r="D78" s="6" t="s">
        <v>13</v>
      </c>
      <c r="E78" s="3" t="s">
        <v>14</v>
      </c>
      <c r="F78" s="3">
        <v>144</v>
      </c>
      <c r="G78" t="s">
        <v>30</v>
      </c>
      <c r="H78" t="s">
        <v>31</v>
      </c>
      <c r="I78" t="s">
        <v>32</v>
      </c>
      <c r="J78">
        <v>20</v>
      </c>
      <c r="K78" s="5">
        <v>295</v>
      </c>
      <c r="L78" s="5">
        <v>5900</v>
      </c>
      <c r="M78" t="str">
        <f>VLOOKUP(Table1[[#This Row],[Customer ID]],Table2[#All],2,0)</f>
        <v>Affinity</v>
      </c>
      <c r="N78" t="str">
        <f>VLOOKUP(Table1[[#This Row],[Customer ID]],Table2[#All],3,0)</f>
        <v>Christina Bell</v>
      </c>
    </row>
    <row r="79" spans="1:14" x14ac:dyDescent="0.25">
      <c r="A79">
        <v>75</v>
      </c>
      <c r="B79" s="2">
        <v>44000</v>
      </c>
      <c r="C79" s="3" t="s">
        <v>63</v>
      </c>
      <c r="D79" s="6" t="s">
        <v>35</v>
      </c>
      <c r="E79" s="3" t="s">
        <v>27</v>
      </c>
      <c r="F79" s="3">
        <v>166</v>
      </c>
      <c r="G79" t="s">
        <v>20</v>
      </c>
      <c r="H79" t="s">
        <v>21</v>
      </c>
      <c r="I79" t="s">
        <v>22</v>
      </c>
      <c r="J79">
        <v>35</v>
      </c>
      <c r="K79" s="5">
        <v>260</v>
      </c>
      <c r="L79" s="5">
        <v>9100</v>
      </c>
      <c r="M79" t="str">
        <f>VLOOKUP(Table1[[#This Row],[Customer ID]],Table2[#All],2,0)</f>
        <v>Port Royale</v>
      </c>
      <c r="N79" t="str">
        <f>VLOOKUP(Table1[[#This Row],[Customer ID]],Table2[#All],3,0)</f>
        <v>Dan Hill</v>
      </c>
    </row>
    <row r="80" spans="1:14" x14ac:dyDescent="0.25">
      <c r="A80">
        <v>76</v>
      </c>
      <c r="B80" s="2">
        <v>44005</v>
      </c>
      <c r="C80" s="3" t="s">
        <v>63</v>
      </c>
      <c r="D80" s="6" t="s">
        <v>26</v>
      </c>
      <c r="E80" s="3" t="s">
        <v>27</v>
      </c>
      <c r="F80" s="3">
        <v>178</v>
      </c>
      <c r="G80" t="s">
        <v>24</v>
      </c>
      <c r="H80" t="s">
        <v>16</v>
      </c>
      <c r="I80" t="s">
        <v>25</v>
      </c>
      <c r="J80">
        <v>22</v>
      </c>
      <c r="K80" s="5">
        <v>350</v>
      </c>
      <c r="L80" s="5">
        <v>7700</v>
      </c>
      <c r="M80" t="str">
        <f>VLOOKUP(Table1[[#This Row],[Customer ID]],Table2[#All],2,0)</f>
        <v>Vento</v>
      </c>
      <c r="N80" t="str">
        <f>VLOOKUP(Table1[[#This Row],[Customer ID]],Table2[#All],3,0)</f>
        <v>Amanda Wood</v>
      </c>
    </row>
    <row r="81" spans="1:14" x14ac:dyDescent="0.25">
      <c r="A81">
        <v>77</v>
      </c>
      <c r="B81" s="2">
        <v>44006</v>
      </c>
      <c r="C81" s="3" t="s">
        <v>63</v>
      </c>
      <c r="D81" s="6" t="s">
        <v>18</v>
      </c>
      <c r="E81" s="3" t="s">
        <v>19</v>
      </c>
      <c r="F81" s="3">
        <v>166</v>
      </c>
      <c r="G81" t="s">
        <v>45</v>
      </c>
      <c r="H81" t="s">
        <v>37</v>
      </c>
      <c r="I81" t="s">
        <v>53</v>
      </c>
      <c r="J81">
        <v>16</v>
      </c>
      <c r="K81" s="5">
        <v>220</v>
      </c>
      <c r="L81" s="5">
        <v>3520</v>
      </c>
      <c r="M81" t="str">
        <f>VLOOKUP(Table1[[#This Row],[Customer ID]],Table2[#All],2,0)</f>
        <v>Port Royale</v>
      </c>
      <c r="N81" t="str">
        <f>VLOOKUP(Table1[[#This Row],[Customer ID]],Table2[#All],3,0)</f>
        <v>Dan Hill</v>
      </c>
    </row>
    <row r="82" spans="1:14" x14ac:dyDescent="0.25">
      <c r="A82">
        <v>78</v>
      </c>
      <c r="B82" s="2">
        <v>44009</v>
      </c>
      <c r="C82" s="3" t="s">
        <v>63</v>
      </c>
      <c r="D82" s="6" t="s">
        <v>23</v>
      </c>
      <c r="E82" s="3" t="s">
        <v>19</v>
      </c>
      <c r="F82" s="3">
        <v>162</v>
      </c>
      <c r="G82" t="s">
        <v>30</v>
      </c>
      <c r="H82" t="s">
        <v>16</v>
      </c>
      <c r="I82" t="s">
        <v>47</v>
      </c>
      <c r="J82">
        <v>50</v>
      </c>
      <c r="K82" s="5">
        <v>295</v>
      </c>
      <c r="L82" s="5">
        <v>14750</v>
      </c>
      <c r="M82" t="str">
        <f>VLOOKUP(Table1[[#This Row],[Customer ID]],Table2[#All],2,0)</f>
        <v>Cruise</v>
      </c>
      <c r="N82" t="str">
        <f>VLOOKUP(Table1[[#This Row],[Customer ID]],Table2[#All],3,0)</f>
        <v>Denise Harris</v>
      </c>
    </row>
    <row r="83" spans="1:14" x14ac:dyDescent="0.25">
      <c r="A83">
        <v>79</v>
      </c>
      <c r="B83" s="2">
        <v>44011</v>
      </c>
      <c r="C83" s="3" t="s">
        <v>63</v>
      </c>
      <c r="D83" s="6" t="s">
        <v>33</v>
      </c>
      <c r="E83" s="3" t="s">
        <v>14</v>
      </c>
      <c r="F83" s="3">
        <v>178</v>
      </c>
      <c r="G83" t="s">
        <v>36</v>
      </c>
      <c r="H83" t="s">
        <v>31</v>
      </c>
      <c r="I83" t="s">
        <v>42</v>
      </c>
      <c r="J83">
        <v>32</v>
      </c>
      <c r="K83" s="5">
        <v>375</v>
      </c>
      <c r="L83" s="5">
        <v>12000</v>
      </c>
      <c r="M83" t="str">
        <f>VLOOKUP(Table1[[#This Row],[Customer ID]],Table2[#All],2,0)</f>
        <v>Vento</v>
      </c>
      <c r="N83" t="str">
        <f>VLOOKUP(Table1[[#This Row],[Customer ID]],Table2[#All],3,0)</f>
        <v>Amanda Wood</v>
      </c>
    </row>
    <row r="84" spans="1:14" x14ac:dyDescent="0.25">
      <c r="A84">
        <v>80</v>
      </c>
      <c r="B84" s="2">
        <v>44011</v>
      </c>
      <c r="C84" s="3" t="s">
        <v>63</v>
      </c>
      <c r="D84" s="6" t="s">
        <v>18</v>
      </c>
      <c r="E84" s="3" t="s">
        <v>19</v>
      </c>
      <c r="F84" s="3">
        <v>136</v>
      </c>
      <c r="G84" t="s">
        <v>15</v>
      </c>
      <c r="H84" t="s">
        <v>37</v>
      </c>
      <c r="I84" t="s">
        <v>51</v>
      </c>
      <c r="J84">
        <v>14</v>
      </c>
      <c r="K84" s="5">
        <v>235</v>
      </c>
      <c r="L84" s="5">
        <v>3290</v>
      </c>
      <c r="M84" t="str">
        <f>VLOOKUP(Table1[[#This Row],[Customer ID]],Table2[#All],2,0)</f>
        <v>Telmark</v>
      </c>
      <c r="N84" t="str">
        <f>VLOOKUP(Table1[[#This Row],[Customer ID]],Table2[#All],3,0)</f>
        <v>Emily Flores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81C4-2B3F-DD48-9266-F34FFFA9BC3E}">
  <dimension ref="A1:C12"/>
  <sheetViews>
    <sheetView workbookViewId="0">
      <selection activeCell="D17" sqref="D17"/>
    </sheetView>
  </sheetViews>
  <sheetFormatPr defaultColWidth="11.42578125" defaultRowHeight="15" x14ac:dyDescent="0.25"/>
  <cols>
    <col min="1" max="1" width="18.85546875" customWidth="1"/>
    <col min="2" max="2" width="17.140625" customWidth="1"/>
    <col min="3" max="3" width="16.7109375" customWidth="1"/>
  </cols>
  <sheetData>
    <row r="1" spans="1:3" ht="21" x14ac:dyDescent="0.35">
      <c r="A1" s="7"/>
      <c r="B1" s="8"/>
      <c r="C1" s="8"/>
    </row>
    <row r="2" spans="1:3" x14ac:dyDescent="0.25">
      <c r="A2" s="8"/>
      <c r="B2" s="8"/>
      <c r="C2" s="8"/>
    </row>
    <row r="3" spans="1:3" x14ac:dyDescent="0.25">
      <c r="A3" s="13" t="s">
        <v>5</v>
      </c>
      <c r="B3" s="14" t="s">
        <v>64</v>
      </c>
      <c r="C3" s="15" t="s">
        <v>65</v>
      </c>
    </row>
    <row r="4" spans="1:3" x14ac:dyDescent="0.25">
      <c r="A4" s="11">
        <v>132</v>
      </c>
      <c r="B4" s="9" t="s">
        <v>66</v>
      </c>
      <c r="C4" s="9" t="s">
        <v>67</v>
      </c>
    </row>
    <row r="5" spans="1:3" x14ac:dyDescent="0.25">
      <c r="A5" s="12">
        <v>136</v>
      </c>
      <c r="B5" s="10" t="s">
        <v>68</v>
      </c>
      <c r="C5" s="10" t="s">
        <v>69</v>
      </c>
    </row>
    <row r="6" spans="1:3" x14ac:dyDescent="0.25">
      <c r="A6" s="12">
        <v>144</v>
      </c>
      <c r="B6" s="10" t="s">
        <v>70</v>
      </c>
      <c r="C6" s="10" t="s">
        <v>71</v>
      </c>
    </row>
    <row r="7" spans="1:3" x14ac:dyDescent="0.25">
      <c r="A7" s="12">
        <v>152</v>
      </c>
      <c r="B7" s="10" t="s">
        <v>72</v>
      </c>
      <c r="C7" s="10" t="s">
        <v>73</v>
      </c>
    </row>
    <row r="8" spans="1:3" x14ac:dyDescent="0.25">
      <c r="A8" s="12">
        <v>157</v>
      </c>
      <c r="B8" s="10" t="s">
        <v>74</v>
      </c>
      <c r="C8" s="10" t="s">
        <v>75</v>
      </c>
    </row>
    <row r="9" spans="1:3" x14ac:dyDescent="0.25">
      <c r="A9" s="12">
        <v>162</v>
      </c>
      <c r="B9" s="10" t="s">
        <v>76</v>
      </c>
      <c r="C9" s="10" t="s">
        <v>77</v>
      </c>
    </row>
    <row r="10" spans="1:3" x14ac:dyDescent="0.25">
      <c r="A10" s="12">
        <v>166</v>
      </c>
      <c r="B10" s="10" t="s">
        <v>78</v>
      </c>
      <c r="C10" s="10" t="s">
        <v>79</v>
      </c>
    </row>
    <row r="11" spans="1:3" x14ac:dyDescent="0.25">
      <c r="A11" s="12">
        <v>178</v>
      </c>
      <c r="B11" s="10" t="s">
        <v>80</v>
      </c>
      <c r="C11" s="10" t="s">
        <v>81</v>
      </c>
    </row>
    <row r="12" spans="1:3" x14ac:dyDescent="0.25">
      <c r="A12" s="12">
        <v>180</v>
      </c>
      <c r="B12" s="10" t="s">
        <v>82</v>
      </c>
      <c r="C12" s="10" t="s">
        <v>83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A8A3-87DE-4732-98DD-6ED2C8710447}">
  <dimension ref="A1:J11"/>
  <sheetViews>
    <sheetView workbookViewId="0">
      <selection activeCell="L8" sqref="L8"/>
    </sheetView>
  </sheetViews>
  <sheetFormatPr defaultRowHeight="15" x14ac:dyDescent="0.25"/>
  <cols>
    <col min="1" max="1" width="13.5703125" bestFit="1" customWidth="1"/>
    <col min="6" max="6" width="15.140625" bestFit="1" customWidth="1"/>
    <col min="7" max="7" width="15.5703125" bestFit="1" customWidth="1"/>
    <col min="9" max="9" width="18.7109375" bestFit="1" customWidth="1"/>
  </cols>
  <sheetData>
    <row r="1" spans="1:10" x14ac:dyDescent="0.25">
      <c r="A1" s="19" t="s">
        <v>89</v>
      </c>
      <c r="B1" s="19" t="s">
        <v>92</v>
      </c>
      <c r="C1" s="19"/>
      <c r="F1" s="27" t="s">
        <v>93</v>
      </c>
      <c r="G1" s="27"/>
      <c r="H1" s="27"/>
      <c r="I1" s="27"/>
      <c r="J1" s="27"/>
    </row>
    <row r="2" spans="1:10" x14ac:dyDescent="0.25">
      <c r="A2" s="20" t="str" cm="1">
        <f t="array" ref="A2:A8">_xlfn.UNIQUE(Table1[Sales Rep])</f>
        <v>Eric Jones</v>
      </c>
      <c r="B2">
        <f>SUMIFS(Table1[Number],Table1[Sales Rep],worksheets!A2)</f>
        <v>316</v>
      </c>
      <c r="F2" s="22" t="s">
        <v>64</v>
      </c>
      <c r="G2" s="22" t="s">
        <v>84</v>
      </c>
      <c r="H2" s="22" t="s">
        <v>94</v>
      </c>
      <c r="I2" s="22" t="s">
        <v>95</v>
      </c>
    </row>
    <row r="3" spans="1:10" x14ac:dyDescent="0.25">
      <c r="A3" s="21" t="str">
        <v>Amy Brown</v>
      </c>
      <c r="B3">
        <f>SUMIFS(Table1[Number],Table1[Sales Rep],worksheets!A3)</f>
        <v>222</v>
      </c>
      <c r="F3" s="20" t="str" cm="1">
        <f t="array" ref="F3:F11">_xlfn.UNIQUE(Table1[Company Name])</f>
        <v>Bankia</v>
      </c>
      <c r="G3" s="23" t="str" cm="1">
        <f t="array" ref="G3:G11">_xlfn.UNIQUE(Table1[Representatives])</f>
        <v>Lucas Adams</v>
      </c>
      <c r="H3" s="23">
        <f>SUMIFS(Table1[Number],Table1[Company Name],worksheets!F3)</f>
        <v>396</v>
      </c>
      <c r="I3" s="25">
        <f>SUMIFS(Table1[Total],Table1[Company Name],worksheets!F3)</f>
        <v>114825</v>
      </c>
    </row>
    <row r="4" spans="1:10" x14ac:dyDescent="0.25">
      <c r="A4" s="21" t="str">
        <v>Sara Davis</v>
      </c>
      <c r="B4">
        <f>SUMIFS(Table1[Number],Table1[Sales Rep],worksheets!A4)</f>
        <v>269</v>
      </c>
      <c r="F4" s="21" t="str">
        <v>Affinity</v>
      </c>
      <c r="G4" s="24" t="str">
        <v>Christina Bell</v>
      </c>
      <c r="H4" s="24">
        <f>SUMIFS(Table1[Number],Table1[Company Name],worksheets!F4)</f>
        <v>208</v>
      </c>
      <c r="I4" s="26">
        <f>SUMIFS(Table1[Total],Table1[Company Name],worksheets!F4)</f>
        <v>57955</v>
      </c>
    </row>
    <row r="5" spans="1:10" x14ac:dyDescent="0.25">
      <c r="A5" s="21" t="str">
        <v>Marc Williams</v>
      </c>
      <c r="B5">
        <f>SUMIFS(Table1[Number],Table1[Sales Rep],worksheets!A5)</f>
        <v>384</v>
      </c>
      <c r="F5" s="21" t="str">
        <v>Telmark</v>
      </c>
      <c r="G5" s="24" t="str">
        <v>Emily Flores</v>
      </c>
      <c r="H5" s="24">
        <f>SUMIFS(Table1[Number],Table1[Company Name],worksheets!F5)</f>
        <v>239</v>
      </c>
      <c r="I5" s="26">
        <f>SUMIFS(Table1[Total],Table1[Company Name],worksheets!F5)</f>
        <v>72085</v>
      </c>
    </row>
    <row r="6" spans="1:10" x14ac:dyDescent="0.25">
      <c r="A6" s="21" t="str">
        <v>Stacy Peters</v>
      </c>
      <c r="B6">
        <f>SUMIFS(Table1[Number],Table1[Sales Rep],worksheets!A6)</f>
        <v>321</v>
      </c>
      <c r="F6" s="21" t="str">
        <v>Port Royale</v>
      </c>
      <c r="G6" s="24" t="str">
        <v>Dan Hill</v>
      </c>
      <c r="H6" s="24">
        <f>SUMIFS(Table1[Number],Table1[Company Name],worksheets!F6)</f>
        <v>191</v>
      </c>
      <c r="I6" s="26">
        <f>SUMIFS(Table1[Total],Table1[Company Name],worksheets!F6)</f>
        <v>53385</v>
      </c>
    </row>
    <row r="7" spans="1:10" x14ac:dyDescent="0.25">
      <c r="A7" s="21" t="str">
        <v>David Garcia</v>
      </c>
      <c r="B7">
        <f>SUMIFS(Table1[Number],Table1[Sales Rep],worksheets!A7)</f>
        <v>253</v>
      </c>
      <c r="F7" s="21" t="str">
        <v>Secspace</v>
      </c>
      <c r="G7" s="24" t="str">
        <v>Rob Nelson</v>
      </c>
      <c r="H7" s="24">
        <f>SUMIFS(Table1[Number],Table1[Company Name],worksheets!F7)</f>
        <v>147</v>
      </c>
      <c r="I7" s="26">
        <f>SUMIFS(Table1[Total],Table1[Company Name],worksheets!F7)</f>
        <v>37560</v>
      </c>
    </row>
    <row r="8" spans="1:10" x14ac:dyDescent="0.25">
      <c r="A8" s="21" t="str">
        <v>Emily Moore</v>
      </c>
      <c r="B8">
        <f>SUMIFS(Table1[Number],Table1[Sales Rep],worksheets!A8)</f>
        <v>268</v>
      </c>
      <c r="F8" s="21" t="str">
        <v>MarkPlus</v>
      </c>
      <c r="G8" s="24" t="str">
        <v>Matt Reed</v>
      </c>
      <c r="H8" s="24">
        <f>SUMIFS(Table1[Number],Table1[Company Name],worksheets!F8)</f>
        <v>124</v>
      </c>
      <c r="I8" s="26">
        <f>SUMIFS(Table1[Total],Table1[Company Name],worksheets!F8)</f>
        <v>36730</v>
      </c>
    </row>
    <row r="9" spans="1:10" x14ac:dyDescent="0.25">
      <c r="F9" s="21" t="str">
        <v>Vento</v>
      </c>
      <c r="G9" s="24" t="str">
        <v>Amanda Wood</v>
      </c>
      <c r="H9" s="24">
        <f>SUMIFS(Table1[Number],Table1[Company Name],worksheets!F9)</f>
        <v>152</v>
      </c>
      <c r="I9" s="26">
        <f>SUMIFS(Table1[Total],Table1[Company Name],worksheets!F9)</f>
        <v>53950</v>
      </c>
    </row>
    <row r="10" spans="1:10" x14ac:dyDescent="0.25">
      <c r="F10" s="21" t="str">
        <v>Milago</v>
      </c>
      <c r="G10" s="24" t="str">
        <v>Sam Cooper</v>
      </c>
      <c r="H10" s="24">
        <f>SUMIFS(Table1[Number],Table1[Company Name],worksheets!F10)</f>
        <v>281</v>
      </c>
      <c r="I10" s="26">
        <f>SUMIFS(Table1[Total],Table1[Company Name],worksheets!F10)</f>
        <v>78025</v>
      </c>
    </row>
    <row r="11" spans="1:10" x14ac:dyDescent="0.25">
      <c r="F11" s="21" t="str">
        <v>Cruise</v>
      </c>
      <c r="G11" s="24" t="str">
        <v>Denise Harris</v>
      </c>
      <c r="H11" s="24">
        <f>SUMIFS(Table1[Number],Table1[Company Name],worksheets!F11)</f>
        <v>295</v>
      </c>
      <c r="I11" s="26">
        <f>SUMIFS(Table1[Total],Table1[Company Name],worksheets!F11)</f>
        <v>81375</v>
      </c>
    </row>
  </sheetData>
  <mergeCells count="1">
    <mergeCell ref="F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7295-9572-4BBC-9F50-97CDD09CC33E}">
  <dimension ref="A3:O21"/>
  <sheetViews>
    <sheetView topLeftCell="G3" workbookViewId="0">
      <selection activeCell="O20" sqref="J13:O20"/>
    </sheetView>
  </sheetViews>
  <sheetFormatPr defaultRowHeight="15" x14ac:dyDescent="0.25"/>
  <cols>
    <col min="1" max="1" width="13.5703125" bestFit="1" customWidth="1"/>
    <col min="2" max="2" width="22" bestFit="1" customWidth="1"/>
    <col min="3" max="3" width="12.7109375" bestFit="1" customWidth="1"/>
    <col min="4" max="4" width="11.28515625" bestFit="1" customWidth="1"/>
    <col min="5" max="5" width="13.5703125" bestFit="1" customWidth="1"/>
    <col min="6" max="6" width="15" bestFit="1" customWidth="1"/>
    <col min="7" max="7" width="17.42578125" bestFit="1" customWidth="1"/>
    <col min="8" max="8" width="23.140625" bestFit="1" customWidth="1"/>
    <col min="9" max="9" width="13.5703125" bestFit="1" customWidth="1"/>
    <col min="10" max="10" width="20.42578125" bestFit="1" customWidth="1"/>
    <col min="11" max="11" width="16.28515625" bestFit="1" customWidth="1"/>
    <col min="12" max="12" width="6.7109375" bestFit="1" customWidth="1"/>
    <col min="13" max="13" width="4.7109375" bestFit="1" customWidth="1"/>
    <col min="14" max="14" width="4" bestFit="1" customWidth="1"/>
    <col min="15" max="15" width="6.140625" bestFit="1" customWidth="1"/>
    <col min="16" max="16" width="11.28515625" bestFit="1" customWidth="1"/>
  </cols>
  <sheetData>
    <row r="3" spans="1:15" x14ac:dyDescent="0.25">
      <c r="A3" s="16" t="s">
        <v>85</v>
      </c>
      <c r="B3" s="17" t="s">
        <v>88</v>
      </c>
      <c r="D3" s="16" t="s">
        <v>3</v>
      </c>
      <c r="E3" t="s">
        <v>92</v>
      </c>
      <c r="G3" s="16" t="s">
        <v>85</v>
      </c>
      <c r="H3" s="17" t="s">
        <v>91</v>
      </c>
      <c r="J3" s="16" t="s">
        <v>85</v>
      </c>
      <c r="K3" t="s">
        <v>91</v>
      </c>
      <c r="L3" s="17" t="s">
        <v>88</v>
      </c>
    </row>
    <row r="4" spans="1:15" x14ac:dyDescent="0.25">
      <c r="A4" s="6">
        <v>132</v>
      </c>
      <c r="B4" s="17">
        <v>22045</v>
      </c>
      <c r="D4" s="6" t="s">
        <v>13</v>
      </c>
      <c r="E4" s="28">
        <v>316</v>
      </c>
      <c r="G4" s="6" t="s">
        <v>14</v>
      </c>
      <c r="H4" s="18">
        <v>316</v>
      </c>
      <c r="J4" s="6" t="s">
        <v>45</v>
      </c>
      <c r="K4" s="18">
        <v>58</v>
      </c>
      <c r="L4" s="17">
        <v>12760</v>
      </c>
    </row>
    <row r="5" spans="1:15" x14ac:dyDescent="0.25">
      <c r="A5" s="6">
        <v>136</v>
      </c>
      <c r="B5" s="17">
        <v>29400</v>
      </c>
      <c r="D5" s="6" t="s">
        <v>26</v>
      </c>
      <c r="E5" s="28">
        <v>384</v>
      </c>
      <c r="G5" s="6" t="s">
        <v>27</v>
      </c>
      <c r="H5" s="18">
        <v>384</v>
      </c>
      <c r="J5" s="6" t="s">
        <v>36</v>
      </c>
      <c r="K5" s="18">
        <v>80</v>
      </c>
      <c r="L5" s="17">
        <v>30000</v>
      </c>
    </row>
    <row r="6" spans="1:15" x14ac:dyDescent="0.25">
      <c r="A6" s="6">
        <v>144</v>
      </c>
      <c r="B6" s="17">
        <v>37795</v>
      </c>
      <c r="D6" s="6" t="s">
        <v>86</v>
      </c>
      <c r="E6" s="28">
        <v>700</v>
      </c>
      <c r="G6" s="6" t="s">
        <v>86</v>
      </c>
      <c r="H6" s="18">
        <v>700</v>
      </c>
      <c r="J6" s="6" t="s">
        <v>24</v>
      </c>
      <c r="K6" s="18">
        <v>211</v>
      </c>
      <c r="L6" s="17">
        <v>73850</v>
      </c>
    </row>
    <row r="7" spans="1:15" x14ac:dyDescent="0.25">
      <c r="A7" s="6">
        <v>152</v>
      </c>
      <c r="B7" s="17">
        <v>9100</v>
      </c>
      <c r="J7" s="6" t="s">
        <v>15</v>
      </c>
      <c r="K7" s="18">
        <v>45</v>
      </c>
      <c r="L7" s="17">
        <v>10575</v>
      </c>
    </row>
    <row r="8" spans="1:15" x14ac:dyDescent="0.25">
      <c r="A8" s="6">
        <v>157</v>
      </c>
      <c r="B8" s="17">
        <v>9440</v>
      </c>
      <c r="J8" s="6" t="s">
        <v>20</v>
      </c>
      <c r="K8" s="18">
        <v>73</v>
      </c>
      <c r="L8" s="17">
        <v>18980</v>
      </c>
    </row>
    <row r="9" spans="1:15" x14ac:dyDescent="0.25">
      <c r="A9" s="6">
        <v>162</v>
      </c>
      <c r="B9" s="17">
        <v>9100</v>
      </c>
      <c r="J9" s="6" t="s">
        <v>30</v>
      </c>
      <c r="K9" s="18">
        <v>233</v>
      </c>
      <c r="L9" s="17">
        <v>68735</v>
      </c>
    </row>
    <row r="10" spans="1:15" x14ac:dyDescent="0.25">
      <c r="A10" s="6">
        <v>166</v>
      </c>
      <c r="B10" s="17">
        <v>27990</v>
      </c>
      <c r="G10" s="16" t="s">
        <v>64</v>
      </c>
      <c r="H10" t="s">
        <v>96</v>
      </c>
      <c r="I10" s="17" t="s">
        <v>88</v>
      </c>
      <c r="J10" s="6" t="s">
        <v>86</v>
      </c>
      <c r="K10" s="18">
        <v>700</v>
      </c>
      <c r="L10" s="17">
        <v>214900</v>
      </c>
    </row>
    <row r="11" spans="1:15" x14ac:dyDescent="0.25">
      <c r="A11" s="6">
        <v>178</v>
      </c>
      <c r="B11" s="17">
        <v>26625</v>
      </c>
      <c r="G11" s="6" t="s">
        <v>70</v>
      </c>
      <c r="H11" s="18">
        <v>129</v>
      </c>
      <c r="I11" s="17">
        <v>37795</v>
      </c>
    </row>
    <row r="12" spans="1:15" x14ac:dyDescent="0.25">
      <c r="A12" s="6">
        <v>180</v>
      </c>
      <c r="B12" s="17">
        <v>43405</v>
      </c>
      <c r="G12" s="6" t="s">
        <v>66</v>
      </c>
      <c r="H12" s="18">
        <v>77</v>
      </c>
      <c r="I12" s="17">
        <v>22045</v>
      </c>
    </row>
    <row r="13" spans="1:15" x14ac:dyDescent="0.25">
      <c r="A13" s="6" t="s">
        <v>86</v>
      </c>
      <c r="B13" s="17">
        <v>214900</v>
      </c>
      <c r="D13" s="6" t="s">
        <v>90</v>
      </c>
      <c r="G13" s="6" t="s">
        <v>76</v>
      </c>
      <c r="H13" s="18">
        <v>35</v>
      </c>
      <c r="I13" s="17">
        <v>9100</v>
      </c>
      <c r="J13" s="16" t="s">
        <v>91</v>
      </c>
      <c r="K13" s="16" t="s">
        <v>87</v>
      </c>
    </row>
    <row r="14" spans="1:15" x14ac:dyDescent="0.25">
      <c r="D14" s="16" t="s">
        <v>2</v>
      </c>
      <c r="E14" s="17" t="s">
        <v>88</v>
      </c>
      <c r="G14" s="6" t="s">
        <v>74</v>
      </c>
      <c r="H14" s="18">
        <v>32</v>
      </c>
      <c r="I14" s="17">
        <v>9440</v>
      </c>
      <c r="J14" s="16" t="s">
        <v>85</v>
      </c>
      <c r="K14" t="s">
        <v>16</v>
      </c>
      <c r="L14" t="s">
        <v>28</v>
      </c>
      <c r="M14" t="s">
        <v>31</v>
      </c>
      <c r="N14" t="s">
        <v>21</v>
      </c>
      <c r="O14" t="s">
        <v>37</v>
      </c>
    </row>
    <row r="15" spans="1:15" x14ac:dyDescent="0.25">
      <c r="A15" s="17" t="s">
        <v>88</v>
      </c>
      <c r="B15" s="17" t="s">
        <v>91</v>
      </c>
      <c r="D15" s="6" t="s">
        <v>12</v>
      </c>
      <c r="E15" s="17">
        <v>28765</v>
      </c>
      <c r="G15" s="6" t="s">
        <v>82</v>
      </c>
      <c r="H15" s="18">
        <v>151</v>
      </c>
      <c r="I15" s="17">
        <v>43405</v>
      </c>
      <c r="J15" s="6" t="s">
        <v>45</v>
      </c>
      <c r="K15" s="18">
        <v>42</v>
      </c>
      <c r="L15" s="18"/>
      <c r="M15" s="18"/>
      <c r="N15" s="18">
        <v>16</v>
      </c>
      <c r="O15" s="18"/>
    </row>
    <row r="16" spans="1:15" x14ac:dyDescent="0.25">
      <c r="A16" s="17">
        <v>214900</v>
      </c>
      <c r="B16" s="18">
        <v>700</v>
      </c>
      <c r="C16" t="s">
        <v>90</v>
      </c>
      <c r="D16" s="6" t="s">
        <v>40</v>
      </c>
      <c r="E16" s="17">
        <v>37135</v>
      </c>
      <c r="G16" s="6" t="s">
        <v>78</v>
      </c>
      <c r="H16" s="18">
        <v>85</v>
      </c>
      <c r="I16" s="17">
        <v>27990</v>
      </c>
      <c r="J16" s="6" t="s">
        <v>36</v>
      </c>
      <c r="K16" s="18"/>
      <c r="L16" s="18"/>
      <c r="M16" s="18">
        <v>60</v>
      </c>
      <c r="N16" s="18"/>
      <c r="O16" s="18">
        <v>20</v>
      </c>
    </row>
    <row r="17" spans="4:15" x14ac:dyDescent="0.25">
      <c r="D17" s="6" t="s">
        <v>48</v>
      </c>
      <c r="E17" s="17">
        <v>29250</v>
      </c>
      <c r="G17" s="6" t="s">
        <v>72</v>
      </c>
      <c r="H17" s="18">
        <v>26</v>
      </c>
      <c r="I17" s="17">
        <v>9100</v>
      </c>
      <c r="J17" s="6" t="s">
        <v>24</v>
      </c>
      <c r="K17" s="18">
        <v>185</v>
      </c>
      <c r="L17" s="18"/>
      <c r="M17" s="18">
        <v>26</v>
      </c>
      <c r="N17" s="18"/>
      <c r="O17" s="18"/>
    </row>
    <row r="18" spans="4:15" x14ac:dyDescent="0.25">
      <c r="D18" s="6" t="s">
        <v>56</v>
      </c>
      <c r="E18" s="17">
        <v>47730</v>
      </c>
      <c r="G18" s="6" t="s">
        <v>68</v>
      </c>
      <c r="H18" s="18">
        <v>88</v>
      </c>
      <c r="I18" s="17">
        <v>29400</v>
      </c>
      <c r="J18" s="6" t="s">
        <v>15</v>
      </c>
      <c r="K18" s="18">
        <v>15</v>
      </c>
      <c r="L18" s="18">
        <v>30</v>
      </c>
      <c r="M18" s="18"/>
      <c r="N18" s="18"/>
      <c r="O18" s="18"/>
    </row>
    <row r="19" spans="4:15" x14ac:dyDescent="0.25">
      <c r="D19" s="6" t="s">
        <v>58</v>
      </c>
      <c r="E19" s="17">
        <v>49180</v>
      </c>
      <c r="G19" s="6" t="s">
        <v>80</v>
      </c>
      <c r="H19" s="18">
        <v>77</v>
      </c>
      <c r="I19" s="17">
        <v>26625</v>
      </c>
      <c r="J19" s="6" t="s">
        <v>20</v>
      </c>
      <c r="K19" s="18">
        <v>22</v>
      </c>
      <c r="L19" s="18">
        <v>16</v>
      </c>
      <c r="M19" s="18">
        <v>35</v>
      </c>
      <c r="N19" s="18"/>
      <c r="O19" s="18"/>
    </row>
    <row r="20" spans="4:15" x14ac:dyDescent="0.25">
      <c r="D20" s="6" t="s">
        <v>63</v>
      </c>
      <c r="E20" s="17">
        <v>22840</v>
      </c>
      <c r="G20" s="6" t="s">
        <v>86</v>
      </c>
      <c r="H20" s="18">
        <v>700</v>
      </c>
      <c r="I20" s="17">
        <v>214900</v>
      </c>
      <c r="J20" s="6" t="s">
        <v>30</v>
      </c>
      <c r="K20" s="18">
        <v>22</v>
      </c>
      <c r="L20" s="18">
        <v>57</v>
      </c>
      <c r="M20" s="18">
        <v>84</v>
      </c>
      <c r="N20" s="18">
        <v>20</v>
      </c>
      <c r="O20" s="18">
        <v>50</v>
      </c>
    </row>
    <row r="21" spans="4:15" x14ac:dyDescent="0.25">
      <c r="D21" s="6" t="s">
        <v>86</v>
      </c>
      <c r="E21" s="17">
        <v>214900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A4A8-8046-4732-AA6C-263A0309286A}">
  <dimension ref="A14"/>
  <sheetViews>
    <sheetView topLeftCell="A2" workbookViewId="0">
      <selection activeCell="V6" sqref="V6"/>
    </sheetView>
  </sheetViews>
  <sheetFormatPr defaultRowHeight="15" x14ac:dyDescent="0.25"/>
  <sheetData>
    <row r="14" customForma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Office_chair_sales_data</vt:lpstr>
      <vt:lpstr>Customer Info</vt:lpstr>
      <vt:lpstr>worksheets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cp:lastModifiedBy>
  <cp:revision/>
  <dcterms:created xsi:type="dcterms:W3CDTF">2021-09-09T16:24:17Z</dcterms:created>
  <dcterms:modified xsi:type="dcterms:W3CDTF">2023-06-08T13:50:22Z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2023-06-01T01:17:53Z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28e9617a-1377-463c-9e45-f4891b4b8686</vt:lpwstr>
  </property>
  <property fmtid="{D5CDD505-2E9C-101B-9397-08002B2CF9AE}" pid="7" name="MSIP_Label_defa4170-0d19-0005-0004-bc88714345d2_ActionId">
    <vt:lpwstr>dd622efb-3ba7-4073-8d88-67533ff7d7ec</vt:lpwstr>
  </property>
  <property fmtid="{D5CDD505-2E9C-101B-9397-08002B2CF9AE}" pid="8" name="MSIP_Label_defa4170-0d19-0005-0004-bc88714345d2_ContentBits">
    <vt:lpwstr>0</vt:lpwstr>
  </property>
</Properties>
</file>