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9500ED91-07E7-4E1F-B677-28C2E8A2B2CA}" xr6:coauthVersionLast="47" xr6:coauthVersionMax="47" xr10:uidLastSave="{00000000-0000-0000-0000-000000000000}"/>
  <bookViews>
    <workbookView xWindow="20370" yWindow="-120" windowWidth="29040" windowHeight="15720" xr2:uid="{E9D36B1F-B9B3-4197-B5F4-3831E3A01BC7}"/>
  </bookViews>
  <sheets>
    <sheet name="Sitting Posture System" sheetId="1" r:id="rId1"/>
    <sheet name="Pressure Sensors" sheetId="3" r:id="rId2"/>
    <sheet name="Literature review Papers" sheetId="2" r:id="rId3"/>
    <sheet name="Posture Popularity" sheetId="4" r:id="rId4"/>
  </sheets>
  <definedNames>
    <definedName name="_xlchart.v1.0" hidden="1">'Sitting Posture System'!$B$1</definedName>
    <definedName name="_xlchart.v1.1"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 i="4"/>
  <c r="B4" i="4"/>
  <c r="B3" i="4"/>
  <c r="B7" i="4"/>
  <c r="B6" i="4"/>
  <c r="B2" i="4"/>
  <c r="B18" i="4"/>
  <c r="B14" i="4"/>
  <c r="B16" i="4"/>
  <c r="B15" i="4"/>
  <c r="B9" i="4"/>
  <c r="B8" i="4"/>
  <c r="B19" i="4"/>
  <c r="B21" i="4"/>
  <c r="B11" i="4"/>
  <c r="B10" i="4"/>
  <c r="B5" i="4"/>
  <c r="B17" i="4"/>
  <c r="B20" i="4"/>
  <c r="H40" i="1"/>
  <c r="D17" i="2"/>
  <c r="C17" i="2"/>
  <c r="C16" i="2"/>
  <c r="C15" i="2"/>
  <c r="C14" i="2"/>
  <c r="C13" i="2"/>
  <c r="C12" i="2"/>
  <c r="C11" i="2"/>
  <c r="C10" i="2"/>
  <c r="C9" i="2"/>
  <c r="C8" i="2"/>
  <c r="C7" i="2"/>
  <c r="C5" i="2"/>
  <c r="D5" i="2"/>
  <c r="E5" i="2"/>
  <c r="F5" i="2"/>
  <c r="G5" i="2"/>
  <c r="H5" i="2"/>
  <c r="I5" i="2"/>
  <c r="J5" i="2"/>
  <c r="K5" i="2"/>
  <c r="L5" i="2"/>
  <c r="B5" i="2"/>
  <c r="D72" i="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<sst xmlns="http://schemas.openxmlformats.org/spreadsheetml/2006/main" count="507" uniqueCount="324">
  <si>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</si>
  <si>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</si>
  <si>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</si>
  <si>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</si>
  <si>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</si>
  <si>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</si>
  <si>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</si>
  <si>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</si>
  <si>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</si>
  <si>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</si>
  <si>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</si>
  <si>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</si>
  <si>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</si>
  <si>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</si>
  <si>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</si>
  <si>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</si>
  <si>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</si>
  <si>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</si>
  <si>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</si>
  <si>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</si>
  <si>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</si>
  <si>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</si>
  <si>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</si>
  <si>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</si>
  <si>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</si>
  <si>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</si>
  <si>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</si>
  <si>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</si>
  <si>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</si>
  <si>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</si>
  <si>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</si>
  <si>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</si>
  <si>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</si>
  <si>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</si>
  <si>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</si>
  <si>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</si>
  <si>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</si>
  <si>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</si>
  <si>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</si>
  <si>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</si>
  <si>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</si>
  <si>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</si>
  <si>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</si>
  <si>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</si>
  <si>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</si>
  <si>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</si>
  <si>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</si>
  <si>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</si>
  <si>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</si>
  <si>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</si>
  <si>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</si>
  <si>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</si>
  <si>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</si>
  <si>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</si>
  <si>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</si>
  <si>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</si>
  <si>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</si>
  <si>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</si>
  <si>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</si>
  <si>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</si>
  <si>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</si>
  <si>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</si>
  <si>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</si>
  <si>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</si>
  <si>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</si>
  <si>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</si>
  <si>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</si>
  <si>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</si>
  <si>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</si>
  <si>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</si>
  <si>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</si>
  <si>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</si>
  <si>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</si>
  <si>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</si>
  <si>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</si>
  <si>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</si>
  <si>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</si>
  <si>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</si>
  <si>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</si>
  <si>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</si>
  <si>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</si>
  <si>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</si>
  <si>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</si>
  <si>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</si>
  <si>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</si>
  <si>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</si>
  <si>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</si>
  <si>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</si>
  <si>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</si>
  <si>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</si>
  <si>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</si>
  <si>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</si>
  <si>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</si>
  <si>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</si>
  <si>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</si>
  <si>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</si>
  <si>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</si>
  <si>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</si>
  <si>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</si>
  <si>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</si>
  <si>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</si>
  <si>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</si>
  <si>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</si>
  <si>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</si>
  <si>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</si>
  <si>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</si>
  <si>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</si>
  <si>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</si>
  <si>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</si>
  <si>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</si>
  <si>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</si>
  <si>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</si>
  <si>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</si>
  <si>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</si>
  <si>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</si>
  <si>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</si>
  <si>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</si>
  <si>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</si>
  <si>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</si>
  <si>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</si>
  <si>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</si>
  <si>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</si>
  <si>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</si>
  <si>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</si>
  <si>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</si>
  <si>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</si>
  <si>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</si>
  <si>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</si>
  <si>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</si>
  <si>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</si>
  <si>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</si>
  <si>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</si>
  <si>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</si>
  <si>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</si>
  <si>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</si>
  <si>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</si>
  <si>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</si>
  <si>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</si>
  <si>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</si>
  <si>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</si>
  <si>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</si>
  <si>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</si>
  <si>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</si>
  <si>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</si>
  <si>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</si>
  <si>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</si>
  <si>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</si>
  <si>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</si>
  <si>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</si>
  <si>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</si>
  <si>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</si>
  <si>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</si>
  <si>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</si>
  <si>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</si>
  <si>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</si>
  <si>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</si>
  <si>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</si>
  <si>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</si>
  <si>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</si>
  <si>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</si>
  <si>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</si>
  <si>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</si>
  <si>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</si>
  <si>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</si>
  <si>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</si>
  <si>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</si>
  <si>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</si>
  <si>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</si>
  <si>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</si>
  <si>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</si>
  <si>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</si>
  <si>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</si>
  <si>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</si>
  <si>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</si>
  <si>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</si>
  <si>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</si>
  <si>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</si>
  <si>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</si>
  <si>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</si>
  <si>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</si>
  <si>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</si>
  <si>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</si>
  <si>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</si>
  <si>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</si>
  <si>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</si>
  <si>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</si>
  <si>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</si>
  <si>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</si>
  <si>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</si>
  <si>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</si>
  <si>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</si>
  <si>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</si>
  <si>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</si>
  <si>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</si>
  <si>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</si>
  <si>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</si>
  <si>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</si>
  <si>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</si>
  <si>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</si>
  <si>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</si>
  <si>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</si>
  <si>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</si>
  <si>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</si>
  <si>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</si>
  <si>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</si>
  <si>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</si>
  <si>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</si>
  <si>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</si>
  <si>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</si>
  <si>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</si>
  <si>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</si>
  <si>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</si>
  <si>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</si>
  <si>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</si>
  <si>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</si>
  <si>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</si>
  <si>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</si>
  <si>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</si>
  <si>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</si>
  <si>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</si>
  <si>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</si>
  <si>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</si>
  <si>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</si>
  <si>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</si>
  <si>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</si>
  <si>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</si>
  <si>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</si>
  <si>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</si>
  <si>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</si>
  <si>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</si>
  <si>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</si>
  <si>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</si>
  <si>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</si>
  <si>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</si>
  <si>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</si>
  <si>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</si>
  <si>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</si>
  <si>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</si>
  <si>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</si>
  <si>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</si>
  <si>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</si>
  <si>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</si>
  <si>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</si>
  <si>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</si>
  <si>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</si>
  <si>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</si>
  <si>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</si>
  <si>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</si>
  <si>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</si>
  <si>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</si>
  <si>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</si>
  <si>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</si>
  <si>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</si>
  <si>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</si>
  <si>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</si>
  <si>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</si>
  <si>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</si>
  <si>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</si>
  <si>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</si>
  <si>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</si>
  <si>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</si>
  <si>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</si>
  <si>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</si>
  <si>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</si>
  <si>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</si>
  <si>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</si>
  <si>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</si>
  <si>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</si>
  <si>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</si>
  <si>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</si>
  <si>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</si>
  <si>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</si>
  <si>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</si>
  <si>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</si>
  <si>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</si>
  <si>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</si>
  <si>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</si>
  <si>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</si>
  <si>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</si>
  <si>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</si>
  <si>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</si>
  <si>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</si>
  <si>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</si>
  <si>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</si>
  <si>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</si>
  <si>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Databases</t>
  </si>
  <si>
    <t>MDPI</t>
  </si>
  <si>
    <t xml:space="preserve">Google Scholar </t>
  </si>
  <si>
    <t>Researches</t>
  </si>
  <si>
    <t>Test Subjects</t>
  </si>
  <si>
    <t>1. Upright sitting with backrest</t>
  </si>
  <si>
    <t>2. Leaning forward with backrest (slouching)  </t>
  </si>
  <si>
    <t>4. Sitting on the front edge</t>
  </si>
  <si>
    <t>5. Leaning Left</t>
  </si>
  <si>
    <t>6. Leaning Right              </t>
  </si>
  <si>
    <t>7.Rotating the trunk (Left)         </t>
  </si>
  <si>
    <t>8.Rotating the trunk (Right)</t>
  </si>
  <si>
    <t>9. Left Ankle Resting (LAR) on the right leg       </t>
  </si>
  <si>
    <t>10. Right Ankle Resting (RAR) on the Left Leg  </t>
  </si>
  <si>
    <t>11. Left Ankle Resting (LAR) on the right leg and leaning back </t>
  </si>
  <si>
    <t>12. Right Ankle Resting (RAR) on the Left Leg and leaning back</t>
  </si>
  <si>
    <t>13. Right Leg Crossed (RLC) over the right leg and seated upright         </t>
  </si>
  <si>
    <t>14. Left Leg crossed (LLC) over the right leg and seated upright             </t>
  </si>
  <si>
    <t>15. Right Leg Crossed (RLC) over the right leg and leaning back            </t>
  </si>
  <si>
    <t>16. Left Leg crossed (LLC) over the right leg and leaning back</t>
  </si>
  <si>
    <t>17. Lean back  </t>
  </si>
  <si>
    <t>18. Lounge        </t>
  </si>
  <si>
    <t>19. Lean back and sit on the edge         </t>
  </si>
  <si>
    <t>20. Cross-legged</t>
  </si>
  <si>
    <t>3. Leaning forward without backrest         </t>
  </si>
  <si>
    <t>Postures</t>
  </si>
  <si>
    <t>Value</t>
  </si>
  <si>
    <t>Percentage</t>
  </si>
  <si>
    <t>16 FSR Pressure Sensors</t>
  </si>
  <si>
    <t>Placed on the back seat and seating area</t>
  </si>
  <si>
    <t>P01 - Neutral sedestation, P02 - Leaning right, P03 - Leaning left, P04 - Hyperkyphosis,
P05 - Leaning forward, P06 - Slouching posture.</t>
  </si>
  <si>
    <t xml:space="preserve">Desktop App </t>
  </si>
  <si>
    <t>K Fold</t>
  </si>
  <si>
    <t>Controlled env testing</t>
  </si>
  <si>
    <t>Vermander et al, 2023</t>
  </si>
  <si>
    <t>[2011 - 2014]</t>
  </si>
  <si>
    <t>[2007 - 2010]</t>
  </si>
  <si>
    <t>[2015 - 2018]</t>
  </si>
  <si>
    <t>[2019 - 2023]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</si>
</sst>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11"/>
      <color rgb="FF222222"/>
      <name val="Arial"/>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5">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xf numFmtId="0" fontId="10" fillId="0" borderId="0" xfId="0" applyFont="1" applyAlignment="1">
      <alignment vertical="center" wrapText="1"/>
    </xf>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2AAA33E6-0726-4836-82DE-8CB174D8264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4E5DBB9F-4CF1-4AD2-BA68-D81DE6401A6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B06B6F76-F62C-4539-8EF6-42518580171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4E1EB3AD-D834-4805-B47D-AE16A8CB516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A8950C07-73A0-44C8-8196-A41FF939061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8480B093-81B9-40E4-8A04-089BCDF2549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17455520-9F02-4F84-96DE-C894DA03764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81192E18-4D86-423E-94DF-4DFCAD018A4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B13FF1D4-9086-40DC-8DFA-C5B8FA786B3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D899C84F-C30A-4AA9-9A05-DD50814B5EA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B0D1EC30-659A-44E8-A777-D6F3C0229EB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System'!$A$102</c:f>
              <c:strCache>
                <c:ptCount val="1"/>
                <c:pt idx="0">
                  <c:v>Pressure Sensor</c:v>
                </c:pt>
              </c:strCache>
            </c:strRef>
          </c:tx>
          <c:spPr>
            <a:solidFill>
              <a:schemeClr val="accent1"/>
            </a:solidFill>
            <a:ln>
              <a:noFill/>
            </a:ln>
            <a:effectLst/>
          </c:spPr>
          <c:invertIfNegative val="0"/>
          <c:cat>
            <c:strRef>
              <c:f>'Sitting Posture System'!$B$101:$E$101</c:f>
              <c:strCache>
                <c:ptCount val="4"/>
                <c:pt idx="0">
                  <c:v>[2007 - 2010]</c:v>
                </c:pt>
                <c:pt idx="1">
                  <c:v>[2011 - 2014]</c:v>
                </c:pt>
                <c:pt idx="2">
                  <c:v>[2015 - 2018]</c:v>
                </c:pt>
                <c:pt idx="3">
                  <c:v>[2019 - 2023]</c:v>
                </c:pt>
              </c:strCache>
            </c:strRef>
          </c:cat>
          <c:val>
            <c:numRef>
              <c:f>'Sitting Posture System'!$B$102:$E$102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System'!$A$103</c:f>
              <c:strCache>
                <c:ptCount val="1"/>
                <c:pt idx="0">
                  <c:v>Load Cell</c:v>
                </c:pt>
              </c:strCache>
            </c:strRef>
          </c:tx>
          <c:spPr>
            <a:solidFill>
              <a:schemeClr val="accent2"/>
            </a:solidFill>
            <a:ln>
              <a:noFill/>
            </a:ln>
            <a:effectLst/>
          </c:spPr>
          <c:invertIfNegative val="0"/>
          <c:cat>
            <c:strRef>
              <c:f>'Sitting Posture System'!$B$101:$E$101</c:f>
              <c:strCache>
                <c:ptCount val="4"/>
                <c:pt idx="0">
                  <c:v>[2007 - 2010]</c:v>
                </c:pt>
                <c:pt idx="1">
                  <c:v>[2011 - 2014]</c:v>
                </c:pt>
                <c:pt idx="2">
                  <c:v>[2015 - 2018]</c:v>
                </c:pt>
                <c:pt idx="3">
                  <c:v>[2019 - 2023]</c:v>
                </c:pt>
              </c:strCache>
            </c:strRef>
          </c:cat>
          <c:val>
            <c:numRef>
              <c:f>'Sitting Posture System'!$B$103:$E$103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System'!$A$104</c:f>
              <c:strCache>
                <c:ptCount val="1"/>
                <c:pt idx="0">
                  <c:v>Camera</c:v>
                </c:pt>
              </c:strCache>
            </c:strRef>
          </c:tx>
          <c:spPr>
            <a:solidFill>
              <a:schemeClr val="accent3"/>
            </a:solidFill>
            <a:ln>
              <a:noFill/>
            </a:ln>
            <a:effectLst/>
          </c:spPr>
          <c:invertIfNegative val="0"/>
          <c:cat>
            <c:strRef>
              <c:f>'Sitting Posture System'!$B$101:$E$101</c:f>
              <c:strCache>
                <c:ptCount val="4"/>
                <c:pt idx="0">
                  <c:v>[2007 - 2010]</c:v>
                </c:pt>
                <c:pt idx="1">
                  <c:v>[2011 - 2014]</c:v>
                </c:pt>
                <c:pt idx="2">
                  <c:v>[2015 - 2018]</c:v>
                </c:pt>
                <c:pt idx="3">
                  <c:v>[2019 - 2023]</c:v>
                </c:pt>
              </c:strCache>
            </c:strRef>
          </c:cat>
          <c:val>
            <c:numRef>
              <c:f>'Sitting Posture System'!$B$104:$E$104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System'!$A$105</c:f>
              <c:strCache>
                <c:ptCount val="1"/>
                <c:pt idx="0">
                  <c:v>Flex Sensor</c:v>
                </c:pt>
              </c:strCache>
            </c:strRef>
          </c:tx>
          <c:spPr>
            <a:solidFill>
              <a:schemeClr val="accent4"/>
            </a:solidFill>
            <a:ln>
              <a:noFill/>
            </a:ln>
            <a:effectLst/>
          </c:spPr>
          <c:invertIfNegative val="0"/>
          <c:cat>
            <c:strRef>
              <c:f>'Sitting Posture System'!$B$101:$E$101</c:f>
              <c:strCache>
                <c:ptCount val="4"/>
                <c:pt idx="0">
                  <c:v>[2007 - 2010]</c:v>
                </c:pt>
                <c:pt idx="1">
                  <c:v>[2011 - 2014]</c:v>
                </c:pt>
                <c:pt idx="2">
                  <c:v>[2015 - 2018]</c:v>
                </c:pt>
                <c:pt idx="3">
                  <c:v>[2019 - 2023]</c:v>
                </c:pt>
              </c:strCache>
            </c:strRef>
          </c:cat>
          <c:val>
            <c:numRef>
              <c:f>'Sitting Posture System'!$B$105:$E$105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System'!$A$106</c:f>
              <c:strCache>
                <c:ptCount val="1"/>
                <c:pt idx="0">
                  <c:v>Distance Sensor</c:v>
                </c:pt>
              </c:strCache>
            </c:strRef>
          </c:tx>
          <c:spPr>
            <a:solidFill>
              <a:schemeClr val="accent6"/>
            </a:solidFill>
            <a:ln>
              <a:noFill/>
            </a:ln>
            <a:effectLst/>
          </c:spPr>
          <c:invertIfNegative val="0"/>
          <c:cat>
            <c:strRef>
              <c:f>'Sitting Posture System'!$B$101:$E$101</c:f>
              <c:strCache>
                <c:ptCount val="4"/>
                <c:pt idx="0">
                  <c:v>[2007 - 2010]</c:v>
                </c:pt>
                <c:pt idx="1">
                  <c:v>[2011 - 2014]</c:v>
                </c:pt>
                <c:pt idx="2">
                  <c:v>[2015 - 2018]</c:v>
                </c:pt>
                <c:pt idx="3">
                  <c:v>[2019 - 2023]</c:v>
                </c:pt>
              </c:strCache>
            </c:strRef>
          </c:cat>
          <c:val>
            <c:numRef>
              <c:f>'Sitting Posture System'!$B$106:$E$106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183067</xdr:colOff>
      <xdr:row>38</xdr:row>
      <xdr:rowOff>142282</xdr:rowOff>
    </xdr:from>
    <xdr:to>
      <xdr:col>14</xdr:col>
      <xdr:colOff>194407</xdr:colOff>
      <xdr:row>56</xdr:row>
      <xdr:rowOff>153621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2857954</xdr:colOff>
      <xdr:row>52</xdr:row>
      <xdr:rowOff>97518</xdr:rowOff>
    </xdr:from>
    <xdr:to>
      <xdr:col>11</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35204" y="10546443"/>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1112156</xdr:colOff>
      <xdr:row>68</xdr:row>
      <xdr:rowOff>145597</xdr:rowOff>
    </xdr:from>
    <xdr:to>
      <xdr:col>10</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2514265</xdr:colOff>
      <xdr:row>78</xdr:row>
      <xdr:rowOff>187551</xdr:rowOff>
    </xdr:from>
    <xdr:to>
      <xdr:col>9</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106"/>
  <sheetViews>
    <sheetView tabSelected="1" topLeftCell="D74" zoomScaleNormal="100" workbookViewId="0">
      <selection activeCell="E102" sqref="E102"/>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 min="15" max="15" width="54.425781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3" t="s">
        <v>265</v>
      </c>
    </row>
    <row r="2" spans="1:17" ht="13.5" customHeight="1" thickTop="1" x14ac:dyDescent="0.25">
      <c r="A2" s="10" t="s">
        <v>229</v>
      </c>
      <c r="B2" s="24">
        <v>2023</v>
      </c>
      <c r="C2" s="10" t="s">
        <v>7</v>
      </c>
      <c r="D2" t="s">
        <v>272</v>
      </c>
      <c r="E2" s="2" t="s">
        <v>102</v>
      </c>
      <c r="F2" s="2" t="s">
        <v>104</v>
      </c>
      <c r="G2">
        <v>8</v>
      </c>
      <c r="H2" t="s">
        <v>99</v>
      </c>
      <c r="I2" s="24" t="s">
        <v>8</v>
      </c>
      <c r="J2" s="1">
        <v>0.98499999999999999</v>
      </c>
      <c r="K2">
        <v>10</v>
      </c>
      <c r="L2" s="2" t="s">
        <v>101</v>
      </c>
      <c r="M2" s="7" t="s">
        <v>117</v>
      </c>
      <c r="N2" t="s">
        <v>75</v>
      </c>
      <c r="O2" t="s">
        <v>108</v>
      </c>
    </row>
    <row r="3" spans="1:17" ht="15" customHeight="1" x14ac:dyDescent="0.25">
      <c r="A3" s="10" t="s">
        <v>229</v>
      </c>
      <c r="B3" s="24">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s="32">
        <v>2017</v>
      </c>
      <c r="C4" s="11" t="s">
        <v>11</v>
      </c>
      <c r="D4" t="s">
        <v>273</v>
      </c>
      <c r="E4" s="9" t="s">
        <v>103</v>
      </c>
      <c r="F4" t="s">
        <v>105</v>
      </c>
      <c r="G4">
        <v>8</v>
      </c>
      <c r="H4" t="s">
        <v>110</v>
      </c>
      <c r="I4" s="28" t="s">
        <v>12</v>
      </c>
      <c r="J4" s="1">
        <v>0.92200000000000004</v>
      </c>
      <c r="K4" s="7" t="s">
        <v>117</v>
      </c>
      <c r="L4" t="s">
        <v>112</v>
      </c>
      <c r="M4" s="7" t="s">
        <v>117</v>
      </c>
      <c r="N4" t="s">
        <v>75</v>
      </c>
      <c r="O4" t="s">
        <v>113</v>
      </c>
      <c r="P4" s="7" t="s">
        <v>117</v>
      </c>
      <c r="Q4" s="10" t="s">
        <v>61</v>
      </c>
    </row>
    <row r="5" spans="1:17" ht="15.75" customHeight="1" x14ac:dyDescent="0.25">
      <c r="A5" s="10" t="s">
        <v>253</v>
      </c>
      <c r="B5" s="24">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24">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24">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24">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24">
        <v>2021</v>
      </c>
      <c r="C9" s="11" t="s">
        <v>19</v>
      </c>
      <c r="D9" t="s">
        <v>273</v>
      </c>
      <c r="E9" s="9" t="s">
        <v>263</v>
      </c>
      <c r="F9" s="2" t="s">
        <v>142</v>
      </c>
      <c r="G9">
        <v>7</v>
      </c>
      <c r="H9" s="2" t="s">
        <v>135</v>
      </c>
      <c r="I9" s="28" t="s">
        <v>139</v>
      </c>
      <c r="J9" s="1">
        <v>0.97070000000000001</v>
      </c>
      <c r="K9">
        <v>100</v>
      </c>
      <c r="L9" s="2" t="s">
        <v>140</v>
      </c>
      <c r="M9" s="10" t="s">
        <v>136</v>
      </c>
      <c r="N9" t="s">
        <v>61</v>
      </c>
      <c r="O9" s="2" t="s">
        <v>141</v>
      </c>
      <c r="P9" s="2" t="s">
        <v>268</v>
      </c>
      <c r="Q9" s="3" t="s">
        <v>75</v>
      </c>
    </row>
    <row r="10" spans="1:17" ht="15" customHeight="1" x14ac:dyDescent="0.25">
      <c r="A10" s="10" t="s">
        <v>229</v>
      </c>
      <c r="B10" s="32">
        <v>2018</v>
      </c>
      <c r="C10" s="10" t="s">
        <v>20</v>
      </c>
      <c r="D10" t="s">
        <v>272</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246</v>
      </c>
      <c r="B11" s="32">
        <v>2018</v>
      </c>
      <c r="C11" s="10" t="s">
        <v>23</v>
      </c>
      <c r="D11" t="s">
        <v>273</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24">
        <v>2019</v>
      </c>
      <c r="C12" t="s">
        <v>24</v>
      </c>
      <c r="D12" t="s">
        <v>274</v>
      </c>
      <c r="E12" t="s">
        <v>153</v>
      </c>
      <c r="F12" t="s">
        <v>154</v>
      </c>
      <c r="G12">
        <v>3</v>
      </c>
      <c r="H12" t="s">
        <v>156</v>
      </c>
      <c r="I12" s="26" t="s">
        <v>158</v>
      </c>
      <c r="J12" s="1">
        <v>0.99270000000000003</v>
      </c>
      <c r="K12">
        <v>14</v>
      </c>
      <c r="L12" s="2" t="s">
        <v>157</v>
      </c>
      <c r="M12" s="7" t="s">
        <v>117</v>
      </c>
      <c r="N12" t="s">
        <v>75</v>
      </c>
      <c r="O12" s="2" t="s">
        <v>155</v>
      </c>
    </row>
    <row r="13" spans="1:17" ht="16.5" customHeight="1" x14ac:dyDescent="0.25">
      <c r="A13" s="10" t="s">
        <v>230</v>
      </c>
      <c r="B13" s="24">
        <v>2020</v>
      </c>
      <c r="C13" s="10" t="s">
        <v>25</v>
      </c>
      <c r="D13" t="s">
        <v>275</v>
      </c>
      <c r="E13" s="10" t="s">
        <v>196</v>
      </c>
      <c r="F13" s="2" t="s">
        <v>159</v>
      </c>
      <c r="G13">
        <v>7</v>
      </c>
      <c r="H13" s="2" t="s">
        <v>111</v>
      </c>
      <c r="I13" s="28" t="s">
        <v>26</v>
      </c>
      <c r="J13" s="1">
        <v>0.97430000000000005</v>
      </c>
      <c r="K13">
        <v>11</v>
      </c>
      <c r="L13" s="2" t="s">
        <v>160</v>
      </c>
      <c r="M13" s="7" t="s">
        <v>117</v>
      </c>
      <c r="N13" t="s">
        <v>75</v>
      </c>
      <c r="O13" s="2" t="s">
        <v>161</v>
      </c>
    </row>
    <row r="14" spans="1:17" ht="16.5" customHeight="1" x14ac:dyDescent="0.25">
      <c r="A14" s="10" t="s">
        <v>230</v>
      </c>
      <c r="B14" s="24">
        <v>2021</v>
      </c>
      <c r="C14" s="10" t="s">
        <v>27</v>
      </c>
      <c r="D14" t="s">
        <v>277</v>
      </c>
      <c r="E14" s="13" t="s">
        <v>28</v>
      </c>
      <c r="F14" s="2" t="s">
        <v>162</v>
      </c>
      <c r="G14">
        <v>11</v>
      </c>
      <c r="H14" s="2" t="s">
        <v>163</v>
      </c>
      <c r="I14" s="24" t="s">
        <v>8</v>
      </c>
      <c r="J14" s="4">
        <v>0.92</v>
      </c>
      <c r="K14">
        <v>36</v>
      </c>
      <c r="L14" s="2" t="s">
        <v>165</v>
      </c>
      <c r="M14" s="7" t="s">
        <v>117</v>
      </c>
      <c r="N14" t="s">
        <v>75</v>
      </c>
      <c r="O14" s="2" t="s">
        <v>164</v>
      </c>
    </row>
    <row r="15" spans="1:17" ht="17.25" customHeight="1" x14ac:dyDescent="0.25">
      <c r="A15" t="s">
        <v>251</v>
      </c>
      <c r="B15" s="31">
        <v>2013</v>
      </c>
      <c r="C15" s="14" t="s">
        <v>29</v>
      </c>
      <c r="D15" t="s">
        <v>273</v>
      </c>
      <c r="E15" s="10" t="s">
        <v>30</v>
      </c>
      <c r="F15" s="2" t="s">
        <v>166</v>
      </c>
      <c r="G15">
        <v>8</v>
      </c>
      <c r="H15" t="s">
        <v>167</v>
      </c>
      <c r="I15" s="28" t="s">
        <v>12</v>
      </c>
      <c r="J15" s="1">
        <v>0.7</v>
      </c>
      <c r="K15">
        <v>30</v>
      </c>
      <c r="L15" s="2" t="s">
        <v>168</v>
      </c>
      <c r="M15" s="10" t="s">
        <v>54</v>
      </c>
      <c r="N15" t="s">
        <v>61</v>
      </c>
      <c r="O15" s="2" t="s">
        <v>169</v>
      </c>
    </row>
    <row r="16" spans="1:17" ht="15.75" customHeight="1" x14ac:dyDescent="0.25">
      <c r="A16" t="s">
        <v>250</v>
      </c>
      <c r="B16" s="30">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33">
        <v>2016</v>
      </c>
      <c r="C17" s="10" t="s">
        <v>33</v>
      </c>
      <c r="D17" t="s">
        <v>273</v>
      </c>
      <c r="E17" s="10" t="s">
        <v>35</v>
      </c>
      <c r="F17" s="2" t="s">
        <v>175</v>
      </c>
      <c r="G17">
        <v>5</v>
      </c>
      <c r="H17" s="2" t="s">
        <v>38</v>
      </c>
      <c r="I17" s="25" t="s">
        <v>34</v>
      </c>
      <c r="J17" s="1">
        <v>0.99470000000000003</v>
      </c>
      <c r="K17">
        <v>12</v>
      </c>
      <c r="L17" s="2" t="s">
        <v>195</v>
      </c>
      <c r="M17" s="7" t="s">
        <v>117</v>
      </c>
      <c r="N17" t="s">
        <v>75</v>
      </c>
      <c r="O17" s="2" t="s">
        <v>176</v>
      </c>
    </row>
    <row r="18" spans="1:17" ht="14.25" customHeight="1" x14ac:dyDescent="0.25">
      <c r="A18" t="s">
        <v>249</v>
      </c>
      <c r="B18" s="33">
        <v>2016</v>
      </c>
      <c r="C18" s="9" t="s">
        <v>41</v>
      </c>
      <c r="D18" t="s">
        <v>273</v>
      </c>
      <c r="E18" s="10" t="s">
        <v>39</v>
      </c>
      <c r="F18" s="2" t="s">
        <v>178</v>
      </c>
      <c r="G18">
        <v>7</v>
      </c>
      <c r="H18" s="2" t="s">
        <v>177</v>
      </c>
      <c r="I18" s="26" t="s">
        <v>40</v>
      </c>
      <c r="J18" s="8">
        <v>0.90900000000000003</v>
      </c>
      <c r="K18">
        <v>41</v>
      </c>
      <c r="L18" s="2" t="s">
        <v>179</v>
      </c>
      <c r="M18" s="7" t="s">
        <v>117</v>
      </c>
      <c r="N18" t="s">
        <v>75</v>
      </c>
      <c r="O18" s="2" t="s">
        <v>180</v>
      </c>
    </row>
    <row r="19" spans="1:17" ht="13.5" customHeight="1" x14ac:dyDescent="0.25">
      <c r="A19" s="10" t="s">
        <v>229</v>
      </c>
      <c r="B19" s="24">
        <v>2023</v>
      </c>
      <c r="C19" s="10" t="s">
        <v>42</v>
      </c>
      <c r="D19" t="s">
        <v>273</v>
      </c>
      <c r="E19" s="10" t="s">
        <v>43</v>
      </c>
      <c r="F19" s="2" t="s">
        <v>181</v>
      </c>
      <c r="G19">
        <v>10</v>
      </c>
      <c r="H19" t="s">
        <v>45</v>
      </c>
      <c r="I19" s="12" t="s">
        <v>44</v>
      </c>
      <c r="J19" s="1">
        <v>0.99099999999999999</v>
      </c>
      <c r="K19">
        <v>20</v>
      </c>
      <c r="L19" s="2" t="s">
        <v>183</v>
      </c>
      <c r="M19" s="10" t="s">
        <v>182</v>
      </c>
      <c r="N19" t="s">
        <v>61</v>
      </c>
      <c r="O19" s="2" t="s">
        <v>184</v>
      </c>
    </row>
    <row r="20" spans="1:17" ht="15.75" customHeight="1" x14ac:dyDescent="0.25">
      <c r="A20" s="10" t="s">
        <v>248</v>
      </c>
      <c r="B20" s="32">
        <v>2018</v>
      </c>
      <c r="C20" t="s">
        <v>23</v>
      </c>
      <c r="D20" t="s">
        <v>273</v>
      </c>
      <c r="E20" s="9" t="s">
        <v>187</v>
      </c>
      <c r="F20" s="2" t="s">
        <v>186</v>
      </c>
      <c r="G20">
        <v>5</v>
      </c>
      <c r="H20" t="s">
        <v>47</v>
      </c>
      <c r="I20" s="9" t="s">
        <v>46</v>
      </c>
      <c r="J20" s="1">
        <v>0.95299999999999996</v>
      </c>
      <c r="K20">
        <v>10</v>
      </c>
      <c r="L20" s="2" t="s">
        <v>185</v>
      </c>
      <c r="M20" s="7" t="s">
        <v>117</v>
      </c>
      <c r="N20" t="s">
        <v>75</v>
      </c>
      <c r="O20" s="2" t="s">
        <v>188</v>
      </c>
      <c r="P20" s="2" t="s">
        <v>266</v>
      </c>
      <c r="Q20" s="10" t="s">
        <v>61</v>
      </c>
    </row>
    <row r="21" spans="1:17" ht="15" customHeight="1" x14ac:dyDescent="0.25">
      <c r="A21" s="10" t="s">
        <v>247</v>
      </c>
      <c r="B21" s="24">
        <v>2021</v>
      </c>
      <c r="C21" s="10" t="s">
        <v>48</v>
      </c>
      <c r="D21" t="s">
        <v>273</v>
      </c>
      <c r="E21" s="13" t="s">
        <v>85</v>
      </c>
      <c r="F21" s="2" t="s">
        <v>189</v>
      </c>
      <c r="G21">
        <v>7</v>
      </c>
      <c r="H21" s="2" t="s">
        <v>50</v>
      </c>
      <c r="I21" s="28" t="s">
        <v>12</v>
      </c>
      <c r="J21" s="1">
        <v>0.81</v>
      </c>
      <c r="K21">
        <v>12</v>
      </c>
      <c r="L21" s="2" t="s">
        <v>192</v>
      </c>
      <c r="M21" t="s">
        <v>190</v>
      </c>
      <c r="N21" t="s">
        <v>61</v>
      </c>
      <c r="O21" s="2" t="s">
        <v>191</v>
      </c>
    </row>
    <row r="22" spans="1:17" ht="17.25" customHeight="1" x14ac:dyDescent="0.25">
      <c r="A22" s="10" t="s">
        <v>229</v>
      </c>
      <c r="B22" s="24">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24">
        <v>2020</v>
      </c>
      <c r="C23" t="s">
        <v>57</v>
      </c>
      <c r="D23" t="s">
        <v>273</v>
      </c>
      <c r="E23" s="9" t="s">
        <v>59</v>
      </c>
      <c r="F23" s="2" t="s">
        <v>220</v>
      </c>
      <c r="G23">
        <v>5</v>
      </c>
      <c r="H23" s="2" t="s">
        <v>60</v>
      </c>
      <c r="I23" s="9" t="s">
        <v>46</v>
      </c>
      <c r="J23" s="1">
        <v>0.99819999999999998</v>
      </c>
      <c r="K23">
        <v>8</v>
      </c>
      <c r="L23" s="2" t="s">
        <v>62</v>
      </c>
      <c r="M23" s="7" t="s">
        <v>117</v>
      </c>
      <c r="N23" t="s">
        <v>61</v>
      </c>
      <c r="O23" s="2" t="s">
        <v>221</v>
      </c>
      <c r="P23" s="7" t="s">
        <v>117</v>
      </c>
      <c r="Q23" s="10" t="s">
        <v>61</v>
      </c>
    </row>
    <row r="24" spans="1:17" ht="21" customHeight="1" x14ac:dyDescent="0.25">
      <c r="A24" t="s">
        <v>245</v>
      </c>
      <c r="B24" s="24">
        <v>2019</v>
      </c>
      <c r="C24" t="s">
        <v>63</v>
      </c>
      <c r="D24" t="s">
        <v>274</v>
      </c>
      <c r="E24" t="s">
        <v>64</v>
      </c>
      <c r="F24" s="2" t="s">
        <v>223</v>
      </c>
      <c r="G24" s="7" t="s">
        <v>117</v>
      </c>
      <c r="H24" s="7" t="s">
        <v>117</v>
      </c>
      <c r="I24" s="9" t="s">
        <v>46</v>
      </c>
      <c r="J24" s="4">
        <v>0.9</v>
      </c>
      <c r="K24" s="7" t="s">
        <v>117</v>
      </c>
      <c r="L24" s="2" t="s">
        <v>80</v>
      </c>
      <c r="M24" s="13" t="s">
        <v>65</v>
      </c>
      <c r="N24" t="s">
        <v>61</v>
      </c>
      <c r="O24" t="s">
        <v>67</v>
      </c>
      <c r="P24" s="7" t="s">
        <v>117</v>
      </c>
    </row>
    <row r="25" spans="1:17" ht="19.5" customHeight="1" x14ac:dyDescent="0.25">
      <c r="A25" s="10" t="s">
        <v>230</v>
      </c>
      <c r="B25" s="24">
        <v>2020</v>
      </c>
      <c r="C25" t="s">
        <v>68</v>
      </c>
      <c r="D25" t="s">
        <v>273</v>
      </c>
      <c r="E25" s="10" t="s">
        <v>224</v>
      </c>
      <c r="F25" t="s">
        <v>220</v>
      </c>
      <c r="G25">
        <v>5</v>
      </c>
      <c r="H25" s="2" t="s">
        <v>69</v>
      </c>
      <c r="I25" s="25"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31">
        <v>2013</v>
      </c>
      <c r="C27" t="s">
        <v>72</v>
      </c>
      <c r="D27" t="s">
        <v>273</v>
      </c>
      <c r="E27" s="10" t="s">
        <v>77</v>
      </c>
      <c r="F27" t="s">
        <v>220</v>
      </c>
      <c r="G27" s="3"/>
      <c r="H27" s="20" t="s">
        <v>117</v>
      </c>
      <c r="I27" s="28" t="s">
        <v>12</v>
      </c>
      <c r="J27" s="20" t="s">
        <v>117</v>
      </c>
      <c r="K27" s="20" t="s">
        <v>117</v>
      </c>
      <c r="L27" t="s">
        <v>193</v>
      </c>
      <c r="M27" s="10" t="s">
        <v>78</v>
      </c>
      <c r="N27" t="s">
        <v>61</v>
      </c>
      <c r="O27" s="2" t="s">
        <v>79</v>
      </c>
      <c r="P27" s="18" t="s">
        <v>117</v>
      </c>
    </row>
    <row r="28" spans="1:17" ht="15.75" customHeight="1" x14ac:dyDescent="0.25">
      <c r="A28" s="10" t="s">
        <v>230</v>
      </c>
      <c r="B28" s="24">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24">
        <v>2023</v>
      </c>
      <c r="C29" t="s">
        <v>89</v>
      </c>
      <c r="D29" t="s">
        <v>274</v>
      </c>
      <c r="E29" t="s">
        <v>93</v>
      </c>
      <c r="F29" t="s">
        <v>234</v>
      </c>
      <c r="G29">
        <v>6</v>
      </c>
      <c r="H29" s="2" t="s">
        <v>91</v>
      </c>
      <c r="I29" s="9" t="s">
        <v>90</v>
      </c>
      <c r="J29" s="1">
        <v>0.92500000000000004</v>
      </c>
      <c r="K29" s="7" t="s">
        <v>117</v>
      </c>
      <c r="L29" s="2" t="s">
        <v>236</v>
      </c>
      <c r="M29" s="7" t="s">
        <v>117</v>
      </c>
      <c r="N29" t="s">
        <v>61</v>
      </c>
      <c r="O29" t="s">
        <v>235</v>
      </c>
      <c r="P29" s="18" t="s">
        <v>117</v>
      </c>
    </row>
    <row r="30" spans="1:17" ht="15.75" customHeight="1" x14ac:dyDescent="0.25">
      <c r="A30" s="10" t="s">
        <v>230</v>
      </c>
      <c r="B30" s="31">
        <v>2014</v>
      </c>
      <c r="C30" t="s">
        <v>92</v>
      </c>
      <c r="D30" t="s">
        <v>273</v>
      </c>
      <c r="E30" s="13" t="s">
        <v>264</v>
      </c>
      <c r="F30" s="2" t="s">
        <v>237</v>
      </c>
      <c r="G30">
        <v>7</v>
      </c>
      <c r="H30" s="2" t="s">
        <v>95</v>
      </c>
      <c r="I30" s="25" t="s">
        <v>94</v>
      </c>
      <c r="J30" s="3"/>
      <c r="K30" s="7" t="s">
        <v>117</v>
      </c>
      <c r="L30" s="2" t="s">
        <v>238</v>
      </c>
      <c r="M30" s="7" t="s">
        <v>117</v>
      </c>
      <c r="N30" t="s">
        <v>61</v>
      </c>
      <c r="P30" s="18" t="s">
        <v>117</v>
      </c>
    </row>
    <row r="31" spans="1:17" ht="15.75" customHeight="1" x14ac:dyDescent="0.25">
      <c r="A31" s="10" t="s">
        <v>230</v>
      </c>
      <c r="B31" s="24">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31">
        <v>2013</v>
      </c>
      <c r="C32" s="10" t="s">
        <v>88</v>
      </c>
      <c r="D32" t="s">
        <v>273</v>
      </c>
      <c r="E32" s="22"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24">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24">
        <v>2019</v>
      </c>
      <c r="C34" s="10" t="s">
        <v>270</v>
      </c>
      <c r="D34" t="s">
        <v>277</v>
      </c>
      <c r="E34" s="13" t="s">
        <v>213</v>
      </c>
      <c r="F34" s="2" t="s">
        <v>214</v>
      </c>
      <c r="G34">
        <v>15</v>
      </c>
      <c r="H34" s="2" t="s">
        <v>243</v>
      </c>
      <c r="I34" s="9" t="s">
        <v>215</v>
      </c>
      <c r="J34" s="4">
        <v>0.96</v>
      </c>
      <c r="K34">
        <v>8</v>
      </c>
      <c r="L34" s="2" t="s">
        <v>216</v>
      </c>
      <c r="M34" s="13" t="s">
        <v>217</v>
      </c>
      <c r="N34" t="s">
        <v>61</v>
      </c>
      <c r="O34" s="2" t="s">
        <v>218</v>
      </c>
      <c r="P34" s="18" t="s">
        <v>117</v>
      </c>
    </row>
    <row r="35" spans="1:16" ht="15.75" customHeight="1" x14ac:dyDescent="0.25">
      <c r="A35" s="10" t="s">
        <v>229</v>
      </c>
      <c r="B35" s="24">
        <v>2022</v>
      </c>
      <c r="C35" s="10" t="s">
        <v>255</v>
      </c>
      <c r="D35" t="s">
        <v>273</v>
      </c>
      <c r="E35" s="13" t="s">
        <v>256</v>
      </c>
      <c r="F35" s="2" t="s">
        <v>259</v>
      </c>
      <c r="G35">
        <v>15</v>
      </c>
      <c r="H35" s="2" t="s">
        <v>258</v>
      </c>
      <c r="I35" s="27" t="s">
        <v>40</v>
      </c>
      <c r="J35" s="1">
        <v>0.98819999999999997</v>
      </c>
      <c r="K35">
        <v>18</v>
      </c>
      <c r="L35" s="2" t="s">
        <v>262</v>
      </c>
      <c r="M35" s="10" t="s">
        <v>257</v>
      </c>
      <c r="N35" t="s">
        <v>61</v>
      </c>
      <c r="O35" s="2" t="s">
        <v>261</v>
      </c>
      <c r="P35" t="s">
        <v>260</v>
      </c>
    </row>
    <row r="36" spans="1:16" ht="18.75" customHeight="1" x14ac:dyDescent="0.25">
      <c r="A36" s="10" t="s">
        <v>230</v>
      </c>
      <c r="B36" s="24">
        <v>2023</v>
      </c>
      <c r="C36" s="10" t="s">
        <v>319</v>
      </c>
      <c r="D36" t="s">
        <v>273</v>
      </c>
      <c r="E36" s="13" t="s">
        <v>313</v>
      </c>
      <c r="F36" s="2" t="s">
        <v>314</v>
      </c>
      <c r="G36">
        <v>6</v>
      </c>
      <c r="H36" s="2" t="s">
        <v>315</v>
      </c>
      <c r="I36" t="s">
        <v>317</v>
      </c>
      <c r="J36" s="4">
        <v>0.95</v>
      </c>
      <c r="K36">
        <v>37</v>
      </c>
      <c r="L36" s="2" t="s">
        <v>318</v>
      </c>
      <c r="M36" s="10" t="s">
        <v>316</v>
      </c>
      <c r="N36" t="s">
        <v>61</v>
      </c>
    </row>
    <row r="40" spans="1:16" x14ac:dyDescent="0.25">
      <c r="G40" t="s">
        <v>289</v>
      </c>
      <c r="H40">
        <f>AVERAGE(K2:K35)</f>
        <v>21.12</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row r="71" spans="1:4" x14ac:dyDescent="0.25">
      <c r="A71" s="29" t="s">
        <v>279</v>
      </c>
      <c r="B71" s="29" t="s">
        <v>3</v>
      </c>
      <c r="C71" s="29" t="s">
        <v>280</v>
      </c>
      <c r="D71" s="29" t="s">
        <v>284</v>
      </c>
    </row>
    <row r="72" spans="1:4" x14ac:dyDescent="0.25">
      <c r="A72" t="s">
        <v>281</v>
      </c>
      <c r="B72">
        <f>AVERAGE(G20,G23,G29,G34)</f>
        <v>7.75</v>
      </c>
      <c r="C72" s="1">
        <f>AVERAGE(J20,J23,J24,J29,J34)</f>
        <v>0.94724000000000008</v>
      </c>
      <c r="D72">
        <f>AVERAGE(K23, K34,K20)</f>
        <v>8.6666666666666661</v>
      </c>
    </row>
    <row r="73" spans="1:4" x14ac:dyDescent="0.25">
      <c r="A73" t="s">
        <v>225</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282</v>
      </c>
      <c r="B77">
        <f>AVERAGE(G10,G19)</f>
        <v>8</v>
      </c>
      <c r="C77" s="1">
        <f>AVERAGE(J19,J10)</f>
        <v>0.98520000000000008</v>
      </c>
      <c r="D77">
        <f>AVERAGE(K19,K10)</f>
        <v>14.5</v>
      </c>
    </row>
    <row r="78" spans="1:4" x14ac:dyDescent="0.25">
      <c r="A78" t="s">
        <v>52</v>
      </c>
      <c r="B78">
        <v>6</v>
      </c>
      <c r="C78" s="1">
        <v>0.95669999999999999</v>
      </c>
      <c r="D78">
        <v>40</v>
      </c>
    </row>
    <row r="79" spans="1:4" x14ac:dyDescent="0.25">
      <c r="A79" t="s">
        <v>283</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row r="101" spans="1:5" x14ac:dyDescent="0.25">
      <c r="A101" s="5" t="s">
        <v>271</v>
      </c>
      <c r="B101" s="5" t="s">
        <v>321</v>
      </c>
      <c r="C101" s="5" t="s">
        <v>320</v>
      </c>
      <c r="D101" s="5" t="s">
        <v>322</v>
      </c>
      <c r="E101" s="5" t="s">
        <v>323</v>
      </c>
    </row>
    <row r="102" spans="1:5" x14ac:dyDescent="0.25">
      <c r="A102" t="s">
        <v>273</v>
      </c>
      <c r="B102">
        <v>1</v>
      </c>
      <c r="C102">
        <v>4</v>
      </c>
      <c r="D102">
        <v>5</v>
      </c>
      <c r="E102">
        <v>16</v>
      </c>
    </row>
    <row r="103" spans="1:5" x14ac:dyDescent="0.25">
      <c r="A103" t="s">
        <v>272</v>
      </c>
      <c r="B103">
        <v>0</v>
      </c>
      <c r="C103">
        <v>0</v>
      </c>
      <c r="D103">
        <v>1</v>
      </c>
      <c r="E103">
        <v>2</v>
      </c>
    </row>
    <row r="104" spans="1:5" x14ac:dyDescent="0.25">
      <c r="A104" t="s">
        <v>274</v>
      </c>
      <c r="B104">
        <v>0</v>
      </c>
      <c r="C104">
        <v>0</v>
      </c>
      <c r="D104">
        <v>0</v>
      </c>
      <c r="E104">
        <v>3</v>
      </c>
    </row>
    <row r="105" spans="1:5" x14ac:dyDescent="0.25">
      <c r="A105" t="s">
        <v>275</v>
      </c>
      <c r="B105">
        <v>0</v>
      </c>
      <c r="C105">
        <v>0</v>
      </c>
      <c r="D105">
        <v>0</v>
      </c>
      <c r="E105">
        <v>2</v>
      </c>
    </row>
    <row r="106" spans="1:5" x14ac:dyDescent="0.25">
      <c r="A106" t="s">
        <v>276</v>
      </c>
      <c r="B106">
        <v>0</v>
      </c>
      <c r="C106">
        <v>0</v>
      </c>
      <c r="D106">
        <v>0</v>
      </c>
      <c r="E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D17" sqref="D17"/>
    </sheetView>
  </sheetViews>
  <sheetFormatPr defaultRowHeight="15" x14ac:dyDescent="0.25"/>
  <cols>
    <col min="1" max="1" width="18.42578125" customWidth="1"/>
    <col min="3" max="3" width="12.7109375" customWidth="1"/>
  </cols>
  <sheetData>
    <row r="1" spans="1:12" x14ac:dyDescent="0.25">
      <c r="A1" t="s">
        <v>285</v>
      </c>
      <c r="B1" s="5">
        <v>2013</v>
      </c>
      <c r="C1" s="5">
        <v>2014</v>
      </c>
      <c r="D1" s="5">
        <v>2015</v>
      </c>
      <c r="E1" s="5">
        <v>2016</v>
      </c>
      <c r="F1" s="5">
        <v>2017</v>
      </c>
      <c r="G1" s="5">
        <v>2018</v>
      </c>
      <c r="H1" s="5">
        <v>2019</v>
      </c>
      <c r="I1" s="5">
        <v>2020</v>
      </c>
      <c r="J1" s="5">
        <v>2021</v>
      </c>
      <c r="K1" s="5">
        <v>2022</v>
      </c>
      <c r="L1" s="5">
        <v>2023</v>
      </c>
    </row>
    <row r="2" spans="1:12" x14ac:dyDescent="0.25">
      <c r="A2" t="s">
        <v>286</v>
      </c>
      <c r="B2">
        <v>4</v>
      </c>
      <c r="C2">
        <v>3</v>
      </c>
      <c r="D2">
        <v>0</v>
      </c>
      <c r="E2">
        <v>1</v>
      </c>
      <c r="F2">
        <v>6</v>
      </c>
      <c r="G2">
        <v>16</v>
      </c>
      <c r="H2">
        <v>17</v>
      </c>
      <c r="I2">
        <v>23</v>
      </c>
      <c r="J2">
        <v>54</v>
      </c>
      <c r="K2">
        <v>52</v>
      </c>
      <c r="L2">
        <v>37</v>
      </c>
    </row>
    <row r="3" spans="1:12" x14ac:dyDescent="0.25">
      <c r="A3" t="s">
        <v>230</v>
      </c>
      <c r="B3">
        <v>124</v>
      </c>
      <c r="C3">
        <v>143</v>
      </c>
      <c r="D3">
        <v>142</v>
      </c>
      <c r="E3">
        <v>149</v>
      </c>
      <c r="F3">
        <v>155</v>
      </c>
      <c r="G3">
        <v>183</v>
      </c>
      <c r="H3">
        <v>222</v>
      </c>
      <c r="I3">
        <v>229</v>
      </c>
      <c r="J3">
        <v>232</v>
      </c>
      <c r="K3">
        <v>287</v>
      </c>
      <c r="L3">
        <v>319</v>
      </c>
    </row>
    <row r="4" spans="1:12" x14ac:dyDescent="0.25">
      <c r="A4" t="s">
        <v>287</v>
      </c>
      <c r="B4">
        <v>109</v>
      </c>
      <c r="C4">
        <v>129</v>
      </c>
      <c r="D4">
        <v>130</v>
      </c>
      <c r="E4">
        <v>160</v>
      </c>
      <c r="F4">
        <v>164</v>
      </c>
      <c r="G4">
        <v>215</v>
      </c>
      <c r="H4">
        <v>212</v>
      </c>
      <c r="I4">
        <v>272</v>
      </c>
      <c r="J4">
        <v>329</v>
      </c>
      <c r="K4">
        <v>375</v>
      </c>
      <c r="L4">
        <v>402</v>
      </c>
    </row>
    <row r="5" spans="1:12" x14ac:dyDescent="0.25">
      <c r="B5">
        <f>SUM(B2:B4)</f>
        <v>237</v>
      </c>
      <c r="C5">
        <f>SUM(C2:C4)</f>
        <v>275</v>
      </c>
      <c r="D5">
        <f t="shared" ref="D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269</v>
      </c>
      <c r="C6" t="s">
        <v>288</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C7BC-272F-4D7D-987C-AA7C2F768B1C}">
  <dimension ref="A1:C22"/>
  <sheetViews>
    <sheetView zoomScale="95" zoomScaleNormal="95" workbookViewId="0">
      <selection activeCell="G4" sqref="G4"/>
    </sheetView>
  </sheetViews>
  <sheetFormatPr defaultRowHeight="15" x14ac:dyDescent="0.25"/>
  <cols>
    <col min="1" max="1" width="70.42578125" customWidth="1"/>
    <col min="3" max="3" width="15.5703125" customWidth="1"/>
  </cols>
  <sheetData>
    <row r="1" spans="1:3" x14ac:dyDescent="0.25">
      <c r="A1" t="s">
        <v>310</v>
      </c>
      <c r="B1" t="s">
        <v>311</v>
      </c>
      <c r="C1" t="s">
        <v>312</v>
      </c>
    </row>
    <row r="2" spans="1:3" ht="22.5" customHeight="1" x14ac:dyDescent="0.25">
      <c r="A2" s="34" t="s">
        <v>290</v>
      </c>
      <c r="B2">
        <f>SUM(1,1,1,1,1,1,1,1,1,1,1,1,1,1,1,1, 1, 1, 1, 1, 1, 1, 1, 1, 1, 1,1, 1)</f>
        <v>28</v>
      </c>
      <c r="C2">
        <f>B2/34*100</f>
        <v>82.35294117647058</v>
      </c>
    </row>
    <row r="3" spans="1:3" ht="18.75" customHeight="1" x14ac:dyDescent="0.25">
      <c r="A3" s="34" t="s">
        <v>291</v>
      </c>
      <c r="B3">
        <f>SUM(1, 1, 1, 1,1, 1, 1, 1, 1)</f>
        <v>9</v>
      </c>
      <c r="C3">
        <f t="shared" ref="C3:C21" si="0">B3/34*100</f>
        <v>26.47058823529412</v>
      </c>
    </row>
    <row r="4" spans="1:3" ht="18" customHeight="1" x14ac:dyDescent="0.25">
      <c r="A4" s="34" t="s">
        <v>309</v>
      </c>
      <c r="B4">
        <f>SUM(1, 1, 1, 1, 1, 1, 1, 1, 1, 1, 1, 1, 1, 1, 1, 1, 1, 1, 1, 1, 1, 1, 1, 1)</f>
        <v>24</v>
      </c>
      <c r="C4">
        <f t="shared" si="0"/>
        <v>70.588235294117652</v>
      </c>
    </row>
    <row r="5" spans="1:3" x14ac:dyDescent="0.25">
      <c r="A5" s="34" t="s">
        <v>292</v>
      </c>
      <c r="B5">
        <f>SUM(0, 1, 1, 1, 1)</f>
        <v>4</v>
      </c>
      <c r="C5">
        <f t="shared" si="0"/>
        <v>11.76470588235294</v>
      </c>
    </row>
    <row r="6" spans="1:3" ht="21" customHeight="1" x14ac:dyDescent="0.25">
      <c r="A6" s="34" t="s">
        <v>293</v>
      </c>
      <c r="B6">
        <f>SUM(1, 1, 1, 1, 1, 1, 1, 1, 1, 1, 1,1, 1, 1, 1, 1, 1, 1, 1, 1, 1, 1, 1)</f>
        <v>23</v>
      </c>
      <c r="C6">
        <f t="shared" si="0"/>
        <v>67.64705882352942</v>
      </c>
    </row>
    <row r="7" spans="1:3" ht="18.75" customHeight="1" x14ac:dyDescent="0.25">
      <c r="A7" s="34" t="s">
        <v>294</v>
      </c>
      <c r="B7">
        <f>SUM(1, 1, 1, 1, 1, 1, 1, 1, 1,1, 1, 1, 1, 1, 1, 1, 1, 1, 1, 1, 1, 1, 1)</f>
        <v>23</v>
      </c>
      <c r="C7">
        <f t="shared" si="0"/>
        <v>67.64705882352942</v>
      </c>
    </row>
    <row r="8" spans="1:3" ht="18.75" customHeight="1" x14ac:dyDescent="0.25">
      <c r="A8" s="34" t="s">
        <v>295</v>
      </c>
      <c r="B8">
        <f>SUM(0, 1)</f>
        <v>1</v>
      </c>
      <c r="C8">
        <f t="shared" si="0"/>
        <v>2.9411764705882351</v>
      </c>
    </row>
    <row r="9" spans="1:3" ht="20.25" customHeight="1" x14ac:dyDescent="0.25">
      <c r="A9" s="34" t="s">
        <v>296</v>
      </c>
      <c r="B9">
        <f>SUM(0, 1)</f>
        <v>1</v>
      </c>
      <c r="C9">
        <f t="shared" si="0"/>
        <v>2.9411764705882351</v>
      </c>
    </row>
    <row r="10" spans="1:3" ht="21.75" customHeight="1" x14ac:dyDescent="0.25">
      <c r="A10" s="34" t="s">
        <v>297</v>
      </c>
      <c r="B10">
        <f>SUM(0, 1, 1)</f>
        <v>2</v>
      </c>
      <c r="C10">
        <f t="shared" si="0"/>
        <v>5.8823529411764701</v>
      </c>
    </row>
    <row r="11" spans="1:3" ht="22.5" customHeight="1" x14ac:dyDescent="0.25">
      <c r="A11" s="34" t="s">
        <v>298</v>
      </c>
      <c r="B11">
        <f>SUM(0, 1, 1)</f>
        <v>2</v>
      </c>
      <c r="C11">
        <f t="shared" si="0"/>
        <v>5.8823529411764701</v>
      </c>
    </row>
    <row r="12" spans="1:3" ht="27.75" customHeight="1" x14ac:dyDescent="0.25">
      <c r="A12" s="34" t="s">
        <v>299</v>
      </c>
      <c r="B12">
        <v>1</v>
      </c>
      <c r="C12">
        <f t="shared" si="0"/>
        <v>2.9411764705882351</v>
      </c>
    </row>
    <row r="13" spans="1:3" ht="21" customHeight="1" x14ac:dyDescent="0.25">
      <c r="A13" s="34" t="s">
        <v>300</v>
      </c>
      <c r="B13">
        <v>1</v>
      </c>
      <c r="C13">
        <f t="shared" si="0"/>
        <v>2.9411764705882351</v>
      </c>
    </row>
    <row r="14" spans="1:3" ht="25.5" customHeight="1" x14ac:dyDescent="0.25">
      <c r="A14" s="34" t="s">
        <v>301</v>
      </c>
      <c r="B14">
        <f>SUM(1,1, 1, 1, 1, 1, 1, 1, 1,1, 1, 1, 1, 1, 1, 1, 1, 1,1)</f>
        <v>19</v>
      </c>
      <c r="C14">
        <f t="shared" si="0"/>
        <v>55.882352941176471</v>
      </c>
    </row>
    <row r="15" spans="1:3" ht="24.75" customHeight="1" x14ac:dyDescent="0.25">
      <c r="A15" s="34" t="s">
        <v>302</v>
      </c>
      <c r="B15">
        <f>SUM(1,1, 1, 1, 1, 1, 1, 1, 1,1, 1, 1, 1, 1, 1, 1, 1, 1, 1)</f>
        <v>19</v>
      </c>
      <c r="C15">
        <f t="shared" si="0"/>
        <v>55.882352941176471</v>
      </c>
    </row>
    <row r="16" spans="1:3" ht="24" customHeight="1" x14ac:dyDescent="0.25">
      <c r="A16" s="34" t="s">
        <v>303</v>
      </c>
      <c r="B16">
        <f>SUM(0, 1)</f>
        <v>1</v>
      </c>
      <c r="C16">
        <f t="shared" si="0"/>
        <v>2.9411764705882351</v>
      </c>
    </row>
    <row r="17" spans="1:3" ht="24.75" customHeight="1" x14ac:dyDescent="0.25">
      <c r="A17" s="34" t="s">
        <v>304</v>
      </c>
      <c r="B17">
        <f>SUM(0, 1)</f>
        <v>1</v>
      </c>
      <c r="C17">
        <f t="shared" si="0"/>
        <v>2.9411764705882351</v>
      </c>
    </row>
    <row r="18" spans="1:3" x14ac:dyDescent="0.25">
      <c r="A18" s="34" t="s">
        <v>305</v>
      </c>
      <c r="B18">
        <f>SUM(1, 1, 1, 1, 1, 1, 1, 1, 1, 1, 1,1, 1, 1, 1, 1, 1, 1, 1, 1, 1,1, 1)</f>
        <v>23</v>
      </c>
      <c r="C18">
        <f t="shared" si="0"/>
        <v>67.64705882352942</v>
      </c>
    </row>
    <row r="19" spans="1:3" ht="27.75" customHeight="1" x14ac:dyDescent="0.25">
      <c r="A19" s="34" t="s">
        <v>306</v>
      </c>
      <c r="B19">
        <f>SUM(0, 1, 1)</f>
        <v>2</v>
      </c>
      <c r="C19">
        <f t="shared" si="0"/>
        <v>5.8823529411764701</v>
      </c>
    </row>
    <row r="20" spans="1:3" ht="18.75" customHeight="1" x14ac:dyDescent="0.25">
      <c r="A20" s="34" t="s">
        <v>307</v>
      </c>
      <c r="B20">
        <f>SUM(1, 1)</f>
        <v>2</v>
      </c>
      <c r="C20">
        <f t="shared" si="0"/>
        <v>5.8823529411764701</v>
      </c>
    </row>
    <row r="21" spans="1:3" ht="21" customHeight="1" x14ac:dyDescent="0.25">
      <c r="A21" s="34" t="s">
        <v>308</v>
      </c>
      <c r="B21">
        <f>SUM(0, 1, 1, 1)</f>
        <v>3</v>
      </c>
      <c r="C21">
        <f t="shared" si="0"/>
        <v>8.8235294117647065</v>
      </c>
    </row>
    <row r="22" spans="1:3" x14ac:dyDescent="0.25">
      <c r="A22"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Sitting Posture System</vt:lpstr>
      <vt:lpstr>Pressure Sensors</vt:lpstr>
      <vt:lpstr>Literature review Papers</vt:lpstr>
      <vt:lpstr>Posture Popularity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2024-03-11T00:45:43Z</dcterms:modified>
</cp:coreProperties>
</file>