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CE4BB622-D254-49DC-ACF4-A8E45E3414EF}" xr6:coauthVersionLast="47" xr6:coauthVersionMax="47" xr10:uidLastSave="{00000000-0000-0000-0000-000000000000}"/>
  <bookViews>
    <workbookView xWindow="20370" yWindow="-120" windowWidth="29040" windowHeight="15720" activeTab="3" xr2:uid="{E9D36B1F-B9B3-4197-B5F4-3831E3A01BC7}"/>
  </bookViews>
  <sheets>
    <sheet name="Sitting Posture System" sheetId="1" r:id="rId1"/>
    <sheet name="Pressure Sensors" sheetId="3" r:id="rId2"/>
    <sheet name="Literature review Papers" sheetId="2" r:id="rId3"/>
    <sheet name="Posture Popularity" sheetId="4" r:id="rId4"/>
  </sheets>
  <definedNames>
    <definedName name="_xlchart.v1.0" hidden="1">'Sitting Posture System'!$B$1</definedName>
    <definedName name="_xlchart.v1.1" hidden="1">'Sitting Posture System'!$B$2:$B$35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 i="4"/>
  <c r="B4" i="4"/>
  <c r="B3" i="4"/>
  <c r="B7" i="4"/>
  <c r="B6" i="4"/>
  <c r="B2" i="4"/>
  <c r="B18" i="4"/>
  <c r="B14" i="4"/>
  <c r="B16" i="4"/>
  <c r="B15" i="4"/>
  <c r="B9" i="4"/>
  <c r="B8" i="4"/>
  <c r="B19" i="4"/>
  <c r="B21" i="4"/>
  <c r="B11" i="4"/>
  <c r="B10" i="4"/>
  <c r="B5" i="4"/>
  <c r="B17" i="4"/>
  <c r="B20" i="4"/>
  <c r="H40" i="1"/>
  <c r="D17" i="2"/>
  <c r="C17" i="2"/>
  <c r="C16" i="2"/>
  <c r="C15" i="2"/>
  <c r="C14" i="2"/>
  <c r="C13" i="2"/>
  <c r="C12" i="2"/>
  <c r="C11" i="2"/>
  <c r="C10" i="2"/>
  <c r="C9" i="2"/>
  <c r="C8" i="2"/>
  <c r="C7" i="2"/>
  <c r="C5" i="2"/>
  <c r="D5" i="2"/>
  <c r="E5" i="2"/>
  <c r="F5" i="2"/>
  <c r="G5" i="2"/>
  <c r="H5" i="2"/>
  <c r="I5" i="2"/>
  <c r="J5" i="2"/>
  <c r="K5" i="2"/>
  <c r="L5" i="2"/>
  <c r="B5" i="2"/>
  <c r="D72" i="1"/>
  <c r="D77" i="1"/>
  <c r="D76" i="1"/>
  <c r="D75" i="1"/>
  <c r="D74" i="1"/>
  <c r="D73" i="1"/>
  <c r="B77" i="1"/>
  <c r="B75" i="1"/>
  <c r="C76" i="1"/>
  <c r="B76" i="1"/>
  <c r="C74" i="1"/>
  <c r="B74" i="1"/>
  <c r="C75" i="1"/>
  <c r="C73" i="1"/>
  <c r="B73" i="1"/>
  <c r="B72" i="1"/>
  <c r="C72" i="1"/>
  <c r="C77" i="1"/>
  <c r="G44" i="1"/>
  <c r="G45" i="1"/>
  <c r="G46" i="1"/>
  <c r="J46" i="1"/>
  <c r="J45" i="1"/>
  <c r="J44" i="1"/>
  <c r="K45" i="1"/>
  <c r="K46" i="1"/>
  <c r="K44" i="1"/>
</calcChain>
</file>

<file path=xl/sharedStrings.xml><?xml version="1.0" encoding="utf-8"?>
<sst xmlns="http://schemas.openxmlformats.org/spreadsheetml/2006/main" count="506" uniqueCount="323">
  <si>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</si>
  <si>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</si>
  <si>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</si>
  <si>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</si>
  <si>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</si>
  <si>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</si>
  <si>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</si>
  <si>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</si>
  <si>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</si>
  <si>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</si>
  <si>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</si>
  <si>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</si>
  <si>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</si>
  <si>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</si>
  <si>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</si>
  <si>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</si>
  <si>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</si>
  <si>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</si>
  <si>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</si>
  <si>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</si>
  <si>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</si>
  <si>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</si>
  <si>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</si>
  <si>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</si>
  <si>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</si>
  <si>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</si>
  <si>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</si>
  <si>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</si>
  <si>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</si>
  <si>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</si>
  <si>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</si>
  <si>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</si>
  <si>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</si>
  <si>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</si>
  <si>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</si>
  <si>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</si>
  <si>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</si>
  <si>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</si>
  <si>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</si>
  <si>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</si>
  <si>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</si>
  <si>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</si>
  <si>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</si>
  <si>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</si>
  <si>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</si>
  <si>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</si>
  <si>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</si>
  <si>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</si>
  <si>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</si>
  <si>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</si>
  <si>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</si>
  <si>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</si>
  <si>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</si>
  <si>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</si>
  <si>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</si>
  <si>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</si>
  <si>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</si>
  <si>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</si>
  <si>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</si>
  <si>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</si>
  <si>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</si>
  <si>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</si>
  <si>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</si>
  <si>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</si>
  <si>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</si>
  <si>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</si>
  <si>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</si>
  <si>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</si>
  <si>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</si>
  <si>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</si>
  <si>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</si>
  <si>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</si>
  <si>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</si>
  <si>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</si>
  <si>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</si>
  <si>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</si>
  <si>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</si>
  <si>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</si>
  <si>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</si>
  <si>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</si>
  <si>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</si>
  <si>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</si>
  <si>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</si>
  <si>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</si>
  <si>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</si>
  <si>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</si>
  <si>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</si>
  <si>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</si>
  <si>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</si>
  <si>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</si>
  <si>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</si>
  <si>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</si>
  <si>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</si>
  <si>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</si>
  <si>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</si>
  <si>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</si>
  <si>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</si>
  <si>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</si>
  <si>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</si>
  <si>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</si>
  <si>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</si>
  <si>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</si>
  <si>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</si>
  <si>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</si>
  <si>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</si>
  <si>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</si>
  <si>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</si>
  <si>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</si>
  <si>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</si>
  <si>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</si>
  <si>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</si>
  <si>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</si>
  <si>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</si>
  <si>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</si>
  <si>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</si>
  <si>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</si>
  <si>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</si>
  <si>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</si>
  <si>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</si>
  <si>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</si>
  <si>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</si>
  <si>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</si>
  <si>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</si>
  <si>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</si>
  <si>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</si>
  <si>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</si>
  <si>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</si>
  <si>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</si>
  <si>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</si>
  <si>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</si>
  <si>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</si>
  <si>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</si>
  <si>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</si>
  <si>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</si>
  <si>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</si>
  <si>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</si>
  <si>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</si>
  <si>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</si>
  <si>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</si>
  <si>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</si>
  <si>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</si>
  <si>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</si>
  <si>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</si>
  <si>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</si>
  <si>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</si>
  <si>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</si>
  <si>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</si>
  <si>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</si>
  <si>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</si>
  <si>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</si>
  <si>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</si>
  <si>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</si>
  <si>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</si>
  <si>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</si>
  <si>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</si>
  <si>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</si>
  <si>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</si>
  <si>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</si>
  <si>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</si>
  <si>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</si>
  <si>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</si>
  <si>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</si>
  <si>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</si>
  <si>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</si>
  <si>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</si>
  <si>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</si>
  <si>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</si>
  <si>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</si>
  <si>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</si>
  <si>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</si>
  <si>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</si>
  <si>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</si>
  <si>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</si>
  <si>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</si>
  <si>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</si>
  <si>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</si>
  <si>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</si>
  <si>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</si>
  <si>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</si>
  <si>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</si>
  <si>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</si>
  <si>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</si>
  <si>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</si>
  <si>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</si>
  <si>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</si>
  <si>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</si>
  <si>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</si>
  <si>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</si>
  <si>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</si>
  <si>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</si>
  <si>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</si>
  <si>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</si>
  <si>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</si>
  <si>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</si>
  <si>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</si>
  <si>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</si>
  <si>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</si>
  <si>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</si>
  <si>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</si>
  <si>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</si>
  <si>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</si>
  <si>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</si>
  <si>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</si>
  <si>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</si>
  <si>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</si>
  <si>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</si>
  <si>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</si>
  <si>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</si>
  <si>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</si>
  <si>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</si>
  <si>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</si>
  <si>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</si>
  <si>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</si>
  <si>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</si>
  <si>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</si>
  <si>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</si>
  <si>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</si>
  <si>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</si>
  <si>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</si>
  <si>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</si>
  <si>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</si>
  <si>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</si>
  <si>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</si>
  <si>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</si>
  <si>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</si>
  <si>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</si>
  <si>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</si>
  <si>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</si>
  <si>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</si>
  <si>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</si>
  <si>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</si>
  <si>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</si>
  <si>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</si>
  <si>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</si>
  <si>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</si>
  <si>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</si>
  <si>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</si>
  <si>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</si>
  <si>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</si>
  <si>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</si>
  <si>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</si>
  <si>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</si>
  <si>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</si>
  <si>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</si>
  <si>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</si>
  <si>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</si>
  <si>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</si>
  <si>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</si>
  <si>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</si>
  <si>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</si>
  <si>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</si>
  <si>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</si>
  <si>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</si>
  <si>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</si>
  <si>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</si>
  <si>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</si>
  <si>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</si>
  <si>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</si>
  <si>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</si>
  <si>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</si>
  <si>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</si>
  <si>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</si>
  <si>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</si>
  <si>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</si>
  <si>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</si>
  <si>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</si>
  <si>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</si>
  <si>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</si>
  <si>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</si>
  <si>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</si>
  <si>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</si>
  <si>
    <t>Sensor Type</t>
  </si>
  <si>
    <t>Load Cell</t>
  </si>
  <si>
    <t>Pressure Sensor</t>
  </si>
  <si>
    <t>Camera</t>
  </si>
  <si>
    <t>Flex Sensor</t>
  </si>
  <si>
    <t>Distance Sensor</t>
  </si>
  <si>
    <t>Distance Sensor &amp; Presssure Sensor</t>
  </si>
  <si>
    <t>Camera Sensor</t>
  </si>
  <si>
    <t>ML Model</t>
  </si>
  <si>
    <t>Accuracy</t>
  </si>
  <si>
    <t>CNN</t>
  </si>
  <si>
    <t>SVM</t>
  </si>
  <si>
    <t>SNN</t>
  </si>
  <si>
    <t>Participants</t>
  </si>
  <si>
    <t>[2019, 2023]</t>
  </si>
  <si>
    <t>[2007, 2010]</t>
  </si>
  <si>
    <t>[2011, 2014]</t>
  </si>
  <si>
    <t>[2015, 2018]</t>
  </si>
  <si>
    <t>Databases</t>
  </si>
  <si>
    <t>MDPI</t>
  </si>
  <si>
    <t xml:space="preserve">Google Scholar </t>
  </si>
  <si>
    <t>Researches</t>
  </si>
  <si>
    <t>Test Subjects</t>
  </si>
  <si>
    <t>1. Upright sitting with backrest</t>
  </si>
  <si>
    <t>2. Leaning forward with backrest (slouching)  </t>
  </si>
  <si>
    <t>4. Sitting on the front edge</t>
  </si>
  <si>
    <t>5. Leaning Left</t>
  </si>
  <si>
    <t>6. Leaning Right              </t>
  </si>
  <si>
    <t>7.Rotating the trunk (Left)         </t>
  </si>
  <si>
    <t>8.Rotating the trunk (Right)</t>
  </si>
  <si>
    <t>9. Left Ankle Resting (LAR) on the right leg       </t>
  </si>
  <si>
    <t>10. Right Ankle Resting (RAR) on the Left Leg  </t>
  </si>
  <si>
    <t>11. Left Ankle Resting (LAR) on the right leg and leaning back </t>
  </si>
  <si>
    <t>12. Right Ankle Resting (RAR) on the Left Leg and leaning back</t>
  </si>
  <si>
    <t>13. Right Leg Crossed (RLC) over the right leg and seated upright         </t>
  </si>
  <si>
    <t>14. Left Leg crossed (LLC) over the right leg and seated upright             </t>
  </si>
  <si>
    <t>15. Right Leg Crossed (RLC) over the right leg and leaning back            </t>
  </si>
  <si>
    <t>16. Left Leg crossed (LLC) over the right leg and leaning back</t>
  </si>
  <si>
    <t>17. Lean back  </t>
  </si>
  <si>
    <t>18. Lounge        </t>
  </si>
  <si>
    <t>19. Lean back and sit on the edge         </t>
  </si>
  <si>
    <t>20. Cross-legged</t>
  </si>
  <si>
    <t>3. Leaning forward without backrest         </t>
  </si>
  <si>
    <t>Postures</t>
  </si>
  <si>
    <t>Value</t>
  </si>
  <si>
    <t>Percentage</t>
  </si>
  <si>
    <t>16 FSR Pressure Sensors</t>
  </si>
  <si>
    <t>Placed on the back seat and seating area</t>
  </si>
  <si>
    <t>P01 - Neutral sedestation, P02 - Leaning right, P03 - Leaning left, P04 - Hyperkyphosis,
P05 - Leaning forward, P06 - Slouching posture.</t>
  </si>
  <si>
    <t xml:space="preserve">Desktop App </t>
  </si>
  <si>
    <t>K Fold</t>
  </si>
  <si>
    <t>Controlled env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</si>
</sst>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
      <sz val="11"/>
      <color rgb="FF222222"/>
      <name val="Arial"/>
      <family val="2"/>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16">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cellStyleXfs>
  <cellXfs count="35">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1" fillId="2" borderId="0" xfId="1" applyAlignment="1">
      <alignment wrapText="1"/>
    </xf>
    <xf numFmtId="0" fontId="5" fillId="3" borderId="0" xfId="3" applyAlignment="1">
      <alignment wrapText="1"/>
    </xf>
    <xf numFmtId="0" fontId="4" fillId="0" borderId="0" xfId="2" applyFont="1" applyFill="1" applyBorder="1"/>
    <xf numFmtId="0" fontId="8" fillId="10" borderId="0" xfId="11"/>
    <xf numFmtId="0" fontId="8" fillId="8" borderId="0" xfId="9"/>
    <xf numFmtId="0" fontId="8" fillId="11" borderId="0" xfId="12"/>
    <xf numFmtId="0" fontId="8" fillId="11" borderId="0" xfId="12" applyAlignment="1">
      <alignment horizontal="left"/>
    </xf>
    <xf numFmtId="0" fontId="8" fillId="9" borderId="0" xfId="10"/>
    <xf numFmtId="0" fontId="2" fillId="0" borderId="0" xfId="0" applyFont="1" applyAlignment="1">
      <alignment horizontal="center"/>
    </xf>
    <xf numFmtId="0" fontId="8" fillId="12" borderId="0" xfId="13" applyBorder="1"/>
    <xf numFmtId="0" fontId="8" fillId="13" borderId="0" xfId="14"/>
    <xf numFmtId="0" fontId="8" fillId="14" borderId="0" xfId="15"/>
    <xf numFmtId="0" fontId="8" fillId="14" borderId="0" xfId="15" applyBorder="1"/>
    <xf numFmtId="0" fontId="10" fillId="0" borderId="0" xfId="0" applyFont="1" applyAlignment="1">
      <alignment vertical="center" wrapText="1"/>
    </xf>
  </cellXfs>
  <cellStyles count="16">
    <cellStyle name="40% - Accent1" xfId="9" builtinId="31"/>
    <cellStyle name="40% - Accent3" xfId="10" builtinId="39"/>
    <cellStyle name="60% - Accent1" xfId="13" builtinId="32"/>
    <cellStyle name="60% - Accent2" xfId="14" builtinId="36"/>
    <cellStyle name="60% - Accent3" xfId="15" builtinId="40"/>
    <cellStyle name="60% - Accent4" xfId="11" builtinId="44"/>
    <cellStyle name="60% - Accent6" xfId="12" builtinId="52"/>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System'!$G$1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System'!$C$2:$C$34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System'!$G$2:$G$34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System'!$G$49:$G$50</c:f>
              <c:strCache>
                <c:ptCount val="2"/>
                <c:pt idx="0">
                  <c:v>Chairs Without A Feedback System</c:v>
                </c:pt>
                <c:pt idx="1">
                  <c:v>Chairs With A Feedback System</c:v>
                </c:pt>
              </c:strCache>
            </c:strRef>
          </c:cat>
          <c:val>
            <c:numRef>
              <c:f>'Sitting Posture System'!$H$49:$H$50</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Sensor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System'!$A$46:$A$50</c:f>
              <c:strCache>
                <c:ptCount val="5"/>
                <c:pt idx="0">
                  <c:v>Pressure Sensor</c:v>
                </c:pt>
                <c:pt idx="1">
                  <c:v>Load Cell</c:v>
                </c:pt>
                <c:pt idx="2">
                  <c:v>Distance Sensor</c:v>
                </c:pt>
                <c:pt idx="3">
                  <c:v>Flex Sensor</c:v>
                </c:pt>
                <c:pt idx="4">
                  <c:v>Camera Sensor</c:v>
                </c:pt>
              </c:strCache>
            </c:strRef>
          </c:cat>
          <c:val>
            <c:numRef>
              <c:f>'Sitting Posture System'!$B$46:$B$50</c:f>
              <c:numCache>
                <c:formatCode>General</c:formatCode>
                <c:ptCount val="5"/>
                <c:pt idx="0">
                  <c:v>26</c:v>
                </c:pt>
                <c:pt idx="1">
                  <c:v>3</c:v>
                </c:pt>
                <c:pt idx="2">
                  <c:v>2</c:v>
                </c:pt>
                <c:pt idx="3">
                  <c:v>2</c:v>
                </c:pt>
                <c:pt idx="4">
                  <c:v>3</c:v>
                </c:pt>
              </c:numCache>
            </c:numRef>
          </c:val>
          <c:extLst>
            <c:ext xmlns:c16="http://schemas.microsoft.com/office/drawing/2014/chart" uri="{C3380CC4-5D6E-409C-BE32-E72D297353CC}">
              <c16:uniqueId val="{00000000-EA35-41F7-B605-199A6C4515C9}"/>
            </c:ext>
          </c:extLst>
        </c:ser>
        <c:dLbls>
          <c:dLblPos val="outEnd"/>
          <c:showLegendKey val="0"/>
          <c:showVal val="1"/>
          <c:showCatName val="0"/>
          <c:showSerName val="0"/>
          <c:showPercent val="0"/>
          <c:showBubbleSize val="0"/>
        </c:dLbls>
        <c:gapWidth val="150"/>
        <c:axId val="850954448"/>
        <c:axId val="1956656639"/>
      </c:barChart>
      <c:catAx>
        <c:axId val="85095444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6656639"/>
        <c:crosses val="autoZero"/>
        <c:auto val="1"/>
        <c:lblAlgn val="ctr"/>
        <c:lblOffset val="100"/>
        <c:noMultiLvlLbl val="0"/>
      </c:catAx>
      <c:valAx>
        <c:axId val="1956656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Publihed Research Pappers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0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a:noFill/>
            </a:ln>
            <a:effectLst/>
          </c:spPr>
          <c:invertIfNegative val="0"/>
          <c:dLbls>
            <c:dLbl>
              <c:idx val="0"/>
              <c:layout>
                <c:manualLayout>
                  <c:x val="-0.11474165816493775"/>
                  <c:y val="3.6693616249782318E-2"/>
                </c:manualLayout>
              </c:layout>
              <c:tx>
                <c:rich>
                  <a:bodyPr/>
                  <a:lstStyle/>
                  <a:p>
                    <a:fld id="{C7BEF8E7-0592-43DA-9C28-60AE006C21E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F8B-4725-A40B-AA4E5E075150}"/>
                </c:ext>
              </c:extLst>
            </c:dLbl>
            <c:dLbl>
              <c:idx val="1"/>
              <c:layout>
                <c:manualLayout>
                  <c:x val="2.1321744232473017E-2"/>
                  <c:y val="2.2933510156114001E-2"/>
                </c:manualLayout>
              </c:layout>
              <c:tx>
                <c:rich>
                  <a:bodyPr/>
                  <a:lstStyle/>
                  <a:p>
                    <a:fld id="{DE14BDFD-B55A-4F77-AB75-78185077929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F8B-4725-A40B-AA4E5E075150}"/>
                </c:ext>
              </c:extLst>
            </c:dLbl>
            <c:dLbl>
              <c:idx val="2"/>
              <c:layout>
                <c:manualLayout>
                  <c:x val="-0.17082368872204817"/>
                  <c:y val="8.2560636562010362E-2"/>
                </c:manualLayout>
              </c:layout>
              <c:tx>
                <c:rich>
                  <a:bodyPr/>
                  <a:lstStyle/>
                  <a:p>
                    <a:fld id="{D5CA44FE-C4BA-43B9-977D-6E0F33B6ABF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F8B-4725-A40B-AA4E5E075150}"/>
                </c:ext>
              </c:extLst>
            </c:dLbl>
            <c:dLbl>
              <c:idx val="3"/>
              <c:layout>
                <c:manualLayout>
                  <c:x val="-0.12602927927483487"/>
                  <c:y val="8.256063656201032E-2"/>
                </c:manualLayout>
              </c:layout>
              <c:tx>
                <c:rich>
                  <a:bodyPr/>
                  <a:lstStyle/>
                  <a:p>
                    <a:fld id="{BD04C8D9-C66C-49B3-8806-EEF24EE4C95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F8B-4725-A40B-AA4E5E075150}"/>
                </c:ext>
              </c:extLst>
            </c:dLbl>
            <c:dLbl>
              <c:idx val="4"/>
              <c:layout>
                <c:manualLayout>
                  <c:x val="8.858242467336587E-2"/>
                  <c:y val="-4.5867020312228002E-2"/>
                </c:manualLayout>
              </c:layout>
              <c:tx>
                <c:rich>
                  <a:bodyPr/>
                  <a:lstStyle/>
                  <a:p>
                    <a:fld id="{A10ACB26-C4A7-4CAE-9A96-997FE43BC8B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F8B-4725-A40B-AA4E5E075150}"/>
                </c:ext>
              </c:extLst>
            </c:dLbl>
            <c:dLbl>
              <c:idx val="5"/>
              <c:layout>
                <c:manualLayout>
                  <c:x val="-1.363346245437069E-3"/>
                  <c:y val="-3.2106914218559643E-2"/>
                </c:manualLayout>
              </c:layout>
              <c:tx>
                <c:rich>
                  <a:bodyPr/>
                  <a:lstStyle/>
                  <a:p>
                    <a:fld id="{0D4AC473-AF03-4776-A126-AD54FAEF714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8B-4725-A40B-AA4E5E075150}"/>
                </c:ext>
              </c:extLst>
            </c:dLbl>
            <c:dLbl>
              <c:idx val="6"/>
              <c:layout>
                <c:manualLayout>
                  <c:x val="-0.11944693484989712"/>
                  <c:y val="-0.1009074446869016"/>
                </c:manualLayout>
              </c:layout>
              <c:tx>
                <c:rich>
                  <a:bodyPr/>
                  <a:lstStyle/>
                  <a:p>
                    <a:fld id="{31597374-56E7-480F-BD37-82C02EDF986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F8B-4725-A40B-AA4E5E075150}"/>
                </c:ext>
              </c:extLst>
            </c:dLbl>
            <c:dLbl>
              <c:idx val="7"/>
              <c:layout>
                <c:manualLayout>
                  <c:x val="-0.12127949321582869"/>
                  <c:y val="-5.5040424374673561E-2"/>
                </c:manualLayout>
              </c:layout>
              <c:tx>
                <c:rich>
                  <a:bodyPr/>
                  <a:lstStyle/>
                  <a:p>
                    <a:fld id="{8840AB37-0419-4F28-9F9C-5D4EE04AAF4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F8B-4725-A40B-AA4E5E075150}"/>
                </c:ext>
              </c:extLst>
            </c:dLbl>
            <c:dLbl>
              <c:idx val="8"/>
              <c:layout>
                <c:manualLayout>
                  <c:x val="1.124727763785463E-2"/>
                  <c:y val="4.5867020312228002E-2"/>
                </c:manualLayout>
              </c:layout>
              <c:tx>
                <c:rich>
                  <a:bodyPr/>
                  <a:lstStyle/>
                  <a:p>
                    <a:fld id="{566B06C8-531E-4E89-9FB5-D52CD009C0A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F8B-4725-A40B-AA4E5E075150}"/>
                </c:ext>
              </c:extLst>
            </c:dLbl>
            <c:dLbl>
              <c:idx val="9"/>
              <c:layout>
                <c:manualLayout>
                  <c:x val="-0.17754745455713503"/>
                  <c:y val="-7.7973934530787603E-2"/>
                </c:manualLayout>
              </c:layout>
              <c:tx>
                <c:rich>
                  <a:bodyPr/>
                  <a:lstStyle/>
                  <a:p>
                    <a:fld id="{206931EF-34CC-4A07-BD81-07B3F63BDF4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F8B-4725-A40B-AA4E5E075150}"/>
                </c:ext>
              </c:extLst>
            </c:dLbl>
            <c:dLbl>
              <c:idx val="10"/>
              <c:layout>
                <c:manualLayout>
                  <c:x val="-0.13440585105333433"/>
                  <c:y val="7.1517082858928327E-2"/>
                </c:manualLayout>
              </c:layout>
              <c:tx>
                <c:rich>
                  <a:bodyPr/>
                  <a:lstStyle/>
                  <a:p>
                    <a:fld id="{DB3A827F-D221-409A-8403-294E00AC206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F8B-4725-A40B-AA4E5E075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'Sitting Posture System'!$B$72:$B$82</c:f>
              <c:numCache>
                <c:formatCode>General</c:formatCode>
                <c:ptCount val="11"/>
                <c:pt idx="0">
                  <c:v>7.75</c:v>
                </c:pt>
                <c:pt idx="1">
                  <c:v>9.5</c:v>
                </c:pt>
                <c:pt idx="2">
                  <c:v>5.666666666666667</c:v>
                </c:pt>
                <c:pt idx="3">
                  <c:v>7.4</c:v>
                </c:pt>
                <c:pt idx="4">
                  <c:v>8.3333333333333339</c:v>
                </c:pt>
                <c:pt idx="5">
                  <c:v>8</c:v>
                </c:pt>
                <c:pt idx="6">
                  <c:v>6</c:v>
                </c:pt>
                <c:pt idx="7">
                  <c:v>15</c:v>
                </c:pt>
                <c:pt idx="8">
                  <c:v>8</c:v>
                </c:pt>
                <c:pt idx="9">
                  <c:v>10</c:v>
                </c:pt>
                <c:pt idx="10">
                  <c:v>4</c:v>
                </c:pt>
              </c:numCache>
            </c:numRef>
          </c:xVal>
          <c:yVal>
            <c:numRef>
              <c:f>'Sitting Posture System'!$C$72:$C$82</c:f>
              <c:numCache>
                <c:formatCode>0.00%</c:formatCode>
                <c:ptCount val="11"/>
                <c:pt idx="0">
                  <c:v>0.94724000000000008</c:v>
                </c:pt>
                <c:pt idx="1">
                  <c:v>0.95250000000000001</c:v>
                </c:pt>
                <c:pt idx="2">
                  <c:v>0.94235000000000002</c:v>
                </c:pt>
                <c:pt idx="3">
                  <c:v>0.89128333333333332</c:v>
                </c:pt>
                <c:pt idx="4">
                  <c:v>0.96329999999999993</c:v>
                </c:pt>
                <c:pt idx="5">
                  <c:v>0.98520000000000008</c:v>
                </c:pt>
                <c:pt idx="6">
                  <c:v>0.95669999999999999</c:v>
                </c:pt>
                <c:pt idx="7">
                  <c:v>0.88519999999999999</c:v>
                </c:pt>
                <c:pt idx="8">
                  <c:v>0.91679999999999995</c:v>
                </c:pt>
                <c:pt idx="9" formatCode="0%">
                  <c:v>0.78</c:v>
                </c:pt>
                <c:pt idx="10">
                  <c:v>0.99029999999999996</c:v>
                </c:pt>
              </c:numCache>
            </c:numRef>
          </c:yVal>
          <c:bubbleSize>
            <c:numRef>
              <c:f>'Sitting Posture System'!$D$72:$D$82</c:f>
              <c:numCache>
                <c:formatCode>General</c:formatCode>
                <c:ptCount val="11"/>
                <c:pt idx="0">
                  <c:v>8.6666666666666661</c:v>
                </c:pt>
                <c:pt idx="1">
                  <c:v>23</c:v>
                </c:pt>
                <c:pt idx="2">
                  <c:v>12</c:v>
                </c:pt>
                <c:pt idx="3">
                  <c:v>38.25</c:v>
                </c:pt>
                <c:pt idx="4">
                  <c:v>24.333333333333332</c:v>
                </c:pt>
                <c:pt idx="5">
                  <c:v>14.5</c:v>
                </c:pt>
                <c:pt idx="6">
                  <c:v>40</c:v>
                </c:pt>
                <c:pt idx="7">
                  <c:v>19</c:v>
                </c:pt>
                <c:pt idx="8">
                  <c:v>40</c:v>
                </c:pt>
                <c:pt idx="9">
                  <c:v>20</c:v>
                </c:pt>
                <c:pt idx="10">
                  <c:v>32</c:v>
                </c:pt>
              </c:numCache>
            </c:numRef>
          </c:bubbleSize>
          <c:bubble3D val="0"/>
          <c:extLst>
            <c:ext xmlns:c15="http://schemas.microsoft.com/office/drawing/2012/chart" uri="{02D57815-91ED-43cb-92C2-25804820EDAC}">
              <c15:datalabelsRange>
                <c15:f>'Sitting Posture System'!$A$72:$A$82</c15:f>
                <c15:dlblRangeCache>
                  <c:ptCount val="11"/>
                  <c:pt idx="0">
                    <c:v>CNN</c:v>
                  </c:pt>
                  <c:pt idx="1">
                    <c:v>KNN</c:v>
                  </c:pt>
                  <c:pt idx="2">
                    <c:v>Decision Tree</c:v>
                  </c:pt>
                  <c:pt idx="3">
                    <c:v>ANN</c:v>
                  </c:pt>
                  <c:pt idx="4">
                    <c:v>Random Forest</c:v>
                  </c:pt>
                  <c:pt idx="5">
                    <c:v>SVM</c:v>
                  </c:pt>
                  <c:pt idx="6">
                    <c:v>SOM (ISOM-SPR)</c:v>
                  </c:pt>
                  <c:pt idx="7">
                    <c:v>SNN</c:v>
                  </c:pt>
                  <c:pt idx="8">
                    <c:v>EMN</c:v>
                  </c:pt>
                  <c:pt idx="9">
                    <c:v>SimpleLogistic</c:v>
                  </c:pt>
                  <c:pt idx="10">
                    <c:v>LightGBM </c:v>
                  </c:pt>
                </c15:dlblRangeCache>
              </c15:datalabelsRange>
            </c:ext>
            <c:ext xmlns:c16="http://schemas.microsoft.com/office/drawing/2014/chart" uri="{C3380CC4-5D6E-409C-BE32-E72D297353CC}">
              <c16:uniqueId val="{00000000-AF8B-4725-A40B-AA4E5E075150}"/>
            </c:ext>
          </c:extLst>
        </c:ser>
        <c:dLbls>
          <c:showLegendKey val="0"/>
          <c:showVal val="0"/>
          <c:showCatName val="0"/>
          <c:showSerName val="0"/>
          <c:showPercent val="0"/>
          <c:showBubbleSize val="0"/>
        </c:dLbls>
        <c:bubbleScale val="30"/>
        <c:showNegBubbles val="0"/>
        <c:axId val="1764869535"/>
        <c:axId val="1094205999"/>
      </c:bubbleChart>
      <c:valAx>
        <c:axId val="1764869535"/>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Postures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205999"/>
        <c:crosses val="autoZero"/>
        <c:crossBetween val="midCat"/>
      </c:valAx>
      <c:valAx>
        <c:axId val="1094205999"/>
        <c:scaling>
          <c:orientation val="minMax"/>
          <c:max val="1.02"/>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69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Summay</a:t>
            </a:r>
            <a:r>
              <a:rPr lang="en-GB" baseline="0"/>
              <a:t> of Published Research Papers by the Senors being utilised from 2017 to 2023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'Sitting Posture System'!$A$102</c:f>
              <c:strCache>
                <c:ptCount val="1"/>
                <c:pt idx="0">
                  <c:v>Pressure Sensor</c:v>
                </c:pt>
              </c:strCache>
            </c:strRef>
          </c:tx>
          <c:spPr>
            <a:solidFill>
              <a:schemeClr val="accent1"/>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System'!$B$102:$E$102</c:f>
              <c:numCache>
                <c:formatCode>General</c:formatCode>
                <c:ptCount val="4"/>
                <c:pt idx="0">
                  <c:v>1</c:v>
                </c:pt>
                <c:pt idx="1">
                  <c:v>4</c:v>
                </c:pt>
                <c:pt idx="2">
                  <c:v>5</c:v>
                </c:pt>
                <c:pt idx="3">
                  <c:v>16</c:v>
                </c:pt>
              </c:numCache>
            </c:numRef>
          </c:val>
          <c:extLst>
            <c:ext xmlns:c16="http://schemas.microsoft.com/office/drawing/2014/chart" uri="{C3380CC4-5D6E-409C-BE32-E72D297353CC}">
              <c16:uniqueId val="{00000000-7B43-4357-8B4B-8441E2CFEAFE}"/>
            </c:ext>
          </c:extLst>
        </c:ser>
        <c:ser>
          <c:idx val="1"/>
          <c:order val="1"/>
          <c:tx>
            <c:strRef>
              <c:f>'Sitting Posture System'!$A$103</c:f>
              <c:strCache>
                <c:ptCount val="1"/>
                <c:pt idx="0">
                  <c:v>Load Cell</c:v>
                </c:pt>
              </c:strCache>
            </c:strRef>
          </c:tx>
          <c:spPr>
            <a:solidFill>
              <a:schemeClr val="accent2"/>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System'!$B$103:$E$103</c:f>
              <c:numCache>
                <c:formatCode>General</c:formatCode>
                <c:ptCount val="4"/>
                <c:pt idx="0">
                  <c:v>0</c:v>
                </c:pt>
                <c:pt idx="1">
                  <c:v>0</c:v>
                </c:pt>
                <c:pt idx="2">
                  <c:v>1</c:v>
                </c:pt>
                <c:pt idx="3">
                  <c:v>2</c:v>
                </c:pt>
              </c:numCache>
            </c:numRef>
          </c:val>
          <c:extLst>
            <c:ext xmlns:c16="http://schemas.microsoft.com/office/drawing/2014/chart" uri="{C3380CC4-5D6E-409C-BE32-E72D297353CC}">
              <c16:uniqueId val="{00000001-7B43-4357-8B4B-8441E2CFEAFE}"/>
            </c:ext>
          </c:extLst>
        </c:ser>
        <c:ser>
          <c:idx val="2"/>
          <c:order val="2"/>
          <c:tx>
            <c:strRef>
              <c:f>'Sitting Posture System'!$A$104</c:f>
              <c:strCache>
                <c:ptCount val="1"/>
                <c:pt idx="0">
                  <c:v>Camera</c:v>
                </c:pt>
              </c:strCache>
            </c:strRef>
          </c:tx>
          <c:spPr>
            <a:solidFill>
              <a:schemeClr val="accent3"/>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System'!$B$104:$E$104</c:f>
              <c:numCache>
                <c:formatCode>General</c:formatCode>
                <c:ptCount val="4"/>
                <c:pt idx="0">
                  <c:v>0</c:v>
                </c:pt>
                <c:pt idx="1">
                  <c:v>0</c:v>
                </c:pt>
                <c:pt idx="2">
                  <c:v>0</c:v>
                </c:pt>
                <c:pt idx="3">
                  <c:v>3</c:v>
                </c:pt>
              </c:numCache>
            </c:numRef>
          </c:val>
          <c:extLst>
            <c:ext xmlns:c16="http://schemas.microsoft.com/office/drawing/2014/chart" uri="{C3380CC4-5D6E-409C-BE32-E72D297353CC}">
              <c16:uniqueId val="{00000002-7B43-4357-8B4B-8441E2CFEAFE}"/>
            </c:ext>
          </c:extLst>
        </c:ser>
        <c:ser>
          <c:idx val="3"/>
          <c:order val="3"/>
          <c:tx>
            <c:strRef>
              <c:f>'Sitting Posture System'!$A$105</c:f>
              <c:strCache>
                <c:ptCount val="1"/>
                <c:pt idx="0">
                  <c:v>Flex Sensor</c:v>
                </c:pt>
              </c:strCache>
            </c:strRef>
          </c:tx>
          <c:spPr>
            <a:solidFill>
              <a:schemeClr val="accent4"/>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System'!$B$105:$E$105</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3-7B43-4357-8B4B-8441E2CFEAFE}"/>
            </c:ext>
          </c:extLst>
        </c:ser>
        <c:ser>
          <c:idx val="4"/>
          <c:order val="4"/>
          <c:tx>
            <c:strRef>
              <c:f>'Sitting Posture System'!$A$106</c:f>
              <c:strCache>
                <c:ptCount val="1"/>
                <c:pt idx="0">
                  <c:v>Distance Sensor</c:v>
                </c:pt>
              </c:strCache>
            </c:strRef>
          </c:tx>
          <c:spPr>
            <a:solidFill>
              <a:schemeClr val="accent6"/>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System'!$B$106:$E$106</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4-7B43-4357-8B4B-8441E2CFEAFE}"/>
            </c:ext>
          </c:extLst>
        </c:ser>
        <c:dLbls>
          <c:showLegendKey val="0"/>
          <c:showVal val="0"/>
          <c:showCatName val="0"/>
          <c:showSerName val="0"/>
          <c:showPercent val="0"/>
          <c:showBubbleSize val="0"/>
        </c:dLbls>
        <c:gapWidth val="77"/>
        <c:overlap val="100"/>
        <c:axId val="696241728"/>
        <c:axId val="762071583"/>
      </c:barChart>
      <c:catAx>
        <c:axId val="6962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71583"/>
        <c:crosses val="autoZero"/>
        <c:auto val="1"/>
        <c:lblAlgn val="ctr"/>
        <c:lblOffset val="100"/>
        <c:noMultiLvlLbl val="0"/>
      </c:catAx>
      <c:valAx>
        <c:axId val="76207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Numbers of Papers Published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4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Accumulaative</a:t>
            </a:r>
            <a:r>
              <a:rPr lang="en-GB" baseline="0"/>
              <a:t> number of published studies from 2013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'Literature review Papers'!$C$6</c:f>
              <c:strCache>
                <c:ptCount val="1"/>
                <c:pt idx="0">
                  <c:v>Researches</c:v>
                </c:pt>
              </c:strCache>
            </c:strRef>
          </c:tx>
          <c:spPr>
            <a:ln w="28575" cap="rnd">
              <a:solidFill>
                <a:schemeClr val="accent1"/>
              </a:solidFill>
              <a:round/>
            </a:ln>
            <a:effectLst/>
          </c:spPr>
          <c:marker>
            <c:symbol val="none"/>
          </c:marker>
          <c:cat>
            <c:numRef>
              <c:f>'Literature review Papers'!$B$7:$B$17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'Literature review Papers'!$C$7:$C$17</c:f>
              <c:numCache>
                <c:formatCode>General</c:formatCode>
                <c:ptCount val="11"/>
                <c:pt idx="0">
                  <c:v>237</c:v>
                </c:pt>
                <c:pt idx="1">
                  <c:v>275</c:v>
                </c:pt>
                <c:pt idx="2">
                  <c:v>272</c:v>
                </c:pt>
                <c:pt idx="3">
                  <c:v>310</c:v>
                </c:pt>
                <c:pt idx="4">
                  <c:v>325</c:v>
                </c:pt>
                <c:pt idx="5">
                  <c:v>414</c:v>
                </c:pt>
                <c:pt idx="6">
                  <c:v>451</c:v>
                </c:pt>
                <c:pt idx="7">
                  <c:v>524</c:v>
                </c:pt>
                <c:pt idx="8">
                  <c:v>615</c:v>
                </c:pt>
                <c:pt idx="9">
                  <c:v>714</c:v>
                </c:pt>
                <c:pt idx="10">
                  <c:v>758</c:v>
                </c:pt>
              </c:numCache>
            </c:numRef>
          </c:val>
          <c:smooth val="0"/>
          <c:extLst>
            <c:ext xmlns:c16="http://schemas.microsoft.com/office/drawing/2014/chart" uri="{C3380CC4-5D6E-409C-BE32-E72D297353CC}">
              <c16:uniqueId val="{00000000-98BE-4E14-85CB-0C086ABB63D6}"/>
            </c:ext>
          </c:extLst>
        </c:ser>
        <c:dLbls>
          <c:showLegendKey val="0"/>
          <c:showVal val="0"/>
          <c:showCatName val="0"/>
          <c:showSerName val="0"/>
          <c:showPercent val="0"/>
          <c:showBubbleSize val="0"/>
        </c:dLbls>
        <c:smooth val="0"/>
        <c:axId val="198380863"/>
        <c:axId val="1143064927"/>
      </c:lineChart>
      <c:catAx>
        <c:axId val="19838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a:t>
                </a:r>
                <a:r>
                  <a:rPr lang="en-GB" baseline="0"/>
                  <a:t> 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64927"/>
        <c:crosses val="autoZero"/>
        <c:auto val="1"/>
        <c:lblAlgn val="ctr"/>
        <c:lblOffset val="100"/>
        <c:noMultiLvlLbl val="0"/>
      </c:catAx>
      <c:valAx>
        <c:axId val="114306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Published</a:t>
                </a:r>
                <a:r>
                  <a:rPr lang="en-GB" baseline="0"/>
                  <a:t>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0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_xlchart.v1.0</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183067</xdr:colOff>
      <xdr:row>38</xdr:row>
      <xdr:rowOff>142282</xdr:rowOff>
    </xdr:from>
    <xdr:to>
      <xdr:col>14</xdr:col>
      <xdr:colOff>194407</xdr:colOff>
      <xdr:row>56</xdr:row>
      <xdr:rowOff>153621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849759</xdr:colOff>
      <xdr:row>36</xdr:row>
      <xdr:rowOff>180226</xdr:rowOff>
    </xdr:from>
    <xdr:to>
      <xdr:col>5</xdr:col>
      <xdr:colOff>477321</xdr:colOff>
      <xdr:row>52</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2857954</xdr:colOff>
      <xdr:row>52</xdr:row>
      <xdr:rowOff>97518</xdr:rowOff>
    </xdr:from>
    <xdr:to>
      <xdr:col>11</xdr:col>
      <xdr:colOff>383720</xdr:colOff>
      <xdr:row>66</xdr:row>
      <xdr:rowOff>173718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35204" y="10546443"/>
              <a:ext cx="7707991"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1112156</xdr:colOff>
      <xdr:row>68</xdr:row>
      <xdr:rowOff>145597</xdr:rowOff>
    </xdr:from>
    <xdr:to>
      <xdr:col>10</xdr:col>
      <xdr:colOff>455838</xdr:colOff>
      <xdr:row>85</xdr:row>
      <xdr:rowOff>107497</xdr:rowOff>
    </xdr:to>
    <xdr:graphicFrame macro="">
      <xdr:nvGraphicFramePr>
        <xdr:cNvPr id="6" name="Chart 5">
          <a:extLst>
            <a:ext uri="{FF2B5EF4-FFF2-40B4-BE49-F238E27FC236}">
              <a16:creationId xmlns:a16="http://schemas.microsoft.com/office/drawing/2014/main" id="{5763D5A7-05AB-4925-CB57-00E39E978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1471305</xdr:colOff>
      <xdr:row>82</xdr:row>
      <xdr:rowOff>155053</xdr:rowOff>
    </xdr:from>
    <xdr:to>
      <xdr:col>3</xdr:col>
      <xdr:colOff>1386795</xdr:colOff>
      <xdr:row>97</xdr:row>
      <xdr:rowOff>79740</xdr:rowOff>
    </xdr:to>
    <xdr:graphicFrame macro="">
      <xdr:nvGraphicFramePr>
        <xdr:cNvPr id="5" name="Chart 4">
          <a:extLst>
            <a:ext uri="{FF2B5EF4-FFF2-40B4-BE49-F238E27FC236}">
              <a16:creationId xmlns:a16="http://schemas.microsoft.com/office/drawing/2014/main" id="{547AE827-9929-D486-2FF2-084607F8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2514265</xdr:colOff>
      <xdr:row>78</xdr:row>
      <xdr:rowOff>187551</xdr:rowOff>
    </xdr:from>
    <xdr:to>
      <xdr:col>9</xdr:col>
      <xdr:colOff>1052487</xdr:colOff>
      <xdr:row>100</xdr:row>
      <xdr:rowOff>0</xdr:rowOff>
    </xdr:to>
    <xdr:graphicFrame macro="">
      <xdr:nvGraphicFramePr>
        <xdr:cNvPr id="9" name="Chart 8">
          <a:extLst>
            <a:ext uri="{FF2B5EF4-FFF2-40B4-BE49-F238E27FC236}">
              <a16:creationId xmlns:a16="http://schemas.microsoft.com/office/drawing/2014/main" id="{487705D8-EC89-D01D-FA1F-64E8A2EA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38099</xdr:colOff>
      <xdr:row>6</xdr:row>
      <xdr:rowOff>180974</xdr:rowOff>
    </xdr:from>
    <xdr:to>
      <xdr:col>12</xdr:col>
      <xdr:colOff>561974</xdr:colOff>
      <xdr:row>23</xdr:row>
      <xdr:rowOff>133349</xdr:rowOff>
    </xdr:to>
    <xdr:graphicFrame macro="">
      <xdr:nvGraphicFramePr>
        <xdr:cNvPr id="2" name="Chart 1">
          <a:extLst>
            <a:ext uri="{FF2B5EF4-FFF2-40B4-BE49-F238E27FC236}">
              <a16:creationId xmlns:a16="http://schemas.microsoft.com/office/drawing/2014/main" id="{7AB7E65B-DEC4-D4FD-F990-3CC4104A7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Q106"/>
  <sheetViews>
    <sheetView topLeftCell="E26" zoomScale="69" zoomScaleNormal="69" workbookViewId="0">
      <selection activeCell="L36" sqref="L36"/>
    </sheetView>
  </sheetViews>
  <sheetFormatPr defaultRowHeight="15" x14ac:dyDescent="0.25"/>
  <cols>
    <col min="1" max="1" width="19.42578125" customWidth="1"/>
    <col min="2" max="2" width="31.7109375" customWidth="1"/>
    <col min="3" max="4" width="38" customWidth="1"/>
    <col min="5" max="5" width="44.140625" customWidth="1"/>
    <col min="6" max="6" width="18.42578125" customWidth="1"/>
    <col min="7" max="7" width="16.28515625" customWidth="1"/>
    <col min="8" max="8" width="19" customWidth="1"/>
    <col min="9" max="9" width="25.28515625" customWidth="1"/>
    <col min="10" max="10" width="18.7109375" customWidth="1"/>
    <col min="11" max="11" width="10.85546875" customWidth="1"/>
    <col min="12" max="12" width="23" customWidth="1"/>
    <col min="13" max="13" width="18.85546875" customWidth="1"/>
    <col min="14" max="14" width="22.140625" customWidth="1"/>
    <col min="15" max="15" width="54.42578125" customWidth="1"/>
  </cols>
  <sheetData>
    <row r="1" spans="1:17" ht="15.75" thickBot="1" x14ac:dyDescent="0.3">
      <c r="A1" s="6" t="s">
        <v>228</v>
      </c>
      <c r="B1" s="6" t="s">
        <v>269</v>
      </c>
      <c r="C1" s="6" t="s">
        <v>0</v>
      </c>
      <c r="D1" s="6" t="s">
        <v>271</v>
      </c>
      <c r="E1" s="6" t="s">
        <v>1</v>
      </c>
      <c r="F1" s="6" t="s">
        <v>36</v>
      </c>
      <c r="G1" s="6" t="s">
        <v>3</v>
      </c>
      <c r="H1" s="6" t="s">
        <v>37</v>
      </c>
      <c r="I1" s="6" t="s">
        <v>2</v>
      </c>
      <c r="J1" s="6" t="s">
        <v>6</v>
      </c>
      <c r="K1" s="6" t="s">
        <v>4</v>
      </c>
      <c r="L1" s="6" t="s">
        <v>5</v>
      </c>
      <c r="M1" s="6" t="s">
        <v>49</v>
      </c>
      <c r="N1" s="6" t="s">
        <v>58</v>
      </c>
      <c r="O1" s="6" t="s">
        <v>66</v>
      </c>
      <c r="P1" s="6" t="s">
        <v>222</v>
      </c>
      <c r="Q1" s="23" t="s">
        <v>265</v>
      </c>
    </row>
    <row r="2" spans="1:17" ht="13.5" customHeight="1" thickTop="1" x14ac:dyDescent="0.25">
      <c r="A2" s="10" t="s">
        <v>229</v>
      </c>
      <c r="B2" s="24">
        <v>2023</v>
      </c>
      <c r="C2" s="10" t="s">
        <v>7</v>
      </c>
      <c r="D2" t="s">
        <v>272</v>
      </c>
      <c r="E2" s="2" t="s">
        <v>102</v>
      </c>
      <c r="F2" s="2" t="s">
        <v>104</v>
      </c>
      <c r="G2">
        <v>8</v>
      </c>
      <c r="H2" t="s">
        <v>99</v>
      </c>
      <c r="I2" s="24" t="s">
        <v>8</v>
      </c>
      <c r="J2" s="1">
        <v>0.98499999999999999</v>
      </c>
      <c r="K2">
        <v>10</v>
      </c>
      <c r="L2" s="2" t="s">
        <v>101</v>
      </c>
      <c r="M2" s="7" t="s">
        <v>117</v>
      </c>
      <c r="N2" t="s">
        <v>75</v>
      </c>
      <c r="O2" t="s">
        <v>108</v>
      </c>
    </row>
    <row r="3" spans="1:17" ht="15" customHeight="1" x14ac:dyDescent="0.25">
      <c r="A3" s="10" t="s">
        <v>229</v>
      </c>
      <c r="B3" s="24">
        <v>2021</v>
      </c>
      <c r="C3" s="11" t="s">
        <v>9</v>
      </c>
      <c r="D3" t="s">
        <v>273</v>
      </c>
      <c r="E3" s="9" t="s">
        <v>106</v>
      </c>
      <c r="F3" t="s">
        <v>107</v>
      </c>
      <c r="G3">
        <v>4</v>
      </c>
      <c r="H3" t="s">
        <v>100</v>
      </c>
      <c r="I3" t="s">
        <v>10</v>
      </c>
      <c r="J3" s="1">
        <v>0.99029999999999996</v>
      </c>
      <c r="K3">
        <v>32</v>
      </c>
      <c r="L3" s="2" t="s">
        <v>124</v>
      </c>
      <c r="M3" t="s">
        <v>133</v>
      </c>
      <c r="N3" t="s">
        <v>61</v>
      </c>
      <c r="O3" t="s">
        <v>109</v>
      </c>
      <c r="P3" t="s">
        <v>109</v>
      </c>
      <c r="Q3" s="3" t="s">
        <v>75</v>
      </c>
    </row>
    <row r="4" spans="1:17" x14ac:dyDescent="0.25">
      <c r="A4" t="s">
        <v>254</v>
      </c>
      <c r="B4" s="32">
        <v>2017</v>
      </c>
      <c r="C4" s="11" t="s">
        <v>11</v>
      </c>
      <c r="D4" t="s">
        <v>273</v>
      </c>
      <c r="E4" s="9" t="s">
        <v>103</v>
      </c>
      <c r="F4" t="s">
        <v>105</v>
      </c>
      <c r="G4">
        <v>8</v>
      </c>
      <c r="H4" t="s">
        <v>110</v>
      </c>
      <c r="I4" s="28" t="s">
        <v>12</v>
      </c>
      <c r="J4" s="1">
        <v>0.92200000000000004</v>
      </c>
      <c r="K4" s="7" t="s">
        <v>117</v>
      </c>
      <c r="L4" t="s">
        <v>112</v>
      </c>
      <c r="M4" s="7" t="s">
        <v>117</v>
      </c>
      <c r="N4" t="s">
        <v>75</v>
      </c>
      <c r="O4" t="s">
        <v>113</v>
      </c>
      <c r="P4" s="7" t="s">
        <v>117</v>
      </c>
      <c r="Q4" s="10" t="s">
        <v>61</v>
      </c>
    </row>
    <row r="5" spans="1:17" ht="15.75" customHeight="1" x14ac:dyDescent="0.25">
      <c r="A5" s="10" t="s">
        <v>253</v>
      </c>
      <c r="B5" s="24">
        <v>2023</v>
      </c>
      <c r="C5" s="10" t="s">
        <v>13</v>
      </c>
      <c r="D5" t="s">
        <v>273</v>
      </c>
      <c r="E5" s="9" t="s">
        <v>115</v>
      </c>
      <c r="F5" s="2" t="s">
        <v>116</v>
      </c>
      <c r="G5">
        <v>8</v>
      </c>
      <c r="H5" t="s">
        <v>114</v>
      </c>
      <c r="I5" s="7" t="s">
        <v>117</v>
      </c>
      <c r="J5" s="7" t="s">
        <v>117</v>
      </c>
      <c r="K5">
        <v>5</v>
      </c>
      <c r="L5" s="2" t="s">
        <v>118</v>
      </c>
      <c r="M5" s="7" t="s">
        <v>117</v>
      </c>
      <c r="N5" t="s">
        <v>61</v>
      </c>
      <c r="O5" t="s">
        <v>119</v>
      </c>
    </row>
    <row r="6" spans="1:17" ht="15.75" customHeight="1" x14ac:dyDescent="0.25">
      <c r="A6" t="s">
        <v>249</v>
      </c>
      <c r="B6" s="24">
        <v>2020</v>
      </c>
      <c r="C6" s="11" t="s">
        <v>14</v>
      </c>
      <c r="D6" t="s">
        <v>273</v>
      </c>
      <c r="E6" s="10" t="s">
        <v>121</v>
      </c>
      <c r="F6" t="s">
        <v>122</v>
      </c>
      <c r="G6">
        <v>9</v>
      </c>
      <c r="H6" s="7" t="s">
        <v>117</v>
      </c>
      <c r="I6" s="7" t="s">
        <v>117</v>
      </c>
      <c r="J6" s="7" t="s">
        <v>117</v>
      </c>
      <c r="K6">
        <v>12</v>
      </c>
      <c r="L6" s="2" t="s">
        <v>130</v>
      </c>
      <c r="M6" s="10" t="s">
        <v>134</v>
      </c>
      <c r="N6" t="s">
        <v>61</v>
      </c>
      <c r="O6" s="2" t="s">
        <v>120</v>
      </c>
    </row>
    <row r="7" spans="1:17" ht="15.75" customHeight="1" x14ac:dyDescent="0.25">
      <c r="A7" s="10" t="s">
        <v>229</v>
      </c>
      <c r="B7" s="24">
        <v>2022</v>
      </c>
      <c r="C7" s="10" t="s">
        <v>15</v>
      </c>
      <c r="D7" t="s">
        <v>273</v>
      </c>
      <c r="E7" s="10" t="s">
        <v>16</v>
      </c>
      <c r="F7" s="2" t="s">
        <v>123</v>
      </c>
      <c r="G7">
        <v>8</v>
      </c>
      <c r="H7" t="s">
        <v>128</v>
      </c>
      <c r="I7" t="s">
        <v>126</v>
      </c>
      <c r="J7" s="1">
        <v>0.91679999999999995</v>
      </c>
      <c r="K7">
        <v>40</v>
      </c>
      <c r="L7" s="2" t="s">
        <v>125</v>
      </c>
      <c r="M7" t="s">
        <v>132</v>
      </c>
      <c r="N7" t="s">
        <v>61</v>
      </c>
      <c r="O7" s="2" t="s">
        <v>127</v>
      </c>
    </row>
    <row r="8" spans="1:17" ht="16.5" customHeight="1" x14ac:dyDescent="0.25">
      <c r="A8" t="s">
        <v>252</v>
      </c>
      <c r="B8" s="24">
        <v>2022</v>
      </c>
      <c r="C8" s="12" t="s">
        <v>17</v>
      </c>
      <c r="D8" t="s">
        <v>273</v>
      </c>
      <c r="E8" t="s">
        <v>18</v>
      </c>
      <c r="F8" s="7" t="s">
        <v>117</v>
      </c>
      <c r="G8">
        <v>5</v>
      </c>
      <c r="H8" t="s">
        <v>129</v>
      </c>
      <c r="I8" s="7" t="s">
        <v>117</v>
      </c>
      <c r="J8" s="7" t="s">
        <v>117</v>
      </c>
      <c r="K8" s="7" t="s">
        <v>117</v>
      </c>
      <c r="L8" s="2" t="s">
        <v>138</v>
      </c>
      <c r="M8" s="10" t="s">
        <v>137</v>
      </c>
      <c r="N8" t="s">
        <v>61</v>
      </c>
      <c r="O8" t="s">
        <v>131</v>
      </c>
    </row>
    <row r="9" spans="1:17" ht="15" customHeight="1" x14ac:dyDescent="0.25">
      <c r="A9" t="s">
        <v>246</v>
      </c>
      <c r="B9" s="24">
        <v>2021</v>
      </c>
      <c r="C9" s="11" t="s">
        <v>19</v>
      </c>
      <c r="D9" t="s">
        <v>273</v>
      </c>
      <c r="E9" s="9" t="s">
        <v>263</v>
      </c>
      <c r="F9" s="2" t="s">
        <v>142</v>
      </c>
      <c r="G9">
        <v>7</v>
      </c>
      <c r="H9" s="2" t="s">
        <v>135</v>
      </c>
      <c r="I9" s="28" t="s">
        <v>139</v>
      </c>
      <c r="J9" s="1">
        <v>0.97070000000000001</v>
      </c>
      <c r="K9">
        <v>100</v>
      </c>
      <c r="L9" s="2" t="s">
        <v>140</v>
      </c>
      <c r="M9" s="10" t="s">
        <v>136</v>
      </c>
      <c r="N9" t="s">
        <v>61</v>
      </c>
      <c r="O9" s="2" t="s">
        <v>141</v>
      </c>
      <c r="P9" s="2" t="s">
        <v>268</v>
      </c>
      <c r="Q9" s="3" t="s">
        <v>75</v>
      </c>
    </row>
    <row r="10" spans="1:17" ht="15" customHeight="1" x14ac:dyDescent="0.25">
      <c r="A10" s="10" t="s">
        <v>229</v>
      </c>
      <c r="B10" s="32">
        <v>2018</v>
      </c>
      <c r="C10" s="10" t="s">
        <v>20</v>
      </c>
      <c r="D10" t="s">
        <v>272</v>
      </c>
      <c r="E10" t="s">
        <v>21</v>
      </c>
      <c r="F10" s="2" t="s">
        <v>144</v>
      </c>
      <c r="G10">
        <v>6</v>
      </c>
      <c r="H10" t="s">
        <v>143</v>
      </c>
      <c r="I10" s="12" t="s">
        <v>22</v>
      </c>
      <c r="J10" s="1">
        <v>0.97940000000000005</v>
      </c>
      <c r="K10">
        <v>9</v>
      </c>
      <c r="L10" s="2" t="s">
        <v>145</v>
      </c>
      <c r="M10" s="7" t="s">
        <v>117</v>
      </c>
      <c r="N10" t="s">
        <v>75</v>
      </c>
      <c r="O10" s="2" t="s">
        <v>146</v>
      </c>
    </row>
    <row r="11" spans="1:17" ht="14.25" customHeight="1" x14ac:dyDescent="0.25">
      <c r="A11" t="s">
        <v>246</v>
      </c>
      <c r="B11" s="32">
        <v>2018</v>
      </c>
      <c r="C11" s="10" t="s">
        <v>23</v>
      </c>
      <c r="D11" t="s">
        <v>273</v>
      </c>
      <c r="E11" s="21" t="s">
        <v>149</v>
      </c>
      <c r="F11" s="2" t="s">
        <v>150</v>
      </c>
      <c r="G11">
        <v>7</v>
      </c>
      <c r="H11" t="s">
        <v>147</v>
      </c>
      <c r="I11" s="7" t="s">
        <v>117</v>
      </c>
      <c r="J11" s="7" t="s">
        <v>117</v>
      </c>
      <c r="K11" s="7" t="s">
        <v>117</v>
      </c>
      <c r="L11" s="2" t="s">
        <v>152</v>
      </c>
      <c r="M11" t="s">
        <v>148</v>
      </c>
      <c r="N11" t="s">
        <v>61</v>
      </c>
      <c r="O11" s="2" t="s">
        <v>151</v>
      </c>
      <c r="P11" s="7" t="s">
        <v>117</v>
      </c>
      <c r="Q11" s="3" t="s">
        <v>75</v>
      </c>
    </row>
    <row r="12" spans="1:17" ht="14.25" customHeight="1" x14ac:dyDescent="0.25">
      <c r="A12" s="10" t="s">
        <v>230</v>
      </c>
      <c r="B12" s="24">
        <v>2019</v>
      </c>
      <c r="C12" t="s">
        <v>24</v>
      </c>
      <c r="D12" t="s">
        <v>274</v>
      </c>
      <c r="E12" t="s">
        <v>153</v>
      </c>
      <c r="F12" t="s">
        <v>154</v>
      </c>
      <c r="G12">
        <v>3</v>
      </c>
      <c r="H12" t="s">
        <v>156</v>
      </c>
      <c r="I12" s="26" t="s">
        <v>158</v>
      </c>
      <c r="J12" s="1">
        <v>0.99270000000000003</v>
      </c>
      <c r="K12">
        <v>14</v>
      </c>
      <c r="L12" s="2" t="s">
        <v>157</v>
      </c>
      <c r="M12" s="7" t="s">
        <v>117</v>
      </c>
      <c r="N12" t="s">
        <v>75</v>
      </c>
      <c r="O12" s="2" t="s">
        <v>155</v>
      </c>
    </row>
    <row r="13" spans="1:17" ht="16.5" customHeight="1" x14ac:dyDescent="0.25">
      <c r="A13" s="10" t="s">
        <v>230</v>
      </c>
      <c r="B13" s="24">
        <v>2020</v>
      </c>
      <c r="C13" s="10" t="s">
        <v>25</v>
      </c>
      <c r="D13" t="s">
        <v>275</v>
      </c>
      <c r="E13" s="10" t="s">
        <v>196</v>
      </c>
      <c r="F13" s="2" t="s">
        <v>159</v>
      </c>
      <c r="G13">
        <v>7</v>
      </c>
      <c r="H13" s="2" t="s">
        <v>111</v>
      </c>
      <c r="I13" s="28" t="s">
        <v>26</v>
      </c>
      <c r="J13" s="1">
        <v>0.97430000000000005</v>
      </c>
      <c r="K13">
        <v>11</v>
      </c>
      <c r="L13" s="2" t="s">
        <v>160</v>
      </c>
      <c r="M13" s="7" t="s">
        <v>117</v>
      </c>
      <c r="N13" t="s">
        <v>75</v>
      </c>
      <c r="O13" s="2" t="s">
        <v>161</v>
      </c>
    </row>
    <row r="14" spans="1:17" ht="16.5" customHeight="1" x14ac:dyDescent="0.25">
      <c r="A14" s="10" t="s">
        <v>230</v>
      </c>
      <c r="B14" s="24">
        <v>2021</v>
      </c>
      <c r="C14" s="10" t="s">
        <v>27</v>
      </c>
      <c r="D14" t="s">
        <v>277</v>
      </c>
      <c r="E14" s="13" t="s">
        <v>28</v>
      </c>
      <c r="F14" s="2" t="s">
        <v>162</v>
      </c>
      <c r="G14">
        <v>11</v>
      </c>
      <c r="H14" s="2" t="s">
        <v>163</v>
      </c>
      <c r="I14" s="24" t="s">
        <v>8</v>
      </c>
      <c r="J14" s="4">
        <v>0.92</v>
      </c>
      <c r="K14">
        <v>36</v>
      </c>
      <c r="L14" s="2" t="s">
        <v>165</v>
      </c>
      <c r="M14" s="7" t="s">
        <v>117</v>
      </c>
      <c r="N14" t="s">
        <v>75</v>
      </c>
      <c r="O14" s="2" t="s">
        <v>164</v>
      </c>
    </row>
    <row r="15" spans="1:17" ht="17.25" customHeight="1" x14ac:dyDescent="0.25">
      <c r="A15" t="s">
        <v>251</v>
      </c>
      <c r="B15" s="31">
        <v>2013</v>
      </c>
      <c r="C15" s="14" t="s">
        <v>29</v>
      </c>
      <c r="D15" t="s">
        <v>273</v>
      </c>
      <c r="E15" s="10" t="s">
        <v>30</v>
      </c>
      <c r="F15" s="2" t="s">
        <v>166</v>
      </c>
      <c r="G15">
        <v>8</v>
      </c>
      <c r="H15" t="s">
        <v>167</v>
      </c>
      <c r="I15" s="28" t="s">
        <v>12</v>
      </c>
      <c r="J15" s="1">
        <v>0.7</v>
      </c>
      <c r="K15">
        <v>30</v>
      </c>
      <c r="L15" s="2" t="s">
        <v>168</v>
      </c>
      <c r="M15" s="10" t="s">
        <v>54</v>
      </c>
      <c r="N15" t="s">
        <v>61</v>
      </c>
      <c r="O15" s="2" t="s">
        <v>169</v>
      </c>
    </row>
    <row r="16" spans="1:17" ht="15.75" customHeight="1" x14ac:dyDescent="0.25">
      <c r="A16" t="s">
        <v>250</v>
      </c>
      <c r="B16" s="30">
        <v>2007</v>
      </c>
      <c r="C16" s="10" t="s">
        <v>31</v>
      </c>
      <c r="D16" t="s">
        <v>273</v>
      </c>
      <c r="E16" s="10" t="s">
        <v>170</v>
      </c>
      <c r="F16" s="2" t="s">
        <v>172</v>
      </c>
      <c r="G16">
        <v>10</v>
      </c>
      <c r="H16" t="s">
        <v>171</v>
      </c>
      <c r="I16" t="s">
        <v>32</v>
      </c>
      <c r="J16" s="4">
        <v>0.78</v>
      </c>
      <c r="K16">
        <v>20</v>
      </c>
      <c r="L16" s="2" t="s">
        <v>173</v>
      </c>
      <c r="M16" s="7" t="s">
        <v>117</v>
      </c>
      <c r="N16" t="s">
        <v>75</v>
      </c>
      <c r="O16" s="2" t="s">
        <v>174</v>
      </c>
    </row>
    <row r="17" spans="1:17" ht="18" customHeight="1" x14ac:dyDescent="0.25">
      <c r="A17" s="10" t="s">
        <v>229</v>
      </c>
      <c r="B17" s="33">
        <v>2016</v>
      </c>
      <c r="C17" s="10" t="s">
        <v>33</v>
      </c>
      <c r="D17" t="s">
        <v>273</v>
      </c>
      <c r="E17" s="10" t="s">
        <v>35</v>
      </c>
      <c r="F17" s="2" t="s">
        <v>175</v>
      </c>
      <c r="G17">
        <v>5</v>
      </c>
      <c r="H17" s="2" t="s">
        <v>38</v>
      </c>
      <c r="I17" s="25" t="s">
        <v>34</v>
      </c>
      <c r="J17" s="1">
        <v>0.99470000000000003</v>
      </c>
      <c r="K17">
        <v>12</v>
      </c>
      <c r="L17" s="2" t="s">
        <v>195</v>
      </c>
      <c r="M17" s="7" t="s">
        <v>117</v>
      </c>
      <c r="N17" t="s">
        <v>75</v>
      </c>
      <c r="O17" s="2" t="s">
        <v>176</v>
      </c>
    </row>
    <row r="18" spans="1:17" ht="14.25" customHeight="1" x14ac:dyDescent="0.25">
      <c r="A18" t="s">
        <v>249</v>
      </c>
      <c r="B18" s="33">
        <v>2016</v>
      </c>
      <c r="C18" s="9" t="s">
        <v>41</v>
      </c>
      <c r="D18" t="s">
        <v>273</v>
      </c>
      <c r="E18" s="10" t="s">
        <v>39</v>
      </c>
      <c r="F18" s="2" t="s">
        <v>178</v>
      </c>
      <c r="G18">
        <v>7</v>
      </c>
      <c r="H18" s="2" t="s">
        <v>177</v>
      </c>
      <c r="I18" s="26" t="s">
        <v>40</v>
      </c>
      <c r="J18" s="8">
        <v>0.90900000000000003</v>
      </c>
      <c r="K18">
        <v>41</v>
      </c>
      <c r="L18" s="2" t="s">
        <v>179</v>
      </c>
      <c r="M18" s="7" t="s">
        <v>117</v>
      </c>
      <c r="N18" t="s">
        <v>75</v>
      </c>
      <c r="O18" s="2" t="s">
        <v>180</v>
      </c>
    </row>
    <row r="19" spans="1:17" ht="13.5" customHeight="1" x14ac:dyDescent="0.25">
      <c r="A19" s="10" t="s">
        <v>229</v>
      </c>
      <c r="B19" s="24">
        <v>2023</v>
      </c>
      <c r="C19" s="10" t="s">
        <v>42</v>
      </c>
      <c r="D19" t="s">
        <v>273</v>
      </c>
      <c r="E19" s="10" t="s">
        <v>43</v>
      </c>
      <c r="F19" s="2" t="s">
        <v>181</v>
      </c>
      <c r="G19">
        <v>10</v>
      </c>
      <c r="H19" t="s">
        <v>45</v>
      </c>
      <c r="I19" s="12" t="s">
        <v>44</v>
      </c>
      <c r="J19" s="1">
        <v>0.99099999999999999</v>
      </c>
      <c r="K19">
        <v>20</v>
      </c>
      <c r="L19" s="2" t="s">
        <v>183</v>
      </c>
      <c r="M19" s="10" t="s">
        <v>182</v>
      </c>
      <c r="N19" t="s">
        <v>61</v>
      </c>
      <c r="O19" s="2" t="s">
        <v>184</v>
      </c>
    </row>
    <row r="20" spans="1:17" ht="15.75" customHeight="1" x14ac:dyDescent="0.25">
      <c r="A20" s="10" t="s">
        <v>248</v>
      </c>
      <c r="B20" s="32">
        <v>2018</v>
      </c>
      <c r="C20" t="s">
        <v>23</v>
      </c>
      <c r="D20" t="s">
        <v>273</v>
      </c>
      <c r="E20" s="9" t="s">
        <v>187</v>
      </c>
      <c r="F20" s="2" t="s">
        <v>186</v>
      </c>
      <c r="G20">
        <v>5</v>
      </c>
      <c r="H20" t="s">
        <v>47</v>
      </c>
      <c r="I20" s="9" t="s">
        <v>46</v>
      </c>
      <c r="J20" s="1">
        <v>0.95299999999999996</v>
      </c>
      <c r="K20">
        <v>10</v>
      </c>
      <c r="L20" s="2" t="s">
        <v>185</v>
      </c>
      <c r="M20" s="7" t="s">
        <v>117</v>
      </c>
      <c r="N20" t="s">
        <v>75</v>
      </c>
      <c r="O20" s="2" t="s">
        <v>188</v>
      </c>
      <c r="P20" s="2" t="s">
        <v>266</v>
      </c>
      <c r="Q20" s="10" t="s">
        <v>61</v>
      </c>
    </row>
    <row r="21" spans="1:17" ht="15" customHeight="1" x14ac:dyDescent="0.25">
      <c r="A21" s="10" t="s">
        <v>247</v>
      </c>
      <c r="B21" s="24">
        <v>2021</v>
      </c>
      <c r="C21" s="10" t="s">
        <v>48</v>
      </c>
      <c r="D21" t="s">
        <v>273</v>
      </c>
      <c r="E21" s="13" t="s">
        <v>85</v>
      </c>
      <c r="F21" s="2" t="s">
        <v>189</v>
      </c>
      <c r="G21">
        <v>7</v>
      </c>
      <c r="H21" s="2" t="s">
        <v>50</v>
      </c>
      <c r="I21" s="28" t="s">
        <v>12</v>
      </c>
      <c r="J21" s="1">
        <v>0.81</v>
      </c>
      <c r="K21">
        <v>12</v>
      </c>
      <c r="L21" s="2" t="s">
        <v>192</v>
      </c>
      <c r="M21" t="s">
        <v>190</v>
      </c>
      <c r="N21" t="s">
        <v>61</v>
      </c>
      <c r="O21" s="2" t="s">
        <v>191</v>
      </c>
    </row>
    <row r="22" spans="1:17" ht="17.25" customHeight="1" x14ac:dyDescent="0.25">
      <c r="A22" s="10" t="s">
        <v>229</v>
      </c>
      <c r="B22" s="24">
        <v>2021</v>
      </c>
      <c r="C22" t="s">
        <v>51</v>
      </c>
      <c r="D22" t="s">
        <v>273</v>
      </c>
      <c r="E22" s="9" t="s">
        <v>53</v>
      </c>
      <c r="F22" s="2" t="s">
        <v>142</v>
      </c>
      <c r="G22">
        <v>6</v>
      </c>
      <c r="H22" s="2" t="s">
        <v>55</v>
      </c>
      <c r="I22" t="s">
        <v>52</v>
      </c>
      <c r="J22" s="1">
        <v>0.95669999999999999</v>
      </c>
      <c r="K22">
        <v>40</v>
      </c>
      <c r="L22" t="s">
        <v>56</v>
      </c>
      <c r="M22" s="10" t="s">
        <v>54</v>
      </c>
      <c r="N22" t="s">
        <v>61</v>
      </c>
      <c r="O22" s="2" t="s">
        <v>219</v>
      </c>
      <c r="P22" t="s">
        <v>267</v>
      </c>
      <c r="Q22" s="10" t="s">
        <v>61</v>
      </c>
    </row>
    <row r="23" spans="1:17" ht="17.25" customHeight="1" x14ac:dyDescent="0.25">
      <c r="A23" t="s">
        <v>246</v>
      </c>
      <c r="B23" s="24">
        <v>2020</v>
      </c>
      <c r="C23" t="s">
        <v>57</v>
      </c>
      <c r="D23" t="s">
        <v>273</v>
      </c>
      <c r="E23" s="9" t="s">
        <v>59</v>
      </c>
      <c r="F23" s="2" t="s">
        <v>220</v>
      </c>
      <c r="G23">
        <v>5</v>
      </c>
      <c r="H23" s="2" t="s">
        <v>60</v>
      </c>
      <c r="I23" s="9" t="s">
        <v>46</v>
      </c>
      <c r="J23" s="1">
        <v>0.99819999999999998</v>
      </c>
      <c r="K23">
        <v>8</v>
      </c>
      <c r="L23" s="2" t="s">
        <v>62</v>
      </c>
      <c r="M23" s="7" t="s">
        <v>117</v>
      </c>
      <c r="N23" t="s">
        <v>61</v>
      </c>
      <c r="O23" s="2" t="s">
        <v>221</v>
      </c>
      <c r="P23" s="7" t="s">
        <v>117</v>
      </c>
      <c r="Q23" s="10" t="s">
        <v>61</v>
      </c>
    </row>
    <row r="24" spans="1:17" ht="21" customHeight="1" x14ac:dyDescent="0.25">
      <c r="A24" t="s">
        <v>245</v>
      </c>
      <c r="B24" s="24">
        <v>2019</v>
      </c>
      <c r="C24" t="s">
        <v>63</v>
      </c>
      <c r="D24" t="s">
        <v>274</v>
      </c>
      <c r="E24" t="s">
        <v>64</v>
      </c>
      <c r="F24" s="2" t="s">
        <v>223</v>
      </c>
      <c r="G24" s="7" t="s">
        <v>117</v>
      </c>
      <c r="H24" s="7" t="s">
        <v>117</v>
      </c>
      <c r="I24" s="9" t="s">
        <v>46</v>
      </c>
      <c r="J24" s="4">
        <v>0.9</v>
      </c>
      <c r="K24" s="7" t="s">
        <v>117</v>
      </c>
      <c r="L24" s="2" t="s">
        <v>80</v>
      </c>
      <c r="M24" s="13" t="s">
        <v>65</v>
      </c>
      <c r="N24" t="s">
        <v>61</v>
      </c>
      <c r="O24" t="s">
        <v>67</v>
      </c>
      <c r="P24" s="7" t="s">
        <v>117</v>
      </c>
    </row>
    <row r="25" spans="1:17" ht="19.5" customHeight="1" x14ac:dyDescent="0.25">
      <c r="A25" s="10" t="s">
        <v>230</v>
      </c>
      <c r="B25" s="24">
        <v>2020</v>
      </c>
      <c r="C25" t="s">
        <v>68</v>
      </c>
      <c r="D25" t="s">
        <v>273</v>
      </c>
      <c r="E25" s="10" t="s">
        <v>224</v>
      </c>
      <c r="F25" t="s">
        <v>220</v>
      </c>
      <c r="G25">
        <v>5</v>
      </c>
      <c r="H25" s="2" t="s">
        <v>69</v>
      </c>
      <c r="I25" s="25" t="s">
        <v>70</v>
      </c>
      <c r="J25" s="4">
        <v>0.89</v>
      </c>
      <c r="K25" s="7" t="s">
        <v>117</v>
      </c>
      <c r="L25" s="2" t="s">
        <v>194</v>
      </c>
      <c r="M25" s="7" t="s">
        <v>117</v>
      </c>
      <c r="N25" s="7" t="s">
        <v>117</v>
      </c>
      <c r="P25" t="s">
        <v>225</v>
      </c>
    </row>
    <row r="26" spans="1:17" s="16" customFormat="1" ht="17.25" customHeight="1" x14ac:dyDescent="0.25">
      <c r="A26" s="16" t="s">
        <v>244</v>
      </c>
      <c r="C26" s="16" t="s">
        <v>71</v>
      </c>
      <c r="D26"/>
      <c r="E26" s="16" t="s">
        <v>226</v>
      </c>
      <c r="F26" s="16" t="s">
        <v>220</v>
      </c>
      <c r="G26" s="16">
        <v>4</v>
      </c>
      <c r="H26" s="17" t="s">
        <v>73</v>
      </c>
      <c r="I26" s="19"/>
      <c r="J26" s="19"/>
      <c r="K26" s="16">
        <v>5</v>
      </c>
      <c r="L26" s="16" t="s">
        <v>74</v>
      </c>
      <c r="M26" s="16" t="s">
        <v>227</v>
      </c>
      <c r="N26" s="16" t="s">
        <v>75</v>
      </c>
      <c r="O26" s="17" t="s">
        <v>76</v>
      </c>
      <c r="P26" s="18" t="s">
        <v>117</v>
      </c>
    </row>
    <row r="27" spans="1:17" ht="15" customHeight="1" x14ac:dyDescent="0.25">
      <c r="A27" s="10" t="s">
        <v>229</v>
      </c>
      <c r="B27" s="31">
        <v>2013</v>
      </c>
      <c r="C27" t="s">
        <v>72</v>
      </c>
      <c r="D27" t="s">
        <v>273</v>
      </c>
      <c r="E27" s="10" t="s">
        <v>77</v>
      </c>
      <c r="F27" t="s">
        <v>220</v>
      </c>
      <c r="G27" s="3"/>
      <c r="H27" s="20" t="s">
        <v>117</v>
      </c>
      <c r="I27" s="28" t="s">
        <v>12</v>
      </c>
      <c r="J27" s="20" t="s">
        <v>117</v>
      </c>
      <c r="K27" s="20" t="s">
        <v>117</v>
      </c>
      <c r="L27" t="s">
        <v>193</v>
      </c>
      <c r="M27" s="10" t="s">
        <v>78</v>
      </c>
      <c r="N27" t="s">
        <v>61</v>
      </c>
      <c r="O27" s="2" t="s">
        <v>79</v>
      </c>
      <c r="P27" s="18" t="s">
        <v>117</v>
      </c>
    </row>
    <row r="28" spans="1:17" ht="15.75" customHeight="1" x14ac:dyDescent="0.25">
      <c r="A28" s="10" t="s">
        <v>230</v>
      </c>
      <c r="B28" s="24">
        <v>2021</v>
      </c>
      <c r="C28" s="10" t="s">
        <v>81</v>
      </c>
      <c r="D28" t="s">
        <v>273</v>
      </c>
      <c r="E28" s="9" t="s">
        <v>84</v>
      </c>
      <c r="F28" s="2" t="s">
        <v>231</v>
      </c>
      <c r="G28">
        <v>15</v>
      </c>
      <c r="H28" s="2" t="s">
        <v>83</v>
      </c>
      <c r="I28" t="s">
        <v>82</v>
      </c>
      <c r="J28" s="1">
        <v>0.88519999999999999</v>
      </c>
      <c r="K28">
        <v>19</v>
      </c>
      <c r="L28" s="2" t="s">
        <v>87</v>
      </c>
      <c r="M28" s="10" t="s">
        <v>86</v>
      </c>
      <c r="N28" t="s">
        <v>61</v>
      </c>
      <c r="O28" t="s">
        <v>233</v>
      </c>
      <c r="P28" t="s">
        <v>232</v>
      </c>
      <c r="Q28" t="s">
        <v>75</v>
      </c>
    </row>
    <row r="29" spans="1:17" ht="17.25" customHeight="1" x14ac:dyDescent="0.25">
      <c r="A29" s="10" t="s">
        <v>230</v>
      </c>
      <c r="B29" s="24">
        <v>2023</v>
      </c>
      <c r="C29" t="s">
        <v>89</v>
      </c>
      <c r="D29" t="s">
        <v>274</v>
      </c>
      <c r="E29" t="s">
        <v>93</v>
      </c>
      <c r="F29" t="s">
        <v>234</v>
      </c>
      <c r="G29">
        <v>6</v>
      </c>
      <c r="H29" s="2" t="s">
        <v>91</v>
      </c>
      <c r="I29" s="9" t="s">
        <v>90</v>
      </c>
      <c r="J29" s="1">
        <v>0.92500000000000004</v>
      </c>
      <c r="K29" s="7" t="s">
        <v>117</v>
      </c>
      <c r="L29" s="2" t="s">
        <v>236</v>
      </c>
      <c r="M29" s="7" t="s">
        <v>117</v>
      </c>
      <c r="N29" t="s">
        <v>61</v>
      </c>
      <c r="O29" t="s">
        <v>235</v>
      </c>
      <c r="P29" s="18" t="s">
        <v>117</v>
      </c>
    </row>
    <row r="30" spans="1:17" ht="15.75" customHeight="1" x14ac:dyDescent="0.25">
      <c r="A30" s="10" t="s">
        <v>230</v>
      </c>
      <c r="B30" s="31">
        <v>2014</v>
      </c>
      <c r="C30" t="s">
        <v>92</v>
      </c>
      <c r="D30" t="s">
        <v>273</v>
      </c>
      <c r="E30" s="13" t="s">
        <v>264</v>
      </c>
      <c r="F30" s="2" t="s">
        <v>237</v>
      </c>
      <c r="G30">
        <v>7</v>
      </c>
      <c r="H30" s="2" t="s">
        <v>95</v>
      </c>
      <c r="I30" s="25" t="s">
        <v>94</v>
      </c>
      <c r="J30" s="3"/>
      <c r="K30" s="7" t="s">
        <v>117</v>
      </c>
      <c r="L30" s="2" t="s">
        <v>238</v>
      </c>
      <c r="M30" s="7" t="s">
        <v>117</v>
      </c>
      <c r="N30" t="s">
        <v>61</v>
      </c>
      <c r="P30" s="18" t="s">
        <v>117</v>
      </c>
    </row>
    <row r="31" spans="1:17" ht="15.75" customHeight="1" x14ac:dyDescent="0.25">
      <c r="A31" s="10" t="s">
        <v>230</v>
      </c>
      <c r="B31" s="24">
        <v>2022</v>
      </c>
      <c r="C31" s="10" t="s">
        <v>197</v>
      </c>
      <c r="D31" t="s">
        <v>275</v>
      </c>
      <c r="E31" s="13" t="s">
        <v>198</v>
      </c>
      <c r="F31" s="20" t="s">
        <v>117</v>
      </c>
      <c r="G31">
        <v>7</v>
      </c>
      <c r="H31" s="2" t="s">
        <v>199</v>
      </c>
      <c r="I31" s="7" t="s">
        <v>117</v>
      </c>
      <c r="J31" s="7" t="s">
        <v>117</v>
      </c>
      <c r="K31" s="7" t="s">
        <v>117</v>
      </c>
      <c r="L31" s="2" t="s">
        <v>239</v>
      </c>
      <c r="M31" s="7" t="s">
        <v>117</v>
      </c>
      <c r="N31" t="s">
        <v>75</v>
      </c>
      <c r="O31" t="s">
        <v>200</v>
      </c>
      <c r="P31" s="18" t="s">
        <v>117</v>
      </c>
    </row>
    <row r="32" spans="1:17" ht="15.75" customHeight="1" x14ac:dyDescent="0.25">
      <c r="A32" s="10" t="s">
        <v>230</v>
      </c>
      <c r="B32" s="31">
        <v>2013</v>
      </c>
      <c r="C32" s="10" t="s">
        <v>88</v>
      </c>
      <c r="D32" t="s">
        <v>273</v>
      </c>
      <c r="E32" s="22" t="s">
        <v>205</v>
      </c>
      <c r="F32" t="s">
        <v>206</v>
      </c>
      <c r="G32">
        <v>7</v>
      </c>
      <c r="H32" s="2" t="s">
        <v>202</v>
      </c>
      <c r="I32" t="s">
        <v>203</v>
      </c>
      <c r="J32" s="1">
        <v>0.85899999999999999</v>
      </c>
      <c r="K32">
        <v>14</v>
      </c>
      <c r="L32" s="2" t="s">
        <v>204</v>
      </c>
      <c r="M32" t="s">
        <v>201</v>
      </c>
      <c r="N32" t="s">
        <v>61</v>
      </c>
      <c r="O32" t="s">
        <v>240</v>
      </c>
      <c r="P32" s="18" t="s">
        <v>117</v>
      </c>
    </row>
    <row r="33" spans="1:16" ht="20.25" customHeight="1" x14ac:dyDescent="0.25">
      <c r="A33" s="10" t="s">
        <v>229</v>
      </c>
      <c r="B33" s="24">
        <v>2023</v>
      </c>
      <c r="C33" s="10" t="s">
        <v>209</v>
      </c>
      <c r="D33" t="s">
        <v>273</v>
      </c>
      <c r="E33" s="13" t="s">
        <v>210</v>
      </c>
      <c r="F33" s="2" t="s">
        <v>212</v>
      </c>
      <c r="G33">
        <v>6</v>
      </c>
      <c r="H33" s="2" t="s">
        <v>242</v>
      </c>
      <c r="I33" s="7" t="s">
        <v>117</v>
      </c>
      <c r="J33" s="7" t="s">
        <v>117</v>
      </c>
      <c r="K33">
        <v>2</v>
      </c>
      <c r="L33" s="2" t="s">
        <v>241</v>
      </c>
      <c r="M33" s="15" t="s">
        <v>86</v>
      </c>
      <c r="N33" t="s">
        <v>61</v>
      </c>
      <c r="O33" s="2" t="s">
        <v>211</v>
      </c>
      <c r="P33" s="18" t="s">
        <v>117</v>
      </c>
    </row>
    <row r="34" spans="1:16" ht="16.5" customHeight="1" x14ac:dyDescent="0.25">
      <c r="A34" s="10" t="s">
        <v>230</v>
      </c>
      <c r="B34" s="24">
        <v>2019</v>
      </c>
      <c r="C34" s="10" t="s">
        <v>270</v>
      </c>
      <c r="D34" t="s">
        <v>277</v>
      </c>
      <c r="E34" s="13" t="s">
        <v>213</v>
      </c>
      <c r="F34" s="2" t="s">
        <v>214</v>
      </c>
      <c r="G34">
        <v>15</v>
      </c>
      <c r="H34" s="2" t="s">
        <v>243</v>
      </c>
      <c r="I34" s="9" t="s">
        <v>215</v>
      </c>
      <c r="J34" s="4">
        <v>0.96</v>
      </c>
      <c r="K34">
        <v>8</v>
      </c>
      <c r="L34" s="2" t="s">
        <v>216</v>
      </c>
      <c r="M34" s="13" t="s">
        <v>217</v>
      </c>
      <c r="N34" t="s">
        <v>61</v>
      </c>
      <c r="O34" s="2" t="s">
        <v>218</v>
      </c>
      <c r="P34" s="18" t="s">
        <v>117</v>
      </c>
    </row>
    <row r="35" spans="1:16" ht="15.75" customHeight="1" x14ac:dyDescent="0.25">
      <c r="A35" s="10" t="s">
        <v>229</v>
      </c>
      <c r="B35" s="24">
        <v>2022</v>
      </c>
      <c r="C35" s="10" t="s">
        <v>255</v>
      </c>
      <c r="D35" t="s">
        <v>273</v>
      </c>
      <c r="E35" s="13" t="s">
        <v>256</v>
      </c>
      <c r="F35" s="2" t="s">
        <v>259</v>
      </c>
      <c r="G35">
        <v>15</v>
      </c>
      <c r="H35" s="2" t="s">
        <v>258</v>
      </c>
      <c r="I35" s="27" t="s">
        <v>40</v>
      </c>
      <c r="J35" s="1">
        <v>0.98819999999999997</v>
      </c>
      <c r="K35">
        <v>18</v>
      </c>
      <c r="L35" s="2" t="s">
        <v>262</v>
      </c>
      <c r="M35" s="10" t="s">
        <v>257</v>
      </c>
      <c r="N35" t="s">
        <v>61</v>
      </c>
      <c r="O35" s="2" t="s">
        <v>261</v>
      </c>
      <c r="P35" t="s">
        <v>260</v>
      </c>
    </row>
    <row r="36" spans="1:16" ht="18.75" customHeight="1" x14ac:dyDescent="0.25">
      <c r="A36" s="10" t="s">
        <v>230</v>
      </c>
      <c r="B36" s="24">
        <v>2023</v>
      </c>
      <c r="D36" t="s">
        <v>273</v>
      </c>
      <c r="E36" s="13" t="s">
        <v>317</v>
      </c>
      <c r="F36" s="2" t="s">
        <v>318</v>
      </c>
      <c r="G36">
        <v>6</v>
      </c>
      <c r="H36" s="2" t="s">
        <v>319</v>
      </c>
      <c r="I36" t="s">
        <v>321</v>
      </c>
      <c r="J36" s="4">
        <v>0.95</v>
      </c>
      <c r="K36">
        <v>37</v>
      </c>
      <c r="L36" s="2" t="s">
        <v>322</v>
      </c>
      <c r="M36" s="10" t="s">
        <v>320</v>
      </c>
      <c r="N36" t="s">
        <v>61</v>
      </c>
    </row>
    <row r="40" spans="1:16" x14ac:dyDescent="0.25">
      <c r="G40" t="s">
        <v>293</v>
      </c>
      <c r="H40">
        <f>AVERAGE(K2:K35)</f>
        <v>21.12</v>
      </c>
    </row>
    <row r="44" spans="1:16" x14ac:dyDescent="0.25">
      <c r="G44">
        <f>AVERAGE(G2:G35)</f>
        <v>7.53125</v>
      </c>
      <c r="I44" t="s">
        <v>12</v>
      </c>
      <c r="J44" s="1">
        <f>AVERAGE(J2:J30)</f>
        <v>0.92472727272727273</v>
      </c>
      <c r="K44">
        <f>AVERAGE(K2:K30)</f>
        <v>23.142857142857142</v>
      </c>
    </row>
    <row r="45" spans="1:16" x14ac:dyDescent="0.25">
      <c r="C45" s="5" t="s">
        <v>96</v>
      </c>
      <c r="D45" s="5"/>
      <c r="G45">
        <f>MAX(G2:G35)</f>
        <v>15</v>
      </c>
      <c r="J45" s="1">
        <f>MAX(J2:J30)</f>
        <v>0.99819999999999998</v>
      </c>
      <c r="K45">
        <f>MAX(K2:K29)</f>
        <v>100</v>
      </c>
    </row>
    <row r="46" spans="1:16" x14ac:dyDescent="0.25">
      <c r="A46" t="s">
        <v>273</v>
      </c>
      <c r="B46">
        <v>26</v>
      </c>
      <c r="C46" t="s">
        <v>97</v>
      </c>
      <c r="G46">
        <f>MIN(G2:G35)</f>
        <v>3</v>
      </c>
      <c r="J46" s="1">
        <f>MIN(J2:J30)</f>
        <v>0.7</v>
      </c>
      <c r="K46">
        <f>MIN(K2:K29)</f>
        <v>5</v>
      </c>
    </row>
    <row r="47" spans="1:16" x14ac:dyDescent="0.25">
      <c r="A47" t="s">
        <v>272</v>
      </c>
      <c r="B47">
        <v>3</v>
      </c>
      <c r="J47" s="1"/>
    </row>
    <row r="48" spans="1:16" x14ac:dyDescent="0.25">
      <c r="A48" t="s">
        <v>276</v>
      </c>
      <c r="B48">
        <v>2</v>
      </c>
      <c r="C48" t="s">
        <v>98</v>
      </c>
    </row>
    <row r="49" spans="1:8" x14ac:dyDescent="0.25">
      <c r="A49" t="s">
        <v>275</v>
      </c>
      <c r="B49">
        <v>2</v>
      </c>
      <c r="G49" t="s">
        <v>208</v>
      </c>
      <c r="H49">
        <v>22</v>
      </c>
    </row>
    <row r="50" spans="1:8" x14ac:dyDescent="0.25">
      <c r="A50" t="s">
        <v>278</v>
      </c>
      <c r="B50">
        <v>3</v>
      </c>
      <c r="G50" t="s">
        <v>207</v>
      </c>
      <c r="H50">
        <v>11</v>
      </c>
    </row>
    <row r="71" spans="1:4" x14ac:dyDescent="0.25">
      <c r="A71" s="29" t="s">
        <v>279</v>
      </c>
      <c r="B71" s="29" t="s">
        <v>3</v>
      </c>
      <c r="C71" s="29" t="s">
        <v>280</v>
      </c>
      <c r="D71" s="29" t="s">
        <v>284</v>
      </c>
    </row>
    <row r="72" spans="1:4" x14ac:dyDescent="0.25">
      <c r="A72" t="s">
        <v>281</v>
      </c>
      <c r="B72">
        <f>AVERAGE(G20,G23,G29,G34)</f>
        <v>7.75</v>
      </c>
      <c r="C72" s="1">
        <f>AVERAGE(J20,J23,J24,J29,J34)</f>
        <v>0.94724000000000008</v>
      </c>
      <c r="D72">
        <f>AVERAGE(K23, K34,K20)</f>
        <v>8.6666666666666661</v>
      </c>
    </row>
    <row r="73" spans="1:4" x14ac:dyDescent="0.25">
      <c r="A73" t="s">
        <v>225</v>
      </c>
      <c r="B73">
        <f>AVERAGE(G14,G2)</f>
        <v>9.5</v>
      </c>
      <c r="C73" s="1">
        <f>AVERAGE(J2,J14)</f>
        <v>0.95250000000000001</v>
      </c>
      <c r="D73">
        <f>AVERAGE(K14,K2)</f>
        <v>23</v>
      </c>
    </row>
    <row r="74" spans="1:4" x14ac:dyDescent="0.25">
      <c r="A74" t="s">
        <v>70</v>
      </c>
      <c r="B74">
        <f>AVERAGE(G30,G25,G17)</f>
        <v>5.666666666666667</v>
      </c>
      <c r="C74" s="1">
        <f>AVERAGE(J17,J25)</f>
        <v>0.94235000000000002</v>
      </c>
      <c r="D74">
        <f>AVERAGE(K17)</f>
        <v>12</v>
      </c>
    </row>
    <row r="75" spans="1:4" x14ac:dyDescent="0.25">
      <c r="A75" t="s">
        <v>12</v>
      </c>
      <c r="B75">
        <f>AVERAGE(G4,G9,G13,G21,G15)</f>
        <v>7.4</v>
      </c>
      <c r="C75" s="1">
        <f>AVERAGE(J4,J9,J9,J13,J15,J21)</f>
        <v>0.89128333333333332</v>
      </c>
      <c r="D75">
        <f>AVERAGE(K9,K13,K15,K21)</f>
        <v>38.25</v>
      </c>
    </row>
    <row r="76" spans="1:4" x14ac:dyDescent="0.25">
      <c r="A76" t="s">
        <v>40</v>
      </c>
      <c r="B76">
        <f>AVERAGE(G35,G18,G12)</f>
        <v>8.3333333333333339</v>
      </c>
      <c r="C76" s="1">
        <f>AVERAGE(J18,J12,J35)</f>
        <v>0.96329999999999993</v>
      </c>
      <c r="D76">
        <f>AVERAGE(K12,K18,K35)</f>
        <v>24.333333333333332</v>
      </c>
    </row>
    <row r="77" spans="1:4" x14ac:dyDescent="0.25">
      <c r="A77" t="s">
        <v>282</v>
      </c>
      <c r="B77">
        <f>AVERAGE(G10,G19)</f>
        <v>8</v>
      </c>
      <c r="C77" s="1">
        <f>AVERAGE(J19,J10)</f>
        <v>0.98520000000000008</v>
      </c>
      <c r="D77">
        <f>AVERAGE(K19,K10)</f>
        <v>14.5</v>
      </c>
    </row>
    <row r="78" spans="1:4" x14ac:dyDescent="0.25">
      <c r="A78" t="s">
        <v>52</v>
      </c>
      <c r="B78">
        <v>6</v>
      </c>
      <c r="C78" s="1">
        <v>0.95669999999999999</v>
      </c>
      <c r="D78">
        <v>40</v>
      </c>
    </row>
    <row r="79" spans="1:4" x14ac:dyDescent="0.25">
      <c r="A79" t="s">
        <v>283</v>
      </c>
      <c r="B79">
        <v>15</v>
      </c>
      <c r="C79" s="1">
        <v>0.88519999999999999</v>
      </c>
      <c r="D79">
        <v>19</v>
      </c>
    </row>
    <row r="80" spans="1:4" x14ac:dyDescent="0.25">
      <c r="A80" t="s">
        <v>126</v>
      </c>
      <c r="B80">
        <v>8</v>
      </c>
      <c r="C80" s="1">
        <v>0.91679999999999995</v>
      </c>
      <c r="D80">
        <v>40</v>
      </c>
    </row>
    <row r="81" spans="1:4" x14ac:dyDescent="0.25">
      <c r="A81" t="s">
        <v>32</v>
      </c>
      <c r="B81">
        <v>10</v>
      </c>
      <c r="C81" s="4">
        <v>0.78</v>
      </c>
      <c r="D81">
        <v>20</v>
      </c>
    </row>
    <row r="82" spans="1:4" x14ac:dyDescent="0.25">
      <c r="A82" t="s">
        <v>10</v>
      </c>
      <c r="B82">
        <v>4</v>
      </c>
      <c r="C82" s="1">
        <v>0.99029999999999996</v>
      </c>
      <c r="D82">
        <v>32</v>
      </c>
    </row>
    <row r="101" spans="1:5" x14ac:dyDescent="0.25">
      <c r="A101" s="5" t="s">
        <v>271</v>
      </c>
      <c r="B101" s="5" t="s">
        <v>286</v>
      </c>
      <c r="C101" s="5" t="s">
        <v>287</v>
      </c>
      <c r="D101" s="5" t="s">
        <v>288</v>
      </c>
      <c r="E101" s="5" t="s">
        <v>285</v>
      </c>
    </row>
    <row r="102" spans="1:5" x14ac:dyDescent="0.25">
      <c r="A102" t="s">
        <v>273</v>
      </c>
      <c r="B102">
        <v>1</v>
      </c>
      <c r="C102">
        <v>4</v>
      </c>
      <c r="D102">
        <v>5</v>
      </c>
      <c r="E102">
        <v>16</v>
      </c>
    </row>
    <row r="103" spans="1:5" x14ac:dyDescent="0.25">
      <c r="A103" t="s">
        <v>272</v>
      </c>
      <c r="B103">
        <v>0</v>
      </c>
      <c r="C103">
        <v>0</v>
      </c>
      <c r="D103">
        <v>1</v>
      </c>
      <c r="E103">
        <v>2</v>
      </c>
    </row>
    <row r="104" spans="1:5" x14ac:dyDescent="0.25">
      <c r="A104" t="s">
        <v>274</v>
      </c>
      <c r="B104">
        <v>0</v>
      </c>
      <c r="C104">
        <v>0</v>
      </c>
      <c r="D104">
        <v>0</v>
      </c>
      <c r="E104">
        <v>3</v>
      </c>
    </row>
    <row r="105" spans="1:5" x14ac:dyDescent="0.25">
      <c r="A105" t="s">
        <v>275</v>
      </c>
      <c r="B105">
        <v>0</v>
      </c>
      <c r="C105">
        <v>0</v>
      </c>
      <c r="D105">
        <v>0</v>
      </c>
      <c r="E105">
        <v>2</v>
      </c>
    </row>
    <row r="106" spans="1:5" x14ac:dyDescent="0.25">
      <c r="A106" t="s">
        <v>276</v>
      </c>
      <c r="B106">
        <v>0</v>
      </c>
      <c r="C106">
        <v>0</v>
      </c>
      <c r="D106">
        <v>0</v>
      </c>
      <c r="E106">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L17"/>
  <sheetViews>
    <sheetView workbookViewId="0">
      <selection activeCell="D17" sqref="D17"/>
    </sheetView>
  </sheetViews>
  <sheetFormatPr defaultRowHeight="15" x14ac:dyDescent="0.25"/>
  <cols>
    <col min="1" max="1" width="18.42578125" customWidth="1"/>
    <col min="3" max="3" width="12.7109375" customWidth="1"/>
  </cols>
  <sheetData>
    <row r="1" spans="1:12" x14ac:dyDescent="0.25">
      <c r="A1" t="s">
        <v>289</v>
      </c>
      <c r="B1" s="5">
        <v>2013</v>
      </c>
      <c r="C1" s="5">
        <v>2014</v>
      </c>
      <c r="D1" s="5">
        <v>2015</v>
      </c>
      <c r="E1" s="5">
        <v>2016</v>
      </c>
      <c r="F1" s="5">
        <v>2017</v>
      </c>
      <c r="G1" s="5">
        <v>2018</v>
      </c>
      <c r="H1" s="5">
        <v>2019</v>
      </c>
      <c r="I1" s="5">
        <v>2020</v>
      </c>
      <c r="J1" s="5">
        <v>2021</v>
      </c>
      <c r="K1" s="5">
        <v>2022</v>
      </c>
      <c r="L1" s="5">
        <v>2023</v>
      </c>
    </row>
    <row r="2" spans="1:12" x14ac:dyDescent="0.25">
      <c r="A2" t="s">
        <v>290</v>
      </c>
      <c r="B2">
        <v>4</v>
      </c>
      <c r="C2">
        <v>3</v>
      </c>
      <c r="D2">
        <v>0</v>
      </c>
      <c r="E2">
        <v>1</v>
      </c>
      <c r="F2">
        <v>6</v>
      </c>
      <c r="G2">
        <v>16</v>
      </c>
      <c r="H2">
        <v>17</v>
      </c>
      <c r="I2">
        <v>23</v>
      </c>
      <c r="J2">
        <v>54</v>
      </c>
      <c r="K2">
        <v>52</v>
      </c>
      <c r="L2">
        <v>37</v>
      </c>
    </row>
    <row r="3" spans="1:12" x14ac:dyDescent="0.25">
      <c r="A3" t="s">
        <v>230</v>
      </c>
      <c r="B3">
        <v>124</v>
      </c>
      <c r="C3">
        <v>143</v>
      </c>
      <c r="D3">
        <v>142</v>
      </c>
      <c r="E3">
        <v>149</v>
      </c>
      <c r="F3">
        <v>155</v>
      </c>
      <c r="G3">
        <v>183</v>
      </c>
      <c r="H3">
        <v>222</v>
      </c>
      <c r="I3">
        <v>229</v>
      </c>
      <c r="J3">
        <v>232</v>
      </c>
      <c r="K3">
        <v>287</v>
      </c>
      <c r="L3">
        <v>319</v>
      </c>
    </row>
    <row r="4" spans="1:12" x14ac:dyDescent="0.25">
      <c r="A4" t="s">
        <v>291</v>
      </c>
      <c r="B4">
        <v>109</v>
      </c>
      <c r="C4">
        <v>129</v>
      </c>
      <c r="D4">
        <v>130</v>
      </c>
      <c r="E4">
        <v>160</v>
      </c>
      <c r="F4">
        <v>164</v>
      </c>
      <c r="G4">
        <v>215</v>
      </c>
      <c r="H4">
        <v>212</v>
      </c>
      <c r="I4">
        <v>272</v>
      </c>
      <c r="J4">
        <v>329</v>
      </c>
      <c r="K4">
        <v>375</v>
      </c>
      <c r="L4">
        <v>402</v>
      </c>
    </row>
    <row r="5" spans="1:12" x14ac:dyDescent="0.25">
      <c r="B5">
        <f>SUM(B2:B4)</f>
        <v>237</v>
      </c>
      <c r="C5">
        <f>SUM(C2:C4)</f>
        <v>275</v>
      </c>
      <c r="D5">
        <f t="shared" ref="D5:L5" si="0">SUM(D2:D4)</f>
        <v>272</v>
      </c>
      <c r="E5">
        <f t="shared" si="0"/>
        <v>310</v>
      </c>
      <c r="F5">
        <f t="shared" si="0"/>
        <v>325</v>
      </c>
      <c r="G5">
        <f t="shared" si="0"/>
        <v>414</v>
      </c>
      <c r="H5">
        <f t="shared" si="0"/>
        <v>451</v>
      </c>
      <c r="I5">
        <f t="shared" si="0"/>
        <v>524</v>
      </c>
      <c r="J5">
        <f t="shared" si="0"/>
        <v>615</v>
      </c>
      <c r="K5">
        <f t="shared" si="0"/>
        <v>714</v>
      </c>
      <c r="L5">
        <f t="shared" si="0"/>
        <v>758</v>
      </c>
    </row>
    <row r="6" spans="1:12" x14ac:dyDescent="0.25">
      <c r="B6" t="s">
        <v>269</v>
      </c>
      <c r="C6" t="s">
        <v>292</v>
      </c>
    </row>
    <row r="7" spans="1:12" x14ac:dyDescent="0.25">
      <c r="B7">
        <v>2013</v>
      </c>
      <c r="C7">
        <f>B5</f>
        <v>237</v>
      </c>
    </row>
    <row r="8" spans="1:12" x14ac:dyDescent="0.25">
      <c r="B8">
        <v>2014</v>
      </c>
      <c r="C8">
        <f>C5</f>
        <v>275</v>
      </c>
    </row>
    <row r="9" spans="1:12" x14ac:dyDescent="0.25">
      <c r="B9">
        <v>2015</v>
      </c>
      <c r="C9">
        <f>D5</f>
        <v>272</v>
      </c>
    </row>
    <row r="10" spans="1:12" x14ac:dyDescent="0.25">
      <c r="B10">
        <v>2016</v>
      </c>
      <c r="C10">
        <f>E5</f>
        <v>310</v>
      </c>
    </row>
    <row r="11" spans="1:12" x14ac:dyDescent="0.25">
      <c r="B11">
        <v>2017</v>
      </c>
      <c r="C11">
        <f>F5</f>
        <v>325</v>
      </c>
    </row>
    <row r="12" spans="1:12" x14ac:dyDescent="0.25">
      <c r="B12">
        <v>2018</v>
      </c>
      <c r="C12">
        <f>G5</f>
        <v>414</v>
      </c>
    </row>
    <row r="13" spans="1:12" x14ac:dyDescent="0.25">
      <c r="B13">
        <v>2019</v>
      </c>
      <c r="C13">
        <f>H5</f>
        <v>451</v>
      </c>
    </row>
    <row r="14" spans="1:12" x14ac:dyDescent="0.25">
      <c r="B14">
        <v>2020</v>
      </c>
      <c r="C14">
        <f>I5</f>
        <v>524</v>
      </c>
    </row>
    <row r="15" spans="1:12" x14ac:dyDescent="0.25">
      <c r="B15">
        <v>2021</v>
      </c>
      <c r="C15">
        <f>J5</f>
        <v>615</v>
      </c>
    </row>
    <row r="16" spans="1:12" x14ac:dyDescent="0.25">
      <c r="B16">
        <v>2022</v>
      </c>
      <c r="C16">
        <f>K5</f>
        <v>714</v>
      </c>
    </row>
    <row r="17" spans="2:4" x14ac:dyDescent="0.25">
      <c r="B17">
        <v>2023</v>
      </c>
      <c r="C17">
        <f>L5</f>
        <v>758</v>
      </c>
      <c r="D17">
        <f>AVERAGE(C13:C17)</f>
        <v>612.4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6C7BC-272F-4D7D-987C-AA7C2F768B1C}">
  <dimension ref="A1:C22"/>
  <sheetViews>
    <sheetView tabSelected="1" zoomScale="95" zoomScaleNormal="95" workbookViewId="0">
      <selection activeCell="G4" sqref="G4"/>
    </sheetView>
  </sheetViews>
  <sheetFormatPr defaultRowHeight="15" x14ac:dyDescent="0.25"/>
  <cols>
    <col min="1" max="1" width="70.42578125" customWidth="1"/>
    <col min="3" max="3" width="15.5703125" customWidth="1"/>
  </cols>
  <sheetData>
    <row r="1" spans="1:3" x14ac:dyDescent="0.25">
      <c r="A1" t="s">
        <v>314</v>
      </c>
      <c r="B1" t="s">
        <v>315</v>
      </c>
      <c r="C1" t="s">
        <v>316</v>
      </c>
    </row>
    <row r="2" spans="1:3" ht="22.5" customHeight="1" x14ac:dyDescent="0.25">
      <c r="A2" s="34" t="s">
        <v>294</v>
      </c>
      <c r="B2">
        <f>SUM(1,1,1,1,1,1,1,1,1,1,1,1,1,1,1,1, 1, 1, 1, 1, 1, 1, 1, 1, 1, 1,1, 1)</f>
        <v>28</v>
      </c>
      <c r="C2">
        <f>B2/34*100</f>
        <v>82.35294117647058</v>
      </c>
    </row>
    <row r="3" spans="1:3" ht="18.75" customHeight="1" x14ac:dyDescent="0.25">
      <c r="A3" s="34" t="s">
        <v>295</v>
      </c>
      <c r="B3">
        <f>SUM(1, 1, 1, 1,1, 1, 1, 1, 1)</f>
        <v>9</v>
      </c>
      <c r="C3">
        <f t="shared" ref="C3:C21" si="0">B3/34*100</f>
        <v>26.47058823529412</v>
      </c>
    </row>
    <row r="4" spans="1:3" ht="18" customHeight="1" x14ac:dyDescent="0.25">
      <c r="A4" s="34" t="s">
        <v>313</v>
      </c>
      <c r="B4">
        <f>SUM(1, 1, 1, 1, 1, 1, 1, 1, 1, 1, 1, 1, 1, 1, 1, 1, 1, 1, 1, 1, 1, 1, 1, 1)</f>
        <v>24</v>
      </c>
      <c r="C4">
        <f t="shared" si="0"/>
        <v>70.588235294117652</v>
      </c>
    </row>
    <row r="5" spans="1:3" x14ac:dyDescent="0.25">
      <c r="A5" s="34" t="s">
        <v>296</v>
      </c>
      <c r="B5">
        <f>SUM(0, 1, 1, 1, 1)</f>
        <v>4</v>
      </c>
      <c r="C5">
        <f t="shared" si="0"/>
        <v>11.76470588235294</v>
      </c>
    </row>
    <row r="6" spans="1:3" ht="21" customHeight="1" x14ac:dyDescent="0.25">
      <c r="A6" s="34" t="s">
        <v>297</v>
      </c>
      <c r="B6">
        <f>SUM(1, 1, 1, 1, 1, 1, 1, 1, 1, 1, 1,1, 1, 1, 1, 1, 1, 1, 1, 1, 1, 1, 1)</f>
        <v>23</v>
      </c>
      <c r="C6">
        <f t="shared" si="0"/>
        <v>67.64705882352942</v>
      </c>
    </row>
    <row r="7" spans="1:3" ht="18.75" customHeight="1" x14ac:dyDescent="0.25">
      <c r="A7" s="34" t="s">
        <v>298</v>
      </c>
      <c r="B7">
        <f>SUM(1, 1, 1, 1, 1, 1, 1, 1, 1,1, 1, 1, 1, 1, 1, 1, 1, 1, 1, 1, 1, 1, 1)</f>
        <v>23</v>
      </c>
      <c r="C7">
        <f t="shared" si="0"/>
        <v>67.64705882352942</v>
      </c>
    </row>
    <row r="8" spans="1:3" ht="18.75" customHeight="1" x14ac:dyDescent="0.25">
      <c r="A8" s="34" t="s">
        <v>299</v>
      </c>
      <c r="B8">
        <f>SUM(0, 1)</f>
        <v>1</v>
      </c>
      <c r="C8">
        <f t="shared" si="0"/>
        <v>2.9411764705882351</v>
      </c>
    </row>
    <row r="9" spans="1:3" ht="20.25" customHeight="1" x14ac:dyDescent="0.25">
      <c r="A9" s="34" t="s">
        <v>300</v>
      </c>
      <c r="B9">
        <f>SUM(0, 1)</f>
        <v>1</v>
      </c>
      <c r="C9">
        <f t="shared" si="0"/>
        <v>2.9411764705882351</v>
      </c>
    </row>
    <row r="10" spans="1:3" ht="21.75" customHeight="1" x14ac:dyDescent="0.25">
      <c r="A10" s="34" t="s">
        <v>301</v>
      </c>
      <c r="B10">
        <f>SUM(0, 1, 1)</f>
        <v>2</v>
      </c>
      <c r="C10">
        <f t="shared" si="0"/>
        <v>5.8823529411764701</v>
      </c>
    </row>
    <row r="11" spans="1:3" ht="22.5" customHeight="1" x14ac:dyDescent="0.25">
      <c r="A11" s="34" t="s">
        <v>302</v>
      </c>
      <c r="B11">
        <f>SUM(0, 1, 1)</f>
        <v>2</v>
      </c>
      <c r="C11">
        <f t="shared" si="0"/>
        <v>5.8823529411764701</v>
      </c>
    </row>
    <row r="12" spans="1:3" ht="27.75" customHeight="1" x14ac:dyDescent="0.25">
      <c r="A12" s="34" t="s">
        <v>303</v>
      </c>
      <c r="B12">
        <v>1</v>
      </c>
      <c r="C12">
        <f t="shared" si="0"/>
        <v>2.9411764705882351</v>
      </c>
    </row>
    <row r="13" spans="1:3" ht="21" customHeight="1" x14ac:dyDescent="0.25">
      <c r="A13" s="34" t="s">
        <v>304</v>
      </c>
      <c r="B13">
        <v>1</v>
      </c>
      <c r="C13">
        <f t="shared" si="0"/>
        <v>2.9411764705882351</v>
      </c>
    </row>
    <row r="14" spans="1:3" ht="25.5" customHeight="1" x14ac:dyDescent="0.25">
      <c r="A14" s="34" t="s">
        <v>305</v>
      </c>
      <c r="B14">
        <f>SUM(1,1, 1, 1, 1, 1, 1, 1, 1,1, 1, 1, 1, 1, 1, 1, 1, 1,1)</f>
        <v>19</v>
      </c>
      <c r="C14">
        <f t="shared" si="0"/>
        <v>55.882352941176471</v>
      </c>
    </row>
    <row r="15" spans="1:3" ht="24.75" customHeight="1" x14ac:dyDescent="0.25">
      <c r="A15" s="34" t="s">
        <v>306</v>
      </c>
      <c r="B15">
        <f>SUM(1,1, 1, 1, 1, 1, 1, 1, 1,1, 1, 1, 1, 1, 1, 1, 1, 1, 1)</f>
        <v>19</v>
      </c>
      <c r="C15">
        <f t="shared" si="0"/>
        <v>55.882352941176471</v>
      </c>
    </row>
    <row r="16" spans="1:3" ht="24" customHeight="1" x14ac:dyDescent="0.25">
      <c r="A16" s="34" t="s">
        <v>307</v>
      </c>
      <c r="B16">
        <f>SUM(0, 1)</f>
        <v>1</v>
      </c>
      <c r="C16">
        <f t="shared" si="0"/>
        <v>2.9411764705882351</v>
      </c>
    </row>
    <row r="17" spans="1:3" ht="24.75" customHeight="1" x14ac:dyDescent="0.25">
      <c r="A17" s="34" t="s">
        <v>308</v>
      </c>
      <c r="B17">
        <f>SUM(0, 1)</f>
        <v>1</v>
      </c>
      <c r="C17">
        <f t="shared" si="0"/>
        <v>2.9411764705882351</v>
      </c>
    </row>
    <row r="18" spans="1:3" x14ac:dyDescent="0.25">
      <c r="A18" s="34" t="s">
        <v>309</v>
      </c>
      <c r="B18">
        <f>SUM(1, 1, 1, 1, 1, 1, 1, 1, 1, 1, 1,1, 1, 1, 1, 1, 1, 1, 1, 1, 1,1, 1)</f>
        <v>23</v>
      </c>
      <c r="C18">
        <f t="shared" si="0"/>
        <v>67.64705882352942</v>
      </c>
    </row>
    <row r="19" spans="1:3" ht="27.75" customHeight="1" x14ac:dyDescent="0.25">
      <c r="A19" s="34" t="s">
        <v>310</v>
      </c>
      <c r="B19">
        <f>SUM(0, 1, 1)</f>
        <v>2</v>
      </c>
      <c r="C19">
        <f t="shared" si="0"/>
        <v>5.8823529411764701</v>
      </c>
    </row>
    <row r="20" spans="1:3" ht="18.75" customHeight="1" x14ac:dyDescent="0.25">
      <c r="A20" s="34" t="s">
        <v>311</v>
      </c>
      <c r="B20">
        <f>SUM(1, 1)</f>
        <v>2</v>
      </c>
      <c r="C20">
        <f t="shared" si="0"/>
        <v>5.8823529411764701</v>
      </c>
    </row>
    <row r="21" spans="1:3" ht="21" customHeight="1" x14ac:dyDescent="0.25">
      <c r="A21" s="34" t="s">
        <v>312</v>
      </c>
      <c r="B21">
        <f>SUM(0, 1, 1, 1)</f>
        <v>3</v>
      </c>
      <c r="C21">
        <f t="shared" si="0"/>
        <v>8.8235294117647065</v>
      </c>
    </row>
    <row r="22" spans="1:3" x14ac:dyDescent="0.25">
      <c r="A22"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Sitting Posture System</vt:lpstr>
      <vt:lpstr>Pressure Sensors</vt:lpstr>
      <vt:lpstr>Literature review Papers</vt:lpstr>
      <vt:lpstr>Posture Popularity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2024-03-02T19:44:27Z</dcterms:modified>
</cp:coreProperties>
</file>