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3ACF4730-D2AE-4BD1-88CF-75A94191208D}" xr6:coauthVersionLast="47" xr6:coauthVersionMax="47" xr10:uidLastSave="{00000000-0000-0000-0000-000000000000}"/>
  <bookViews>
    <workbookView xWindow="-120" yWindow="-120" windowWidth="20730" windowHeight="11040" xr2:uid="{E9D36B1F-B9B3-4197-B5F4-3831E3A01BC7}"/>
  </bookViews>
  <sheets>
    <sheet name="Sitting Posture System" sheetId="1" r:id="rId1"/>
    <sheet name="Pressure Sensors" sheetId="3" r:id="rId2"/>
    <sheet name="Literature review Papers" sheetId="2" r:id="rId3"/>
    <sheet name="Posture Popularity" sheetId="4" r:id="rId4"/>
    <sheet name="Sheet1" sheetId="5" r:id="rId5"/>
  </sheets>
  <definedNames>
    <definedName name="_xlchart.v1.0" hidden="1">'Sitting Posture System'!$C$1</definedName>
    <definedName name="_xlchart.v1.1" hidden="1">'Sitting Posture System'!$C$2:$C$35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4" l="1"/>
  <c r="C7" i="4" s="1"/>
  <c r="B6" i="4"/>
  <c r="C6" i="4" s="1"/>
  <c r="B20" i="4"/>
  <c r="C20" i="4" s="1"/>
  <c r="B4" i="4"/>
  <c r="B3" i="4"/>
  <c r="B2" i="4"/>
  <c r="C2" i="4" s="1"/>
  <c r="B18" i="4"/>
  <c r="C18" i="4" s="1"/>
  <c r="C4" i="4"/>
  <c r="B15" i="4"/>
  <c r="C15" i="4" s="1"/>
  <c r="B14" i="4"/>
  <c r="C3" i="4"/>
  <c r="C5" i="4"/>
  <c r="C8" i="4"/>
  <c r="C9" i="4"/>
  <c r="C10" i="4"/>
  <c r="C11" i="4"/>
  <c r="C12" i="4"/>
  <c r="C13" i="4"/>
  <c r="C14" i="4"/>
  <c r="C16" i="4"/>
  <c r="C17" i="4"/>
  <c r="C19" i="4"/>
  <c r="C21" i="4"/>
  <c r="C3" i="5"/>
  <c r="C4" i="5"/>
  <c r="C5" i="5"/>
  <c r="C6" i="5"/>
  <c r="C7" i="5"/>
  <c r="C8" i="5"/>
  <c r="C9" i="5"/>
  <c r="C10" i="5"/>
  <c r="C11" i="5"/>
  <c r="C12" i="5"/>
  <c r="C13" i="5"/>
  <c r="C14" i="5"/>
  <c r="C15" i="5"/>
  <c r="C16" i="5"/>
  <c r="C17" i="5"/>
  <c r="C18" i="5"/>
  <c r="C19" i="5"/>
  <c r="C20" i="5"/>
  <c r="C21" i="5"/>
  <c r="C2" i="5"/>
  <c r="E79" i="1"/>
  <c r="D79" i="1"/>
  <c r="C79" i="1"/>
  <c r="E88" i="1"/>
  <c r="D88" i="1"/>
  <c r="C88" i="1"/>
  <c r="C78" i="1"/>
  <c r="B16" i="4"/>
  <c r="B9" i="4"/>
  <c r="B8" i="4"/>
  <c r="B19" i="4"/>
  <c r="B21" i="4"/>
  <c r="B11" i="4"/>
  <c r="B10" i="4"/>
  <c r="B5" i="4"/>
  <c r="B17" i="4"/>
  <c r="I46" i="1"/>
  <c r="D17" i="2"/>
  <c r="C17" i="2"/>
  <c r="C16" i="2"/>
  <c r="C15" i="2"/>
  <c r="C14" i="2"/>
  <c r="C13" i="2"/>
  <c r="C12" i="2"/>
  <c r="C11" i="2"/>
  <c r="C10" i="2"/>
  <c r="C9" i="2"/>
  <c r="C8" i="2"/>
  <c r="C7" i="2"/>
  <c r="C5" i="2"/>
  <c r="D5" i="2"/>
  <c r="E5" i="2"/>
  <c r="F5" i="2"/>
  <c r="G5" i="2"/>
  <c r="H5" i="2"/>
  <c r="I5" i="2"/>
  <c r="J5" i="2"/>
  <c r="K5" i="2"/>
  <c r="L5" i="2"/>
  <c r="B5" i="2"/>
  <c r="E78" i="1"/>
  <c r="E83" i="1"/>
  <c r="E82" i="1"/>
  <c r="E81" i="1"/>
  <c r="E80" i="1"/>
  <c r="C83" i="1"/>
  <c r="C81" i="1"/>
  <c r="D82" i="1"/>
  <c r="C82" i="1"/>
  <c r="D80" i="1"/>
  <c r="C80" i="1"/>
  <c r="D81" i="1"/>
  <c r="D78" i="1"/>
  <c r="D83" i="1"/>
  <c r="H50" i="1"/>
  <c r="H51" i="1"/>
  <c r="H52" i="1"/>
  <c r="K52" i="1"/>
  <c r="K51" i="1"/>
  <c r="K50" i="1"/>
  <c r="L51" i="1"/>
  <c r="L52" i="1"/>
  <c r="L50" i="1"/>
</calcChain>
</file>

<file path=xl/sharedStrings.xml><?xml version="1.0" encoding="utf-8"?>
<sst xmlns="http://schemas.openxmlformats.org/spreadsheetml/2006/main" count="581" uniqueCount="348">
  <si>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</si>
  <si>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</si>
  <si>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</si>
  <si>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</si>
  <si>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</si>
  <si>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</si>
  <si>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</si>
  <si>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</si>
  <si>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</si>
  <si>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</si>
  <si>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</si>
  <si>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</si>
  <si>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</si>
  <si>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</si>
  <si>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</si>
  <si>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</si>
  <si>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</si>
  <si>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</si>
  <si>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</si>
  <si>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</si>
  <si>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</si>
  <si>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</si>
  <si>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</si>
  <si>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</si>
  <si>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</si>
  <si>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</si>
  <si>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</si>
  <si>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</si>
  <si>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</si>
  <si>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</si>
  <si>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</si>
  <si>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</si>
  <si>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</si>
  <si>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</si>
  <si>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</si>
  <si>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</si>
  <si>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</si>
  <si>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</si>
  <si>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</si>
  <si>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</si>
  <si>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</si>
  <si>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</si>
  <si>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</si>
  <si>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</si>
  <si>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</si>
  <si>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</si>
  <si>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</si>
  <si>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</si>
  <si>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</si>
  <si>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</si>
  <si>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</si>
  <si>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</si>
  <si>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</si>
  <si>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</si>
  <si>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</si>
  <si>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</si>
  <si>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</si>
  <si>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</si>
  <si>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</si>
  <si>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</si>
  <si>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</si>
  <si>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</si>
  <si>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</si>
  <si>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</si>
  <si>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</si>
  <si>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</si>
  <si>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</si>
  <si>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</si>
  <si>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</si>
  <si>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</si>
  <si>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Decision Tree</t>
  </si>
  <si>
    <t>Fard et al., 2013</t>
  </si>
  <si>
    <t>Ren et al, 2013</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</si>
  <si>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</si>
  <si>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</si>
  <si>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</si>
  <si>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</si>
  <si>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</si>
  <si>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</si>
  <si>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</si>
  <si>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</si>
  <si>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</si>
  <si>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</si>
  <si>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</si>
  <si>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</si>
  <si>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</si>
  <si>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</si>
  <si>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</si>
  <si>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</si>
  <si>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</si>
  <si>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</si>
  <si>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</si>
  <si>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Fu and MacLeod, 2014</t>
  </si>
  <si>
    <t>Web Camera</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</si>
  <si>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</si>
  <si>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</si>
  <si>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</si>
  <si>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</si>
  <si>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</si>
  <si>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</si>
  <si>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</si>
  <si>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</si>
  <si>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</si>
  <si>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</si>
  <si>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</si>
  <si>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</si>
  <si>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</si>
  <si>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</si>
  <si>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</si>
  <si>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</si>
  <si>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</si>
  <si>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</si>
  <si>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</si>
  <si>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</si>
  <si>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</si>
  <si>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</si>
  <si>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</si>
  <si>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</si>
  <si>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</si>
  <si>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</si>
  <si>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</si>
  <si>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</si>
  <si>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</si>
  <si>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</si>
  <si>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</si>
  <si>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</si>
  <si>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</si>
  <si>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</si>
  <si>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</si>
  <si>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</si>
  <si>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</si>
  <si>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</si>
  <si>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</si>
  <si>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</si>
  <si>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</si>
  <si>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</si>
  <si>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</si>
  <si>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</si>
  <si>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</si>
  <si>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</si>
  <si>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</si>
  <si>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</si>
  <si>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</si>
  <si>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</si>
  <si>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</si>
  <si>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</si>
  <si>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</si>
  <si>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</si>
  <si>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</si>
  <si>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</si>
  <si>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</si>
  <si>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</si>
  <si>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</si>
  <si>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</si>
  <si>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</si>
  <si>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</si>
  <si>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</si>
  <si>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</si>
  <si>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</si>
  <si>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</si>
  <si>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</si>
  <si>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</si>
  <si>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</si>
  <si>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</si>
  <si>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</si>
  <si>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</si>
  <si>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</si>
  <si>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(P1) Seated upright, (P2) Slouching, (P3) Leaning forward, (P4) Leaning back, (P5) Leaning back with no lumbar support, (P6) Leaning left, (P7) Leaning right, (P8) Right leg crossed, (P9) Right leg crossed, leaning left, (P10) Left leg crossed, (P11) Left leg crossed, leaning right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</si>
  <si>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</si>
  <si>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</si>
  <si>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</si>
  <si>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</si>
  <si>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</si>
  <si>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</si>
  <si>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</si>
  <si>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</si>
  <si>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</si>
  <si>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</si>
  <si>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</si>
  <si>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</si>
  <si>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</si>
  <si>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</si>
  <si>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</si>
  <si>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</si>
  <si>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</si>
  <si>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</si>
  <si>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</si>
  <si>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</si>
  <si>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</si>
  <si>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</si>
  <si>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</si>
  <si>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</si>
  <si>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</si>
  <si>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</si>
  <si>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</si>
  <si>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</si>
  <si>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</si>
  <si>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</si>
  <si>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</si>
  <si>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</si>
  <si>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</si>
  <si>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</si>
  <si>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</si>
  <si>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</si>
  <si>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</si>
  <si>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</si>
  <si>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</si>
  <si>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</si>
  <si>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</si>
  <si>
    <t>La Mura et al, 2023</t>
  </si>
  <si>
    <t>4 FSR</t>
  </si>
  <si>
    <t xml:space="preserve">Used Iot to develop a system to detect posture assymentry.
Relied on the pronciple of having even weights across all sensors to determine incorrect postures 
</t>
  </si>
  <si>
    <t>The sensors are placed under a 1 cm thick foam layer of square shape with a 40 cm
side in top-left (Lt), bottom-left (Lb), top-right (Rt), and bottom-right (Rb) positions</t>
  </si>
  <si>
    <t>16 Pressure sensors
2 Ultrasonic sensors</t>
  </si>
  <si>
    <t xml:space="preserve">Pressure senors placed on the bottom seating
Ultrasonic sensor placed on the neck rest </t>
  </si>
  <si>
    <t>CNN &amp; LBCNet (Lower-Balanced Check Network)</t>
  </si>
  <si>
    <t>It would be have been recommended too have compare &amp; contrast other ML models
Low number of test subjects</t>
  </si>
  <si>
    <t>Mobile app 
(Included recommended Youtube videos which focused on correct sitting postures)
Shows analytic data concerning an individual's sitting patterns</t>
  </si>
  <si>
    <t>Develop a chair named as PosChair which incorperated the use of pressure sensors and ultrasonic senors to determine siting posture using LBCNet
Additionally an android app was developed to provided useful feedback and alerts to the end user. 
Used VGG19 pre-trained model to get the difference between 2 images (the user's correct posture &amp; the actual posture)</t>
  </si>
  <si>
    <t>Used Flex sesnsors array along with the ISOM-SPR to classify sitting posture with 95.67% accuracy
Data was then uploaded to the cloud</t>
  </si>
  <si>
    <t>Placed on the seat cushion</t>
  </si>
  <si>
    <t>Used feature extraction along with CNN to classifying sitting postures based on pressure on the hip interface</t>
  </si>
  <si>
    <t>Other ML Models compared</t>
  </si>
  <si>
    <t>Placed the camera in front of the subject</t>
  </si>
  <si>
    <t>6 FSR Sensors</t>
  </si>
  <si>
    <t>KNN</t>
  </si>
  <si>
    <t>64 Pressure Sensors Array (40x50) cm2 sheet</t>
  </si>
  <si>
    <t xml:space="preserve">GUI which shows pressure distribution map </t>
  </si>
  <si>
    <t>Publisher</t>
  </si>
  <si>
    <t>MDPI (Sensors)</t>
  </si>
  <si>
    <t>IEEE</t>
  </si>
  <si>
    <t>9x9 FSR Sheet was placed on the seat pan
10x9 FSR Sheet was placed on the back rest</t>
  </si>
  <si>
    <t>Self-Organizing Maps (SOM), Principal Component Analysis (PCA), Linear Discriminant Analysis (LDA), Locally Linear Embedding (LLE), Laplacian Eigenmaps (LE), Support Vector Machine (SVM), Random Forest (RF), K-Means and K-Nearest Neighbor (KNN)</t>
  </si>
  <si>
    <t>Developed model using the spiking neural networks for prediction</t>
  </si>
  <si>
    <t>web camera placed at the side view of the individual</t>
  </si>
  <si>
    <t>Used OpenPose to determine to extract keypoints and used CNn for the posture predictions</t>
  </si>
  <si>
    <t>No good user feedback/recommendation system 
System reliabilirty is highly dependent on the camera's lateral view of the subject and lighting conditions
No thorough testing seen</t>
  </si>
  <si>
    <t xml:space="preserve">4 FSR Sensors placed on the back rest
4 FSR Sensors placed 
</t>
  </si>
  <si>
    <t xml:space="preserve">Need further testing among subjects </t>
  </si>
  <si>
    <t xml:space="preserve">Used "Binary Classification" to determine sitting postures, which seems to be quite a weak algorithm
Theres no user testing involved in their paper
Severly underdeveloped. It wasn't encorperated into a smart chair
</t>
  </si>
  <si>
    <t>Developed a textile-based pressure sensor, along with DTW algorithm to classify sitting postures</t>
  </si>
  <si>
    <t>Left out posture classification and relied on concept of having even distribution of weights across all sensors
Can't detect trunk rotations</t>
  </si>
  <si>
    <t>N/A
1. leaning forward on the left, 2. leaning forward on the right, 3. leaning backward on the left, 4. leaning backward on the right, 5. crossing the left leg, 6. crossing the right leg</t>
  </si>
  <si>
    <t>10 typical sitting postures and add 5 different postures:
crossed-legged, left/right leg-on-the-chair, crossed-legged with
left or right leg up.</t>
  </si>
  <si>
    <t>Scientific Research Engineering</t>
  </si>
  <si>
    <t>IOP Conference Series: Materials Science and Engineering</t>
  </si>
  <si>
    <t>Elsevier</t>
  </si>
  <si>
    <t>MDPI (Electronics)</t>
  </si>
  <si>
    <t>MDPI (Applied Sciences)</t>
  </si>
  <si>
    <t>Hindawi</t>
  </si>
  <si>
    <t>ACM</t>
  </si>
  <si>
    <t>Springer</t>
  </si>
  <si>
    <t>Research Square</t>
  </si>
  <si>
    <t>MDPI (Materials)</t>
  </si>
  <si>
    <t>KnE</t>
  </si>
  <si>
    <t>Bourahmoune et al. 2022</t>
  </si>
  <si>
    <t>9 E-Textile Pressure Sensor</t>
  </si>
  <si>
    <t xml:space="preserve">Mobile App &amp; Haptic Feedback </t>
  </si>
  <si>
    <t>Upright, Slouching Forward, Extreme Slouching Forward, Leaning Back, Extreme Leaning Back, Left Shoulder Slouch, Right Shoulder Slouch, Left Side Slouch, Right Side Slouch, Left Lumbar Slouch, Right Lumbar Slouch, Rounded Shoulders, Forward Head Posture, Slight Correction Needed, and No User</t>
  </si>
  <si>
    <t>Placed on the seat's back rest</t>
  </si>
  <si>
    <t>decision trees-classification and regression trees (DT-CART), Random Forest (RF), k-nearest neighbors (k-NN), linear regression (LR), linear discriminant analysis (LDA), naive Bayes (NB), and neural network-multilayer perceptron (MLP)</t>
  </si>
  <si>
    <t>Develop Lifechair which is a Iot-based system that can classify 15 different sitting postures. 
The study also looked at incorperating user BMI data which saw an improving in the classification
Also looked at the development of  the first stretch recommendation system</t>
  </si>
  <si>
    <t xml:space="preserve">Lack of real-world implementation to further prove its practicality.
</t>
  </si>
  <si>
    <t>Pressure Array (IMM00014, I-MOTION)</t>
  </si>
  <si>
    <t>8 Force Sensing Resistors FSR 406</t>
  </si>
  <si>
    <t>Used Confusion Matrix</t>
  </si>
  <si>
    <t>Naïve Bayes
MLR
Decision Tree
Support Vector Machine
NN</t>
  </si>
  <si>
    <t>DT-SPR, KM-SPR, BP-SPR, and SOM-SPR</t>
  </si>
  <si>
    <t xml:space="preserve">DT,RF, Bayes, ANN, KNN, LG, SVM
</t>
  </si>
  <si>
    <t>Year</t>
  </si>
  <si>
    <t>Cho et al, 2019</t>
  </si>
  <si>
    <t>Sensor Type</t>
  </si>
  <si>
    <t>Load Cell</t>
  </si>
  <si>
    <t>Pressure Sensor</t>
  </si>
  <si>
    <t>Camera</t>
  </si>
  <si>
    <t>Flex Sensor</t>
  </si>
  <si>
    <t>Distance Sensor</t>
  </si>
  <si>
    <t>Distance Sensor &amp; Presssure Sensor</t>
  </si>
  <si>
    <t>Camera Sensor</t>
  </si>
  <si>
    <t>ML Model</t>
  </si>
  <si>
    <t>Accuracy</t>
  </si>
  <si>
    <t>CNN</t>
  </si>
  <si>
    <t>SVM</t>
  </si>
  <si>
    <t>SNN</t>
  </si>
  <si>
    <t>Participants</t>
  </si>
  <si>
    <t>Databases</t>
  </si>
  <si>
    <t>MDPI</t>
  </si>
  <si>
    <t xml:space="preserve">Google Scholar </t>
  </si>
  <si>
    <t>Researches</t>
  </si>
  <si>
    <t>Test Subjects</t>
  </si>
  <si>
    <t>1. Upright sitting with backrest</t>
  </si>
  <si>
    <t>2. Leaning forward with backrest (slouching)  </t>
  </si>
  <si>
    <t>4. Sitting on the front edge</t>
  </si>
  <si>
    <t>5. Leaning Left</t>
  </si>
  <si>
    <t>6. Leaning Right              </t>
  </si>
  <si>
    <t>7.Rotating the trunk (Left)         </t>
  </si>
  <si>
    <t>8.Rotating the trunk (Right)</t>
  </si>
  <si>
    <t>9. Left Ankle Resting (LAR) on the right leg       </t>
  </si>
  <si>
    <t>10. Right Ankle Resting (RAR) on the Left Leg  </t>
  </si>
  <si>
    <t>11. Left Ankle Resting (LAR) on the right leg and leaning back </t>
  </si>
  <si>
    <t>12. Right Ankle Resting (RAR) on the Left Leg and leaning back</t>
  </si>
  <si>
    <t>13. Right Leg Crossed (RLC) over the right leg and seated upright         </t>
  </si>
  <si>
    <t>14. Left Leg crossed (LLC) over the right leg and seated upright             </t>
  </si>
  <si>
    <t>15. Right Leg Crossed (RLC) over the right leg and leaning back            </t>
  </si>
  <si>
    <t>16. Left Leg crossed (LLC) over the right leg and leaning back</t>
  </si>
  <si>
    <t>17. Lean back  </t>
  </si>
  <si>
    <t>18. Lounge        </t>
  </si>
  <si>
    <t>19. Lean back and sit on the edge         </t>
  </si>
  <si>
    <t>20. Cross-legged</t>
  </si>
  <si>
    <t>3. Leaning forward without backrest         </t>
  </si>
  <si>
    <t>Postures</t>
  </si>
  <si>
    <t>Value</t>
  </si>
  <si>
    <t>Percentage</t>
  </si>
  <si>
    <t>16 FSR Pressure Sensors</t>
  </si>
  <si>
    <t>Placed on the back seat and seating area</t>
  </si>
  <si>
    <t>P01 - Neutral sedestation, P02 - Leaning right, P03 - Leaning left, P04 - Hyperkyphosis,
P05 - Leaning forward, P06 - Slouching posture.</t>
  </si>
  <si>
    <t xml:space="preserve">Desktop App </t>
  </si>
  <si>
    <t>K Fold</t>
  </si>
  <si>
    <t>Controlled env testing</t>
  </si>
  <si>
    <t>Vermander et al, 2023</t>
  </si>
  <si>
    <t>Pubmed</t>
  </si>
  <si>
    <t>Wan</t>
  </si>
  <si>
    <t>MDPI Sensors</t>
  </si>
  <si>
    <t>Fragkiadakis, 2019</t>
  </si>
  <si>
    <t>: upright, leaning left, leaning right, leaning forward and leaning backward</t>
  </si>
  <si>
    <t>13 Piezoresistive Sensors</t>
  </si>
  <si>
    <t>Eight sensors were placed on
the base of the seat, four under each thigh. Pressure on the back
of the seat was recorded by four sensors, two on each side.
Moreover, one sensor was placed on the head’s position</t>
  </si>
  <si>
    <t>Jaffery</t>
  </si>
  <si>
    <t>9 FSR Sensors</t>
  </si>
  <si>
    <t>nine sensors embedded ina3×3 matrix arrangement</t>
  </si>
  <si>
    <t>Ideal, forward leaning, backward leaning, righ leaning, and left leaning</t>
  </si>
  <si>
    <t>LightGBM</t>
  </si>
  <si>
    <t>32x32 Pressure Sensor</t>
  </si>
  <si>
    <t>DNN</t>
  </si>
  <si>
    <t>back, empty, left, right, front and still</t>
  </si>
  <si>
    <t>Nine FSR sensors are positioned in a 3 ×3 grid configuration</t>
  </si>
  <si>
    <t>Javaid</t>
  </si>
  <si>
    <t>Gelaw</t>
  </si>
  <si>
    <t>TAVARES</t>
  </si>
  <si>
    <t>the first position is
to be correctly seated; the second to be slouching forward;
the third to be slouching forward with the hips wrongly
positioned; the fourth to lean back also with the hips wrongly
positioned; the fifth is to be leaning on the right side; and the
sixth to be leaning to the left side</t>
  </si>
  <si>
    <t>four load
cells on the seat for pressure monitoring; four force sensing
resistors (FSR) on the backrest for pressure monitoring; one
accelerometer for rate monitoring; one body temperature sensor; one humidity and temperature sensor; one noise sensor;
one light sensor; and one carbon dioxide (CO2) sensor.</t>
  </si>
  <si>
    <t>Pressure sensor and Load Cells</t>
  </si>
  <si>
    <t>WG30NN</t>
  </si>
  <si>
    <t xml:space="preserve"> the ideal position (0), front leaning (1), backward leaning (2),left-leaning (3), and right-leaning (4)</t>
  </si>
  <si>
    <r>
      <t xml:space="preserve">[2007 </t>
    </r>
    <r>
      <rPr>
        <b/>
        <sz val="11"/>
        <color theme="1"/>
        <rFont val="Aptos Narrow"/>
        <family val="2"/>
      </rPr>
      <t>–</t>
    </r>
    <r>
      <rPr>
        <b/>
        <sz val="11"/>
        <color theme="1"/>
        <rFont val="Calibri"/>
        <family val="2"/>
        <scheme val="minor"/>
      </rPr>
      <t xml:space="preserve"> 2010]</t>
    </r>
  </si>
  <si>
    <r>
      <t xml:space="preserve">[2011 </t>
    </r>
    <r>
      <rPr>
        <b/>
        <sz val="11"/>
        <color theme="1"/>
        <rFont val="Aptos Narrow"/>
        <family val="2"/>
      </rPr>
      <t>–</t>
    </r>
    <r>
      <rPr>
        <b/>
        <sz val="11"/>
        <color theme="1"/>
        <rFont val="Calibri"/>
        <family val="2"/>
        <scheme val="minor"/>
      </rPr>
      <t xml:space="preserve"> 2014]</t>
    </r>
  </si>
  <si>
    <r>
      <t xml:space="preserve">[2015 </t>
    </r>
    <r>
      <rPr>
        <b/>
        <sz val="11"/>
        <color theme="1"/>
        <rFont val="Aptos Narrow"/>
        <family val="2"/>
      </rPr>
      <t>–</t>
    </r>
    <r>
      <rPr>
        <b/>
        <sz val="11"/>
        <color theme="1"/>
        <rFont val="Calibri"/>
        <family val="2"/>
        <scheme val="minor"/>
      </rPr>
      <t xml:space="preserve"> 2018]</t>
    </r>
  </si>
  <si>
    <r>
      <t xml:space="preserve">[2019 </t>
    </r>
    <r>
      <rPr>
        <b/>
        <sz val="11"/>
        <color theme="1"/>
        <rFont val="Aptos Narrow"/>
        <family val="2"/>
      </rPr>
      <t>–</t>
    </r>
    <r>
      <rPr>
        <b/>
        <sz val="11"/>
        <color theme="1"/>
        <rFont val="Calibri"/>
        <family val="2"/>
        <scheme val="minor"/>
      </rPr>
      <t xml:space="preserve"> 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</si>
</sst>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
      <sz val="11"/>
      <color rgb="FFFF0000"/>
      <name val="Calibri"/>
      <family val="2"/>
      <scheme val="minor"/>
    </font>
    <font>
      <sz val="11"/>
      <color rgb="FF222222"/>
      <name val="Arial"/>
      <family val="2"/>
    </font>
    <font>
      <b/>
      <sz val="11"/>
      <color theme="0"/>
      <name val="Calibri"/>
      <family val="2"/>
      <scheme val="minor"/>
    </font>
    <font>
      <b/>
      <sz val="11"/>
      <color theme="1"/>
      <name val="Aptos Narrow"/>
      <family val="2"/>
    </font>
  </fonts>
  <fills count="16">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
      <patternFill patternType="solid">
        <fgColor theme="4" tint="0.59999389629810485"/>
        <bgColor indexed="65"/>
      </patternFill>
    </fill>
    <fill>
      <patternFill patternType="solid">
        <fgColor theme="6" tint="0.59999389629810485"/>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rgb="FFA5A5A5"/>
      </patternFill>
    </fill>
  </fills>
  <borders count="4">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17">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xf numFmtId="0" fontId="9" fillId="0" borderId="0" applyNumberFormat="0" applyFill="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11" fillId="15" borderId="3" applyNumberFormat="0" applyAlignment="0" applyProtection="0"/>
  </cellStyleXfs>
  <cellXfs count="35">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xf numFmtId="0" fontId="6" fillId="4" borderId="0" xfId="4" applyAlignment="1">
      <alignment horizontal="center" vertical="center"/>
    </xf>
    <xf numFmtId="0" fontId="9" fillId="2" borderId="0" xfId="8" applyFill="1" applyAlignment="1">
      <alignment horizontal="center" vertical="center"/>
    </xf>
    <xf numFmtId="0" fontId="1" fillId="2" borderId="0" xfId="1" applyAlignment="1">
      <alignment horizontal="center"/>
    </xf>
    <xf numFmtId="0" fontId="1" fillId="2" borderId="0" xfId="1" applyAlignment="1">
      <alignment wrapText="1"/>
    </xf>
    <xf numFmtId="0" fontId="5" fillId="3" borderId="0" xfId="3" applyAlignment="1">
      <alignment wrapText="1"/>
    </xf>
    <xf numFmtId="0" fontId="4" fillId="0" borderId="0" xfId="2" applyFont="1" applyFill="1" applyBorder="1"/>
    <xf numFmtId="0" fontId="8" fillId="10" borderId="0" xfId="11"/>
    <xf numFmtId="0" fontId="8" fillId="8" borderId="0" xfId="9"/>
    <xf numFmtId="0" fontId="8" fillId="11" borderId="0" xfId="12"/>
    <xf numFmtId="0" fontId="8" fillId="11" borderId="0" xfId="12" applyAlignment="1">
      <alignment horizontal="left"/>
    </xf>
    <xf numFmtId="0" fontId="8" fillId="9" borderId="0" xfId="10"/>
    <xf numFmtId="0" fontId="2" fillId="0" borderId="0" xfId="0" applyFont="1" applyAlignment="1">
      <alignment horizontal="center"/>
    </xf>
    <xf numFmtId="0" fontId="8" fillId="12" borderId="0" xfId="13" applyBorder="1"/>
    <xf numFmtId="0" fontId="8" fillId="13" borderId="0" xfId="14"/>
    <xf numFmtId="0" fontId="8" fillId="14" borderId="0" xfId="15"/>
    <xf numFmtId="0" fontId="8" fillId="14" borderId="0" xfId="15" applyBorder="1"/>
    <xf numFmtId="0" fontId="10" fillId="0" borderId="0" xfId="0" applyFont="1" applyAlignment="1">
      <alignment vertical="center" wrapText="1"/>
    </xf>
    <xf numFmtId="0" fontId="11" fillId="15" borderId="3" xfId="16"/>
    <xf numFmtId="0" fontId="11" fillId="15" borderId="3" xfId="16" applyAlignment="1">
      <alignment wrapText="1"/>
    </xf>
    <xf numFmtId="0" fontId="11" fillId="15" borderId="3" xfId="16" applyAlignment="1">
      <alignment horizontal="center" vertical="center"/>
    </xf>
  </cellXfs>
  <cellStyles count="17">
    <cellStyle name="40% - Accent1" xfId="9" builtinId="31"/>
    <cellStyle name="40% - Accent3" xfId="10" builtinId="39"/>
    <cellStyle name="60% - Accent1" xfId="13" builtinId="32"/>
    <cellStyle name="60% - Accent2" xfId="14" builtinId="36"/>
    <cellStyle name="60% - Accent3" xfId="15" builtinId="40"/>
    <cellStyle name="60% - Accent4" xfId="11" builtinId="44"/>
    <cellStyle name="60% - Accent6" xfId="12" builtinId="52"/>
    <cellStyle name="Accent1" xfId="5" builtinId="29"/>
    <cellStyle name="Accent4" xfId="6" builtinId="41"/>
    <cellStyle name="Bad" xfId="1" builtinId="27"/>
    <cellStyle name="Check Cell" xfId="16" builtinId="23"/>
    <cellStyle name="Good" xfId="4" builtinId="26"/>
    <cellStyle name="Heading 1" xfId="2" builtinId="16"/>
    <cellStyle name="Neutral" xfId="3" builtinId="28"/>
    <cellStyle name="Normal" xfId="0" builtinId="0"/>
    <cellStyle name="Note" xfId="7" builtinId="10"/>
    <cellStyle name="Warning Text" xfId="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System'!$H$1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System'!$D$2:$D$34</c:f>
              <c:strCache>
                <c:ptCount val="33"/>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pt idx="28">
                  <c:v>Fu and MacLeod, 2014</c:v>
                </c:pt>
                <c:pt idx="29">
                  <c:v>AbuTerkia et al, 2022</c:v>
                </c:pt>
                <c:pt idx="30">
                  <c:v>Xu et al, 2013</c:v>
                </c:pt>
                <c:pt idx="31">
                  <c:v>La Mura et al, 2023</c:v>
                </c:pt>
                <c:pt idx="32">
                  <c:v>Cho et al, 2019</c:v>
                </c:pt>
              </c:strCache>
            </c:strRef>
          </c:cat>
          <c:val>
            <c:numRef>
              <c:f>'Sitting Posture System'!$H$2:$H$34</c:f>
              <c:numCache>
                <c:formatCode>General</c:formatCode>
                <c:ptCount val="33"/>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pt idx="28">
                  <c:v>7</c:v>
                </c:pt>
                <c:pt idx="29">
                  <c:v>7</c:v>
                </c:pt>
                <c:pt idx="30">
                  <c:v>7</c:v>
                </c:pt>
                <c:pt idx="31">
                  <c:v>6</c:v>
                </c:pt>
                <c:pt idx="32">
                  <c:v>15</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10-4451-AA7C-0CB90EDC3970}"/>
              </c:ext>
            </c:extLst>
          </c:dPt>
          <c:dPt>
            <c:idx val="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10-4451-AA7C-0CB90EDC39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System'!$H$55:$H$56</c:f>
              <c:strCache>
                <c:ptCount val="2"/>
                <c:pt idx="0">
                  <c:v>Chairs Without A Feedback System</c:v>
                </c:pt>
                <c:pt idx="1">
                  <c:v>Chairs With A Feedback System</c:v>
                </c:pt>
              </c:strCache>
            </c:strRef>
          </c:cat>
          <c:val>
            <c:numRef>
              <c:f>'Sitting Posture System'!$I$55:$I$56</c:f>
              <c:numCache>
                <c:formatCode>General</c:formatCode>
                <c:ptCount val="2"/>
                <c:pt idx="0">
                  <c:v>22</c:v>
                </c:pt>
                <c:pt idx="1">
                  <c:v>11</c:v>
                </c:pt>
              </c:numCache>
            </c:numRef>
          </c:val>
          <c:extLst>
            <c:ext xmlns:c16="http://schemas.microsoft.com/office/drawing/2014/chart" uri="{C3380CC4-5D6E-409C-BE32-E72D297353CC}">
              <c16:uniqueId val="{00000000-2A43-417F-9610-FB55522FD97D}"/>
            </c:ext>
          </c:extLst>
        </c:ser>
        <c:dLbls>
          <c:showLegendKey val="0"/>
          <c:showVal val="0"/>
          <c:showCatName val="0"/>
          <c:showSerName val="0"/>
          <c:showPercent val="0"/>
          <c:showBubbleSize val="0"/>
        </c:dLbls>
        <c:gapWidth val="100"/>
        <c:axId val="125105072"/>
        <c:axId val="125353168"/>
      </c:barChart>
      <c:catAx>
        <c:axId val="12510507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53168"/>
        <c:crosses val="autoZero"/>
        <c:auto val="1"/>
        <c:lblAlgn val="ctr"/>
        <c:lblOffset val="100"/>
        <c:noMultiLvlLbl val="0"/>
      </c:catAx>
      <c:valAx>
        <c:axId val="1253531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105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Sensor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System'!$B$52:$B$56</c:f>
              <c:strCache>
                <c:ptCount val="5"/>
                <c:pt idx="0">
                  <c:v>Pressure Sensor</c:v>
                </c:pt>
                <c:pt idx="1">
                  <c:v>Load Cell</c:v>
                </c:pt>
                <c:pt idx="2">
                  <c:v>Distance Sensor</c:v>
                </c:pt>
                <c:pt idx="3">
                  <c:v>Flex Sensor</c:v>
                </c:pt>
                <c:pt idx="4">
                  <c:v>Camera Sensor</c:v>
                </c:pt>
              </c:strCache>
            </c:strRef>
          </c:cat>
          <c:val>
            <c:numRef>
              <c:f>'Sitting Posture System'!$C$52:$C$56</c:f>
              <c:numCache>
                <c:formatCode>General</c:formatCode>
                <c:ptCount val="5"/>
                <c:pt idx="0">
                  <c:v>26</c:v>
                </c:pt>
                <c:pt idx="1">
                  <c:v>3</c:v>
                </c:pt>
                <c:pt idx="2">
                  <c:v>2</c:v>
                </c:pt>
                <c:pt idx="3">
                  <c:v>2</c:v>
                </c:pt>
                <c:pt idx="4">
                  <c:v>3</c:v>
                </c:pt>
              </c:numCache>
            </c:numRef>
          </c:val>
          <c:extLst>
            <c:ext xmlns:c16="http://schemas.microsoft.com/office/drawing/2014/chart" uri="{C3380CC4-5D6E-409C-BE32-E72D297353CC}">
              <c16:uniqueId val="{00000000-EA35-41F7-B605-199A6C4515C9}"/>
            </c:ext>
          </c:extLst>
        </c:ser>
        <c:dLbls>
          <c:dLblPos val="outEnd"/>
          <c:showLegendKey val="0"/>
          <c:showVal val="1"/>
          <c:showCatName val="0"/>
          <c:showSerName val="0"/>
          <c:showPercent val="0"/>
          <c:showBubbleSize val="0"/>
        </c:dLbls>
        <c:gapWidth val="150"/>
        <c:axId val="850954448"/>
        <c:axId val="1956656639"/>
      </c:barChart>
      <c:catAx>
        <c:axId val="85095444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56656639"/>
        <c:crosses val="autoZero"/>
        <c:auto val="1"/>
        <c:lblAlgn val="ctr"/>
        <c:lblOffset val="100"/>
        <c:noMultiLvlLbl val="0"/>
      </c:catAx>
      <c:valAx>
        <c:axId val="19566566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Number of Publihed Research Pappers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5095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spPr>
            <a:solidFill>
              <a:schemeClr val="accent1">
                <a:alpha val="75000"/>
              </a:schemeClr>
            </a:solidFill>
            <a:ln>
              <a:noFill/>
            </a:ln>
            <a:effectLst/>
          </c:spPr>
          <c:invertIfNegative val="0"/>
          <c:dLbls>
            <c:dLbl>
              <c:idx val="0"/>
              <c:layout>
                <c:manualLayout>
                  <c:x val="-0.11474165816493775"/>
                  <c:y val="3.6693616249782318E-2"/>
                </c:manualLayout>
              </c:layout>
              <c:tx>
                <c:rich>
                  <a:bodyPr/>
                  <a:lstStyle/>
                  <a:p>
                    <a:fld id="{0E4BC79E-06EA-4B9D-865D-74C87DF8A1FB}"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F8B-4725-A40B-AA4E5E075150}"/>
                </c:ext>
              </c:extLst>
            </c:dLbl>
            <c:dLbl>
              <c:idx val="1"/>
              <c:layout>
                <c:manualLayout>
                  <c:x val="2.1321744232473017E-2"/>
                  <c:y val="2.2933510156114001E-2"/>
                </c:manualLayout>
              </c:layout>
              <c:tx>
                <c:rich>
                  <a:bodyPr/>
                  <a:lstStyle/>
                  <a:p>
                    <a:fld id="{0FABDF41-6B03-4AE9-8C73-E18D5B150CD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F8B-4725-A40B-AA4E5E075150}"/>
                </c:ext>
              </c:extLst>
            </c:dLbl>
            <c:dLbl>
              <c:idx val="2"/>
              <c:layout>
                <c:manualLayout>
                  <c:x val="-0.17082368872204817"/>
                  <c:y val="8.2560636562010362E-2"/>
                </c:manualLayout>
              </c:layout>
              <c:tx>
                <c:rich>
                  <a:bodyPr/>
                  <a:lstStyle/>
                  <a:p>
                    <a:fld id="{C0349D27-7A04-4423-859E-6FDAE728584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F8B-4725-A40B-AA4E5E075150}"/>
                </c:ext>
              </c:extLst>
            </c:dLbl>
            <c:dLbl>
              <c:idx val="3"/>
              <c:layout>
                <c:manualLayout>
                  <c:x val="-0.12602927927483487"/>
                  <c:y val="8.256063656201032E-2"/>
                </c:manualLayout>
              </c:layout>
              <c:tx>
                <c:rich>
                  <a:bodyPr/>
                  <a:lstStyle/>
                  <a:p>
                    <a:fld id="{3D5F060C-D90E-49CA-A82B-8D973C4C2E4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F8B-4725-A40B-AA4E5E075150}"/>
                </c:ext>
              </c:extLst>
            </c:dLbl>
            <c:dLbl>
              <c:idx val="4"/>
              <c:layout>
                <c:manualLayout>
                  <c:x val="8.858242467336587E-2"/>
                  <c:y val="-4.5867020312228002E-2"/>
                </c:manualLayout>
              </c:layout>
              <c:tx>
                <c:rich>
                  <a:bodyPr/>
                  <a:lstStyle/>
                  <a:p>
                    <a:fld id="{7667865D-94CD-4AE3-9A80-740283D7024F}"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F8B-4725-A40B-AA4E5E075150}"/>
                </c:ext>
              </c:extLst>
            </c:dLbl>
            <c:dLbl>
              <c:idx val="5"/>
              <c:layout>
                <c:manualLayout>
                  <c:x val="-1.363346245437069E-3"/>
                  <c:y val="-3.2106914218559643E-2"/>
                </c:manualLayout>
              </c:layout>
              <c:tx>
                <c:rich>
                  <a:bodyPr/>
                  <a:lstStyle/>
                  <a:p>
                    <a:fld id="{4967531D-A9D5-4050-9120-A290BDF9717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F8B-4725-A40B-AA4E5E075150}"/>
                </c:ext>
              </c:extLst>
            </c:dLbl>
            <c:dLbl>
              <c:idx val="6"/>
              <c:layout>
                <c:manualLayout>
                  <c:x val="-0.11944693484989712"/>
                  <c:y val="-0.1009074446869016"/>
                </c:manualLayout>
              </c:layout>
              <c:tx>
                <c:rich>
                  <a:bodyPr/>
                  <a:lstStyle/>
                  <a:p>
                    <a:fld id="{7E81F05D-9F93-4F60-8B91-5DA325BF5E3E}"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F8B-4725-A40B-AA4E5E075150}"/>
                </c:ext>
              </c:extLst>
            </c:dLbl>
            <c:dLbl>
              <c:idx val="7"/>
              <c:layout>
                <c:manualLayout>
                  <c:x val="-0.12127949321582869"/>
                  <c:y val="-5.5040424374673561E-2"/>
                </c:manualLayout>
              </c:layout>
              <c:tx>
                <c:rich>
                  <a:bodyPr/>
                  <a:lstStyle/>
                  <a:p>
                    <a:fld id="{C4CA8BC2-F953-44A6-820F-3E8984C1832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AF8B-4725-A40B-AA4E5E075150}"/>
                </c:ext>
              </c:extLst>
            </c:dLbl>
            <c:dLbl>
              <c:idx val="8"/>
              <c:layout>
                <c:manualLayout>
                  <c:x val="1.124727763785463E-2"/>
                  <c:y val="4.5867020312228002E-2"/>
                </c:manualLayout>
              </c:layout>
              <c:tx>
                <c:rich>
                  <a:bodyPr/>
                  <a:lstStyle/>
                  <a:p>
                    <a:fld id="{0B527C9E-0368-4969-84F1-11D324FEE6D8}"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F8B-4725-A40B-AA4E5E075150}"/>
                </c:ext>
              </c:extLst>
            </c:dLbl>
            <c:dLbl>
              <c:idx val="9"/>
              <c:layout>
                <c:manualLayout>
                  <c:x val="-0.17754745455713503"/>
                  <c:y val="-7.7973934530787603E-2"/>
                </c:manualLayout>
              </c:layout>
              <c:tx>
                <c:rich>
                  <a:bodyPr/>
                  <a:lstStyle/>
                  <a:p>
                    <a:fld id="{75EDAA13-2316-471F-93C9-48AD8F8F1D88}"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F8B-4725-A40B-AA4E5E075150}"/>
                </c:ext>
              </c:extLst>
            </c:dLbl>
            <c:dLbl>
              <c:idx val="10"/>
              <c:layout>
                <c:manualLayout>
                  <c:x val="-0.13440585105333433"/>
                  <c:y val="7.1517082858928327E-2"/>
                </c:manualLayout>
              </c:layout>
              <c:tx>
                <c:rich>
                  <a:bodyPr/>
                  <a:lstStyle/>
                  <a:p>
                    <a:fld id="{94B4A889-F3E2-4C6A-8499-F0B70054786A}"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F8B-4725-A40B-AA4E5E075150}"/>
                </c:ext>
              </c:extLst>
            </c:dLbl>
            <c:dLbl>
              <c:idx val="11"/>
              <c:tx>
                <c:rich>
                  <a:bodyPr/>
                  <a:lstStyle/>
                  <a:p>
                    <a:endParaRPr lang="en-GB"/>
                  </a:p>
                </c:rich>
              </c:tx>
              <c:dLblPos val="ct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0-A752-40AA-8ECE-D28526265E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'Sitting Posture System'!$C$78:$C$89</c:f>
              <c:numCache>
                <c:formatCode>General</c:formatCode>
                <c:ptCount val="12"/>
                <c:pt idx="0">
                  <c:v>7.75</c:v>
                </c:pt>
                <c:pt idx="1">
                  <c:v>7.25</c:v>
                </c:pt>
                <c:pt idx="2">
                  <c:v>5.666666666666667</c:v>
                </c:pt>
                <c:pt idx="3">
                  <c:v>7.4</c:v>
                </c:pt>
                <c:pt idx="4">
                  <c:v>8.3333333333333339</c:v>
                </c:pt>
                <c:pt idx="5">
                  <c:v>8</c:v>
                </c:pt>
                <c:pt idx="6">
                  <c:v>6</c:v>
                </c:pt>
                <c:pt idx="7">
                  <c:v>15</c:v>
                </c:pt>
                <c:pt idx="8">
                  <c:v>8</c:v>
                </c:pt>
                <c:pt idx="9">
                  <c:v>10</c:v>
                </c:pt>
                <c:pt idx="10">
                  <c:v>4.5</c:v>
                </c:pt>
                <c:pt idx="11">
                  <c:v>6</c:v>
                </c:pt>
              </c:numCache>
            </c:numRef>
          </c:xVal>
          <c:yVal>
            <c:numRef>
              <c:f>'Sitting Posture System'!$D$78:$D$89</c:f>
              <c:numCache>
                <c:formatCode>0.00%</c:formatCode>
                <c:ptCount val="12"/>
                <c:pt idx="0">
                  <c:v>0.94724000000000008</c:v>
                </c:pt>
                <c:pt idx="1">
                  <c:v>0.97204999999999997</c:v>
                </c:pt>
                <c:pt idx="2">
                  <c:v>0.94235000000000002</c:v>
                </c:pt>
                <c:pt idx="3">
                  <c:v>0.89128333333333332</c:v>
                </c:pt>
                <c:pt idx="4">
                  <c:v>0.96329999999999993</c:v>
                </c:pt>
                <c:pt idx="5">
                  <c:v>0.98520000000000008</c:v>
                </c:pt>
                <c:pt idx="6">
                  <c:v>0.95669999999999999</c:v>
                </c:pt>
                <c:pt idx="7">
                  <c:v>0.88519999999999999</c:v>
                </c:pt>
                <c:pt idx="8">
                  <c:v>0.91679999999999995</c:v>
                </c:pt>
                <c:pt idx="9" formatCode="0%">
                  <c:v>0.78</c:v>
                </c:pt>
                <c:pt idx="10">
                  <c:v>0.97219999999999995</c:v>
                </c:pt>
                <c:pt idx="11">
                  <c:v>0.93</c:v>
                </c:pt>
              </c:numCache>
            </c:numRef>
          </c:yVal>
          <c:bubbleSize>
            <c:numRef>
              <c:f>'Sitting Posture System'!$E$78:$E$89</c:f>
              <c:numCache>
                <c:formatCode>General</c:formatCode>
                <c:ptCount val="12"/>
                <c:pt idx="0">
                  <c:v>8.6666666666666661</c:v>
                </c:pt>
                <c:pt idx="1">
                  <c:v>44</c:v>
                </c:pt>
                <c:pt idx="2">
                  <c:v>12</c:v>
                </c:pt>
                <c:pt idx="3">
                  <c:v>38.25</c:v>
                </c:pt>
                <c:pt idx="4">
                  <c:v>24.333333333333332</c:v>
                </c:pt>
                <c:pt idx="5">
                  <c:v>14.5</c:v>
                </c:pt>
                <c:pt idx="6">
                  <c:v>40</c:v>
                </c:pt>
                <c:pt idx="7">
                  <c:v>19</c:v>
                </c:pt>
                <c:pt idx="8">
                  <c:v>40</c:v>
                </c:pt>
                <c:pt idx="9">
                  <c:v>20</c:v>
                </c:pt>
                <c:pt idx="10">
                  <c:v>36</c:v>
                </c:pt>
                <c:pt idx="11">
                  <c:v>50</c:v>
                </c:pt>
              </c:numCache>
            </c:numRef>
          </c:bubbleSize>
          <c:bubble3D val="0"/>
          <c:extLst>
            <c:ext xmlns:c15="http://schemas.microsoft.com/office/drawing/2012/chart" uri="{02D57815-91ED-43cb-92C2-25804820EDAC}">
              <c15:datalabelsRange>
                <c15:f>'Sitting Posture System'!$B$78:$B$88</c15:f>
                <c15:dlblRangeCache>
                  <c:ptCount val="11"/>
                  <c:pt idx="0">
                    <c:v>CNN</c:v>
                  </c:pt>
                  <c:pt idx="1">
                    <c:v>KNN</c:v>
                  </c:pt>
                  <c:pt idx="2">
                    <c:v>Decision Tree</c:v>
                  </c:pt>
                  <c:pt idx="3">
                    <c:v>ANN</c:v>
                  </c:pt>
                  <c:pt idx="4">
                    <c:v>Random Forest</c:v>
                  </c:pt>
                  <c:pt idx="5">
                    <c:v>SVM</c:v>
                  </c:pt>
                  <c:pt idx="6">
                    <c:v>SOM (ISOM-SPR)</c:v>
                  </c:pt>
                  <c:pt idx="7">
                    <c:v>SNN</c:v>
                  </c:pt>
                  <c:pt idx="8">
                    <c:v>EMN</c:v>
                  </c:pt>
                  <c:pt idx="9">
                    <c:v>SimpleLogistic</c:v>
                  </c:pt>
                  <c:pt idx="10">
                    <c:v>LightGBM </c:v>
                  </c:pt>
                </c15:dlblRangeCache>
              </c15:datalabelsRange>
            </c:ext>
            <c:ext xmlns:c16="http://schemas.microsoft.com/office/drawing/2014/chart" uri="{C3380CC4-5D6E-409C-BE32-E72D297353CC}">
              <c16:uniqueId val="{00000000-AF8B-4725-A40B-AA4E5E075150}"/>
            </c:ext>
          </c:extLst>
        </c:ser>
        <c:dLbls>
          <c:showLegendKey val="0"/>
          <c:showVal val="0"/>
          <c:showCatName val="0"/>
          <c:showSerName val="0"/>
          <c:showPercent val="0"/>
          <c:showBubbleSize val="0"/>
        </c:dLbls>
        <c:bubbleScale val="30"/>
        <c:showNegBubbles val="0"/>
        <c:axId val="1764869535"/>
        <c:axId val="1094205999"/>
      </c:bubbleChart>
      <c:valAx>
        <c:axId val="1764869535"/>
        <c:scaling>
          <c:orientation val="minMax"/>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Postures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205999"/>
        <c:crosses val="autoZero"/>
        <c:crossBetween val="midCat"/>
      </c:valAx>
      <c:valAx>
        <c:axId val="1094205999"/>
        <c:scaling>
          <c:orientation val="minMax"/>
          <c:max val="1.02"/>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869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Summay</a:t>
            </a:r>
            <a:r>
              <a:rPr lang="en-GB" baseline="0"/>
              <a:t> of Published Research Papers by the Senors being utilised from 2017 to 2023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'Sitting Posture System'!$B$109</c:f>
              <c:strCache>
                <c:ptCount val="1"/>
                <c:pt idx="0">
                  <c:v>Pressure Sensor</c:v>
                </c:pt>
              </c:strCache>
            </c:strRef>
          </c:tx>
          <c:spPr>
            <a:solidFill>
              <a:schemeClr val="accent1"/>
            </a:solidFill>
            <a:ln>
              <a:noFill/>
            </a:ln>
            <a:effectLst/>
          </c:spPr>
          <c:invertIfNegative val="0"/>
          <c:cat>
            <c:strRef>
              <c:f>'Sitting Posture System'!$C$108:$F$108</c:f>
              <c:strCache>
                <c:ptCount val="4"/>
                <c:pt idx="0">
                  <c:v>[2007 – 2010]</c:v>
                </c:pt>
                <c:pt idx="1">
                  <c:v>[2011 – 2014]</c:v>
                </c:pt>
                <c:pt idx="2">
                  <c:v>[2015 – 2018]</c:v>
                </c:pt>
                <c:pt idx="3">
                  <c:v>[2019 – 2023]</c:v>
                </c:pt>
              </c:strCache>
            </c:strRef>
          </c:cat>
          <c:val>
            <c:numRef>
              <c:f>'Sitting Posture System'!$C$109:$F$109</c:f>
              <c:numCache>
                <c:formatCode>General</c:formatCode>
                <c:ptCount val="4"/>
                <c:pt idx="0">
                  <c:v>1</c:v>
                </c:pt>
                <c:pt idx="1">
                  <c:v>4</c:v>
                </c:pt>
                <c:pt idx="2">
                  <c:v>5</c:v>
                </c:pt>
                <c:pt idx="3">
                  <c:v>22</c:v>
                </c:pt>
              </c:numCache>
            </c:numRef>
          </c:val>
          <c:extLst>
            <c:ext xmlns:c16="http://schemas.microsoft.com/office/drawing/2014/chart" uri="{C3380CC4-5D6E-409C-BE32-E72D297353CC}">
              <c16:uniqueId val="{00000000-7B43-4357-8B4B-8441E2CFEAFE}"/>
            </c:ext>
          </c:extLst>
        </c:ser>
        <c:ser>
          <c:idx val="1"/>
          <c:order val="1"/>
          <c:tx>
            <c:strRef>
              <c:f>'Sitting Posture System'!$B$110</c:f>
              <c:strCache>
                <c:ptCount val="1"/>
                <c:pt idx="0">
                  <c:v>Load Cell</c:v>
                </c:pt>
              </c:strCache>
            </c:strRef>
          </c:tx>
          <c:spPr>
            <a:solidFill>
              <a:schemeClr val="accent2"/>
            </a:solidFill>
            <a:ln>
              <a:noFill/>
            </a:ln>
            <a:effectLst/>
          </c:spPr>
          <c:invertIfNegative val="0"/>
          <c:cat>
            <c:strRef>
              <c:f>'Sitting Posture System'!$C$108:$F$108</c:f>
              <c:strCache>
                <c:ptCount val="4"/>
                <c:pt idx="0">
                  <c:v>[2007 – 2010]</c:v>
                </c:pt>
                <c:pt idx="1">
                  <c:v>[2011 – 2014]</c:v>
                </c:pt>
                <c:pt idx="2">
                  <c:v>[2015 – 2018]</c:v>
                </c:pt>
                <c:pt idx="3">
                  <c:v>[2019 – 2023]</c:v>
                </c:pt>
              </c:strCache>
            </c:strRef>
          </c:cat>
          <c:val>
            <c:numRef>
              <c:f>'Sitting Posture System'!$C$110:$F$110</c:f>
              <c:numCache>
                <c:formatCode>General</c:formatCode>
                <c:ptCount val="4"/>
                <c:pt idx="0">
                  <c:v>0</c:v>
                </c:pt>
                <c:pt idx="1">
                  <c:v>0</c:v>
                </c:pt>
                <c:pt idx="2">
                  <c:v>1</c:v>
                </c:pt>
                <c:pt idx="3">
                  <c:v>2</c:v>
                </c:pt>
              </c:numCache>
            </c:numRef>
          </c:val>
          <c:extLst>
            <c:ext xmlns:c16="http://schemas.microsoft.com/office/drawing/2014/chart" uri="{C3380CC4-5D6E-409C-BE32-E72D297353CC}">
              <c16:uniqueId val="{00000001-7B43-4357-8B4B-8441E2CFEAFE}"/>
            </c:ext>
          </c:extLst>
        </c:ser>
        <c:ser>
          <c:idx val="2"/>
          <c:order val="2"/>
          <c:tx>
            <c:strRef>
              <c:f>'Sitting Posture System'!$B$111</c:f>
              <c:strCache>
                <c:ptCount val="1"/>
                <c:pt idx="0">
                  <c:v>Camera</c:v>
                </c:pt>
              </c:strCache>
            </c:strRef>
          </c:tx>
          <c:spPr>
            <a:solidFill>
              <a:schemeClr val="accent3"/>
            </a:solidFill>
            <a:ln>
              <a:noFill/>
            </a:ln>
            <a:effectLst/>
          </c:spPr>
          <c:invertIfNegative val="0"/>
          <c:cat>
            <c:strRef>
              <c:f>'Sitting Posture System'!$C$108:$F$108</c:f>
              <c:strCache>
                <c:ptCount val="4"/>
                <c:pt idx="0">
                  <c:v>[2007 – 2010]</c:v>
                </c:pt>
                <c:pt idx="1">
                  <c:v>[2011 – 2014]</c:v>
                </c:pt>
                <c:pt idx="2">
                  <c:v>[2015 – 2018]</c:v>
                </c:pt>
                <c:pt idx="3">
                  <c:v>[2019 – 2023]</c:v>
                </c:pt>
              </c:strCache>
            </c:strRef>
          </c:cat>
          <c:val>
            <c:numRef>
              <c:f>'Sitting Posture System'!$C$111:$F$111</c:f>
              <c:numCache>
                <c:formatCode>General</c:formatCode>
                <c:ptCount val="4"/>
                <c:pt idx="0">
                  <c:v>0</c:v>
                </c:pt>
                <c:pt idx="1">
                  <c:v>0</c:v>
                </c:pt>
                <c:pt idx="2">
                  <c:v>0</c:v>
                </c:pt>
                <c:pt idx="3">
                  <c:v>3</c:v>
                </c:pt>
              </c:numCache>
            </c:numRef>
          </c:val>
          <c:extLst>
            <c:ext xmlns:c16="http://schemas.microsoft.com/office/drawing/2014/chart" uri="{C3380CC4-5D6E-409C-BE32-E72D297353CC}">
              <c16:uniqueId val="{00000002-7B43-4357-8B4B-8441E2CFEAFE}"/>
            </c:ext>
          </c:extLst>
        </c:ser>
        <c:ser>
          <c:idx val="3"/>
          <c:order val="3"/>
          <c:tx>
            <c:strRef>
              <c:f>'Sitting Posture System'!$B$112</c:f>
              <c:strCache>
                <c:ptCount val="1"/>
                <c:pt idx="0">
                  <c:v>Flex Sensor</c:v>
                </c:pt>
              </c:strCache>
            </c:strRef>
          </c:tx>
          <c:spPr>
            <a:solidFill>
              <a:schemeClr val="accent4"/>
            </a:solidFill>
            <a:ln>
              <a:noFill/>
            </a:ln>
            <a:effectLst/>
          </c:spPr>
          <c:invertIfNegative val="0"/>
          <c:cat>
            <c:strRef>
              <c:f>'Sitting Posture System'!$C$108:$F$108</c:f>
              <c:strCache>
                <c:ptCount val="4"/>
                <c:pt idx="0">
                  <c:v>[2007 – 2010]</c:v>
                </c:pt>
                <c:pt idx="1">
                  <c:v>[2011 – 2014]</c:v>
                </c:pt>
                <c:pt idx="2">
                  <c:v>[2015 – 2018]</c:v>
                </c:pt>
                <c:pt idx="3">
                  <c:v>[2019 – 2023]</c:v>
                </c:pt>
              </c:strCache>
            </c:strRef>
          </c:cat>
          <c:val>
            <c:numRef>
              <c:f>'Sitting Posture System'!$C$112:$F$112</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3-7B43-4357-8B4B-8441E2CFEAFE}"/>
            </c:ext>
          </c:extLst>
        </c:ser>
        <c:ser>
          <c:idx val="4"/>
          <c:order val="4"/>
          <c:tx>
            <c:strRef>
              <c:f>'Sitting Posture System'!$B$113</c:f>
              <c:strCache>
                <c:ptCount val="1"/>
                <c:pt idx="0">
                  <c:v>Distance Sensor</c:v>
                </c:pt>
              </c:strCache>
            </c:strRef>
          </c:tx>
          <c:spPr>
            <a:solidFill>
              <a:schemeClr val="accent6"/>
            </a:solidFill>
            <a:ln>
              <a:noFill/>
            </a:ln>
            <a:effectLst/>
          </c:spPr>
          <c:invertIfNegative val="0"/>
          <c:cat>
            <c:strRef>
              <c:f>'Sitting Posture System'!$C$108:$F$108</c:f>
              <c:strCache>
                <c:ptCount val="4"/>
                <c:pt idx="0">
                  <c:v>[2007 – 2010]</c:v>
                </c:pt>
                <c:pt idx="1">
                  <c:v>[2011 – 2014]</c:v>
                </c:pt>
                <c:pt idx="2">
                  <c:v>[2015 – 2018]</c:v>
                </c:pt>
                <c:pt idx="3">
                  <c:v>[2019 – 2023]</c:v>
                </c:pt>
              </c:strCache>
            </c:strRef>
          </c:cat>
          <c:val>
            <c:numRef>
              <c:f>'Sitting Posture System'!$C$113:$F$113</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4-7B43-4357-8B4B-8441E2CFEAFE}"/>
            </c:ext>
          </c:extLst>
        </c:ser>
        <c:dLbls>
          <c:showLegendKey val="0"/>
          <c:showVal val="0"/>
          <c:showCatName val="0"/>
          <c:showSerName val="0"/>
          <c:showPercent val="0"/>
          <c:showBubbleSize val="0"/>
        </c:dLbls>
        <c:gapWidth val="77"/>
        <c:overlap val="100"/>
        <c:axId val="696241728"/>
        <c:axId val="762071583"/>
      </c:barChart>
      <c:catAx>
        <c:axId val="69624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Publication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071583"/>
        <c:crosses val="autoZero"/>
        <c:auto val="1"/>
        <c:lblAlgn val="ctr"/>
        <c:lblOffset val="100"/>
        <c:noMultiLvlLbl val="0"/>
      </c:catAx>
      <c:valAx>
        <c:axId val="76207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Numbers of Papers Published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41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Accumulaative</a:t>
            </a:r>
            <a:r>
              <a:rPr lang="en-GB" baseline="0"/>
              <a:t> number of published studies from 2013 and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'Literature review Papers'!$C$6</c:f>
              <c:strCache>
                <c:ptCount val="1"/>
                <c:pt idx="0">
                  <c:v>Researches</c:v>
                </c:pt>
              </c:strCache>
            </c:strRef>
          </c:tx>
          <c:spPr>
            <a:ln w="28575" cap="rnd">
              <a:solidFill>
                <a:schemeClr val="accent1"/>
              </a:solidFill>
              <a:round/>
            </a:ln>
            <a:effectLst/>
          </c:spPr>
          <c:marker>
            <c:symbol val="none"/>
          </c:marker>
          <c:cat>
            <c:numRef>
              <c:f>'Literature review Papers'!$B$7:$B$17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'Literature review Papers'!$C$7:$C$17</c:f>
              <c:numCache>
                <c:formatCode>General</c:formatCode>
                <c:ptCount val="11"/>
                <c:pt idx="0">
                  <c:v>237</c:v>
                </c:pt>
                <c:pt idx="1">
                  <c:v>275</c:v>
                </c:pt>
                <c:pt idx="2">
                  <c:v>272</c:v>
                </c:pt>
                <c:pt idx="3">
                  <c:v>310</c:v>
                </c:pt>
                <c:pt idx="4">
                  <c:v>325</c:v>
                </c:pt>
                <c:pt idx="5">
                  <c:v>414</c:v>
                </c:pt>
                <c:pt idx="6">
                  <c:v>451</c:v>
                </c:pt>
                <c:pt idx="7">
                  <c:v>524</c:v>
                </c:pt>
                <c:pt idx="8">
                  <c:v>615</c:v>
                </c:pt>
                <c:pt idx="9">
                  <c:v>714</c:v>
                </c:pt>
                <c:pt idx="10">
                  <c:v>758</c:v>
                </c:pt>
              </c:numCache>
            </c:numRef>
          </c:val>
          <c:smooth val="0"/>
          <c:extLst>
            <c:ext xmlns:c16="http://schemas.microsoft.com/office/drawing/2014/chart" uri="{C3380CC4-5D6E-409C-BE32-E72D297353CC}">
              <c16:uniqueId val="{00000000-98BE-4E14-85CB-0C086ABB63D6}"/>
            </c:ext>
          </c:extLst>
        </c:ser>
        <c:dLbls>
          <c:showLegendKey val="0"/>
          <c:showVal val="0"/>
          <c:showCatName val="0"/>
          <c:showSerName val="0"/>
          <c:showPercent val="0"/>
          <c:showBubbleSize val="0"/>
        </c:dLbls>
        <c:smooth val="0"/>
        <c:axId val="198380863"/>
        <c:axId val="1143064927"/>
      </c:lineChart>
      <c:catAx>
        <c:axId val="19838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Publication</a:t>
                </a:r>
                <a:r>
                  <a:rPr lang="en-GB" baseline="0"/>
                  <a:t> Year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64927"/>
        <c:crosses val="autoZero"/>
        <c:auto val="1"/>
        <c:lblAlgn val="ctr"/>
        <c:lblOffset val="100"/>
        <c:noMultiLvlLbl val="0"/>
      </c:catAx>
      <c:valAx>
        <c:axId val="114306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Published</a:t>
                </a:r>
                <a:r>
                  <a:rPr lang="en-GB" baseline="0"/>
                  <a:t> Studies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80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Publication Year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Publication Year</a:t>
          </a:r>
        </a:p>
      </cx:txPr>
    </cx:title>
    <cx:plotArea>
      <cx:plotAreaRegion>
        <cx:series layoutId="clusteredColumn" uniqueId="{E0598879-4B19-4DA5-8C89-6AB697A9D926}">
          <cx:tx>
            <cx:txData>
              <cx:f>_xlchart.v1.0</cx:f>
              <cx:v>Year</cx:v>
            </cx:txData>
          </cx:tx>
          <cx:dataId val="0"/>
          <cx:layoutPr>
            <cx:binning intervalClosed="r"/>
          </cx:layoutPr>
        </cx:series>
      </cx:plotAreaRegion>
      <cx:axis id="0">
        <cx:catScaling gapWidth="0.419999987"/>
        <cx:title/>
        <cx:tickLabels/>
      </cx:axis>
      <cx:axis id="1">
        <cx:valScaling/>
        <cx:title>
          <cx:tx>
            <cx:txData>
              <cx:v>Number of Published Papers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Published Papers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10</xdr:col>
      <xdr:colOff>183067</xdr:colOff>
      <xdr:row>44</xdr:row>
      <xdr:rowOff>142282</xdr:rowOff>
    </xdr:from>
    <xdr:to>
      <xdr:col>15</xdr:col>
      <xdr:colOff>194407</xdr:colOff>
      <xdr:row>62</xdr:row>
      <xdr:rowOff>153621</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967981</xdr:colOff>
      <xdr:row>47</xdr:row>
      <xdr:rowOff>133722</xdr:rowOff>
    </xdr:from>
    <xdr:to>
      <xdr:col>6</xdr:col>
      <xdr:colOff>595543</xdr:colOff>
      <xdr:row>62</xdr:row>
      <xdr:rowOff>183418</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2857954</xdr:colOff>
      <xdr:row>58</xdr:row>
      <xdr:rowOff>97518</xdr:rowOff>
    </xdr:from>
    <xdr:to>
      <xdr:col>12</xdr:col>
      <xdr:colOff>383720</xdr:colOff>
      <xdr:row>72</xdr:row>
      <xdr:rowOff>173718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429E224-5665-46FD-42C7-C191EF2BAC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944804" y="12079968"/>
              <a:ext cx="7707991"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1112156</xdr:colOff>
      <xdr:row>74</xdr:row>
      <xdr:rowOff>145597</xdr:rowOff>
    </xdr:from>
    <xdr:to>
      <xdr:col>11</xdr:col>
      <xdr:colOff>455838</xdr:colOff>
      <xdr:row>92</xdr:row>
      <xdr:rowOff>107497</xdr:rowOff>
    </xdr:to>
    <xdr:graphicFrame macro="">
      <xdr:nvGraphicFramePr>
        <xdr:cNvPr id="6" name="Chart 5">
          <a:extLst>
            <a:ext uri="{FF2B5EF4-FFF2-40B4-BE49-F238E27FC236}">
              <a16:creationId xmlns:a16="http://schemas.microsoft.com/office/drawing/2014/main" id="{5763D5A7-05AB-4925-CB57-00E39E978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949387</xdr:colOff>
      <xdr:row>85</xdr:row>
      <xdr:rowOff>155054</xdr:rowOff>
    </xdr:from>
    <xdr:to>
      <xdr:col>8</xdr:col>
      <xdr:colOff>251623</xdr:colOff>
      <xdr:row>100</xdr:row>
      <xdr:rowOff>79741</xdr:rowOff>
    </xdr:to>
    <xdr:graphicFrame macro="">
      <xdr:nvGraphicFramePr>
        <xdr:cNvPr id="5" name="Chart 4">
          <a:extLst>
            <a:ext uri="{FF2B5EF4-FFF2-40B4-BE49-F238E27FC236}">
              <a16:creationId xmlns:a16="http://schemas.microsoft.com/office/drawing/2014/main" id="{547AE827-9929-D486-2FF2-084607F8C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2514265</xdr:colOff>
      <xdr:row>84</xdr:row>
      <xdr:rowOff>187551</xdr:rowOff>
    </xdr:from>
    <xdr:to>
      <xdr:col>10</xdr:col>
      <xdr:colOff>1052487</xdr:colOff>
      <xdr:row>107</xdr:row>
      <xdr:rowOff>0</xdr:rowOff>
    </xdr:to>
    <xdr:graphicFrame macro="">
      <xdr:nvGraphicFramePr>
        <xdr:cNvPr id="9" name="Chart 8">
          <a:extLst>
            <a:ext uri="{FF2B5EF4-FFF2-40B4-BE49-F238E27FC236}">
              <a16:creationId xmlns:a16="http://schemas.microsoft.com/office/drawing/2014/main" id="{487705D8-EC89-D01D-FA1F-64E8A2EAF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38099</xdr:colOff>
      <xdr:row>6</xdr:row>
      <xdr:rowOff>180974</xdr:rowOff>
    </xdr:from>
    <xdr:to>
      <xdr:col>12</xdr:col>
      <xdr:colOff>561974</xdr:colOff>
      <xdr:row>23</xdr:row>
      <xdr:rowOff>133349</xdr:rowOff>
    </xdr:to>
    <xdr:graphicFrame macro="">
      <xdr:nvGraphicFramePr>
        <xdr:cNvPr id="2" name="Chart 1">
          <a:extLst>
            <a:ext uri="{FF2B5EF4-FFF2-40B4-BE49-F238E27FC236}">
              <a16:creationId xmlns:a16="http://schemas.microsoft.com/office/drawing/2014/main" id="{7AB7E65B-DEC4-D4FD-F990-3CC4104A7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R119"/>
  <sheetViews>
    <sheetView tabSelected="1" topLeftCell="C97" zoomScale="95" zoomScaleNormal="95" workbookViewId="0">
      <selection activeCell="F108" sqref="F108"/>
    </sheetView>
  </sheetViews>
  <sheetFormatPr defaultRowHeight="15" x14ac:dyDescent="0.25"/>
  <cols>
    <col min="2" max="2" width="19.42578125" customWidth="1"/>
    <col min="3" max="3" width="31.7109375" customWidth="1"/>
    <col min="4" max="5" width="38" customWidth="1"/>
    <col min="6" max="6" width="44.140625" customWidth="1"/>
    <col min="7" max="7" width="18.42578125" customWidth="1"/>
    <col min="8" max="8" width="16.28515625" customWidth="1"/>
    <col min="9" max="9" width="19" customWidth="1"/>
    <col min="10" max="10" width="25.28515625" customWidth="1"/>
    <col min="11" max="11" width="18.7109375" customWidth="1"/>
    <col min="12" max="12" width="10.85546875" customWidth="1"/>
    <col min="13" max="13" width="23" customWidth="1"/>
    <col min="14" max="14" width="18.85546875" customWidth="1"/>
    <col min="15" max="15" width="22.140625" customWidth="1"/>
    <col min="16" max="16" width="54.42578125" customWidth="1"/>
  </cols>
  <sheetData>
    <row r="1" spans="1:18" ht="15.75" thickBot="1" x14ac:dyDescent="0.3">
      <c r="B1" s="6" t="s">
        <v>228</v>
      </c>
      <c r="C1" s="6" t="s">
        <v>269</v>
      </c>
      <c r="D1" s="6" t="s">
        <v>0</v>
      </c>
      <c r="E1" s="6" t="s">
        <v>271</v>
      </c>
      <c r="F1" s="6" t="s">
        <v>1</v>
      </c>
      <c r="G1" s="6" t="s">
        <v>36</v>
      </c>
      <c r="H1" s="6" t="s">
        <v>3</v>
      </c>
      <c r="I1" s="6" t="s">
        <v>37</v>
      </c>
      <c r="J1" s="6" t="s">
        <v>2</v>
      </c>
      <c r="K1" s="6" t="s">
        <v>6</v>
      </c>
      <c r="L1" s="6" t="s">
        <v>4</v>
      </c>
      <c r="M1" s="6" t="s">
        <v>5</v>
      </c>
      <c r="N1" s="6" t="s">
        <v>49</v>
      </c>
      <c r="O1" s="6" t="s">
        <v>58</v>
      </c>
      <c r="P1" s="6" t="s">
        <v>66</v>
      </c>
      <c r="Q1" s="6" t="s">
        <v>222</v>
      </c>
      <c r="R1" s="20" t="s">
        <v>265</v>
      </c>
    </row>
    <row r="2" spans="1:18" ht="13.5" customHeight="1" thickTop="1" x14ac:dyDescent="0.25">
      <c r="A2" t="s">
        <v>320</v>
      </c>
      <c r="B2" s="10" t="s">
        <v>229</v>
      </c>
      <c r="C2" s="21">
        <v>2023</v>
      </c>
      <c r="D2" s="10" t="s">
        <v>7</v>
      </c>
      <c r="E2" t="s">
        <v>272</v>
      </c>
      <c r="F2" s="2" t="s">
        <v>102</v>
      </c>
      <c r="G2" s="2" t="s">
        <v>104</v>
      </c>
      <c r="H2">
        <v>8</v>
      </c>
      <c r="I2" t="s">
        <v>99</v>
      </c>
      <c r="J2" s="21" t="s">
        <v>8</v>
      </c>
      <c r="K2" s="1">
        <v>0.98499999999999999</v>
      </c>
      <c r="L2">
        <v>10</v>
      </c>
      <c r="M2" s="2" t="s">
        <v>101</v>
      </c>
      <c r="N2" s="7" t="s">
        <v>117</v>
      </c>
      <c r="O2" t="s">
        <v>75</v>
      </c>
      <c r="P2" t="s">
        <v>108</v>
      </c>
    </row>
    <row r="3" spans="1:18" ht="15" customHeight="1" x14ac:dyDescent="0.25">
      <c r="A3" t="s">
        <v>320</v>
      </c>
      <c r="B3" s="10" t="s">
        <v>229</v>
      </c>
      <c r="C3" s="21">
        <v>2021</v>
      </c>
      <c r="D3" s="11" t="s">
        <v>9</v>
      </c>
      <c r="E3" t="s">
        <v>273</v>
      </c>
      <c r="F3" s="9" t="s">
        <v>106</v>
      </c>
      <c r="G3" t="s">
        <v>107</v>
      </c>
      <c r="H3">
        <v>4</v>
      </c>
      <c r="I3" t="s">
        <v>100</v>
      </c>
      <c r="J3" t="s">
        <v>10</v>
      </c>
      <c r="K3" s="1">
        <v>0.99029999999999996</v>
      </c>
      <c r="L3">
        <v>32</v>
      </c>
      <c r="M3" s="2" t="s">
        <v>124</v>
      </c>
      <c r="N3" t="s">
        <v>133</v>
      </c>
      <c r="O3" t="s">
        <v>61</v>
      </c>
      <c r="P3" t="s">
        <v>109</v>
      </c>
      <c r="Q3" t="s">
        <v>109</v>
      </c>
      <c r="R3" s="3" t="s">
        <v>75</v>
      </c>
    </row>
    <row r="4" spans="1:18" x14ac:dyDescent="0.25">
      <c r="B4" t="s">
        <v>254</v>
      </c>
      <c r="C4" s="29">
        <v>2017</v>
      </c>
      <c r="D4" s="11" t="s">
        <v>11</v>
      </c>
      <c r="E4" t="s">
        <v>273</v>
      </c>
      <c r="F4" s="9" t="s">
        <v>103</v>
      </c>
      <c r="G4" t="s">
        <v>105</v>
      </c>
      <c r="H4">
        <v>8</v>
      </c>
      <c r="I4" t="s">
        <v>110</v>
      </c>
      <c r="J4" s="25" t="s">
        <v>12</v>
      </c>
      <c r="K4" s="1">
        <v>0.92200000000000004</v>
      </c>
      <c r="L4" s="7" t="s">
        <v>117</v>
      </c>
      <c r="M4" t="s">
        <v>112</v>
      </c>
      <c r="N4" s="7" t="s">
        <v>117</v>
      </c>
      <c r="O4" t="s">
        <v>75</v>
      </c>
      <c r="P4" t="s">
        <v>113</v>
      </c>
      <c r="Q4" s="7" t="s">
        <v>117</v>
      </c>
      <c r="R4" s="10" t="s">
        <v>61</v>
      </c>
    </row>
    <row r="5" spans="1:18" ht="15.75" customHeight="1" x14ac:dyDescent="0.25">
      <c r="A5" t="s">
        <v>320</v>
      </c>
      <c r="B5" s="10" t="s">
        <v>253</v>
      </c>
      <c r="C5" s="21">
        <v>2023</v>
      </c>
      <c r="D5" s="10" t="s">
        <v>13</v>
      </c>
      <c r="E5" t="s">
        <v>273</v>
      </c>
      <c r="F5" s="9" t="s">
        <v>115</v>
      </c>
      <c r="G5" s="2" t="s">
        <v>116</v>
      </c>
      <c r="H5">
        <v>8</v>
      </c>
      <c r="I5" t="s">
        <v>114</v>
      </c>
      <c r="J5" s="7" t="s">
        <v>117</v>
      </c>
      <c r="K5" s="7" t="s">
        <v>117</v>
      </c>
      <c r="L5">
        <v>5</v>
      </c>
      <c r="M5" s="2" t="s">
        <v>118</v>
      </c>
      <c r="N5" s="7" t="s">
        <v>117</v>
      </c>
      <c r="O5" t="s">
        <v>61</v>
      </c>
      <c r="P5" t="s">
        <v>119</v>
      </c>
    </row>
    <row r="6" spans="1:18" ht="15.75" customHeight="1" x14ac:dyDescent="0.25">
      <c r="B6" t="s">
        <v>249</v>
      </c>
      <c r="C6" s="21">
        <v>2020</v>
      </c>
      <c r="D6" s="11" t="s">
        <v>14</v>
      </c>
      <c r="E6" t="s">
        <v>273</v>
      </c>
      <c r="F6" s="10" t="s">
        <v>121</v>
      </c>
      <c r="G6" t="s">
        <v>122</v>
      </c>
      <c r="H6">
        <v>9</v>
      </c>
      <c r="I6" s="7" t="s">
        <v>117</v>
      </c>
      <c r="J6" s="7" t="s">
        <v>117</v>
      </c>
      <c r="K6" s="7" t="s">
        <v>117</v>
      </c>
      <c r="L6">
        <v>12</v>
      </c>
      <c r="M6" s="2" t="s">
        <v>130</v>
      </c>
      <c r="N6" s="10" t="s">
        <v>134</v>
      </c>
      <c r="O6" t="s">
        <v>61</v>
      </c>
      <c r="P6" s="2" t="s">
        <v>120</v>
      </c>
    </row>
    <row r="7" spans="1:18" ht="15.75" customHeight="1" thickBot="1" x14ac:dyDescent="0.3">
      <c r="A7" t="s">
        <v>320</v>
      </c>
      <c r="B7" s="10" t="s">
        <v>229</v>
      </c>
      <c r="C7" s="21">
        <v>2022</v>
      </c>
      <c r="D7" s="10" t="s">
        <v>15</v>
      </c>
      <c r="E7" t="s">
        <v>273</v>
      </c>
      <c r="F7" s="10" t="s">
        <v>16</v>
      </c>
      <c r="G7" s="2" t="s">
        <v>123</v>
      </c>
      <c r="H7">
        <v>8</v>
      </c>
      <c r="I7" t="s">
        <v>128</v>
      </c>
      <c r="J7" t="s">
        <v>126</v>
      </c>
      <c r="K7" s="1">
        <v>0.91679999999999995</v>
      </c>
      <c r="L7">
        <v>40</v>
      </c>
      <c r="M7" s="2" t="s">
        <v>125</v>
      </c>
      <c r="N7" t="s">
        <v>132</v>
      </c>
      <c r="O7" t="s">
        <v>61</v>
      </c>
      <c r="P7" s="2" t="s">
        <v>127</v>
      </c>
    </row>
    <row r="8" spans="1:18" s="32" customFormat="1" ht="16.5" customHeight="1" thickTop="1" thickBot="1" x14ac:dyDescent="0.3">
      <c r="B8" s="32" t="s">
        <v>252</v>
      </c>
      <c r="C8" s="32">
        <v>2022</v>
      </c>
      <c r="D8" s="32" t="s">
        <v>17</v>
      </c>
      <c r="E8" s="32" t="s">
        <v>273</v>
      </c>
      <c r="F8" s="32" t="s">
        <v>18</v>
      </c>
      <c r="G8" s="34" t="s">
        <v>117</v>
      </c>
      <c r="H8" s="32">
        <v>5</v>
      </c>
      <c r="I8" s="32" t="s">
        <v>129</v>
      </c>
      <c r="J8" s="34" t="s">
        <v>117</v>
      </c>
      <c r="K8" s="34" t="s">
        <v>117</v>
      </c>
      <c r="L8" s="34" t="s">
        <v>117</v>
      </c>
      <c r="M8" s="33" t="s">
        <v>138</v>
      </c>
      <c r="N8" s="32" t="s">
        <v>137</v>
      </c>
      <c r="O8" s="32" t="s">
        <v>61</v>
      </c>
      <c r="P8" s="32" t="s">
        <v>131</v>
      </c>
    </row>
    <row r="9" spans="1:18" ht="15" customHeight="1" thickTop="1" x14ac:dyDescent="0.25">
      <c r="B9" t="s">
        <v>246</v>
      </c>
      <c r="C9" s="21">
        <v>2021</v>
      </c>
      <c r="D9" s="11" t="s">
        <v>19</v>
      </c>
      <c r="E9" t="s">
        <v>273</v>
      </c>
      <c r="F9" s="9" t="s">
        <v>263</v>
      </c>
      <c r="G9" s="2" t="s">
        <v>142</v>
      </c>
      <c r="H9">
        <v>7</v>
      </c>
      <c r="I9" s="2" t="s">
        <v>135</v>
      </c>
      <c r="J9" s="25" t="s">
        <v>139</v>
      </c>
      <c r="K9" s="1">
        <v>0.97070000000000001</v>
      </c>
      <c r="L9">
        <v>100</v>
      </c>
      <c r="M9" s="2" t="s">
        <v>140</v>
      </c>
      <c r="N9" s="10" t="s">
        <v>136</v>
      </c>
      <c r="O9" t="s">
        <v>61</v>
      </c>
      <c r="P9" s="2" t="s">
        <v>141</v>
      </c>
      <c r="Q9" s="2" t="s">
        <v>268</v>
      </c>
      <c r="R9" s="3" t="s">
        <v>75</v>
      </c>
    </row>
    <row r="10" spans="1:18" ht="15" customHeight="1" x14ac:dyDescent="0.25">
      <c r="A10" t="s">
        <v>320</v>
      </c>
      <c r="B10" s="10" t="s">
        <v>229</v>
      </c>
      <c r="C10" s="29">
        <v>2018</v>
      </c>
      <c r="D10" s="10" t="s">
        <v>20</v>
      </c>
      <c r="E10" t="s">
        <v>272</v>
      </c>
      <c r="F10" t="s">
        <v>21</v>
      </c>
      <c r="G10" s="2" t="s">
        <v>144</v>
      </c>
      <c r="H10">
        <v>6</v>
      </c>
      <c r="I10" t="s">
        <v>143</v>
      </c>
      <c r="J10" s="12" t="s">
        <v>22</v>
      </c>
      <c r="K10" s="1">
        <v>0.97940000000000005</v>
      </c>
      <c r="L10">
        <v>9</v>
      </c>
      <c r="M10" s="2" t="s">
        <v>145</v>
      </c>
      <c r="N10" s="7" t="s">
        <v>117</v>
      </c>
      <c r="O10" t="s">
        <v>75</v>
      </c>
      <c r="P10" s="2" t="s">
        <v>146</v>
      </c>
    </row>
    <row r="11" spans="1:18" ht="14.25" customHeight="1" x14ac:dyDescent="0.25">
      <c r="B11" t="s">
        <v>246</v>
      </c>
      <c r="C11" s="29">
        <v>2018</v>
      </c>
      <c r="D11" s="10" t="s">
        <v>23</v>
      </c>
      <c r="E11" t="s">
        <v>273</v>
      </c>
      <c r="F11" s="18" t="s">
        <v>149</v>
      </c>
      <c r="G11" s="2" t="s">
        <v>150</v>
      </c>
      <c r="H11">
        <v>7</v>
      </c>
      <c r="I11" t="s">
        <v>147</v>
      </c>
      <c r="J11" s="7" t="s">
        <v>117</v>
      </c>
      <c r="K11" s="7" t="s">
        <v>117</v>
      </c>
      <c r="L11" s="7" t="s">
        <v>117</v>
      </c>
      <c r="M11" s="2" t="s">
        <v>152</v>
      </c>
      <c r="N11" t="s">
        <v>148</v>
      </c>
      <c r="O11" t="s">
        <v>61</v>
      </c>
      <c r="P11" s="2" t="s">
        <v>151</v>
      </c>
      <c r="Q11" s="7" t="s">
        <v>117</v>
      </c>
      <c r="R11" s="3" t="s">
        <v>75</v>
      </c>
    </row>
    <row r="12" spans="1:18" ht="14.25" customHeight="1" x14ac:dyDescent="0.25">
      <c r="B12" s="10" t="s">
        <v>230</v>
      </c>
      <c r="C12" s="21">
        <v>2019</v>
      </c>
      <c r="D12" t="s">
        <v>24</v>
      </c>
      <c r="E12" t="s">
        <v>274</v>
      </c>
      <c r="F12" t="s">
        <v>153</v>
      </c>
      <c r="G12" t="s">
        <v>154</v>
      </c>
      <c r="H12">
        <v>3</v>
      </c>
      <c r="I12" t="s">
        <v>156</v>
      </c>
      <c r="J12" s="23" t="s">
        <v>158</v>
      </c>
      <c r="K12" s="1">
        <v>0.99270000000000003</v>
      </c>
      <c r="L12">
        <v>14</v>
      </c>
      <c r="M12" s="2" t="s">
        <v>157</v>
      </c>
      <c r="N12" s="7" t="s">
        <v>117</v>
      </c>
      <c r="O12" t="s">
        <v>75</v>
      </c>
      <c r="P12" s="2" t="s">
        <v>155</v>
      </c>
    </row>
    <row r="13" spans="1:18" ht="16.5" customHeight="1" x14ac:dyDescent="0.25">
      <c r="B13" s="10" t="s">
        <v>230</v>
      </c>
      <c r="C13" s="21">
        <v>2020</v>
      </c>
      <c r="D13" s="10" t="s">
        <v>25</v>
      </c>
      <c r="E13" t="s">
        <v>275</v>
      </c>
      <c r="F13" s="10" t="s">
        <v>196</v>
      </c>
      <c r="G13" s="2" t="s">
        <v>159</v>
      </c>
      <c r="H13">
        <v>7</v>
      </c>
      <c r="I13" s="2" t="s">
        <v>111</v>
      </c>
      <c r="J13" s="25" t="s">
        <v>26</v>
      </c>
      <c r="K13" s="1">
        <v>0.97430000000000005</v>
      </c>
      <c r="L13">
        <v>11</v>
      </c>
      <c r="M13" s="2" t="s">
        <v>160</v>
      </c>
      <c r="N13" s="7" t="s">
        <v>117</v>
      </c>
      <c r="O13" t="s">
        <v>75</v>
      </c>
      <c r="P13" s="2" t="s">
        <v>161</v>
      </c>
    </row>
    <row r="14" spans="1:18" ht="16.5" customHeight="1" x14ac:dyDescent="0.25">
      <c r="A14" t="s">
        <v>320</v>
      </c>
      <c r="B14" s="10" t="s">
        <v>230</v>
      </c>
      <c r="C14" s="21">
        <v>2021</v>
      </c>
      <c r="D14" s="10" t="s">
        <v>27</v>
      </c>
      <c r="E14" t="s">
        <v>277</v>
      </c>
      <c r="F14" s="13" t="s">
        <v>28</v>
      </c>
      <c r="G14" s="2" t="s">
        <v>162</v>
      </c>
      <c r="H14">
        <v>11</v>
      </c>
      <c r="I14" s="2" t="s">
        <v>163</v>
      </c>
      <c r="J14" s="21" t="s">
        <v>8</v>
      </c>
      <c r="K14" s="4">
        <v>0.92</v>
      </c>
      <c r="L14">
        <v>36</v>
      </c>
      <c r="M14" s="2" t="s">
        <v>165</v>
      </c>
      <c r="N14" s="7" t="s">
        <v>117</v>
      </c>
      <c r="O14" t="s">
        <v>75</v>
      </c>
      <c r="P14" s="2" t="s">
        <v>164</v>
      </c>
    </row>
    <row r="15" spans="1:18" ht="17.25" customHeight="1" x14ac:dyDescent="0.25">
      <c r="B15" t="s">
        <v>251</v>
      </c>
      <c r="C15" s="28">
        <v>2013</v>
      </c>
      <c r="D15" s="14" t="s">
        <v>29</v>
      </c>
      <c r="E15" t="s">
        <v>273</v>
      </c>
      <c r="F15" s="10" t="s">
        <v>30</v>
      </c>
      <c r="G15" s="2" t="s">
        <v>166</v>
      </c>
      <c r="H15">
        <v>8</v>
      </c>
      <c r="I15" t="s">
        <v>167</v>
      </c>
      <c r="J15" s="25" t="s">
        <v>12</v>
      </c>
      <c r="K15" s="1">
        <v>0.7</v>
      </c>
      <c r="L15">
        <v>30</v>
      </c>
      <c r="M15" s="2" t="s">
        <v>168</v>
      </c>
      <c r="N15" s="10" t="s">
        <v>54</v>
      </c>
      <c r="O15" t="s">
        <v>61</v>
      </c>
      <c r="P15" s="2" t="s">
        <v>169</v>
      </c>
    </row>
    <row r="16" spans="1:18" ht="15.75" customHeight="1" x14ac:dyDescent="0.25">
      <c r="B16" t="s">
        <v>250</v>
      </c>
      <c r="C16" s="27">
        <v>2007</v>
      </c>
      <c r="D16" s="10" t="s">
        <v>31</v>
      </c>
      <c r="E16" t="s">
        <v>273</v>
      </c>
      <c r="F16" s="10" t="s">
        <v>170</v>
      </c>
      <c r="G16" s="2" t="s">
        <v>172</v>
      </c>
      <c r="H16">
        <v>10</v>
      </c>
      <c r="I16" t="s">
        <v>171</v>
      </c>
      <c r="J16" t="s">
        <v>32</v>
      </c>
      <c r="K16" s="4">
        <v>0.78</v>
      </c>
      <c r="L16">
        <v>20</v>
      </c>
      <c r="M16" s="2" t="s">
        <v>173</v>
      </c>
      <c r="N16" s="7" t="s">
        <v>117</v>
      </c>
      <c r="O16" t="s">
        <v>75</v>
      </c>
      <c r="P16" s="2" t="s">
        <v>174</v>
      </c>
    </row>
    <row r="17" spans="1:18" ht="18" customHeight="1" x14ac:dyDescent="0.25">
      <c r="B17" s="10" t="s">
        <v>229</v>
      </c>
      <c r="C17" s="30">
        <v>2016</v>
      </c>
      <c r="D17" s="10" t="s">
        <v>33</v>
      </c>
      <c r="E17" t="s">
        <v>273</v>
      </c>
      <c r="F17" s="10" t="s">
        <v>35</v>
      </c>
      <c r="G17" s="2" t="s">
        <v>175</v>
      </c>
      <c r="H17">
        <v>5</v>
      </c>
      <c r="I17" s="2" t="s">
        <v>38</v>
      </c>
      <c r="J17" s="22" t="s">
        <v>34</v>
      </c>
      <c r="K17" s="1">
        <v>0.99470000000000003</v>
      </c>
      <c r="L17">
        <v>12</v>
      </c>
      <c r="M17" s="2" t="s">
        <v>195</v>
      </c>
      <c r="N17" s="7" t="s">
        <v>117</v>
      </c>
      <c r="O17" t="s">
        <v>75</v>
      </c>
      <c r="P17" s="2" t="s">
        <v>176</v>
      </c>
    </row>
    <row r="18" spans="1:18" ht="14.25" customHeight="1" x14ac:dyDescent="0.25">
      <c r="B18" t="s">
        <v>249</v>
      </c>
      <c r="C18" s="30">
        <v>2016</v>
      </c>
      <c r="D18" s="9" t="s">
        <v>41</v>
      </c>
      <c r="E18" t="s">
        <v>273</v>
      </c>
      <c r="F18" s="10" t="s">
        <v>39</v>
      </c>
      <c r="G18" s="2" t="s">
        <v>178</v>
      </c>
      <c r="H18">
        <v>7</v>
      </c>
      <c r="I18" s="2" t="s">
        <v>177</v>
      </c>
      <c r="J18" s="23" t="s">
        <v>40</v>
      </c>
      <c r="K18" s="8">
        <v>0.90900000000000003</v>
      </c>
      <c r="L18">
        <v>41</v>
      </c>
      <c r="M18" s="2" t="s">
        <v>179</v>
      </c>
      <c r="N18" s="7" t="s">
        <v>117</v>
      </c>
      <c r="O18" t="s">
        <v>75</v>
      </c>
      <c r="P18" s="2" t="s">
        <v>180</v>
      </c>
    </row>
    <row r="19" spans="1:18" ht="13.5" customHeight="1" x14ac:dyDescent="0.25">
      <c r="A19" t="s">
        <v>320</v>
      </c>
      <c r="B19" s="10" t="s">
        <v>229</v>
      </c>
      <c r="C19" s="21">
        <v>2023</v>
      </c>
      <c r="D19" s="10" t="s">
        <v>42</v>
      </c>
      <c r="E19" t="s">
        <v>273</v>
      </c>
      <c r="F19" s="10" t="s">
        <v>43</v>
      </c>
      <c r="G19" s="2" t="s">
        <v>181</v>
      </c>
      <c r="H19">
        <v>10</v>
      </c>
      <c r="I19" t="s">
        <v>45</v>
      </c>
      <c r="J19" s="12" t="s">
        <v>44</v>
      </c>
      <c r="K19" s="1">
        <v>0.99099999999999999</v>
      </c>
      <c r="L19">
        <v>20</v>
      </c>
      <c r="M19" s="2" t="s">
        <v>183</v>
      </c>
      <c r="N19" s="10" t="s">
        <v>182</v>
      </c>
      <c r="O19" t="s">
        <v>61</v>
      </c>
      <c r="P19" s="2" t="s">
        <v>184</v>
      </c>
    </row>
    <row r="20" spans="1:18" ht="15.75" customHeight="1" x14ac:dyDescent="0.25">
      <c r="B20" s="10" t="s">
        <v>248</v>
      </c>
      <c r="C20" s="29">
        <v>2018</v>
      </c>
      <c r="D20" t="s">
        <v>23</v>
      </c>
      <c r="E20" t="s">
        <v>273</v>
      </c>
      <c r="F20" s="9" t="s">
        <v>187</v>
      </c>
      <c r="G20" s="2" t="s">
        <v>186</v>
      </c>
      <c r="H20">
        <v>5</v>
      </c>
      <c r="I20" t="s">
        <v>47</v>
      </c>
      <c r="J20" s="9" t="s">
        <v>46</v>
      </c>
      <c r="K20" s="1">
        <v>0.95299999999999996</v>
      </c>
      <c r="L20">
        <v>10</v>
      </c>
      <c r="M20" s="2" t="s">
        <v>185</v>
      </c>
      <c r="N20" s="7" t="s">
        <v>117</v>
      </c>
      <c r="O20" t="s">
        <v>75</v>
      </c>
      <c r="P20" s="2" t="s">
        <v>188</v>
      </c>
      <c r="Q20" s="2" t="s">
        <v>266</v>
      </c>
      <c r="R20" s="10" t="s">
        <v>61</v>
      </c>
    </row>
    <row r="21" spans="1:18" ht="15" customHeight="1" x14ac:dyDescent="0.25">
      <c r="B21" s="10" t="s">
        <v>247</v>
      </c>
      <c r="C21" s="21">
        <v>2021</v>
      </c>
      <c r="D21" s="10" t="s">
        <v>48</v>
      </c>
      <c r="E21" t="s">
        <v>273</v>
      </c>
      <c r="F21" s="13" t="s">
        <v>85</v>
      </c>
      <c r="G21" s="2" t="s">
        <v>189</v>
      </c>
      <c r="H21">
        <v>7</v>
      </c>
      <c r="I21" s="2" t="s">
        <v>50</v>
      </c>
      <c r="J21" s="25" t="s">
        <v>12</v>
      </c>
      <c r="K21" s="1">
        <v>0.81</v>
      </c>
      <c r="L21">
        <v>12</v>
      </c>
      <c r="M21" s="2" t="s">
        <v>192</v>
      </c>
      <c r="N21" t="s">
        <v>190</v>
      </c>
      <c r="O21" t="s">
        <v>61</v>
      </c>
      <c r="P21" s="2" t="s">
        <v>191</v>
      </c>
    </row>
    <row r="22" spans="1:18" ht="17.25" customHeight="1" x14ac:dyDescent="0.25">
      <c r="A22" t="s">
        <v>320</v>
      </c>
      <c r="B22" s="10" t="s">
        <v>229</v>
      </c>
      <c r="C22" s="21">
        <v>2021</v>
      </c>
      <c r="D22" t="s">
        <v>51</v>
      </c>
      <c r="E22" t="s">
        <v>273</v>
      </c>
      <c r="F22" s="9" t="s">
        <v>53</v>
      </c>
      <c r="G22" s="2" t="s">
        <v>142</v>
      </c>
      <c r="H22">
        <v>6</v>
      </c>
      <c r="I22" s="2" t="s">
        <v>55</v>
      </c>
      <c r="J22" t="s">
        <v>52</v>
      </c>
      <c r="K22" s="1">
        <v>0.95669999999999999</v>
      </c>
      <c r="L22">
        <v>40</v>
      </c>
      <c r="M22" t="s">
        <v>56</v>
      </c>
      <c r="N22" s="10" t="s">
        <v>54</v>
      </c>
      <c r="O22" t="s">
        <v>61</v>
      </c>
      <c r="P22" s="2" t="s">
        <v>219</v>
      </c>
      <c r="Q22" t="s">
        <v>267</v>
      </c>
      <c r="R22" s="10" t="s">
        <v>61</v>
      </c>
    </row>
    <row r="23" spans="1:18" ht="17.25" customHeight="1" x14ac:dyDescent="0.25">
      <c r="B23" t="s">
        <v>246</v>
      </c>
      <c r="C23" s="21">
        <v>2020</v>
      </c>
      <c r="D23" t="s">
        <v>57</v>
      </c>
      <c r="E23" t="s">
        <v>273</v>
      </c>
      <c r="F23" s="9" t="s">
        <v>59</v>
      </c>
      <c r="G23" s="2" t="s">
        <v>220</v>
      </c>
      <c r="H23">
        <v>5</v>
      </c>
      <c r="I23" s="2" t="s">
        <v>60</v>
      </c>
      <c r="J23" s="9" t="s">
        <v>46</v>
      </c>
      <c r="K23" s="1">
        <v>0.99819999999999998</v>
      </c>
      <c r="L23">
        <v>8</v>
      </c>
      <c r="M23" s="2" t="s">
        <v>62</v>
      </c>
      <c r="N23" s="7" t="s">
        <v>117</v>
      </c>
      <c r="O23" t="s">
        <v>61</v>
      </c>
      <c r="P23" s="2" t="s">
        <v>221</v>
      </c>
      <c r="Q23" s="7" t="s">
        <v>117</v>
      </c>
      <c r="R23" s="10" t="s">
        <v>61</v>
      </c>
    </row>
    <row r="24" spans="1:18" ht="21" customHeight="1" x14ac:dyDescent="0.25">
      <c r="B24" t="s">
        <v>245</v>
      </c>
      <c r="C24" s="21">
        <v>2019</v>
      </c>
      <c r="D24" t="s">
        <v>63</v>
      </c>
      <c r="E24" t="s">
        <v>274</v>
      </c>
      <c r="F24" t="s">
        <v>64</v>
      </c>
      <c r="G24" s="2" t="s">
        <v>223</v>
      </c>
      <c r="H24" s="7" t="s">
        <v>117</v>
      </c>
      <c r="I24" s="7" t="s">
        <v>117</v>
      </c>
      <c r="J24" s="9" t="s">
        <v>46</v>
      </c>
      <c r="K24" s="4">
        <v>0.9</v>
      </c>
      <c r="L24" s="7" t="s">
        <v>117</v>
      </c>
      <c r="M24" s="2" t="s">
        <v>80</v>
      </c>
      <c r="N24" s="13" t="s">
        <v>65</v>
      </c>
      <c r="O24" t="s">
        <v>61</v>
      </c>
      <c r="P24" t="s">
        <v>67</v>
      </c>
      <c r="Q24" s="7" t="s">
        <v>117</v>
      </c>
    </row>
    <row r="25" spans="1:18" ht="19.5" customHeight="1" thickBot="1" x14ac:dyDescent="0.3">
      <c r="B25" s="10" t="s">
        <v>230</v>
      </c>
      <c r="C25" s="21">
        <v>2020</v>
      </c>
      <c r="D25" t="s">
        <v>68</v>
      </c>
      <c r="E25" t="s">
        <v>273</v>
      </c>
      <c r="F25" s="10" t="s">
        <v>224</v>
      </c>
      <c r="G25" t="s">
        <v>220</v>
      </c>
      <c r="H25">
        <v>5</v>
      </c>
      <c r="I25" s="2" t="s">
        <v>69</v>
      </c>
      <c r="J25" s="22" t="s">
        <v>70</v>
      </c>
      <c r="K25" s="4">
        <v>0.89</v>
      </c>
      <c r="L25" s="7" t="s">
        <v>117</v>
      </c>
      <c r="M25" s="2" t="s">
        <v>194</v>
      </c>
      <c r="N25" s="7" t="s">
        <v>117</v>
      </c>
      <c r="O25" s="7" t="s">
        <v>117</v>
      </c>
      <c r="Q25" t="s">
        <v>225</v>
      </c>
    </row>
    <row r="26" spans="1:18" s="32" customFormat="1" ht="17.25" customHeight="1" thickTop="1" thickBot="1" x14ac:dyDescent="0.3">
      <c r="B26" s="32" t="s">
        <v>244</v>
      </c>
      <c r="D26" s="32" t="s">
        <v>71</v>
      </c>
      <c r="F26" s="32" t="s">
        <v>226</v>
      </c>
      <c r="G26" s="32" t="s">
        <v>220</v>
      </c>
      <c r="H26" s="32">
        <v>4</v>
      </c>
      <c r="I26" s="33" t="s">
        <v>73</v>
      </c>
      <c r="L26" s="32">
        <v>5</v>
      </c>
      <c r="M26" s="32" t="s">
        <v>74</v>
      </c>
      <c r="N26" s="32" t="s">
        <v>227</v>
      </c>
      <c r="O26" s="32" t="s">
        <v>75</v>
      </c>
      <c r="P26" s="33" t="s">
        <v>76</v>
      </c>
      <c r="Q26" s="34" t="s">
        <v>117</v>
      </c>
    </row>
    <row r="27" spans="1:18" ht="15" customHeight="1" thickTop="1" x14ac:dyDescent="0.25">
      <c r="B27" s="10"/>
      <c r="C27" s="28">
        <v>2013</v>
      </c>
      <c r="D27" t="s">
        <v>72</v>
      </c>
      <c r="E27" t="s">
        <v>273</v>
      </c>
      <c r="F27" s="10" t="s">
        <v>77</v>
      </c>
      <c r="G27" t="s">
        <v>220</v>
      </c>
      <c r="H27" s="3"/>
      <c r="I27" s="17" t="s">
        <v>117</v>
      </c>
      <c r="J27" s="25" t="s">
        <v>12</v>
      </c>
      <c r="K27" s="17" t="s">
        <v>117</v>
      </c>
      <c r="L27" s="17" t="s">
        <v>117</v>
      </c>
      <c r="M27" t="s">
        <v>193</v>
      </c>
      <c r="N27" s="10" t="s">
        <v>78</v>
      </c>
      <c r="O27" t="s">
        <v>61</v>
      </c>
      <c r="P27" s="2" t="s">
        <v>79</v>
      </c>
      <c r="Q27" s="16" t="s">
        <v>117</v>
      </c>
    </row>
    <row r="28" spans="1:18" ht="15.75" customHeight="1" x14ac:dyDescent="0.25">
      <c r="B28" s="10" t="s">
        <v>230</v>
      </c>
      <c r="C28" s="21">
        <v>2021</v>
      </c>
      <c r="D28" s="10" t="s">
        <v>81</v>
      </c>
      <c r="E28" t="s">
        <v>273</v>
      </c>
      <c r="F28" s="9" t="s">
        <v>84</v>
      </c>
      <c r="G28" s="2" t="s">
        <v>231</v>
      </c>
      <c r="H28">
        <v>15</v>
      </c>
      <c r="I28" s="2" t="s">
        <v>83</v>
      </c>
      <c r="J28" t="s">
        <v>82</v>
      </c>
      <c r="K28" s="1">
        <v>0.88519999999999999</v>
      </c>
      <c r="L28">
        <v>19</v>
      </c>
      <c r="M28" s="2" t="s">
        <v>87</v>
      </c>
      <c r="N28" s="10" t="s">
        <v>86</v>
      </c>
      <c r="O28" t="s">
        <v>61</v>
      </c>
      <c r="P28" t="s">
        <v>233</v>
      </c>
      <c r="Q28" t="s">
        <v>232</v>
      </c>
      <c r="R28" t="s">
        <v>75</v>
      </c>
    </row>
    <row r="29" spans="1:18" ht="17.25" customHeight="1" x14ac:dyDescent="0.25">
      <c r="B29" s="10" t="s">
        <v>230</v>
      </c>
      <c r="C29" s="21">
        <v>2023</v>
      </c>
      <c r="D29" t="s">
        <v>89</v>
      </c>
      <c r="E29" t="s">
        <v>274</v>
      </c>
      <c r="F29" t="s">
        <v>93</v>
      </c>
      <c r="G29" t="s">
        <v>234</v>
      </c>
      <c r="H29">
        <v>6</v>
      </c>
      <c r="I29" s="2" t="s">
        <v>91</v>
      </c>
      <c r="J29" s="9" t="s">
        <v>90</v>
      </c>
      <c r="K29" s="1">
        <v>0.92500000000000004</v>
      </c>
      <c r="L29" s="7" t="s">
        <v>117</v>
      </c>
      <c r="M29" s="2" t="s">
        <v>236</v>
      </c>
      <c r="N29" s="7" t="s">
        <v>117</v>
      </c>
      <c r="O29" t="s">
        <v>61</v>
      </c>
      <c r="P29" t="s">
        <v>235</v>
      </c>
      <c r="Q29" s="16" t="s">
        <v>117</v>
      </c>
    </row>
    <row r="30" spans="1:18" ht="15.75" customHeight="1" x14ac:dyDescent="0.25">
      <c r="B30" s="10" t="s">
        <v>230</v>
      </c>
      <c r="C30" s="28">
        <v>2014</v>
      </c>
      <c r="D30" t="s">
        <v>92</v>
      </c>
      <c r="E30" t="s">
        <v>273</v>
      </c>
      <c r="F30" s="13" t="s">
        <v>264</v>
      </c>
      <c r="G30" s="2" t="s">
        <v>237</v>
      </c>
      <c r="H30">
        <v>7</v>
      </c>
      <c r="I30" s="2" t="s">
        <v>95</v>
      </c>
      <c r="J30" s="22" t="s">
        <v>94</v>
      </c>
      <c r="K30" s="3"/>
      <c r="L30" s="7" t="s">
        <v>117</v>
      </c>
      <c r="M30" s="2" t="s">
        <v>238</v>
      </c>
      <c r="N30" s="7" t="s">
        <v>117</v>
      </c>
      <c r="O30" t="s">
        <v>61</v>
      </c>
      <c r="Q30" s="16" t="s">
        <v>117</v>
      </c>
    </row>
    <row r="31" spans="1:18" ht="15.75" customHeight="1" x14ac:dyDescent="0.25">
      <c r="B31" s="10" t="s">
        <v>230</v>
      </c>
      <c r="C31" s="21">
        <v>2022</v>
      </c>
      <c r="D31" s="10" t="s">
        <v>197</v>
      </c>
      <c r="E31" t="s">
        <v>275</v>
      </c>
      <c r="F31" s="13" t="s">
        <v>198</v>
      </c>
      <c r="G31" s="17" t="s">
        <v>117</v>
      </c>
      <c r="H31">
        <v>7</v>
      </c>
      <c r="I31" s="2" t="s">
        <v>199</v>
      </c>
      <c r="J31" s="7" t="s">
        <v>117</v>
      </c>
      <c r="K31" s="7" t="s">
        <v>117</v>
      </c>
      <c r="L31" s="7" t="s">
        <v>117</v>
      </c>
      <c r="M31" s="2" t="s">
        <v>239</v>
      </c>
      <c r="N31" s="7" t="s">
        <v>117</v>
      </c>
      <c r="O31" t="s">
        <v>75</v>
      </c>
      <c r="P31" t="s">
        <v>200</v>
      </c>
      <c r="Q31" s="16" t="s">
        <v>117</v>
      </c>
    </row>
    <row r="32" spans="1:18" ht="15.75" customHeight="1" x14ac:dyDescent="0.25">
      <c r="B32" s="10" t="s">
        <v>230</v>
      </c>
      <c r="C32" s="28">
        <v>2013</v>
      </c>
      <c r="D32" s="10" t="s">
        <v>88</v>
      </c>
      <c r="E32" t="s">
        <v>273</v>
      </c>
      <c r="F32" s="19" t="s">
        <v>205</v>
      </c>
      <c r="G32" t="s">
        <v>206</v>
      </c>
      <c r="H32">
        <v>7</v>
      </c>
      <c r="I32" s="2" t="s">
        <v>202</v>
      </c>
      <c r="J32" t="s">
        <v>203</v>
      </c>
      <c r="K32" s="1">
        <v>0.85899999999999999</v>
      </c>
      <c r="L32">
        <v>14</v>
      </c>
      <c r="M32" s="2" t="s">
        <v>204</v>
      </c>
      <c r="N32" t="s">
        <v>201</v>
      </c>
      <c r="O32" t="s">
        <v>61</v>
      </c>
      <c r="P32" t="s">
        <v>240</v>
      </c>
      <c r="Q32" s="16" t="s">
        <v>117</v>
      </c>
    </row>
    <row r="33" spans="1:17" ht="20.25" customHeight="1" x14ac:dyDescent="0.25">
      <c r="A33" t="s">
        <v>320</v>
      </c>
      <c r="B33" s="10" t="s">
        <v>229</v>
      </c>
      <c r="C33" s="21">
        <v>2023</v>
      </c>
      <c r="D33" s="10" t="s">
        <v>209</v>
      </c>
      <c r="E33" t="s">
        <v>273</v>
      </c>
      <c r="F33" s="13" t="s">
        <v>210</v>
      </c>
      <c r="G33" s="2" t="s">
        <v>212</v>
      </c>
      <c r="H33">
        <v>6</v>
      </c>
      <c r="I33" s="2" t="s">
        <v>242</v>
      </c>
      <c r="J33" s="7" t="s">
        <v>117</v>
      </c>
      <c r="K33" s="7" t="s">
        <v>117</v>
      </c>
      <c r="L33">
        <v>2</v>
      </c>
      <c r="M33" s="2" t="s">
        <v>241</v>
      </c>
      <c r="N33" s="15" t="s">
        <v>86</v>
      </c>
      <c r="O33" t="s">
        <v>61</v>
      </c>
      <c r="P33" s="2" t="s">
        <v>211</v>
      </c>
      <c r="Q33" s="16" t="s">
        <v>117</v>
      </c>
    </row>
    <row r="34" spans="1:17" ht="16.5" customHeight="1" x14ac:dyDescent="0.25">
      <c r="B34" s="10" t="s">
        <v>230</v>
      </c>
      <c r="C34" s="21">
        <v>2019</v>
      </c>
      <c r="D34" s="10" t="s">
        <v>270</v>
      </c>
      <c r="E34" t="s">
        <v>277</v>
      </c>
      <c r="F34" s="13" t="s">
        <v>213</v>
      </c>
      <c r="G34" s="2" t="s">
        <v>214</v>
      </c>
      <c r="H34">
        <v>15</v>
      </c>
      <c r="I34" s="2" t="s">
        <v>243</v>
      </c>
      <c r="J34" s="9" t="s">
        <v>215</v>
      </c>
      <c r="K34" s="4">
        <v>0.96</v>
      </c>
      <c r="L34">
        <v>8</v>
      </c>
      <c r="M34" s="2" t="s">
        <v>216</v>
      </c>
      <c r="N34" s="13" t="s">
        <v>217</v>
      </c>
      <c r="O34" t="s">
        <v>61</v>
      </c>
      <c r="P34" s="2" t="s">
        <v>218</v>
      </c>
      <c r="Q34" s="16" t="s">
        <v>117</v>
      </c>
    </row>
    <row r="35" spans="1:17" ht="15.75" customHeight="1" x14ac:dyDescent="0.25">
      <c r="A35" t="s">
        <v>320</v>
      </c>
      <c r="B35" s="10" t="s">
        <v>229</v>
      </c>
      <c r="C35" s="21">
        <v>2022</v>
      </c>
      <c r="D35" s="10" t="s">
        <v>255</v>
      </c>
      <c r="E35" t="s">
        <v>273</v>
      </c>
      <c r="F35" s="13" t="s">
        <v>256</v>
      </c>
      <c r="G35" s="2" t="s">
        <v>259</v>
      </c>
      <c r="H35">
        <v>15</v>
      </c>
      <c r="I35" s="2" t="s">
        <v>258</v>
      </c>
      <c r="J35" s="24" t="s">
        <v>40</v>
      </c>
      <c r="K35" s="1">
        <v>0.98819999999999997</v>
      </c>
      <c r="L35">
        <v>18</v>
      </c>
      <c r="M35" s="2" t="s">
        <v>262</v>
      </c>
      <c r="N35" s="10" t="s">
        <v>257</v>
      </c>
      <c r="O35" t="s">
        <v>61</v>
      </c>
      <c r="P35" s="2" t="s">
        <v>261</v>
      </c>
      <c r="Q35" t="s">
        <v>260</v>
      </c>
    </row>
    <row r="36" spans="1:17" ht="18.75" customHeight="1" x14ac:dyDescent="0.25">
      <c r="B36" s="10" t="s">
        <v>230</v>
      </c>
      <c r="C36" s="21">
        <v>2023</v>
      </c>
      <c r="D36" s="10" t="s">
        <v>319</v>
      </c>
      <c r="E36" t="s">
        <v>273</v>
      </c>
      <c r="F36" s="13" t="s">
        <v>313</v>
      </c>
      <c r="G36" s="2" t="s">
        <v>314</v>
      </c>
      <c r="H36">
        <v>6</v>
      </c>
      <c r="I36" s="2" t="s">
        <v>315</v>
      </c>
      <c r="J36" t="s">
        <v>317</v>
      </c>
      <c r="K36" s="4">
        <v>0.95</v>
      </c>
      <c r="L36">
        <v>37</v>
      </c>
      <c r="M36" s="2" t="s">
        <v>318</v>
      </c>
      <c r="N36" s="10" t="s">
        <v>316</v>
      </c>
      <c r="O36" t="s">
        <v>61</v>
      </c>
    </row>
    <row r="37" spans="1:17" ht="18.75" customHeight="1" x14ac:dyDescent="0.25">
      <c r="B37" s="10"/>
      <c r="C37" s="21"/>
      <c r="D37" s="10"/>
      <c r="F37" s="13"/>
      <c r="G37" s="2"/>
      <c r="I37" s="2"/>
      <c r="K37" s="4"/>
      <c r="M37" s="2"/>
      <c r="N37" s="10"/>
    </row>
    <row r="38" spans="1:17" x14ac:dyDescent="0.25">
      <c r="A38" t="s">
        <v>320</v>
      </c>
      <c r="B38" s="10" t="s">
        <v>322</v>
      </c>
      <c r="C38" s="21">
        <v>2021</v>
      </c>
      <c r="D38" s="10" t="s">
        <v>321</v>
      </c>
      <c r="E38" t="s">
        <v>273</v>
      </c>
      <c r="F38" s="13" t="s">
        <v>332</v>
      </c>
      <c r="H38">
        <v>4</v>
      </c>
      <c r="J38" t="s">
        <v>282</v>
      </c>
      <c r="K38" s="1">
        <v>0.89600000000000002</v>
      </c>
      <c r="L38">
        <v>3</v>
      </c>
    </row>
    <row r="39" spans="1:17" ht="19.5" customHeight="1" x14ac:dyDescent="0.25">
      <c r="C39" s="21">
        <v>2019</v>
      </c>
      <c r="D39" s="9" t="s">
        <v>323</v>
      </c>
      <c r="E39" t="s">
        <v>273</v>
      </c>
      <c r="F39" s="13" t="s">
        <v>325</v>
      </c>
      <c r="G39" s="2" t="s">
        <v>326</v>
      </c>
      <c r="H39">
        <v>5</v>
      </c>
      <c r="I39" t="s">
        <v>324</v>
      </c>
      <c r="J39" t="s">
        <v>342</v>
      </c>
      <c r="K39" s="1">
        <v>0.98329999999999995</v>
      </c>
      <c r="L39">
        <v>12</v>
      </c>
      <c r="N39" s="7" t="s">
        <v>117</v>
      </c>
      <c r="O39" t="s">
        <v>75</v>
      </c>
    </row>
    <row r="40" spans="1:17" ht="19.5" customHeight="1" x14ac:dyDescent="0.25">
      <c r="C40" s="21">
        <v>2022</v>
      </c>
      <c r="D40" s="9" t="s">
        <v>327</v>
      </c>
      <c r="E40" t="s">
        <v>273</v>
      </c>
      <c r="F40" s="13" t="s">
        <v>328</v>
      </c>
      <c r="G40" s="2" t="s">
        <v>329</v>
      </c>
      <c r="H40">
        <v>5</v>
      </c>
      <c r="I40" s="2" t="s">
        <v>330</v>
      </c>
      <c r="J40" t="s">
        <v>331</v>
      </c>
      <c r="K40" s="1">
        <v>0.95409999999999995</v>
      </c>
      <c r="L40">
        <v>40</v>
      </c>
      <c r="N40" s="7" t="s">
        <v>117</v>
      </c>
      <c r="O40" t="s">
        <v>75</v>
      </c>
    </row>
    <row r="41" spans="1:17" ht="19.5" customHeight="1" x14ac:dyDescent="0.25">
      <c r="C41" s="21">
        <v>2022</v>
      </c>
      <c r="D41" s="9" t="s">
        <v>337</v>
      </c>
      <c r="E41" t="s">
        <v>273</v>
      </c>
      <c r="F41" s="13" t="s">
        <v>332</v>
      </c>
      <c r="G41" s="2"/>
      <c r="H41">
        <v>6</v>
      </c>
      <c r="I41" s="2" t="s">
        <v>334</v>
      </c>
      <c r="J41" t="s">
        <v>333</v>
      </c>
      <c r="K41" s="4">
        <v>0.93</v>
      </c>
      <c r="L41">
        <v>50</v>
      </c>
      <c r="N41" s="7" t="s">
        <v>117</v>
      </c>
      <c r="O41" t="s">
        <v>75</v>
      </c>
    </row>
    <row r="42" spans="1:17" ht="19.5" customHeight="1" x14ac:dyDescent="0.25">
      <c r="C42" s="21">
        <v>2023</v>
      </c>
      <c r="D42" s="9" t="s">
        <v>336</v>
      </c>
      <c r="E42" t="s">
        <v>273</v>
      </c>
      <c r="F42" s="13" t="s">
        <v>328</v>
      </c>
      <c r="G42" s="2" t="s">
        <v>335</v>
      </c>
      <c r="H42">
        <v>5</v>
      </c>
      <c r="I42" s="2" t="s">
        <v>343</v>
      </c>
      <c r="J42" t="s">
        <v>225</v>
      </c>
      <c r="K42" s="4">
        <v>0.99990000000000001</v>
      </c>
      <c r="L42">
        <v>118</v>
      </c>
      <c r="N42" s="7"/>
    </row>
    <row r="43" spans="1:17" ht="19.5" customHeight="1" x14ac:dyDescent="0.25">
      <c r="C43" s="21">
        <v>2023</v>
      </c>
      <c r="D43" s="9" t="s">
        <v>338</v>
      </c>
      <c r="E43" t="s">
        <v>341</v>
      </c>
      <c r="F43" s="13" t="s">
        <v>340</v>
      </c>
      <c r="G43" s="2"/>
      <c r="H43">
        <v>6</v>
      </c>
      <c r="I43" s="2" t="s">
        <v>339</v>
      </c>
      <c r="J43" t="s">
        <v>117</v>
      </c>
      <c r="K43" s="4">
        <v>1</v>
      </c>
      <c r="L43">
        <v>6</v>
      </c>
      <c r="N43" s="7"/>
    </row>
    <row r="44" spans="1:17" ht="19.5" customHeight="1" x14ac:dyDescent="0.25">
      <c r="C44" s="21"/>
      <c r="D44" s="10"/>
      <c r="F44" s="13"/>
      <c r="G44" s="2"/>
      <c r="I44" s="2"/>
      <c r="K44" s="4"/>
      <c r="N44" s="7"/>
    </row>
    <row r="46" spans="1:17" x14ac:dyDescent="0.25">
      <c r="H46" t="s">
        <v>289</v>
      </c>
      <c r="I46">
        <f>AVERAGE(L2:L35)</f>
        <v>21.12</v>
      </c>
    </row>
    <row r="50" spans="2:12" x14ac:dyDescent="0.25">
      <c r="H50">
        <f>AVERAGE(H2:H35)</f>
        <v>7.53125</v>
      </c>
      <c r="J50" t="s">
        <v>12</v>
      </c>
      <c r="K50" s="1">
        <f>AVERAGE(K2:K30)</f>
        <v>0.92472727272727273</v>
      </c>
      <c r="L50">
        <f>AVERAGE(L2:L30)</f>
        <v>23.142857142857142</v>
      </c>
    </row>
    <row r="51" spans="2:12" x14ac:dyDescent="0.25">
      <c r="D51" s="5" t="s">
        <v>96</v>
      </c>
      <c r="E51" s="5"/>
      <c r="H51">
        <f>MAX(H2:H35)</f>
        <v>15</v>
      </c>
      <c r="K51" s="1">
        <f>MAX(K2:K30)</f>
        <v>0.99819999999999998</v>
      </c>
      <c r="L51">
        <f>MAX(L2:L29)</f>
        <v>100</v>
      </c>
    </row>
    <row r="52" spans="2:12" x14ac:dyDescent="0.25">
      <c r="B52" t="s">
        <v>273</v>
      </c>
      <c r="C52">
        <v>26</v>
      </c>
      <c r="D52" t="s">
        <v>97</v>
      </c>
      <c r="H52">
        <f>MIN(H2:H35)</f>
        <v>3</v>
      </c>
      <c r="K52" s="1">
        <f>MIN(K2:K30)</f>
        <v>0.7</v>
      </c>
      <c r="L52">
        <f>MIN(L2:L29)</f>
        <v>5</v>
      </c>
    </row>
    <row r="53" spans="2:12" x14ac:dyDescent="0.25">
      <c r="B53" t="s">
        <v>272</v>
      </c>
      <c r="C53">
        <v>3</v>
      </c>
      <c r="K53" s="1"/>
    </row>
    <row r="54" spans="2:12" x14ac:dyDescent="0.25">
      <c r="B54" t="s">
        <v>276</v>
      </c>
      <c r="C54">
        <v>2</v>
      </c>
      <c r="D54" t="s">
        <v>98</v>
      </c>
    </row>
    <row r="55" spans="2:12" x14ac:dyDescent="0.25">
      <c r="B55" t="s">
        <v>275</v>
      </c>
      <c r="C55">
        <v>2</v>
      </c>
      <c r="H55" t="s">
        <v>208</v>
      </c>
      <c r="I55">
        <v>22</v>
      </c>
    </row>
    <row r="56" spans="2:12" x14ac:dyDescent="0.25">
      <c r="B56" t="s">
        <v>278</v>
      </c>
      <c r="C56">
        <v>3</v>
      </c>
      <c r="H56" t="s">
        <v>207</v>
      </c>
      <c r="I56">
        <v>11</v>
      </c>
    </row>
    <row r="77" spans="2:5" x14ac:dyDescent="0.25">
      <c r="B77" s="26" t="s">
        <v>279</v>
      </c>
      <c r="C77" s="26" t="s">
        <v>3</v>
      </c>
      <c r="D77" s="26" t="s">
        <v>280</v>
      </c>
      <c r="E77" s="26" t="s">
        <v>284</v>
      </c>
    </row>
    <row r="78" spans="2:5" x14ac:dyDescent="0.25">
      <c r="B78" t="s">
        <v>281</v>
      </c>
      <c r="C78">
        <f>AVERAGE(H20,H23,H29,H34)</f>
        <v>7.75</v>
      </c>
      <c r="D78" s="1">
        <f>AVERAGE(K20,K23,K24,K29,K34)</f>
        <v>0.94724000000000008</v>
      </c>
      <c r="E78">
        <f>AVERAGE(L23, L34,L20)</f>
        <v>8.6666666666666661</v>
      </c>
    </row>
    <row r="79" spans="2:5" x14ac:dyDescent="0.25">
      <c r="B79" t="s">
        <v>225</v>
      </c>
      <c r="C79">
        <f>AVERAGE(H14,H2,H42, H39)</f>
        <v>7.25</v>
      </c>
      <c r="D79" s="1">
        <f>AVERAGE(K2,K14, K42, K39)</f>
        <v>0.97204999999999997</v>
      </c>
      <c r="E79">
        <f>AVERAGE(L14,L2, L42,L39)</f>
        <v>44</v>
      </c>
    </row>
    <row r="80" spans="2:5" x14ac:dyDescent="0.25">
      <c r="B80" t="s">
        <v>70</v>
      </c>
      <c r="C80">
        <f>AVERAGE(H30,H25,H17)</f>
        <v>5.666666666666667</v>
      </c>
      <c r="D80" s="1">
        <f>AVERAGE(K17,K25)</f>
        <v>0.94235000000000002</v>
      </c>
      <c r="E80">
        <f>AVERAGE(L17)</f>
        <v>12</v>
      </c>
    </row>
    <row r="81" spans="2:6" x14ac:dyDescent="0.25">
      <c r="B81" t="s">
        <v>12</v>
      </c>
      <c r="C81">
        <f>AVERAGE(H4,H9,H13,H21,H15)</f>
        <v>7.4</v>
      </c>
      <c r="D81" s="1">
        <f>AVERAGE(K4,K9,K9,K13,K15,K21)</f>
        <v>0.89128333333333332</v>
      </c>
      <c r="E81">
        <f>AVERAGE(L9,L13,L15,L21)</f>
        <v>38.25</v>
      </c>
    </row>
    <row r="82" spans="2:6" x14ac:dyDescent="0.25">
      <c r="B82" t="s">
        <v>40</v>
      </c>
      <c r="C82">
        <f>AVERAGE(H35,H18,H12)</f>
        <v>8.3333333333333339</v>
      </c>
      <c r="D82" s="1">
        <f>AVERAGE(K18,K12,K35)</f>
        <v>0.96329999999999993</v>
      </c>
      <c r="E82">
        <f>AVERAGE(L12,L18,L35)</f>
        <v>24.333333333333332</v>
      </c>
    </row>
    <row r="83" spans="2:6" x14ac:dyDescent="0.25">
      <c r="B83" t="s">
        <v>282</v>
      </c>
      <c r="C83">
        <f>AVERAGE(H10,H19)</f>
        <v>8</v>
      </c>
      <c r="D83" s="1">
        <f>AVERAGE(K19,K10)</f>
        <v>0.98520000000000008</v>
      </c>
      <c r="E83">
        <f>AVERAGE(L19,L10)</f>
        <v>14.5</v>
      </c>
    </row>
    <row r="84" spans="2:6" x14ac:dyDescent="0.25">
      <c r="B84" t="s">
        <v>52</v>
      </c>
      <c r="C84">
        <v>6</v>
      </c>
      <c r="D84" s="1">
        <v>0.95669999999999999</v>
      </c>
      <c r="E84">
        <v>40</v>
      </c>
    </row>
    <row r="85" spans="2:6" x14ac:dyDescent="0.25">
      <c r="B85" t="s">
        <v>283</v>
      </c>
      <c r="C85">
        <v>15</v>
      </c>
      <c r="D85" s="1">
        <v>0.88519999999999999</v>
      </c>
      <c r="E85">
        <v>19</v>
      </c>
    </row>
    <row r="86" spans="2:6" x14ac:dyDescent="0.25">
      <c r="B86" t="s">
        <v>126</v>
      </c>
      <c r="C86">
        <v>8</v>
      </c>
      <c r="D86" s="1">
        <v>0.91679999999999995</v>
      </c>
      <c r="E86">
        <v>40</v>
      </c>
    </row>
    <row r="87" spans="2:6" x14ac:dyDescent="0.25">
      <c r="B87" t="s">
        <v>32</v>
      </c>
      <c r="C87">
        <v>10</v>
      </c>
      <c r="D87" s="4">
        <v>0.78</v>
      </c>
      <c r="E87">
        <v>20</v>
      </c>
    </row>
    <row r="88" spans="2:6" x14ac:dyDescent="0.25">
      <c r="B88" t="s">
        <v>10</v>
      </c>
      <c r="C88">
        <f>AVERAGE(H3,H40)</f>
        <v>4.5</v>
      </c>
      <c r="D88" s="1">
        <f>AVERAGE(K3,K40)</f>
        <v>0.97219999999999995</v>
      </c>
      <c r="E88">
        <f>AVERAGE(L3,L40)</f>
        <v>36</v>
      </c>
    </row>
    <row r="89" spans="2:6" x14ac:dyDescent="0.25">
      <c r="B89" t="s">
        <v>333</v>
      </c>
      <c r="C89">
        <v>6</v>
      </c>
      <c r="D89" s="1">
        <v>0.93</v>
      </c>
      <c r="E89">
        <v>50</v>
      </c>
    </row>
    <row r="90" spans="2:6" x14ac:dyDescent="0.25">
      <c r="E90" s="1"/>
      <c r="F90">
        <v>12</v>
      </c>
    </row>
    <row r="97" spans="2:6" x14ac:dyDescent="0.25">
      <c r="B97" t="s">
        <v>342</v>
      </c>
      <c r="C97">
        <v>5</v>
      </c>
      <c r="D97" s="1">
        <v>0.98329999999999995</v>
      </c>
      <c r="E97">
        <v>12</v>
      </c>
    </row>
    <row r="108" spans="2:6" x14ac:dyDescent="0.25">
      <c r="B108" s="5" t="s">
        <v>271</v>
      </c>
      <c r="C108" s="5" t="s">
        <v>344</v>
      </c>
      <c r="D108" s="5" t="s">
        <v>345</v>
      </c>
      <c r="E108" s="5" t="s">
        <v>346</v>
      </c>
      <c r="F108" s="5" t="s">
        <v>347</v>
      </c>
    </row>
    <row r="109" spans="2:6" x14ac:dyDescent="0.25">
      <c r="B109" t="s">
        <v>273</v>
      </c>
      <c r="C109">
        <v>1</v>
      </c>
      <c r="D109">
        <v>4</v>
      </c>
      <c r="E109">
        <v>5</v>
      </c>
      <c r="F109">
        <v>22</v>
      </c>
    </row>
    <row r="110" spans="2:6" x14ac:dyDescent="0.25">
      <c r="B110" t="s">
        <v>272</v>
      </c>
      <c r="C110">
        <v>0</v>
      </c>
      <c r="D110">
        <v>0</v>
      </c>
      <c r="E110">
        <v>1</v>
      </c>
      <c r="F110">
        <v>2</v>
      </c>
    </row>
    <row r="111" spans="2:6" x14ac:dyDescent="0.25">
      <c r="B111" t="s">
        <v>274</v>
      </c>
      <c r="C111">
        <v>0</v>
      </c>
      <c r="D111">
        <v>0</v>
      </c>
      <c r="E111">
        <v>0</v>
      </c>
      <c r="F111">
        <v>3</v>
      </c>
    </row>
    <row r="112" spans="2:6" x14ac:dyDescent="0.25">
      <c r="B112" t="s">
        <v>275</v>
      </c>
      <c r="C112">
        <v>0</v>
      </c>
      <c r="D112">
        <v>0</v>
      </c>
      <c r="E112">
        <v>0</v>
      </c>
      <c r="F112">
        <v>2</v>
      </c>
    </row>
    <row r="113" spans="2:6" x14ac:dyDescent="0.25">
      <c r="B113" t="s">
        <v>276</v>
      </c>
      <c r="C113">
        <v>0</v>
      </c>
      <c r="D113">
        <v>0</v>
      </c>
      <c r="E113">
        <v>0</v>
      </c>
      <c r="F113">
        <v>2</v>
      </c>
    </row>
    <row r="115" spans="2:6" x14ac:dyDescent="0.25">
      <c r="F115">
        <v>16</v>
      </c>
    </row>
    <row r="116" spans="2:6" x14ac:dyDescent="0.25">
      <c r="F116">
        <v>2</v>
      </c>
    </row>
    <row r="117" spans="2:6" x14ac:dyDescent="0.25">
      <c r="F117">
        <v>3</v>
      </c>
    </row>
    <row r="118" spans="2:6" x14ac:dyDescent="0.25">
      <c r="F118">
        <v>2</v>
      </c>
    </row>
    <row r="119" spans="2:6" x14ac:dyDescent="0.25">
      <c r="F119">
        <v>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L17"/>
  <sheetViews>
    <sheetView workbookViewId="0">
      <selection activeCell="L5" sqref="L5"/>
    </sheetView>
  </sheetViews>
  <sheetFormatPr defaultRowHeight="15" x14ac:dyDescent="0.25"/>
  <cols>
    <col min="1" max="1" width="18.42578125" customWidth="1"/>
    <col min="3" max="3" width="12.7109375" customWidth="1"/>
  </cols>
  <sheetData>
    <row r="1" spans="1:12" x14ac:dyDescent="0.25">
      <c r="A1" t="s">
        <v>285</v>
      </c>
      <c r="B1" s="5">
        <v>2013</v>
      </c>
      <c r="C1" s="5">
        <v>2014</v>
      </c>
      <c r="D1" s="5">
        <v>2015</v>
      </c>
      <c r="E1" s="5">
        <v>2016</v>
      </c>
      <c r="F1" s="5">
        <v>2017</v>
      </c>
      <c r="G1" s="5">
        <v>2018</v>
      </c>
      <c r="H1" s="5">
        <v>2019</v>
      </c>
      <c r="I1" s="5">
        <v>2020</v>
      </c>
      <c r="J1" s="5">
        <v>2021</v>
      </c>
      <c r="K1" s="5">
        <v>2022</v>
      </c>
      <c r="L1" s="5">
        <v>2023</v>
      </c>
    </row>
    <row r="2" spans="1:12" x14ac:dyDescent="0.25">
      <c r="A2" t="s">
        <v>286</v>
      </c>
      <c r="B2">
        <v>4</v>
      </c>
      <c r="C2">
        <v>3</v>
      </c>
      <c r="D2">
        <v>0</v>
      </c>
      <c r="E2">
        <v>1</v>
      </c>
      <c r="F2">
        <v>6</v>
      </c>
      <c r="G2">
        <v>16</v>
      </c>
      <c r="H2">
        <v>17</v>
      </c>
      <c r="I2">
        <v>23</v>
      </c>
      <c r="J2">
        <v>54</v>
      </c>
      <c r="K2">
        <v>52</v>
      </c>
      <c r="L2">
        <v>37</v>
      </c>
    </row>
    <row r="3" spans="1:12" x14ac:dyDescent="0.25">
      <c r="A3" t="s">
        <v>230</v>
      </c>
      <c r="B3">
        <v>124</v>
      </c>
      <c r="C3">
        <v>143</v>
      </c>
      <c r="D3">
        <v>142</v>
      </c>
      <c r="E3">
        <v>149</v>
      </c>
      <c r="F3">
        <v>155</v>
      </c>
      <c r="G3">
        <v>183</v>
      </c>
      <c r="H3">
        <v>222</v>
      </c>
      <c r="I3">
        <v>229</v>
      </c>
      <c r="J3">
        <v>232</v>
      </c>
      <c r="K3">
        <v>287</v>
      </c>
      <c r="L3">
        <v>319</v>
      </c>
    </row>
    <row r="4" spans="1:12" x14ac:dyDescent="0.25">
      <c r="A4" t="s">
        <v>287</v>
      </c>
      <c r="B4">
        <v>109</v>
      </c>
      <c r="C4">
        <v>129</v>
      </c>
      <c r="D4">
        <v>130</v>
      </c>
      <c r="E4">
        <v>160</v>
      </c>
      <c r="F4">
        <v>164</v>
      </c>
      <c r="G4">
        <v>215</v>
      </c>
      <c r="H4">
        <v>212</v>
      </c>
      <c r="I4">
        <v>272</v>
      </c>
      <c r="J4">
        <v>329</v>
      </c>
      <c r="K4">
        <v>375</v>
      </c>
      <c r="L4">
        <v>402</v>
      </c>
    </row>
    <row r="5" spans="1:12" x14ac:dyDescent="0.25">
      <c r="B5">
        <f>SUM(B2:B4)</f>
        <v>237</v>
      </c>
      <c r="C5">
        <f>SUM(C2:C4)</f>
        <v>275</v>
      </c>
      <c r="D5">
        <f t="shared" ref="D5:L5" si="0">SUM(D2:D4)</f>
        <v>272</v>
      </c>
      <c r="E5">
        <f t="shared" si="0"/>
        <v>310</v>
      </c>
      <c r="F5">
        <f t="shared" si="0"/>
        <v>325</v>
      </c>
      <c r="G5">
        <f t="shared" si="0"/>
        <v>414</v>
      </c>
      <c r="H5">
        <f t="shared" si="0"/>
        <v>451</v>
      </c>
      <c r="I5">
        <f t="shared" si="0"/>
        <v>524</v>
      </c>
      <c r="J5">
        <f t="shared" si="0"/>
        <v>615</v>
      </c>
      <c r="K5">
        <f t="shared" si="0"/>
        <v>714</v>
      </c>
      <c r="L5">
        <f t="shared" si="0"/>
        <v>758</v>
      </c>
    </row>
    <row r="6" spans="1:12" x14ac:dyDescent="0.25">
      <c r="B6" t="s">
        <v>269</v>
      </c>
      <c r="C6" t="s">
        <v>288</v>
      </c>
    </row>
    <row r="7" spans="1:12" x14ac:dyDescent="0.25">
      <c r="B7">
        <v>2013</v>
      </c>
      <c r="C7">
        <f>B5</f>
        <v>237</v>
      </c>
    </row>
    <row r="8" spans="1:12" x14ac:dyDescent="0.25">
      <c r="B8">
        <v>2014</v>
      </c>
      <c r="C8">
        <f>C5</f>
        <v>275</v>
      </c>
    </row>
    <row r="9" spans="1:12" x14ac:dyDescent="0.25">
      <c r="B9">
        <v>2015</v>
      </c>
      <c r="C9">
        <f>D5</f>
        <v>272</v>
      </c>
    </row>
    <row r="10" spans="1:12" x14ac:dyDescent="0.25">
      <c r="B10">
        <v>2016</v>
      </c>
      <c r="C10">
        <f>E5</f>
        <v>310</v>
      </c>
    </row>
    <row r="11" spans="1:12" x14ac:dyDescent="0.25">
      <c r="B11">
        <v>2017</v>
      </c>
      <c r="C11">
        <f>F5</f>
        <v>325</v>
      </c>
    </row>
    <row r="12" spans="1:12" x14ac:dyDescent="0.25">
      <c r="B12">
        <v>2018</v>
      </c>
      <c r="C12">
        <f>G5</f>
        <v>414</v>
      </c>
    </row>
    <row r="13" spans="1:12" x14ac:dyDescent="0.25">
      <c r="B13">
        <v>2019</v>
      </c>
      <c r="C13">
        <f>H5</f>
        <v>451</v>
      </c>
    </row>
    <row r="14" spans="1:12" x14ac:dyDescent="0.25">
      <c r="B14">
        <v>2020</v>
      </c>
      <c r="C14">
        <f>I5</f>
        <v>524</v>
      </c>
    </row>
    <row r="15" spans="1:12" x14ac:dyDescent="0.25">
      <c r="B15">
        <v>2021</v>
      </c>
      <c r="C15">
        <f>J5</f>
        <v>615</v>
      </c>
    </row>
    <row r="16" spans="1:12" x14ac:dyDescent="0.25">
      <c r="B16">
        <v>2022</v>
      </c>
      <c r="C16">
        <f>K5</f>
        <v>714</v>
      </c>
    </row>
    <row r="17" spans="2:4" x14ac:dyDescent="0.25">
      <c r="B17">
        <v>2023</v>
      </c>
      <c r="C17">
        <f>L5</f>
        <v>758</v>
      </c>
      <c r="D17">
        <f>AVERAGE(C13:C17)</f>
        <v>612.4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6C7BC-272F-4D7D-987C-AA7C2F768B1C}">
  <dimension ref="A1:C22"/>
  <sheetViews>
    <sheetView zoomScale="95" zoomScaleNormal="95" workbookViewId="0">
      <selection activeCell="C2" sqref="C2:C21"/>
    </sheetView>
  </sheetViews>
  <sheetFormatPr defaultRowHeight="15" x14ac:dyDescent="0.25"/>
  <cols>
    <col min="1" max="1" width="70.42578125" customWidth="1"/>
    <col min="3" max="3" width="15.5703125" customWidth="1"/>
  </cols>
  <sheetData>
    <row r="1" spans="1:3" x14ac:dyDescent="0.25">
      <c r="A1" t="s">
        <v>310</v>
      </c>
      <c r="B1" t="s">
        <v>311</v>
      </c>
      <c r="C1" t="s">
        <v>312</v>
      </c>
    </row>
    <row r="2" spans="1:3" ht="22.5" customHeight="1" x14ac:dyDescent="0.25">
      <c r="A2" s="31" t="s">
        <v>290</v>
      </c>
      <c r="B2">
        <f>SUM(1,1,1,1,1,1,1,1,1,1,1,1,1,1,1,1, 1, 1, 1, 1, 1, 1, 1, 1, 1, 1,1, 1, 1, 1, 1, 1)</f>
        <v>32</v>
      </c>
      <c r="C2">
        <f>B2/39*100</f>
        <v>82.051282051282044</v>
      </c>
    </row>
    <row r="3" spans="1:3" ht="18.75" customHeight="1" x14ac:dyDescent="0.25">
      <c r="A3" s="31" t="s">
        <v>291</v>
      </c>
      <c r="B3">
        <f>SUM(1, 1, 1, 1,1, 1, 1, 1, 1, 1)</f>
        <v>10</v>
      </c>
      <c r="C3">
        <f t="shared" ref="C3:C21" si="0">B3/39*100</f>
        <v>25.641025641025639</v>
      </c>
    </row>
    <row r="4" spans="1:3" ht="18" customHeight="1" x14ac:dyDescent="0.25">
      <c r="A4" s="31" t="s">
        <v>309</v>
      </c>
      <c r="B4">
        <f>SUM(1, 1, 1, 1, 1, 1, 1, 1, 1, 1, 1, 1, 1, 1, 1, 1, 1, 1, 1, 1, 1, 1, 1, 1, 1, 1, 1, 1)</f>
        <v>28</v>
      </c>
      <c r="C4">
        <f t="shared" si="0"/>
        <v>71.794871794871796</v>
      </c>
    </row>
    <row r="5" spans="1:3" x14ac:dyDescent="0.25">
      <c r="A5" s="31" t="s">
        <v>292</v>
      </c>
      <c r="B5">
        <f>SUM(0, 1, 1, 1, 1)</f>
        <v>4</v>
      </c>
      <c r="C5">
        <f t="shared" si="0"/>
        <v>10.256410256410255</v>
      </c>
    </row>
    <row r="6" spans="1:3" ht="21" customHeight="1" x14ac:dyDescent="0.25">
      <c r="A6" s="31" t="s">
        <v>293</v>
      </c>
      <c r="B6">
        <f>SUM(1, 1, 1, 1, 1, 1, 1, 1, 1, 1, 1,1, 1, 1, 1, 1, 1, 1, 1, 1, 1, 1, 1, 1, 1, 1, 1)</f>
        <v>27</v>
      </c>
      <c r="C6">
        <f t="shared" si="0"/>
        <v>69.230769230769226</v>
      </c>
    </row>
    <row r="7" spans="1:3" ht="18.75" customHeight="1" x14ac:dyDescent="0.25">
      <c r="A7" s="31" t="s">
        <v>294</v>
      </c>
      <c r="B7">
        <f>SUM(1, 1, 1, 1, 1, 1, 1, 1, 1,1, 1, 1, 1, 1, 1, 1, 1, 1, 1, 1, 1, 1, 1, 1, 1, 1, 1)</f>
        <v>27</v>
      </c>
      <c r="C7">
        <f t="shared" si="0"/>
        <v>69.230769230769226</v>
      </c>
    </row>
    <row r="8" spans="1:3" ht="18.75" customHeight="1" x14ac:dyDescent="0.25">
      <c r="A8" s="31" t="s">
        <v>295</v>
      </c>
      <c r="B8">
        <f>SUM(0, 1)</f>
        <v>1</v>
      </c>
      <c r="C8">
        <f t="shared" si="0"/>
        <v>2.5641025641025639</v>
      </c>
    </row>
    <row r="9" spans="1:3" ht="20.25" customHeight="1" x14ac:dyDescent="0.25">
      <c r="A9" s="31" t="s">
        <v>296</v>
      </c>
      <c r="B9">
        <f>SUM(0, 1)</f>
        <v>1</v>
      </c>
      <c r="C9">
        <f t="shared" si="0"/>
        <v>2.5641025641025639</v>
      </c>
    </row>
    <row r="10" spans="1:3" ht="21.75" customHeight="1" x14ac:dyDescent="0.25">
      <c r="A10" s="31" t="s">
        <v>297</v>
      </c>
      <c r="B10">
        <f>SUM(0, 1, 1)</f>
        <v>2</v>
      </c>
      <c r="C10">
        <f t="shared" si="0"/>
        <v>5.1282051282051277</v>
      </c>
    </row>
    <row r="11" spans="1:3" ht="22.5" customHeight="1" x14ac:dyDescent="0.25">
      <c r="A11" s="31" t="s">
        <v>298</v>
      </c>
      <c r="B11">
        <f>SUM(0, 1, 1)</f>
        <v>2</v>
      </c>
      <c r="C11">
        <f t="shared" si="0"/>
        <v>5.1282051282051277</v>
      </c>
    </row>
    <row r="12" spans="1:3" ht="27.75" customHeight="1" x14ac:dyDescent="0.25">
      <c r="A12" s="31" t="s">
        <v>299</v>
      </c>
      <c r="B12">
        <v>1</v>
      </c>
      <c r="C12">
        <f t="shared" si="0"/>
        <v>2.5641025641025639</v>
      </c>
    </row>
    <row r="13" spans="1:3" ht="21" customHeight="1" x14ac:dyDescent="0.25">
      <c r="A13" s="31" t="s">
        <v>300</v>
      </c>
      <c r="B13">
        <v>1</v>
      </c>
      <c r="C13">
        <f t="shared" si="0"/>
        <v>2.5641025641025639</v>
      </c>
    </row>
    <row r="14" spans="1:3" ht="25.5" customHeight="1" x14ac:dyDescent="0.25">
      <c r="A14" s="31" t="s">
        <v>301</v>
      </c>
      <c r="B14">
        <f>SUM(1,1, 1, 1, 1, 1, 1, 1, 1,1, 1, 1, 1, 1, 1, 1, 1, 1)</f>
        <v>18</v>
      </c>
      <c r="C14">
        <f t="shared" si="0"/>
        <v>46.153846153846153</v>
      </c>
    </row>
    <row r="15" spans="1:3" ht="24.75" customHeight="1" x14ac:dyDescent="0.25">
      <c r="A15" s="31" t="s">
        <v>302</v>
      </c>
      <c r="B15">
        <f>SUM(1,1, 1, 1, 1, 1, 1, 1, 1,1, 1, 1, 1, 1, 1, 1, 1, 1)</f>
        <v>18</v>
      </c>
      <c r="C15">
        <f t="shared" si="0"/>
        <v>46.153846153846153</v>
      </c>
    </row>
    <row r="16" spans="1:3" ht="24" customHeight="1" x14ac:dyDescent="0.25">
      <c r="A16" s="31" t="s">
        <v>303</v>
      </c>
      <c r="B16">
        <f>SUM(0, 1)</f>
        <v>1</v>
      </c>
      <c r="C16">
        <f t="shared" si="0"/>
        <v>2.5641025641025639</v>
      </c>
    </row>
    <row r="17" spans="1:3" ht="24.75" customHeight="1" x14ac:dyDescent="0.25">
      <c r="A17" s="31" t="s">
        <v>304</v>
      </c>
      <c r="B17">
        <f>SUM(0, 1)</f>
        <v>1</v>
      </c>
      <c r="C17">
        <f t="shared" si="0"/>
        <v>2.5641025641025639</v>
      </c>
    </row>
    <row r="18" spans="1:3" x14ac:dyDescent="0.25">
      <c r="A18" s="31" t="s">
        <v>305</v>
      </c>
      <c r="B18">
        <f>SUM(1, 1, 1, 1, 1, 1, 1, 1, 1, 1, 1,1, 1, 1, 1, 1, 1, 1, 1, 1, 1,1, 1, 1, 1, 1)</f>
        <v>26</v>
      </c>
      <c r="C18">
        <f t="shared" si="0"/>
        <v>66.666666666666657</v>
      </c>
    </row>
    <row r="19" spans="1:3" ht="27.75" customHeight="1" x14ac:dyDescent="0.25">
      <c r="A19" s="31" t="s">
        <v>306</v>
      </c>
      <c r="B19">
        <f>SUM(0, 1, 1)</f>
        <v>2</v>
      </c>
      <c r="C19">
        <f t="shared" si="0"/>
        <v>5.1282051282051277</v>
      </c>
    </row>
    <row r="20" spans="1:3" ht="18.75" customHeight="1" x14ac:dyDescent="0.25">
      <c r="A20" s="31" t="s">
        <v>307</v>
      </c>
      <c r="B20">
        <f>SUM(1, 1, 1)</f>
        <v>3</v>
      </c>
      <c r="C20">
        <f t="shared" si="0"/>
        <v>7.6923076923076925</v>
      </c>
    </row>
    <row r="21" spans="1:3" ht="21" customHeight="1" x14ac:dyDescent="0.25">
      <c r="A21" s="31" t="s">
        <v>308</v>
      </c>
      <c r="B21">
        <f>SUM(0, 1, 1, 1)</f>
        <v>3</v>
      </c>
      <c r="C21">
        <f t="shared" si="0"/>
        <v>7.6923076923076925</v>
      </c>
    </row>
    <row r="22" spans="1:3" x14ac:dyDescent="0.25">
      <c r="A22" s="3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53B5D-56DD-4D16-A5A7-B08EFA41F73A}">
  <dimension ref="A1:C21"/>
  <sheetViews>
    <sheetView topLeftCell="A20" workbookViewId="0">
      <selection activeCell="B16" sqref="B16"/>
    </sheetView>
  </sheetViews>
  <sheetFormatPr defaultRowHeight="15" x14ac:dyDescent="0.25"/>
  <cols>
    <col min="1" max="1" width="67.140625" customWidth="1"/>
  </cols>
  <sheetData>
    <row r="1" spans="1:3" x14ac:dyDescent="0.25">
      <c r="A1" t="s">
        <v>310</v>
      </c>
      <c r="B1" t="s">
        <v>311</v>
      </c>
      <c r="C1" t="s">
        <v>312</v>
      </c>
    </row>
    <row r="2" spans="1:3" ht="19.5" customHeight="1" x14ac:dyDescent="0.25">
      <c r="A2" s="31" t="s">
        <v>290</v>
      </c>
      <c r="B2">
        <v>11</v>
      </c>
      <c r="C2">
        <f>B2/39*100</f>
        <v>28.205128205128204</v>
      </c>
    </row>
    <row r="3" spans="1:3" ht="20.25" customHeight="1" x14ac:dyDescent="0.25">
      <c r="A3" s="31" t="s">
        <v>291</v>
      </c>
      <c r="B3">
        <v>4</v>
      </c>
      <c r="C3">
        <f t="shared" ref="C3:C21" si="0">B3/39*100</f>
        <v>10.256410256410255</v>
      </c>
    </row>
    <row r="4" spans="1:3" ht="18.75" customHeight="1" x14ac:dyDescent="0.25">
      <c r="A4" s="31" t="s">
        <v>309</v>
      </c>
      <c r="B4">
        <v>7</v>
      </c>
      <c r="C4">
        <f t="shared" si="0"/>
        <v>17.948717948717949</v>
      </c>
    </row>
    <row r="5" spans="1:3" ht="19.5" customHeight="1" x14ac:dyDescent="0.25">
      <c r="A5" s="31" t="s">
        <v>292</v>
      </c>
      <c r="B5">
        <v>2</v>
      </c>
      <c r="C5">
        <f t="shared" si="0"/>
        <v>5.1282051282051277</v>
      </c>
    </row>
    <row r="6" spans="1:3" ht="15.75" customHeight="1" x14ac:dyDescent="0.25">
      <c r="A6" s="31" t="s">
        <v>293</v>
      </c>
      <c r="B6">
        <v>9</v>
      </c>
      <c r="C6">
        <f t="shared" si="0"/>
        <v>23.076923076923077</v>
      </c>
    </row>
    <row r="7" spans="1:3" ht="22.5" customHeight="1" x14ac:dyDescent="0.25">
      <c r="A7" s="31" t="s">
        <v>294</v>
      </c>
      <c r="B7">
        <v>9</v>
      </c>
      <c r="C7">
        <f t="shared" si="0"/>
        <v>23.076923076923077</v>
      </c>
    </row>
    <row r="8" spans="1:3" ht="24.75" customHeight="1" x14ac:dyDescent="0.25">
      <c r="A8" s="31" t="s">
        <v>295</v>
      </c>
      <c r="C8">
        <f t="shared" si="0"/>
        <v>0</v>
      </c>
    </row>
    <row r="9" spans="1:3" ht="22.5" customHeight="1" x14ac:dyDescent="0.25">
      <c r="A9" s="31" t="s">
        <v>296</v>
      </c>
      <c r="C9">
        <f t="shared" si="0"/>
        <v>0</v>
      </c>
    </row>
    <row r="10" spans="1:3" ht="19.5" customHeight="1" x14ac:dyDescent="0.25">
      <c r="A10" s="31" t="s">
        <v>297</v>
      </c>
      <c r="C10">
        <f t="shared" si="0"/>
        <v>0</v>
      </c>
    </row>
    <row r="11" spans="1:3" ht="20.25" customHeight="1" x14ac:dyDescent="0.25">
      <c r="A11" s="31" t="s">
        <v>298</v>
      </c>
      <c r="C11">
        <f t="shared" si="0"/>
        <v>0</v>
      </c>
    </row>
    <row r="12" spans="1:3" ht="21" customHeight="1" x14ac:dyDescent="0.25">
      <c r="A12" s="31" t="s">
        <v>299</v>
      </c>
      <c r="C12">
        <f t="shared" si="0"/>
        <v>0</v>
      </c>
    </row>
    <row r="13" spans="1:3" ht="19.5" customHeight="1" x14ac:dyDescent="0.25">
      <c r="A13" s="31" t="s">
        <v>300</v>
      </c>
      <c r="C13">
        <f t="shared" si="0"/>
        <v>0</v>
      </c>
    </row>
    <row r="14" spans="1:3" ht="18" customHeight="1" x14ac:dyDescent="0.25">
      <c r="A14" s="31" t="s">
        <v>301</v>
      </c>
      <c r="B14">
        <v>9</v>
      </c>
      <c r="C14">
        <f t="shared" si="0"/>
        <v>23.076923076923077</v>
      </c>
    </row>
    <row r="15" spans="1:3" ht="21" customHeight="1" x14ac:dyDescent="0.25">
      <c r="A15" s="31" t="s">
        <v>302</v>
      </c>
      <c r="B15">
        <v>9</v>
      </c>
      <c r="C15">
        <f t="shared" si="0"/>
        <v>23.076923076923077</v>
      </c>
    </row>
    <row r="16" spans="1:3" ht="21" customHeight="1" x14ac:dyDescent="0.25">
      <c r="A16" s="31" t="s">
        <v>303</v>
      </c>
      <c r="C16">
        <f t="shared" si="0"/>
        <v>0</v>
      </c>
    </row>
    <row r="17" spans="1:3" ht="21.75" customHeight="1" x14ac:dyDescent="0.25">
      <c r="A17" s="31" t="s">
        <v>304</v>
      </c>
      <c r="C17">
        <f t="shared" si="0"/>
        <v>0</v>
      </c>
    </row>
    <row r="18" spans="1:3" ht="20.25" customHeight="1" x14ac:dyDescent="0.25">
      <c r="A18" s="31" t="s">
        <v>305</v>
      </c>
      <c r="B18">
        <v>8</v>
      </c>
      <c r="C18">
        <f t="shared" si="0"/>
        <v>20.512820512820511</v>
      </c>
    </row>
    <row r="19" spans="1:3" ht="24.75" customHeight="1" x14ac:dyDescent="0.25">
      <c r="A19" s="31" t="s">
        <v>306</v>
      </c>
      <c r="B19">
        <v>1</v>
      </c>
      <c r="C19">
        <f t="shared" si="0"/>
        <v>2.5641025641025639</v>
      </c>
    </row>
    <row r="20" spans="1:3" ht="21.75" customHeight="1" x14ac:dyDescent="0.25">
      <c r="A20" s="31" t="s">
        <v>307</v>
      </c>
      <c r="B20">
        <v>2</v>
      </c>
      <c r="C20">
        <f t="shared" si="0"/>
        <v>5.1282051282051277</v>
      </c>
    </row>
    <row r="21" spans="1:3" ht="18" customHeight="1" x14ac:dyDescent="0.25">
      <c r="A21" s="31" t="s">
        <v>308</v>
      </c>
      <c r="B21">
        <v>1</v>
      </c>
      <c r="C21">
        <f t="shared" si="0"/>
        <v>2.5641025641025639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Sitting Posture System</vt:lpstr>
      <vt:lpstr>Pressure Sensors</vt:lpstr>
      <vt:lpstr>Literature review Papers</vt:lpstr>
      <vt:lpstr>Posture Popularity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Odesola D F (FCES)</cp:lastModifiedBy>
  <dcterms:created xsi:type="dcterms:W3CDTF">2023-11-10T23:49:01Z</dcterms:created>
  <dcterms:modified xsi:type="dcterms:W3CDTF">2024-05-04T08:20:28Z</dcterms:modified>
</cp:coreProperties>
</file>