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OlavMilianSchmitt\OneDrive - NTNU\Elmag\Lab 2\"/>
    </mc:Choice>
  </mc:AlternateContent>
  <xr:revisionPtr revIDLastSave="791" documentId="E81381FBF3C89D93FE60E43BE52359C55FBAD623" xr6:coauthVersionLast="31" xr6:coauthVersionMax="31" xr10:uidLastSave="{45094718-2D36-483F-95D9-585CC2C4B1C0}"/>
  <bookViews>
    <workbookView xWindow="0" yWindow="0" windowWidth="20490" windowHeight="7545" tabRatio="500" activeTab="2" xr2:uid="{00000000-000D-0000-FFFF-FFFF00000000}"/>
  </bookViews>
  <sheets>
    <sheet name="Ark1" sheetId="1" r:id="rId1"/>
    <sheet name="Ark2" sheetId="2" r:id="rId2"/>
    <sheet name="Ark3" sheetId="3" r:id="rId3"/>
  </sheets>
  <calcPr calcId="17901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0" i="3" l="1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9" i="1"/>
  <c r="G8" i="1"/>
  <c r="G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G7" i="1"/>
  <c r="I10" i="3"/>
  <c r="I9" i="3"/>
  <c r="I8" i="3"/>
  <c r="G8" i="2"/>
  <c r="G9" i="2"/>
  <c r="G7" i="2"/>
  <c r="G59" i="2"/>
  <c r="G60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61" i="2"/>
  <c r="G58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36" i="2"/>
  <c r="G35" i="2"/>
  <c r="G34" i="2"/>
  <c r="G33" i="2"/>
  <c r="C23" i="3"/>
  <c r="D23" i="3"/>
  <c r="E23" i="3"/>
  <c r="G23" i="3"/>
  <c r="C24" i="3"/>
  <c r="D24" i="3"/>
  <c r="E24" i="3"/>
  <c r="G24" i="3"/>
  <c r="C25" i="3"/>
  <c r="D25" i="3"/>
  <c r="E25" i="3"/>
  <c r="G25" i="3"/>
  <c r="C26" i="3"/>
  <c r="D26" i="3"/>
  <c r="E26" i="3"/>
  <c r="G26" i="3"/>
  <c r="C27" i="3"/>
  <c r="D27" i="3"/>
  <c r="E27" i="3"/>
  <c r="G27" i="3"/>
  <c r="C28" i="3"/>
  <c r="D28" i="3"/>
  <c r="E28" i="3"/>
  <c r="G28" i="3"/>
  <c r="C29" i="3"/>
  <c r="D29" i="3"/>
  <c r="E29" i="3"/>
  <c r="G29" i="3"/>
  <c r="C30" i="3"/>
  <c r="D30" i="3"/>
  <c r="E30" i="3"/>
  <c r="G30" i="3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61" i="2"/>
  <c r="C5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36" i="2"/>
  <c r="C31" i="2"/>
  <c r="C11" i="2"/>
  <c r="D11" i="3"/>
  <c r="C11" i="3"/>
  <c r="E11" i="3"/>
  <c r="D12" i="3"/>
  <c r="C12" i="3"/>
  <c r="E12" i="3"/>
  <c r="D13" i="3"/>
  <c r="C13" i="3"/>
  <c r="E13" i="3"/>
  <c r="D14" i="3"/>
  <c r="C14" i="3"/>
  <c r="E14" i="3"/>
  <c r="D15" i="3"/>
  <c r="C15" i="3"/>
  <c r="E15" i="3"/>
  <c r="D16" i="3"/>
  <c r="C16" i="3"/>
  <c r="E16" i="3"/>
  <c r="D17" i="3"/>
  <c r="C17" i="3"/>
  <c r="E17" i="3"/>
  <c r="D18" i="3"/>
  <c r="C18" i="3"/>
  <c r="E18" i="3"/>
  <c r="D19" i="3"/>
  <c r="C19" i="3"/>
  <c r="E19" i="3"/>
  <c r="D20" i="3"/>
  <c r="C20" i="3"/>
  <c r="E20" i="3"/>
  <c r="D21" i="3"/>
  <c r="C21" i="3"/>
  <c r="E21" i="3"/>
  <c r="D22" i="3"/>
  <c r="C22" i="3"/>
  <c r="E22" i="3"/>
  <c r="D10" i="3"/>
  <c r="C10" i="3"/>
  <c r="E10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E61" i="2"/>
  <c r="E11" i="2"/>
  <c r="E81" i="2"/>
  <c r="E56" i="2"/>
  <c r="E31" i="2"/>
  <c r="E80" i="2"/>
  <c r="E55" i="2"/>
  <c r="C30" i="2"/>
  <c r="E30" i="2"/>
  <c r="E79" i="2"/>
  <c r="E54" i="2"/>
  <c r="C29" i="2"/>
  <c r="E29" i="2"/>
  <c r="E78" i="2"/>
  <c r="E53" i="2"/>
  <c r="C28" i="2"/>
  <c r="E28" i="2"/>
  <c r="E77" i="2"/>
  <c r="E52" i="2"/>
  <c r="C27" i="2"/>
  <c r="E27" i="2"/>
  <c r="E76" i="2"/>
  <c r="E51" i="2"/>
  <c r="C26" i="2"/>
  <c r="E26" i="2"/>
  <c r="E75" i="2"/>
  <c r="E50" i="2"/>
  <c r="C25" i="2"/>
  <c r="E25" i="2"/>
  <c r="E74" i="2"/>
  <c r="E49" i="2"/>
  <c r="C24" i="2"/>
  <c r="E24" i="2"/>
  <c r="E73" i="2"/>
  <c r="E48" i="2"/>
  <c r="C23" i="2"/>
  <c r="E23" i="2"/>
  <c r="E72" i="2"/>
  <c r="E47" i="2"/>
  <c r="C22" i="2"/>
  <c r="E22" i="2"/>
  <c r="E71" i="2"/>
  <c r="E46" i="2"/>
  <c r="C21" i="2"/>
  <c r="E21" i="2"/>
  <c r="E70" i="2"/>
  <c r="E45" i="2"/>
  <c r="C20" i="2"/>
  <c r="E20" i="2"/>
  <c r="E69" i="2"/>
  <c r="E44" i="2"/>
  <c r="C19" i="2"/>
  <c r="E19" i="2"/>
  <c r="E68" i="2"/>
  <c r="E43" i="2"/>
  <c r="C18" i="2"/>
  <c r="E18" i="2"/>
  <c r="E67" i="2"/>
  <c r="E42" i="2"/>
  <c r="C17" i="2"/>
  <c r="E17" i="2"/>
  <c r="E66" i="2"/>
  <c r="E41" i="2"/>
  <c r="C16" i="2"/>
  <c r="E16" i="2"/>
  <c r="E65" i="2"/>
  <c r="E40" i="2"/>
  <c r="C15" i="2"/>
  <c r="E15" i="2"/>
  <c r="E64" i="2"/>
  <c r="E39" i="2"/>
  <c r="C14" i="2"/>
  <c r="E14" i="2"/>
  <c r="E63" i="2"/>
  <c r="E38" i="2"/>
  <c r="C13" i="2"/>
  <c r="E13" i="2"/>
  <c r="E62" i="2"/>
  <c r="E37" i="2"/>
  <c r="C12" i="2"/>
  <c r="E12" i="2"/>
  <c r="E36" i="2"/>
  <c r="C10" i="1"/>
  <c r="E10" i="1"/>
  <c r="C11" i="1"/>
  <c r="E11" i="1"/>
  <c r="C12" i="1"/>
  <c r="E12" i="1"/>
  <c r="C13" i="1"/>
  <c r="E13" i="1"/>
  <c r="C14" i="1"/>
  <c r="E14" i="1"/>
  <c r="C15" i="1"/>
  <c r="E15" i="1"/>
  <c r="C16" i="1"/>
  <c r="E16" i="1"/>
  <c r="C17" i="1"/>
  <c r="E17" i="1"/>
  <c r="C18" i="1"/>
  <c r="E18" i="1"/>
  <c r="C19" i="1"/>
  <c r="E19" i="1"/>
  <c r="C20" i="1"/>
  <c r="E20" i="1"/>
  <c r="C21" i="1"/>
  <c r="E21" i="1"/>
  <c r="C22" i="1"/>
  <c r="E22" i="1"/>
  <c r="C23" i="1"/>
  <c r="E23" i="1"/>
  <c r="C24" i="1"/>
  <c r="E24" i="1"/>
  <c r="C25" i="1"/>
  <c r="E25" i="1"/>
  <c r="C26" i="1"/>
  <c r="E26" i="1"/>
  <c r="C27" i="1"/>
  <c r="E27" i="1"/>
  <c r="C28" i="1"/>
  <c r="E28" i="1"/>
  <c r="C29" i="1"/>
  <c r="E29" i="1"/>
  <c r="C9" i="1"/>
  <c r="E9" i="1"/>
</calcChain>
</file>

<file path=xl/sharedStrings.xml><?xml version="1.0" encoding="utf-8"?>
<sst xmlns="http://schemas.openxmlformats.org/spreadsheetml/2006/main" count="129" uniqueCount="47">
  <si>
    <t>H/m</t>
  </si>
  <si>
    <t>#</t>
  </si>
  <si>
    <t>A</t>
  </si>
  <si>
    <t>m</t>
  </si>
  <si>
    <t>Antall viklinger, N</t>
  </si>
  <si>
    <t>Spolestrøm, I</t>
  </si>
  <si>
    <t>Gjennomsnitts spoleradius, R</t>
  </si>
  <si>
    <t>Posisjon</t>
  </si>
  <si>
    <t>Magnetisk permeabilitet for tomt rom, µ</t>
  </si>
  <si>
    <t>B</t>
  </si>
  <si>
    <t>Målt verdi B</t>
  </si>
  <si>
    <t>Avvik</t>
  </si>
  <si>
    <t>x</t>
  </si>
  <si>
    <t>a=2R</t>
  </si>
  <si>
    <t>a=R</t>
  </si>
  <si>
    <t>a=R/2</t>
  </si>
  <si>
    <t>B (2R)</t>
  </si>
  <si>
    <t>B (R/2)</t>
  </si>
  <si>
    <t>B (R )</t>
  </si>
  <si>
    <t>Målt B (2R)</t>
  </si>
  <si>
    <t>Avvik (2R)</t>
  </si>
  <si>
    <t>Målt B (R/2)</t>
  </si>
  <si>
    <t>Avvik (R/2)</t>
  </si>
  <si>
    <t>Målt B (R )</t>
  </si>
  <si>
    <t>Avvik (R )</t>
  </si>
  <si>
    <t>Indre radius i solenoiden, R</t>
  </si>
  <si>
    <t>Lengde, l</t>
  </si>
  <si>
    <t>z</t>
  </si>
  <si>
    <t>cos1</t>
  </si>
  <si>
    <t>cos2</t>
  </si>
  <si>
    <t>Målt B</t>
  </si>
  <si>
    <t xml:space="preserve">x </t>
  </si>
  <si>
    <t>(gauss = 10^-4T)</t>
  </si>
  <si>
    <t>Beregnet</t>
  </si>
  <si>
    <t>(m)</t>
  </si>
  <si>
    <t xml:space="preserve">på målestav </t>
  </si>
  <si>
    <t>(cm)</t>
  </si>
  <si>
    <t>(gauss)</t>
  </si>
  <si>
    <t>(%)</t>
  </si>
  <si>
    <t>Avstand mellom spolenene, a</t>
  </si>
  <si>
    <t>a=2R, R eller R/2</t>
  </si>
  <si>
    <t>x=0</t>
  </si>
  <si>
    <t>cm</t>
  </si>
  <si>
    <t>z=0</t>
  </si>
  <si>
    <t>Ark2'!$B$9:$C$9;'Ark2'!$B$11:$C$31</t>
  </si>
  <si>
    <t>Ny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</si>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</sst>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indexed="205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vertical="top"/>
    </xf>
    <xf numFmtId="0" fontId="2" fillId="0" borderId="0" xfId="0" applyFont="1"/>
    <xf numFmtId="9" fontId="0" fillId="0" borderId="0" xfId="1" applyFont="1"/>
    <xf numFmtId="0" fontId="0" fillId="0" borderId="0" xfId="0" applyAlignment="1">
      <alignment horizontal="center" vertical="center"/>
    </xf>
    <xf numFmtId="2" fontId="0" fillId="0" borderId="0" xfId="0" applyNumberFormat="1"/>
    <xf numFmtId="164" fontId="0" fillId="0" borderId="0" xfId="0" applyNumberFormat="1"/>
    <xf numFmtId="0" fontId="0" fillId="0" borderId="0" xfId="0" quotePrefix="1"/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2">
    <cellStyle name="Normal" xfId="0" builtinId="0"/>
    <cellStyle name="Prosent" xfId="1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7.2944444444444395E-2"/>
          <c:y val="0.164814814814815"/>
          <c:w val="0.77126552930883596"/>
          <c:h val="0.7287037037037039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'Ark1'!$C$7</c:f>
              <c:strCache>
                <c:ptCount val="1"/>
                <c:pt idx="0">
                  <c:v>B</c:v>
                </c:pt>
              </c:strCache>
            </c:strRef>
          </c:tx>
          <c:xVal>
            <c:numRef>
              <c:f>'Ark1'!$B$9:$B$29</c:f>
              <c:numCache>
                <c:formatCode>General</c:formatCode>
                <c:ptCount val="21"/>
                <c:pt idx="0">
                  <c:v>-0.19</c:v>
                </c:pt>
                <c:pt idx="1">
                  <c:v>-0.17</c:v>
                </c:pt>
                <c:pt idx="2">
                  <c:v>-0.15</c:v>
                </c:pt>
                <c:pt idx="3">
                  <c:v>-0.13</c:v>
                </c:pt>
                <c:pt idx="4">
                  <c:v>-0.11</c:v>
                </c:pt>
                <c:pt idx="5">
                  <c:v>-0.09</c:v>
                </c:pt>
                <c:pt idx="6">
                  <c:v>-7.0000000000000007E-2</c:v>
                </c:pt>
                <c:pt idx="7">
                  <c:v>-0.05</c:v>
                </c:pt>
                <c:pt idx="8">
                  <c:v>-0.03</c:v>
                </c:pt>
                <c:pt idx="9">
                  <c:v>-0.01</c:v>
                </c:pt>
                <c:pt idx="10">
                  <c:v>0.01</c:v>
                </c:pt>
                <c:pt idx="11">
                  <c:v>0.03</c:v>
                </c:pt>
                <c:pt idx="12">
                  <c:v>0.05</c:v>
                </c:pt>
                <c:pt idx="13">
                  <c:v>7.0000000000000007E-2</c:v>
                </c:pt>
                <c:pt idx="14">
                  <c:v>0.09</c:v>
                </c:pt>
                <c:pt idx="15">
                  <c:v>0.11</c:v>
                </c:pt>
                <c:pt idx="16">
                  <c:v>0.13</c:v>
                </c:pt>
                <c:pt idx="17">
                  <c:v>0.15</c:v>
                </c:pt>
                <c:pt idx="18">
                  <c:v>0.17</c:v>
                </c:pt>
                <c:pt idx="19">
                  <c:v>0.19</c:v>
                </c:pt>
                <c:pt idx="20">
                  <c:v>0.21</c:v>
                </c:pt>
              </c:numCache>
            </c:numRef>
          </c:xVal>
          <c:yVal>
            <c:numRef>
              <c:f>'Ark1'!$C$9:$C$29</c:f>
              <c:numCache>
                <c:formatCode>General</c:formatCode>
                <c:ptCount val="21"/>
                <c:pt idx="0">
                  <c:v>1.2270853870767124</c:v>
                </c:pt>
                <c:pt idx="1">
                  <c:v>1.6393644721496317</c:v>
                </c:pt>
                <c:pt idx="2">
                  <c:v>2.2460774368481191</c:v>
                </c:pt>
                <c:pt idx="3">
                  <c:v>3.1649425342333073</c:v>
                </c:pt>
                <c:pt idx="4">
                  <c:v>4.5959700222864983</c:v>
                </c:pt>
                <c:pt idx="5">
                  <c:v>6.8728290372943377</c:v>
                </c:pt>
                <c:pt idx="6">
                  <c:v>10.500535700620231</c:v>
                </c:pt>
                <c:pt idx="7">
                  <c:v>16.003058387123804</c:v>
                </c:pt>
                <c:pt idx="8">
                  <c:v>23.062616589401376</c:v>
                </c:pt>
                <c:pt idx="9">
                  <c:v>28.813469962501912</c:v>
                </c:pt>
                <c:pt idx="10">
                  <c:v>28.813469962501912</c:v>
                </c:pt>
                <c:pt idx="11">
                  <c:v>23.062616589401376</c:v>
                </c:pt>
                <c:pt idx="12">
                  <c:v>16.003058387123804</c:v>
                </c:pt>
                <c:pt idx="13">
                  <c:v>10.500535700620231</c:v>
                </c:pt>
                <c:pt idx="14">
                  <c:v>6.8728290372943377</c:v>
                </c:pt>
                <c:pt idx="15">
                  <c:v>4.5959700222864983</c:v>
                </c:pt>
                <c:pt idx="16">
                  <c:v>3.1649425342333073</c:v>
                </c:pt>
                <c:pt idx="17">
                  <c:v>2.2460774368481191</c:v>
                </c:pt>
                <c:pt idx="18">
                  <c:v>1.6393644721496317</c:v>
                </c:pt>
                <c:pt idx="19">
                  <c:v>1.2270853870767124</c:v>
                </c:pt>
                <c:pt idx="20">
                  <c:v>0.93919646507000887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DAF-4089-90C0-0B11D7336E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2557880"/>
        <c:axId val="-2122559816"/>
      </c:scatterChart>
      <c:valAx>
        <c:axId val="-2122557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2559816"/>
        <c:crosses val="autoZero"/>
        <c:crossBetween val="midCat"/>
      </c:valAx>
      <c:valAx>
        <c:axId val="-2122559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255788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8740157499999996" r="0.78740157499999996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Avvik</c:v>
          </c:tx>
          <c:spPr>
            <a:ln w="47625">
              <a:noFill/>
            </a:ln>
          </c:spPr>
          <c:xVal>
            <c:numRef>
              <c:f>'Ark3'!$B$10:$B$30</c:f>
              <c:numCache>
                <c:formatCode>General</c:formatCode>
                <c:ptCount val="21"/>
                <c:pt idx="0">
                  <c:v>0.51249999999999996</c:v>
                </c:pt>
                <c:pt idx="1">
                  <c:v>0.48249999999999998</c:v>
                </c:pt>
                <c:pt idx="2">
                  <c:v>0.45250000000000001</c:v>
                </c:pt>
                <c:pt idx="3">
                  <c:v>0.42249999999999999</c:v>
                </c:pt>
                <c:pt idx="4">
                  <c:v>0.39250000000000002</c:v>
                </c:pt>
                <c:pt idx="5">
                  <c:v>0.36249999999999999</c:v>
                </c:pt>
                <c:pt idx="6">
                  <c:v>0.33250000000000002</c:v>
                </c:pt>
                <c:pt idx="7">
                  <c:v>0.30249999999999999</c:v>
                </c:pt>
                <c:pt idx="8">
                  <c:v>0.27250000000000002</c:v>
                </c:pt>
                <c:pt idx="9">
                  <c:v>0.24249999999999999</c:v>
                </c:pt>
                <c:pt idx="10">
                  <c:v>0.21249999999999999</c:v>
                </c:pt>
                <c:pt idx="11">
                  <c:v>0.1825</c:v>
                </c:pt>
                <c:pt idx="12">
                  <c:v>0.1525</c:v>
                </c:pt>
                <c:pt idx="13">
                  <c:v>0.1225</c:v>
                </c:pt>
                <c:pt idx="14">
                  <c:v>9.2499999999999999E-2</c:v>
                </c:pt>
                <c:pt idx="15">
                  <c:v>6.25E-2</c:v>
                </c:pt>
                <c:pt idx="16">
                  <c:v>3.2500000000000001E-2</c:v>
                </c:pt>
                <c:pt idx="17">
                  <c:v>2.5000000000000001E-3</c:v>
                </c:pt>
                <c:pt idx="18">
                  <c:v>-2.75E-2</c:v>
                </c:pt>
                <c:pt idx="19">
                  <c:v>-5.7500000000000002E-2</c:v>
                </c:pt>
                <c:pt idx="20">
                  <c:v>-8.7500000000000008E-2</c:v>
                </c:pt>
              </c:numCache>
            </c:numRef>
          </c:xVal>
          <c:yVal>
            <c:numRef>
              <c:f>'Ark3'!$G$10:$G$30</c:f>
              <c:numCache>
                <c:formatCode>0%</c:formatCode>
                <c:ptCount val="21"/>
                <c:pt idx="0">
                  <c:v>-3.8591337619617749E-2</c:v>
                </c:pt>
                <c:pt idx="1">
                  <c:v>-3.3940604370899283E-2</c:v>
                </c:pt>
                <c:pt idx="2">
                  <c:v>-3.0596805158927667E-2</c:v>
                </c:pt>
                <c:pt idx="3">
                  <c:v>-1.3108880518050718E-2</c:v>
                </c:pt>
                <c:pt idx="4">
                  <c:v>-3.9016161066141893E-4</c:v>
                </c:pt>
                <c:pt idx="5">
                  <c:v>-6.595160633776256E-4</c:v>
                </c:pt>
                <c:pt idx="6">
                  <c:v>-3.2403510526456888E-3</c:v>
                </c:pt>
                <c:pt idx="7">
                  <c:v>-3.7903997081209025E-3</c:v>
                </c:pt>
                <c:pt idx="8">
                  <c:v>-3.2706037159249235E-3</c:v>
                </c:pt>
                <c:pt idx="9">
                  <c:v>-3.3902114305249011E-3</c:v>
                </c:pt>
                <c:pt idx="10">
                  <c:v>-2.2306474976609742E-3</c:v>
                </c:pt>
                <c:pt idx="11">
                  <c:v>-2.0251411555069735E-3</c:v>
                </c:pt>
                <c:pt idx="12">
                  <c:v>-1.8059117414354299E-3</c:v>
                </c:pt>
                <c:pt idx="13">
                  <c:v>-1.7022583593255297E-3</c:v>
                </c:pt>
                <c:pt idx="14">
                  <c:v>-2.139492309154529E-3</c:v>
                </c:pt>
                <c:pt idx="15">
                  <c:v>-4.177529799927313E-4</c:v>
                </c:pt>
                <c:pt idx="16">
                  <c:v>1.2298318451036094E-4</c:v>
                </c:pt>
                <c:pt idx="17">
                  <c:v>-7.8722702814004002E-3</c:v>
                </c:pt>
                <c:pt idx="18">
                  <c:v>-1.571099299094696E-2</c:v>
                </c:pt>
                <c:pt idx="19">
                  <c:v>-2.467709825201236E-2</c:v>
                </c:pt>
                <c:pt idx="20">
                  <c:v>-1.6921631495632677E-2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4D7-4563-89E1-FE4AA06814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6900664"/>
        <c:axId val="-2127639032"/>
      </c:scatterChart>
      <c:valAx>
        <c:axId val="-2126900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7639032"/>
        <c:crosses val="autoZero"/>
        <c:crossBetween val="midCat"/>
      </c:valAx>
      <c:valAx>
        <c:axId val="-2127639032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21269006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8740157499999996" r="0.78740157499999996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9.2672134733158301E-2"/>
          <c:y val="0.171296296296296"/>
          <c:w val="0.75499453193350796"/>
          <c:h val="0.67154345290172002"/>
        </c:manualLayout>
      </c:layout>
      <c:scatterChart>
        <c:scatterStyle val="lineMarker"/>
        <c:varyColors val="0"/>
        <c:ser>
          <c:idx val="0"/>
          <c:order val="0"/>
          <c:tx>
            <c:strRef>
              <c:f>'Ark1'!$E$7</c:f>
              <c:strCache>
                <c:ptCount val="1"/>
                <c:pt idx="0">
                  <c:v>Avvik</c:v>
                </c:pt>
              </c:strCache>
            </c:strRef>
          </c:tx>
          <c:spPr>
            <a:ln w="47625">
              <a:noFill/>
            </a:ln>
          </c:spPr>
          <c:xVal>
            <c:numRef>
              <c:f>'Ark1'!$B$9:$B$29</c:f>
              <c:numCache>
                <c:formatCode>General</c:formatCode>
                <c:ptCount val="21"/>
                <c:pt idx="0">
                  <c:v>-0.19</c:v>
                </c:pt>
                <c:pt idx="1">
                  <c:v>-0.17</c:v>
                </c:pt>
                <c:pt idx="2">
                  <c:v>-0.15</c:v>
                </c:pt>
                <c:pt idx="3">
                  <c:v>-0.13</c:v>
                </c:pt>
                <c:pt idx="4">
                  <c:v>-0.11</c:v>
                </c:pt>
                <c:pt idx="5">
                  <c:v>-0.09</c:v>
                </c:pt>
                <c:pt idx="6">
                  <c:v>-7.0000000000000007E-2</c:v>
                </c:pt>
                <c:pt idx="7">
                  <c:v>-0.05</c:v>
                </c:pt>
                <c:pt idx="8">
                  <c:v>-0.03</c:v>
                </c:pt>
                <c:pt idx="9">
                  <c:v>-0.01</c:v>
                </c:pt>
                <c:pt idx="10">
                  <c:v>0.01</c:v>
                </c:pt>
                <c:pt idx="11">
                  <c:v>0.03</c:v>
                </c:pt>
                <c:pt idx="12">
                  <c:v>0.05</c:v>
                </c:pt>
                <c:pt idx="13">
                  <c:v>7.0000000000000007E-2</c:v>
                </c:pt>
                <c:pt idx="14">
                  <c:v>0.09</c:v>
                </c:pt>
                <c:pt idx="15">
                  <c:v>0.11</c:v>
                </c:pt>
                <c:pt idx="16">
                  <c:v>0.13</c:v>
                </c:pt>
                <c:pt idx="17">
                  <c:v>0.15</c:v>
                </c:pt>
                <c:pt idx="18">
                  <c:v>0.17</c:v>
                </c:pt>
                <c:pt idx="19">
                  <c:v>0.19</c:v>
                </c:pt>
                <c:pt idx="20">
                  <c:v>0.21</c:v>
                </c:pt>
              </c:numCache>
            </c:numRef>
          </c:xVal>
          <c:yVal>
            <c:numRef>
              <c:f>'Ark1'!$E$9:$E$29</c:f>
              <c:numCache>
                <c:formatCode>0%</c:formatCode>
                <c:ptCount val="21"/>
                <c:pt idx="0">
                  <c:v>-3.4972800894910117E-2</c:v>
                </c:pt>
                <c:pt idx="1">
                  <c:v>-3.0887291209850357E-2</c:v>
                </c:pt>
                <c:pt idx="2">
                  <c:v>-1.5103024764579634E-2</c:v>
                </c:pt>
                <c:pt idx="3">
                  <c:v>-1.1076809574738581E-2</c:v>
                </c:pt>
                <c:pt idx="4">
                  <c:v>-1.6107584983043828E-2</c:v>
                </c:pt>
                <c:pt idx="5">
                  <c:v>-1.704843261338999E-2</c:v>
                </c:pt>
                <c:pt idx="6">
                  <c:v>-2.8059805918309163E-3</c:v>
                </c:pt>
                <c:pt idx="7">
                  <c:v>-1.2306498427491574E-2</c:v>
                </c:pt>
                <c:pt idx="8">
                  <c:v>7.051090181853399E-3</c:v>
                </c:pt>
                <c:pt idx="9">
                  <c:v>4.6748838371225685E-4</c:v>
                </c:pt>
                <c:pt idx="10">
                  <c:v>8.1454828357907765E-4</c:v>
                </c:pt>
                <c:pt idx="11">
                  <c:v>-5.956974138908379E-3</c:v>
                </c:pt>
                <c:pt idx="12">
                  <c:v>-7.9323345453974556E-3</c:v>
                </c:pt>
                <c:pt idx="13">
                  <c:v>-2.2804960261753552E-2</c:v>
                </c:pt>
                <c:pt idx="14">
                  <c:v>-3.0143476810128897E-2</c:v>
                </c:pt>
                <c:pt idx="15">
                  <c:v>-2.2635042702421039E-2</c:v>
                </c:pt>
                <c:pt idx="16">
                  <c:v>-3.6353729814106929E-2</c:v>
                </c:pt>
                <c:pt idx="17">
                  <c:v>-2.845964351148211E-2</c:v>
                </c:pt>
                <c:pt idx="18">
                  <c:v>-2.4787366409792067E-2</c:v>
                </c:pt>
                <c:pt idx="19">
                  <c:v>-4.312219302794091E-2</c:v>
                </c:pt>
                <c:pt idx="20">
                  <c:v>-3.2797754331086594E-2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BC-45E7-8FA2-77B3E4260B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4716504"/>
        <c:axId val="-2105224760"/>
      </c:scatterChart>
      <c:valAx>
        <c:axId val="-2124716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05224760"/>
        <c:crosses val="autoZero"/>
        <c:crossBetween val="midCat"/>
      </c:valAx>
      <c:valAx>
        <c:axId val="-2105224760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212471650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8740157499999996" r="0.78740157499999996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7.5961433392254543E-2"/>
          <c:y val="4.3265608929504804E-2"/>
          <c:w val="0.70788215758744444"/>
          <c:h val="0.84516414034969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'Ark2'!$C$9</c:f>
              <c:strCache>
                <c:ptCount val="1"/>
                <c:pt idx="0">
                  <c:v>B (2R)</c:v>
                </c:pt>
              </c:strCache>
            </c:strRef>
          </c:tx>
          <c:marker>
            <c:symbol val="none"/>
          </c:marker>
          <c:xVal>
            <c:numRef>
              <c:f>'Ark2'!$B$11:$B$31</c:f>
              <c:numCache>
                <c:formatCode>0.00</c:formatCode>
                <c:ptCount val="21"/>
                <c:pt idx="0">
                  <c:v>-0.23899999999999999</c:v>
                </c:pt>
                <c:pt idx="1">
                  <c:v>-0.219</c:v>
                </c:pt>
                <c:pt idx="2">
                  <c:v>-0.19899999999999998</c:v>
                </c:pt>
                <c:pt idx="3">
                  <c:v>-0.17899999999999999</c:v>
                </c:pt>
                <c:pt idx="4">
                  <c:v>-0.159</c:v>
                </c:pt>
                <c:pt idx="5">
                  <c:v>-0.13899999999999998</c:v>
                </c:pt>
                <c:pt idx="6">
                  <c:v>-0.11899999999999999</c:v>
                </c:pt>
                <c:pt idx="7">
                  <c:v>-9.8999999999999991E-2</c:v>
                </c:pt>
                <c:pt idx="8">
                  <c:v>-7.8999999999999987E-2</c:v>
                </c:pt>
                <c:pt idx="9">
                  <c:v>-5.899999999999999E-2</c:v>
                </c:pt>
                <c:pt idx="10">
                  <c:v>-3.8999999999999986E-2</c:v>
                </c:pt>
                <c:pt idx="11">
                  <c:v>-1.8999999999999986E-2</c:v>
                </c:pt>
                <c:pt idx="12">
                  <c:v>1.0000000000000143E-3</c:v>
                </c:pt>
                <c:pt idx="13">
                  <c:v>2.1000000000000015E-2</c:v>
                </c:pt>
                <c:pt idx="14">
                  <c:v>4.1000000000000016E-2</c:v>
                </c:pt>
                <c:pt idx="15">
                  <c:v>6.1000000000000013E-2</c:v>
                </c:pt>
                <c:pt idx="16">
                  <c:v>8.1000000000000016E-2</c:v>
                </c:pt>
                <c:pt idx="17">
                  <c:v>0.10100000000000002</c:v>
                </c:pt>
                <c:pt idx="18">
                  <c:v>0.12100000000000001</c:v>
                </c:pt>
                <c:pt idx="19">
                  <c:v>0.14100000000000001</c:v>
                </c:pt>
                <c:pt idx="20">
                  <c:v>0.161</c:v>
                </c:pt>
              </c:numCache>
            </c:numRef>
          </c:xVal>
          <c:yVal>
            <c:numRef>
              <c:f>'Ark2'!$C$11:$C$31</c:f>
              <c:numCache>
                <c:formatCode>General</c:formatCode>
                <c:ptCount val="21"/>
                <c:pt idx="0">
                  <c:v>1.9846526153178348</c:v>
                </c:pt>
                <c:pt idx="1">
                  <c:v>2.6708021489184688</c:v>
                </c:pt>
                <c:pt idx="2">
                  <c:v>3.6965569028094323</c:v>
                </c:pt>
                <c:pt idx="3">
                  <c:v>5.2749426303438041</c:v>
                </c:pt>
                <c:pt idx="4">
                  <c:v>7.7591749178782878</c:v>
                </c:pt>
                <c:pt idx="5">
                  <c:v>11.679340584708669</c:v>
                </c:pt>
                <c:pt idx="6">
                  <c:v>17.573955119778507</c:v>
                </c:pt>
                <c:pt idx="7">
                  <c:v>25.083389218384394</c:v>
                </c:pt>
                <c:pt idx="8">
                  <c:v>31.261840908565837</c:v>
                </c:pt>
                <c:pt idx="9">
                  <c:v>31.855088154305744</c:v>
                </c:pt>
                <c:pt idx="10">
                  <c:v>27.389741374609667</c:v>
                </c:pt>
                <c:pt idx="11">
                  <c:v>22.698192621831907</c:v>
                </c:pt>
                <c:pt idx="12">
                  <c:v>21.005892768217681</c:v>
                </c:pt>
                <c:pt idx="13">
                  <c:v>23.061407181933873</c:v>
                </c:pt>
                <c:pt idx="14">
                  <c:v>27.926831850017628</c:v>
                </c:pt>
                <c:pt idx="15">
                  <c:v>32.087433466462393</c:v>
                </c:pt>
                <c:pt idx="16">
                  <c:v>30.842461595906734</c:v>
                </c:pt>
                <c:pt idx="17">
                  <c:v>24.318374039619389</c:v>
                </c:pt>
                <c:pt idx="18">
                  <c:v>16.891107746244842</c:v>
                </c:pt>
                <c:pt idx="19">
                  <c:v>11.205146377970445</c:v>
                </c:pt>
                <c:pt idx="20">
                  <c:v>7.4561594962018276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48C-4F35-968F-204B2FD821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2951048"/>
        <c:axId val="-2126593352"/>
      </c:scatterChart>
      <c:valAx>
        <c:axId val="-2122951048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-2126593352"/>
        <c:crosses val="autoZero"/>
        <c:crossBetween val="midCat"/>
      </c:valAx>
      <c:valAx>
        <c:axId val="-2126593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295104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8740157499999996" r="0.78740157499999996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7.5961433392254543E-2"/>
          <c:y val="4.3265608929504804E-2"/>
          <c:w val="0.70788215758744444"/>
          <c:h val="0.84516414034969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'Ark2'!$C$34</c:f>
              <c:strCache>
                <c:ptCount val="1"/>
                <c:pt idx="0">
                  <c:v>B (R )</c:v>
                </c:pt>
              </c:strCache>
            </c:strRef>
          </c:tx>
          <c:marker>
            <c:symbol val="none"/>
          </c:marker>
          <c:xVal>
            <c:numRef>
              <c:f>'Ark2'!$B$36:$B$56</c:f>
              <c:numCache>
                <c:formatCode>0.00</c:formatCode>
                <c:ptCount val="21"/>
                <c:pt idx="0">
                  <c:v>-0.22500000000000001</c:v>
                </c:pt>
                <c:pt idx="1">
                  <c:v>-0.20500000000000002</c:v>
                </c:pt>
                <c:pt idx="2">
                  <c:v>-0.185</c:v>
                </c:pt>
                <c:pt idx="3">
                  <c:v>-0.16500000000000001</c:v>
                </c:pt>
                <c:pt idx="4">
                  <c:v>-0.14499999999999999</c:v>
                </c:pt>
                <c:pt idx="5">
                  <c:v>-0.125</c:v>
                </c:pt>
                <c:pt idx="6">
                  <c:v>-0.105</c:v>
                </c:pt>
                <c:pt idx="7">
                  <c:v>-8.5000000000000006E-2</c:v>
                </c:pt>
                <c:pt idx="8">
                  <c:v>-6.5000000000000002E-2</c:v>
                </c:pt>
                <c:pt idx="9">
                  <c:v>-4.4999999999999998E-2</c:v>
                </c:pt>
                <c:pt idx="10">
                  <c:v>-2.5000000000000001E-2</c:v>
                </c:pt>
                <c:pt idx="11">
                  <c:v>-5.0000000000000001E-3</c:v>
                </c:pt>
                <c:pt idx="12">
                  <c:v>1.4999999999999999E-2</c:v>
                </c:pt>
                <c:pt idx="13">
                  <c:v>3.5000000000000003E-2</c:v>
                </c:pt>
                <c:pt idx="14">
                  <c:v>5.5E-2</c:v>
                </c:pt>
                <c:pt idx="15">
                  <c:v>7.4999999999999997E-2</c:v>
                </c:pt>
                <c:pt idx="16">
                  <c:v>9.5000000000000001E-2</c:v>
                </c:pt>
                <c:pt idx="17">
                  <c:v>0.115</c:v>
                </c:pt>
                <c:pt idx="18">
                  <c:v>0.13500000000000001</c:v>
                </c:pt>
                <c:pt idx="19">
                  <c:v>0.155</c:v>
                </c:pt>
                <c:pt idx="20">
                  <c:v>0.17500000000000002</c:v>
                </c:pt>
              </c:numCache>
            </c:numRef>
          </c:xVal>
          <c:yVal>
            <c:numRef>
              <c:f>'Ark2'!$C$36:$C$56</c:f>
              <c:numCache>
                <c:formatCode>General</c:formatCode>
                <c:ptCount val="21"/>
                <c:pt idx="0">
                  <c:v>1.7489328297093869</c:v>
                </c:pt>
                <c:pt idx="1">
                  <c:v>2.2913388721496317</c:v>
                </c:pt>
                <c:pt idx="2">
                  <c:v>3.0739428823174269</c:v>
                </c:pt>
                <c:pt idx="3">
                  <c:v>4.235675213758503</c:v>
                </c:pt>
                <c:pt idx="4">
                  <c:v>6.0100934642671877</c:v>
                </c:pt>
                <c:pt idx="5">
                  <c:v>8.7853262476185368</c:v>
                </c:pt>
                <c:pt idx="6">
                  <c:v>13.156984457889985</c:v>
                </c:pt>
                <c:pt idx="7">
                  <c:v>19.802454778031588</c:v>
                </c:pt>
                <c:pt idx="8">
                  <c:v>28.663688735387627</c:v>
                </c:pt>
                <c:pt idx="9">
                  <c:v>37.294193465431604</c:v>
                </c:pt>
                <c:pt idx="10">
                  <c:v>41.8128362380574</c:v>
                </c:pt>
                <c:pt idx="11">
                  <c:v>42.501912662227916</c:v>
                </c:pt>
                <c:pt idx="12">
                  <c:v>42.405054632438706</c:v>
                </c:pt>
                <c:pt idx="13">
                  <c:v>40.200535700620229</c:v>
                </c:pt>
                <c:pt idx="14">
                  <c:v>33.274825282609243</c:v>
                </c:pt>
                <c:pt idx="15">
                  <c:v>24.035266095113045</c:v>
                </c:pt>
                <c:pt idx="16">
                  <c:v>16.164308809788796</c:v>
                </c:pt>
                <c:pt idx="17">
                  <c:v>10.726800939777805</c:v>
                </c:pt>
                <c:pt idx="18">
                  <c:v>7.2404366181358837</c:v>
                </c:pt>
                <c:pt idx="19">
                  <c:v>5.0264817779844995</c:v>
                </c:pt>
                <c:pt idx="20">
                  <c:v>3.5956452223397593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6B8-4E35-80E5-6483971F4C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2951048"/>
        <c:axId val="-2126593352"/>
      </c:scatterChart>
      <c:valAx>
        <c:axId val="-2122951048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-2126593352"/>
        <c:crosses val="autoZero"/>
        <c:crossBetween val="midCat"/>
      </c:valAx>
      <c:valAx>
        <c:axId val="-2126593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295104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8740157499999996" r="0.78740157499999996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7.5961433392254543E-2"/>
          <c:y val="4.3265608929504804E-2"/>
          <c:w val="0.70788215758744444"/>
          <c:h val="0.84516414034969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'Ark2'!$C$59</c:f>
              <c:strCache>
                <c:ptCount val="1"/>
                <c:pt idx="0">
                  <c:v>B (R/2)</c:v>
                </c:pt>
              </c:strCache>
            </c:strRef>
          </c:tx>
          <c:marker>
            <c:symbol val="none"/>
          </c:marker>
          <c:xVal>
            <c:numRef>
              <c:f>'Ark2'!$B$61:$B$81</c:f>
              <c:numCache>
                <c:formatCode>0.00</c:formatCode>
                <c:ptCount val="21"/>
                <c:pt idx="0">
                  <c:v>-0.2225</c:v>
                </c:pt>
                <c:pt idx="1">
                  <c:v>-0.20250000000000001</c:v>
                </c:pt>
                <c:pt idx="2">
                  <c:v>-0.1825</c:v>
                </c:pt>
                <c:pt idx="3">
                  <c:v>-0.16250000000000001</c:v>
                </c:pt>
                <c:pt idx="4">
                  <c:v>-0.14250000000000002</c:v>
                </c:pt>
                <c:pt idx="5">
                  <c:v>-0.1225</c:v>
                </c:pt>
                <c:pt idx="6">
                  <c:v>-0.10250000000000001</c:v>
                </c:pt>
                <c:pt idx="7">
                  <c:v>-8.2500000000000004E-2</c:v>
                </c:pt>
                <c:pt idx="8">
                  <c:v>-6.25E-2</c:v>
                </c:pt>
                <c:pt idx="9">
                  <c:v>-4.2500000000000003E-2</c:v>
                </c:pt>
                <c:pt idx="10">
                  <c:v>-2.2499999999999999E-2</c:v>
                </c:pt>
                <c:pt idx="11">
                  <c:v>-2.5000000000000001E-3</c:v>
                </c:pt>
                <c:pt idx="12">
                  <c:v>1.7500000000000002E-2</c:v>
                </c:pt>
                <c:pt idx="13">
                  <c:v>3.7499999999999999E-2</c:v>
                </c:pt>
                <c:pt idx="14">
                  <c:v>5.7500000000000002E-2</c:v>
                </c:pt>
                <c:pt idx="15">
                  <c:v>7.7499999999999999E-2</c:v>
                </c:pt>
                <c:pt idx="16">
                  <c:v>9.7500000000000003E-2</c:v>
                </c:pt>
                <c:pt idx="17">
                  <c:v>0.11750000000000001</c:v>
                </c:pt>
                <c:pt idx="18">
                  <c:v>0.13750000000000001</c:v>
                </c:pt>
                <c:pt idx="19">
                  <c:v>0.1575</c:v>
                </c:pt>
                <c:pt idx="20">
                  <c:v>0.17749999999999999</c:v>
                </c:pt>
              </c:numCache>
            </c:numRef>
          </c:xVal>
          <c:yVal>
            <c:numRef>
              <c:f>'Ark2'!$C$61:$C$81</c:f>
              <c:numCache>
                <c:formatCode>General</c:formatCode>
                <c:ptCount val="21"/>
                <c:pt idx="0">
                  <c:v>1.654150744582068</c:v>
                </c:pt>
                <c:pt idx="1">
                  <c:v>2.1442083703749852</c:v>
                </c:pt>
                <c:pt idx="2">
                  <c:v>2.8399690752599311</c:v>
                </c:pt>
                <c:pt idx="3">
                  <c:v>3.8545875326426349</c:v>
                </c:pt>
                <c:pt idx="4">
                  <c:v>5.3768795869698085</c:v>
                </c:pt>
                <c:pt idx="5">
                  <c:v>7.7255551658510768</c:v>
                </c:pt>
                <c:pt idx="6">
                  <c:v>11.429456309165587</c:v>
                </c:pt>
                <c:pt idx="7">
                  <c:v>17.288024128054783</c:v>
                </c:pt>
                <c:pt idx="8">
                  <c:v>26.158225816510893</c:v>
                </c:pt>
                <c:pt idx="9">
                  <c:v>37.805103903500587</c:v>
                </c:pt>
                <c:pt idx="10">
                  <c:v>48.913441166505095</c:v>
                </c:pt>
                <c:pt idx="11">
                  <c:v>54.167768990814487</c:v>
                </c:pt>
                <c:pt idx="12">
                  <c:v>50.951590058157997</c:v>
                </c:pt>
                <c:pt idx="13">
                  <c:v>40.841479885545468</c:v>
                </c:pt>
                <c:pt idx="14">
                  <c:v>28.873764003932717</c:v>
                </c:pt>
                <c:pt idx="15">
                  <c:v>19.198881967289402</c:v>
                </c:pt>
                <c:pt idx="16">
                  <c:v>12.655503043991084</c:v>
                </c:pt>
                <c:pt idx="17">
                  <c:v>8.4979351489326831</c:v>
                </c:pt>
                <c:pt idx="18">
                  <c:v>5.8702076515725485</c:v>
                </c:pt>
                <c:pt idx="19">
                  <c:v>4.1778698728169079</c:v>
                </c:pt>
                <c:pt idx="20">
                  <c:v>3.0579708874911842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3FD-4F9E-8255-EA28AC2E0C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2951048"/>
        <c:axId val="-2126593352"/>
      </c:scatterChart>
      <c:valAx>
        <c:axId val="-2122951048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-2126593352"/>
        <c:crosses val="autoZero"/>
        <c:crossBetween val="midCat"/>
      </c:valAx>
      <c:valAx>
        <c:axId val="-2126593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295104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8740157499999996" r="0.78740157499999996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Avvik (2R)</c:v>
          </c:tx>
          <c:spPr>
            <a:ln w="47625">
              <a:noFill/>
            </a:ln>
          </c:spPr>
          <c:xVal>
            <c:numRef>
              <c:f>'Ark2'!$B$11:$B$31</c:f>
              <c:numCache>
                <c:formatCode>0.00</c:formatCode>
                <c:ptCount val="21"/>
                <c:pt idx="0">
                  <c:v>-0.23899999999999999</c:v>
                </c:pt>
                <c:pt idx="1">
                  <c:v>-0.219</c:v>
                </c:pt>
                <c:pt idx="2">
                  <c:v>-0.19899999999999998</c:v>
                </c:pt>
                <c:pt idx="3">
                  <c:v>-0.17899999999999999</c:v>
                </c:pt>
                <c:pt idx="4">
                  <c:v>-0.159</c:v>
                </c:pt>
                <c:pt idx="5">
                  <c:v>-0.13899999999999998</c:v>
                </c:pt>
                <c:pt idx="6">
                  <c:v>-0.11899999999999999</c:v>
                </c:pt>
                <c:pt idx="7">
                  <c:v>-9.8999999999999991E-2</c:v>
                </c:pt>
                <c:pt idx="8">
                  <c:v>-7.8999999999999987E-2</c:v>
                </c:pt>
                <c:pt idx="9">
                  <c:v>-5.899999999999999E-2</c:v>
                </c:pt>
                <c:pt idx="10">
                  <c:v>-3.8999999999999986E-2</c:v>
                </c:pt>
                <c:pt idx="11">
                  <c:v>-1.8999999999999986E-2</c:v>
                </c:pt>
                <c:pt idx="12">
                  <c:v>1.0000000000000143E-3</c:v>
                </c:pt>
                <c:pt idx="13">
                  <c:v>2.1000000000000015E-2</c:v>
                </c:pt>
                <c:pt idx="14">
                  <c:v>4.1000000000000016E-2</c:v>
                </c:pt>
                <c:pt idx="15">
                  <c:v>6.1000000000000013E-2</c:v>
                </c:pt>
                <c:pt idx="16">
                  <c:v>8.1000000000000016E-2</c:v>
                </c:pt>
                <c:pt idx="17">
                  <c:v>0.10100000000000002</c:v>
                </c:pt>
                <c:pt idx="18">
                  <c:v>0.12100000000000001</c:v>
                </c:pt>
                <c:pt idx="19">
                  <c:v>0.14100000000000001</c:v>
                </c:pt>
                <c:pt idx="20">
                  <c:v>0.161</c:v>
                </c:pt>
              </c:numCache>
            </c:numRef>
          </c:xVal>
          <c:yVal>
            <c:numRef>
              <c:f>'Ark2'!$E$11:$E$31</c:f>
              <c:numCache>
                <c:formatCode>0%</c:formatCode>
                <c:ptCount val="21"/>
                <c:pt idx="0">
                  <c:v>-1.2771698425472676E-2</c:v>
                </c:pt>
                <c:pt idx="1">
                  <c:v>-1.0932240373310673E-2</c:v>
                </c:pt>
                <c:pt idx="2">
                  <c:v>-9.0470938416098799E-3</c:v>
                </c:pt>
                <c:pt idx="3">
                  <c:v>-2.8545087049059682E-3</c:v>
                </c:pt>
                <c:pt idx="4">
                  <c:v>5.0488509787327092E-3</c:v>
                </c:pt>
                <c:pt idx="5">
                  <c:v>7.6494545270508986E-3</c:v>
                </c:pt>
                <c:pt idx="6">
                  <c:v>8.1913899743885025E-3</c:v>
                </c:pt>
                <c:pt idx="7">
                  <c:v>1.847394761329782E-2</c:v>
                </c:pt>
                <c:pt idx="8">
                  <c:v>1.4133553742344427E-2</c:v>
                </c:pt>
                <c:pt idx="9">
                  <c:v>2.0432577047176277E-3</c:v>
                </c:pt>
                <c:pt idx="10">
                  <c:v>-1.4978550537561643E-2</c:v>
                </c:pt>
                <c:pt idx="11">
                  <c:v>-2.0345557281239671E-2</c:v>
                </c:pt>
                <c:pt idx="12">
                  <c:v>-2.0189917013382134E-2</c:v>
                </c:pt>
                <c:pt idx="13">
                  <c:v>-1.2514102708017293E-2</c:v>
                </c:pt>
                <c:pt idx="14">
                  <c:v>-4.0523089260588617E-3</c:v>
                </c:pt>
                <c:pt idx="15">
                  <c:v>3.3481476969693278E-3</c:v>
                </c:pt>
                <c:pt idx="16">
                  <c:v>5.5916936257001107E-3</c:v>
                </c:pt>
                <c:pt idx="17">
                  <c:v>-1.7117082051947043E-3</c:v>
                </c:pt>
                <c:pt idx="18">
                  <c:v>-8.8148306192800431E-3</c:v>
                </c:pt>
                <c:pt idx="19">
                  <c:v>-8.4651836602545171E-3</c:v>
                </c:pt>
                <c:pt idx="20">
                  <c:v>-1.5267981305411063E-2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50-48CF-B8FD-8AC9889997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6900664"/>
        <c:axId val="-2127639032"/>
      </c:scatterChart>
      <c:valAx>
        <c:axId val="-2126900664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-2127639032"/>
        <c:crosses val="autoZero"/>
        <c:crossBetween val="midCat"/>
      </c:valAx>
      <c:valAx>
        <c:axId val="-2127639032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21269006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8740157499999996" r="0.78740157499999996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Avvik(R)</c:v>
          </c:tx>
          <c:spPr>
            <a:ln w="47625">
              <a:noFill/>
            </a:ln>
          </c:spPr>
          <c:xVal>
            <c:numRef>
              <c:f>'Ark2'!$B$36:$B$56</c:f>
              <c:numCache>
                <c:formatCode>0.00</c:formatCode>
                <c:ptCount val="21"/>
                <c:pt idx="0">
                  <c:v>-0.22500000000000001</c:v>
                </c:pt>
                <c:pt idx="1">
                  <c:v>-0.20500000000000002</c:v>
                </c:pt>
                <c:pt idx="2">
                  <c:v>-0.185</c:v>
                </c:pt>
                <c:pt idx="3">
                  <c:v>-0.16500000000000001</c:v>
                </c:pt>
                <c:pt idx="4">
                  <c:v>-0.14499999999999999</c:v>
                </c:pt>
                <c:pt idx="5">
                  <c:v>-0.125</c:v>
                </c:pt>
                <c:pt idx="6">
                  <c:v>-0.105</c:v>
                </c:pt>
                <c:pt idx="7">
                  <c:v>-8.5000000000000006E-2</c:v>
                </c:pt>
                <c:pt idx="8">
                  <c:v>-6.5000000000000002E-2</c:v>
                </c:pt>
                <c:pt idx="9">
                  <c:v>-4.4999999999999998E-2</c:v>
                </c:pt>
                <c:pt idx="10">
                  <c:v>-2.5000000000000001E-2</c:v>
                </c:pt>
                <c:pt idx="11">
                  <c:v>-5.0000000000000001E-3</c:v>
                </c:pt>
                <c:pt idx="12">
                  <c:v>1.4999999999999999E-2</c:v>
                </c:pt>
                <c:pt idx="13">
                  <c:v>3.5000000000000003E-2</c:v>
                </c:pt>
                <c:pt idx="14">
                  <c:v>5.5E-2</c:v>
                </c:pt>
                <c:pt idx="15">
                  <c:v>7.4999999999999997E-2</c:v>
                </c:pt>
                <c:pt idx="16">
                  <c:v>9.5000000000000001E-2</c:v>
                </c:pt>
                <c:pt idx="17">
                  <c:v>0.115</c:v>
                </c:pt>
                <c:pt idx="18">
                  <c:v>0.13500000000000001</c:v>
                </c:pt>
                <c:pt idx="19">
                  <c:v>0.155</c:v>
                </c:pt>
                <c:pt idx="20">
                  <c:v>0.17500000000000002</c:v>
                </c:pt>
              </c:numCache>
            </c:numRef>
          </c:xVal>
          <c:yVal>
            <c:numRef>
              <c:f>'Ark2'!$E$36:$E$56</c:f>
              <c:numCache>
                <c:formatCode>0%</c:formatCode>
                <c:ptCount val="21"/>
                <c:pt idx="0">
                  <c:v>-3.4916818561156769E-2</c:v>
                </c:pt>
                <c:pt idx="1">
                  <c:v>-2.5601245002811444E-2</c:v>
                </c:pt>
                <c:pt idx="2">
                  <c:v>-2.7995678832423637E-2</c:v>
                </c:pt>
                <c:pt idx="3">
                  <c:v>-1.2825531585858365E-2</c:v>
                </c:pt>
                <c:pt idx="4">
                  <c:v>1.6794188521689507E-3</c:v>
                </c:pt>
                <c:pt idx="5">
                  <c:v>1.3127144555365674E-2</c:v>
                </c:pt>
                <c:pt idx="6">
                  <c:v>8.8914339197104265E-3</c:v>
                </c:pt>
                <c:pt idx="7">
                  <c:v>-7.4508551400452759E-3</c:v>
                </c:pt>
                <c:pt idx="8">
                  <c:v>1.6874615819787161E-2</c:v>
                </c:pt>
                <c:pt idx="9">
                  <c:v>1.4860046938547962E-2</c:v>
                </c:pt>
                <c:pt idx="10">
                  <c:v>1.5027977939513172E-3</c:v>
                </c:pt>
                <c:pt idx="11">
                  <c:v>-7.48407113580969E-3</c:v>
                </c:pt>
                <c:pt idx="12">
                  <c:v>-7.1912504347540762E-3</c:v>
                </c:pt>
                <c:pt idx="13">
                  <c:v>-3.9667207563433117E-3</c:v>
                </c:pt>
                <c:pt idx="14">
                  <c:v>-1.1876086922604919E-2</c:v>
                </c:pt>
                <c:pt idx="15">
                  <c:v>-8.518062753155092E-3</c:v>
                </c:pt>
                <c:pt idx="16">
                  <c:v>-2.3860667025715158E-2</c:v>
                </c:pt>
                <c:pt idx="17">
                  <c:v>-3.199453985852603E-2</c:v>
                </c:pt>
                <c:pt idx="18">
                  <c:v>-3.0324605192199705E-2</c:v>
                </c:pt>
                <c:pt idx="19">
                  <c:v>-2.8552420630289819E-2</c:v>
                </c:pt>
                <c:pt idx="20">
                  <c:v>-3.1803687680239973E-2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75-4CC3-9E26-A65F24FC8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6900664"/>
        <c:axId val="-2127639032"/>
      </c:scatterChart>
      <c:valAx>
        <c:axId val="-2126900664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-2127639032"/>
        <c:crosses val="autoZero"/>
        <c:crossBetween val="midCat"/>
      </c:valAx>
      <c:valAx>
        <c:axId val="-2127639032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21269006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8740157499999996" r="0.78740157499999996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Avvik(R/2)</c:v>
          </c:tx>
          <c:spPr>
            <a:ln w="47625">
              <a:noFill/>
            </a:ln>
          </c:spPr>
          <c:xVal>
            <c:numRef>
              <c:f>'Ark2'!$B$61:$B$81</c:f>
              <c:numCache>
                <c:formatCode>0.00</c:formatCode>
                <c:ptCount val="21"/>
                <c:pt idx="0">
                  <c:v>-0.2225</c:v>
                </c:pt>
                <c:pt idx="1">
                  <c:v>-0.20250000000000001</c:v>
                </c:pt>
                <c:pt idx="2">
                  <c:v>-0.1825</c:v>
                </c:pt>
                <c:pt idx="3">
                  <c:v>-0.16250000000000001</c:v>
                </c:pt>
                <c:pt idx="4">
                  <c:v>-0.14250000000000002</c:v>
                </c:pt>
                <c:pt idx="5">
                  <c:v>-0.1225</c:v>
                </c:pt>
                <c:pt idx="6">
                  <c:v>-0.10250000000000001</c:v>
                </c:pt>
                <c:pt idx="7">
                  <c:v>-8.2500000000000004E-2</c:v>
                </c:pt>
                <c:pt idx="8">
                  <c:v>-6.25E-2</c:v>
                </c:pt>
                <c:pt idx="9">
                  <c:v>-4.2500000000000003E-2</c:v>
                </c:pt>
                <c:pt idx="10">
                  <c:v>-2.2499999999999999E-2</c:v>
                </c:pt>
                <c:pt idx="11">
                  <c:v>-2.5000000000000001E-3</c:v>
                </c:pt>
                <c:pt idx="12">
                  <c:v>1.7500000000000002E-2</c:v>
                </c:pt>
                <c:pt idx="13">
                  <c:v>3.7499999999999999E-2</c:v>
                </c:pt>
                <c:pt idx="14">
                  <c:v>5.7500000000000002E-2</c:v>
                </c:pt>
                <c:pt idx="15">
                  <c:v>7.7499999999999999E-2</c:v>
                </c:pt>
                <c:pt idx="16">
                  <c:v>9.7500000000000003E-2</c:v>
                </c:pt>
                <c:pt idx="17">
                  <c:v>0.11750000000000001</c:v>
                </c:pt>
                <c:pt idx="18">
                  <c:v>0.13750000000000001</c:v>
                </c:pt>
                <c:pt idx="19">
                  <c:v>0.1575</c:v>
                </c:pt>
                <c:pt idx="20">
                  <c:v>0.17749999999999999</c:v>
                </c:pt>
              </c:numCache>
            </c:numRef>
          </c:xVal>
          <c:yVal>
            <c:numRef>
              <c:f>'Ark2'!$E$61:$E$81</c:f>
              <c:numCache>
                <c:formatCode>0%</c:formatCode>
                <c:ptCount val="21"/>
                <c:pt idx="0">
                  <c:v>-4.5853895520928341E-2</c:v>
                </c:pt>
                <c:pt idx="1">
                  <c:v>-4.0010864060758822E-2</c:v>
                </c:pt>
                <c:pt idx="2">
                  <c:v>-2.465904482909179E-2</c:v>
                </c:pt>
                <c:pt idx="3">
                  <c:v>-1.6970030334872033E-2</c:v>
                </c:pt>
                <c:pt idx="4">
                  <c:v>-1.7318671828890658E-2</c:v>
                </c:pt>
                <c:pt idx="5">
                  <c:v>-1.8697016725400691E-2</c:v>
                </c:pt>
                <c:pt idx="6">
                  <c:v>-1.9296078909506225E-2</c:v>
                </c:pt>
                <c:pt idx="7">
                  <c:v>-1.1104558307139427E-2</c:v>
                </c:pt>
                <c:pt idx="8">
                  <c:v>6.0487977136056935E-3</c:v>
                </c:pt>
                <c:pt idx="9">
                  <c:v>4.3672384533586395E-3</c:v>
                </c:pt>
                <c:pt idx="10">
                  <c:v>-9.5186174565834065E-4</c:v>
                </c:pt>
                <c:pt idx="11">
                  <c:v>1.2697015284700368E-2</c:v>
                </c:pt>
                <c:pt idx="12">
                  <c:v>9.0593847538638014E-3</c:v>
                </c:pt>
                <c:pt idx="13">
                  <c:v>2.4847259656078542E-3</c:v>
                </c:pt>
                <c:pt idx="14">
                  <c:v>-8.528018585791098E-3</c:v>
                </c:pt>
                <c:pt idx="15">
                  <c:v>-2.6625525797643449E-3</c:v>
                </c:pt>
                <c:pt idx="16">
                  <c:v>-1.6948907938571414E-2</c:v>
                </c:pt>
                <c:pt idx="17">
                  <c:v>3.2872866694200449E-3</c:v>
                </c:pt>
                <c:pt idx="18">
                  <c:v>-2.5517384957808725E-2</c:v>
                </c:pt>
                <c:pt idx="19">
                  <c:v>-2.6839066461275145E-2</c:v>
                </c:pt>
                <c:pt idx="20">
                  <c:v>-1.7014260247422221E-2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C0-4809-8AB5-9ADB047BC6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6900664"/>
        <c:axId val="-2127639032"/>
      </c:scatterChart>
      <c:valAx>
        <c:axId val="-2126900664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-2127639032"/>
        <c:crosses val="autoZero"/>
        <c:crossBetween val="midCat"/>
      </c:valAx>
      <c:valAx>
        <c:axId val="-2127639032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21269006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8740157499999996" r="0.78740157499999996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7.5961433392254543E-2"/>
          <c:y val="4.3265608929504804E-2"/>
          <c:w val="0.70788215758744444"/>
          <c:h val="0.845164140349694"/>
        </c:manualLayout>
      </c:layout>
      <c:scatterChart>
        <c:scatterStyle val="smoothMarker"/>
        <c:varyColors val="0"/>
        <c:ser>
          <c:idx val="0"/>
          <c:order val="0"/>
          <c:tx>
            <c:v>B</c:v>
          </c:tx>
          <c:marker>
            <c:symbol val="none"/>
          </c:marker>
          <c:xVal>
            <c:numRef>
              <c:f>'Ark3'!$B$10:$B$30</c:f>
              <c:numCache>
                <c:formatCode>General</c:formatCode>
                <c:ptCount val="21"/>
                <c:pt idx="0">
                  <c:v>0.51249999999999996</c:v>
                </c:pt>
                <c:pt idx="1">
                  <c:v>0.48249999999999998</c:v>
                </c:pt>
                <c:pt idx="2">
                  <c:v>0.45250000000000001</c:v>
                </c:pt>
                <c:pt idx="3">
                  <c:v>0.42249999999999999</c:v>
                </c:pt>
                <c:pt idx="4">
                  <c:v>0.39250000000000002</c:v>
                </c:pt>
                <c:pt idx="5">
                  <c:v>0.36249999999999999</c:v>
                </c:pt>
                <c:pt idx="6">
                  <c:v>0.33250000000000002</c:v>
                </c:pt>
                <c:pt idx="7">
                  <c:v>0.30249999999999999</c:v>
                </c:pt>
                <c:pt idx="8">
                  <c:v>0.27250000000000002</c:v>
                </c:pt>
                <c:pt idx="9">
                  <c:v>0.24249999999999999</c:v>
                </c:pt>
                <c:pt idx="10">
                  <c:v>0.21249999999999999</c:v>
                </c:pt>
                <c:pt idx="11">
                  <c:v>0.1825</c:v>
                </c:pt>
                <c:pt idx="12">
                  <c:v>0.1525</c:v>
                </c:pt>
                <c:pt idx="13">
                  <c:v>0.1225</c:v>
                </c:pt>
                <c:pt idx="14">
                  <c:v>9.2499999999999999E-2</c:v>
                </c:pt>
                <c:pt idx="15">
                  <c:v>6.25E-2</c:v>
                </c:pt>
                <c:pt idx="16">
                  <c:v>3.2500000000000001E-2</c:v>
                </c:pt>
                <c:pt idx="17">
                  <c:v>2.5000000000000001E-3</c:v>
                </c:pt>
                <c:pt idx="18">
                  <c:v>-2.75E-2</c:v>
                </c:pt>
                <c:pt idx="19">
                  <c:v>-5.7500000000000002E-2</c:v>
                </c:pt>
                <c:pt idx="20">
                  <c:v>-8.7500000000000008E-2</c:v>
                </c:pt>
              </c:numCache>
            </c:numRef>
          </c:xVal>
          <c:yVal>
            <c:numRef>
              <c:f>'Ark3'!$E$10:$E$30</c:f>
              <c:numCache>
                <c:formatCode>General</c:formatCode>
                <c:ptCount val="21"/>
                <c:pt idx="0">
                  <c:v>0.42365075084147219</c:v>
                </c:pt>
                <c:pt idx="1">
                  <c:v>0.70603668809792819</c:v>
                </c:pt>
                <c:pt idx="2">
                  <c:v>1.3196237298545432</c:v>
                </c:pt>
                <c:pt idx="3">
                  <c:v>2.7933818905554224</c:v>
                </c:pt>
                <c:pt idx="4">
                  <c:v>5.8077340451306583</c:v>
                </c:pt>
                <c:pt idx="5">
                  <c:v>8.8641539480829863</c:v>
                </c:pt>
                <c:pt idx="6">
                  <c:v>10.376376896201744</c:v>
                </c:pt>
                <c:pt idx="7">
                  <c:v>10.99831200140007</c:v>
                </c:pt>
                <c:pt idx="8">
                  <c:v>11.273130058939129</c:v>
                </c:pt>
                <c:pt idx="9">
                  <c:v>11.401347022999246</c:v>
                </c:pt>
                <c:pt idx="10">
                  <c:v>11.454449161640502</c:v>
                </c:pt>
                <c:pt idx="11">
                  <c:v>11.456798366118429</c:v>
                </c:pt>
                <c:pt idx="12">
                  <c:v>11.409395638453834</c:v>
                </c:pt>
                <c:pt idx="13">
                  <c:v>11.290780175063691</c:v>
                </c:pt>
                <c:pt idx="14">
                  <c:v>11.036387733323707</c:v>
                </c:pt>
                <c:pt idx="15">
                  <c:v>10.46562795273525</c:v>
                </c:pt>
                <c:pt idx="16">
                  <c:v>9.0811168246660081</c:v>
                </c:pt>
                <c:pt idx="17">
                  <c:v>6.1614950456630311</c:v>
                </c:pt>
                <c:pt idx="18">
                  <c:v>3.0225133145008334</c:v>
                </c:pt>
                <c:pt idx="19">
                  <c:v>1.4150799334478561</c:v>
                </c:pt>
                <c:pt idx="20">
                  <c:v>0.74735355848634433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9A6-46CF-8FD3-D928EF32E9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2951048"/>
        <c:axId val="-2126593352"/>
      </c:scatterChart>
      <c:valAx>
        <c:axId val="-2122951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6593352"/>
        <c:crosses val="autoZero"/>
        <c:crossBetween val="midCat"/>
      </c:valAx>
      <c:valAx>
        <c:axId val="-2126593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295104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8740157499999996" r="0.78740157499999996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586469</xdr:colOff>
      <xdr:row>10</xdr:row>
      <xdr:rowOff>103415</xdr:rowOff>
    </xdr:from>
    <xdr:to>
      <xdr:col>11</xdr:col>
      <xdr:colOff>189594</xdr:colOff>
      <xdr:row>24</xdr:row>
      <xdr:rowOff>193222</xdr:rowOff>
    </xdr:to>
    <xdr:graphicFrame macro="">
      <xdr:nvGraphicFramePr>
        <xdr:cNvPr id="6" name="Diagram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482600</xdr:colOff>
      <xdr:row>10</xdr:row>
      <xdr:rowOff>6350</xdr:rowOff>
    </xdr:from>
    <xdr:to>
      <xdr:col>17</xdr:col>
      <xdr:colOff>85725</xdr:colOff>
      <xdr:row>24</xdr:row>
      <xdr:rowOff>82550</xdr:rowOff>
    </xdr:to>
    <xdr:graphicFrame macro="">
      <xdr:nvGraphicFramePr>
        <xdr:cNvPr id="8" name="Diagram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317500</xdr:colOff>
      <xdr:row>10</xdr:row>
      <xdr:rowOff>174625</xdr:rowOff>
    </xdr:from>
    <xdr:to>
      <xdr:col>13</xdr:col>
      <xdr:colOff>809625</xdr:colOff>
      <xdr:row>25</xdr:row>
      <xdr:rowOff>123825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5805210B-8426-4F75-97D7-787EA861F3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38</xdr:row>
      <xdr:rowOff>0</xdr:rowOff>
    </xdr:from>
    <xdr:to>
      <xdr:col>13</xdr:col>
      <xdr:colOff>492125</xdr:colOff>
      <xdr:row>52</xdr:row>
      <xdr:rowOff>155575</xdr:rowOff>
    </xdr:to>
    <xdr:graphicFrame macro="">
      <xdr:nvGraphicFramePr>
        <xdr:cNvPr id="6" name="Diagram 5">
          <a:extLst>
            <a:ext uri="{FF2B5EF4-FFF2-40B4-BE49-F238E27FC236}">
              <a16:creationId xmlns:a16="http://schemas.microsoft.com/office/drawing/2014/main" id="{F2BA868E-1A8E-4FA1-966F-ABC511A8E1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62</xdr:row>
      <xdr:rowOff>0</xdr:rowOff>
    </xdr:from>
    <xdr:to>
      <xdr:col>13</xdr:col>
      <xdr:colOff>492125</xdr:colOff>
      <xdr:row>76</xdr:row>
      <xdr:rowOff>155575</xdr:rowOff>
    </xdr:to>
    <xdr:graphicFrame macro="">
      <xdr:nvGraphicFramePr>
        <xdr:cNvPr id="7" name="Diagram 6">
          <a:extLst>
            <a:ext uri="{FF2B5EF4-FFF2-40B4-BE49-F238E27FC236}">
              <a16:creationId xmlns:a16="http://schemas.microsoft.com/office/drawing/2014/main" id="{3CB0DAD9-EE5E-4451-8934-2EA8AF6040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0</xdr:colOff>
      <xdr:row>11</xdr:row>
      <xdr:rowOff>0</xdr:rowOff>
    </xdr:from>
    <xdr:to>
      <xdr:col>21</xdr:col>
      <xdr:colOff>486834</xdr:colOff>
      <xdr:row>25</xdr:row>
      <xdr:rowOff>150283</xdr:rowOff>
    </xdr:to>
    <xdr:graphicFrame macro="">
      <xdr:nvGraphicFramePr>
        <xdr:cNvPr id="8" name="Diagram 9">
          <a:extLst>
            <a:ext uri="{FF2B5EF4-FFF2-40B4-BE49-F238E27FC236}">
              <a16:creationId xmlns:a16="http://schemas.microsoft.com/office/drawing/2014/main" id="{A6F86DDD-B243-4613-BFB7-E98F7D3E8A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0</xdr:colOff>
      <xdr:row>38</xdr:row>
      <xdr:rowOff>0</xdr:rowOff>
    </xdr:from>
    <xdr:to>
      <xdr:col>21</xdr:col>
      <xdr:colOff>486834</xdr:colOff>
      <xdr:row>52</xdr:row>
      <xdr:rowOff>150283</xdr:rowOff>
    </xdr:to>
    <xdr:graphicFrame macro="">
      <xdr:nvGraphicFramePr>
        <xdr:cNvPr id="9" name="Diagram 9">
          <a:extLst>
            <a:ext uri="{FF2B5EF4-FFF2-40B4-BE49-F238E27FC236}">
              <a16:creationId xmlns:a16="http://schemas.microsoft.com/office/drawing/2014/main" id="{194D71C7-E9BA-4261-8A95-76796B84C2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62</xdr:row>
      <xdr:rowOff>0</xdr:rowOff>
    </xdr:from>
    <xdr:to>
      <xdr:col>21</xdr:col>
      <xdr:colOff>486834</xdr:colOff>
      <xdr:row>76</xdr:row>
      <xdr:rowOff>150283</xdr:rowOff>
    </xdr:to>
    <xdr:graphicFrame macro="">
      <xdr:nvGraphicFramePr>
        <xdr:cNvPr id="12" name="Diagram 9">
          <a:extLst>
            <a:ext uri="{FF2B5EF4-FFF2-40B4-BE49-F238E27FC236}">
              <a16:creationId xmlns:a16="http://schemas.microsoft.com/office/drawing/2014/main" id="{888E7218-F924-4A28-883E-CB9A81B14D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136072</xdr:colOff>
      <xdr:row>12</xdr:row>
      <xdr:rowOff>181428</xdr:rowOff>
    </xdr:from>
    <xdr:to>
      <xdr:col>13</xdr:col>
      <xdr:colOff>654655</xdr:colOff>
      <xdr:row>28</xdr:row>
      <xdr:rowOff>5896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DA051FA7-59AB-4A6F-8D06-79E0001A45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11</xdr:row>
      <xdr:rowOff>0</xdr:rowOff>
    </xdr:from>
    <xdr:to>
      <xdr:col>19</xdr:col>
      <xdr:colOff>513292</xdr:colOff>
      <xdr:row>26</xdr:row>
      <xdr:rowOff>23283</xdr:rowOff>
    </xdr:to>
    <xdr:graphicFrame macro="">
      <xdr:nvGraphicFramePr>
        <xdr:cNvPr id="4" name="Diagram 9">
          <a:extLst>
            <a:ext uri="{FF2B5EF4-FFF2-40B4-BE49-F238E27FC236}">
              <a16:creationId xmlns:a16="http://schemas.microsoft.com/office/drawing/2014/main" id="{5EF79CF4-9D4B-4BE3-B32E-C7B0A5F238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8"/>
  <sheetViews>
    <sheetView zoomScale="70" zoomScaleNormal="70" workbookViewId="0">
      <selection activeCell="B9" sqref="B9"/>
    </sheetView>
  </sheetViews>
  <sheetFormatPr baseColWidth="10" defaultRowHeight="15.75" x14ac:dyDescent="0.25"/>
  <cols>
    <col min="1" max="1" width="14.75" customWidth="1"/>
    <col min="2" max="2" width="13.875" bestFit="1" customWidth="1"/>
    <col min="3" max="3" width="17.25" customWidth="1"/>
    <col min="4" max="5" width="16.75" bestFit="1" customWidth="1"/>
  </cols>
  <sheetData>
    <row r="1" spans="1:8" x14ac:dyDescent="0.25">
      <c r="A1" s="11" t="s">
        <v>8</v>
      </c>
      <c r="B1" s="11"/>
      <c r="C1" s="11"/>
      <c r="D1" s="1">
        <v>1.26E-6</v>
      </c>
      <c r="E1" t="s">
        <v>0</v>
      </c>
    </row>
    <row r="2" spans="1:8" x14ac:dyDescent="0.25">
      <c r="A2" s="11" t="s">
        <v>4</v>
      </c>
      <c r="B2" s="11"/>
      <c r="C2" s="11"/>
      <c r="D2">
        <v>330</v>
      </c>
      <c r="E2" t="s">
        <v>1</v>
      </c>
    </row>
    <row r="3" spans="1:8" x14ac:dyDescent="0.25">
      <c r="A3" s="11" t="s">
        <v>5</v>
      </c>
      <c r="B3" s="11"/>
      <c r="C3" s="11"/>
      <c r="D3">
        <v>1</v>
      </c>
      <c r="E3" t="s">
        <v>2</v>
      </c>
    </row>
    <row r="4" spans="1:8" x14ac:dyDescent="0.25">
      <c r="A4" s="11" t="s">
        <v>6</v>
      </c>
      <c r="B4" s="11"/>
      <c r="C4" s="11"/>
      <c r="D4">
        <v>7.0000000000000007E-2</v>
      </c>
      <c r="E4" t="s">
        <v>3</v>
      </c>
    </row>
    <row r="6" spans="1:8" x14ac:dyDescent="0.25">
      <c r="A6" t="s">
        <v>7</v>
      </c>
      <c r="C6" t="s">
        <v>33</v>
      </c>
    </row>
    <row r="7" spans="1:8" x14ac:dyDescent="0.25">
      <c r="A7" t="s">
        <v>35</v>
      </c>
      <c r="B7" s="2" t="s">
        <v>31</v>
      </c>
      <c r="C7" s="3" t="s">
        <v>9</v>
      </c>
      <c r="D7" t="s">
        <v>10</v>
      </c>
      <c r="E7" t="s">
        <v>11</v>
      </c>
      <c r="F7" t="s">
        <v>41</v>
      </c>
      <c r="G7" s="7">
        <f>(A28+A9)/2</f>
        <v>39</v>
      </c>
      <c r="H7" t="s">
        <v>42</v>
      </c>
    </row>
    <row r="8" spans="1:8" ht="15" customHeight="1" x14ac:dyDescent="0.25">
      <c r="A8" t="s">
        <v>36</v>
      </c>
      <c r="B8" t="s">
        <v>34</v>
      </c>
      <c r="C8" t="s">
        <v>32</v>
      </c>
      <c r="D8" t="s">
        <v>37</v>
      </c>
      <c r="E8" t="s">
        <v>38</v>
      </c>
      <c r="F8" t="s">
        <v>45</v>
      </c>
      <c r="G8" s="7">
        <f>(A28+A27)/4+(A9+A10)/4</f>
        <v>39</v>
      </c>
      <c r="H8" t="s">
        <v>42</v>
      </c>
    </row>
    <row r="9" spans="1:8" x14ac:dyDescent="0.25">
      <c r="A9" s="8">
        <v>20</v>
      </c>
      <c r="B9">
        <f>(A9-$G$7+$G$9)*0.01</f>
        <v>-0.19</v>
      </c>
      <c r="C9" s="4">
        <f>$D$1*$D$2*$D$3/(2*$D$4)*(1+(B9/$D$4)^2)^(-3/2)*10000</f>
        <v>1.2270853870767124</v>
      </c>
      <c r="D9" s="7">
        <v>1.27</v>
      </c>
      <c r="E9" s="5">
        <f>(C9-D9)/C9</f>
        <v>-3.4972800894910117E-2</v>
      </c>
      <c r="F9" t="s">
        <v>46</v>
      </c>
      <c r="G9" s="7">
        <f>G7-G8</f>
        <v>0</v>
      </c>
      <c r="H9" t="s">
        <v>42</v>
      </c>
    </row>
    <row r="10" spans="1:8" x14ac:dyDescent="0.25">
      <c r="A10" s="8">
        <v>22</v>
      </c>
      <c r="B10">
        <f t="shared" ref="B10:B29" si="0">(A10-$G$7+$G$9)*0.01</f>
        <v>-0.17</v>
      </c>
      <c r="C10" s="4">
        <f t="shared" ref="C10:C29" si="1">$D$1*$D$2*$D$3/(2*$D$4)*(1+(B10/$D$4)^2)^(-3/2)*10000</f>
        <v>1.6393644721496317</v>
      </c>
      <c r="D10" s="7">
        <v>1.69</v>
      </c>
      <c r="E10" s="5">
        <f t="shared" ref="E10:E29" si="2">(C10-D10)/C10</f>
        <v>-3.0887291209850357E-2</v>
      </c>
    </row>
    <row r="11" spans="1:8" x14ac:dyDescent="0.25">
      <c r="A11" s="8">
        <v>24</v>
      </c>
      <c r="B11">
        <f t="shared" si="0"/>
        <v>-0.15</v>
      </c>
      <c r="C11" s="4">
        <f t="shared" si="1"/>
        <v>2.2460774368481191</v>
      </c>
      <c r="D11" s="7">
        <v>2.2799999999999998</v>
      </c>
      <c r="E11" s="5">
        <f t="shared" si="2"/>
        <v>-1.5103024764579634E-2</v>
      </c>
    </row>
    <row r="12" spans="1:8" x14ac:dyDescent="0.25">
      <c r="A12" s="8">
        <v>26</v>
      </c>
      <c r="B12">
        <f t="shared" si="0"/>
        <v>-0.13</v>
      </c>
      <c r="C12" s="4">
        <f t="shared" si="1"/>
        <v>3.1649425342333073</v>
      </c>
      <c r="D12" s="7">
        <v>3.2</v>
      </c>
      <c r="E12" s="5">
        <f t="shared" si="2"/>
        <v>-1.1076809574738581E-2</v>
      </c>
    </row>
    <row r="13" spans="1:8" x14ac:dyDescent="0.25">
      <c r="A13" s="8">
        <v>28</v>
      </c>
      <c r="B13">
        <f t="shared" si="0"/>
        <v>-0.11</v>
      </c>
      <c r="C13" s="4">
        <f t="shared" si="1"/>
        <v>4.5959700222864983</v>
      </c>
      <c r="D13" s="7">
        <v>4.67</v>
      </c>
      <c r="E13" s="5">
        <f t="shared" si="2"/>
        <v>-1.6107584983043828E-2</v>
      </c>
    </row>
    <row r="14" spans="1:8" x14ac:dyDescent="0.25">
      <c r="A14" s="8">
        <v>30</v>
      </c>
      <c r="B14">
        <f t="shared" si="0"/>
        <v>-0.09</v>
      </c>
      <c r="C14" s="4">
        <f t="shared" si="1"/>
        <v>6.8728290372943377</v>
      </c>
      <c r="D14" s="7">
        <v>6.99</v>
      </c>
      <c r="E14" s="5">
        <f t="shared" si="2"/>
        <v>-1.704843261338999E-2</v>
      </c>
    </row>
    <row r="15" spans="1:8" x14ac:dyDescent="0.25">
      <c r="A15" s="8">
        <v>32</v>
      </c>
      <c r="B15">
        <f t="shared" si="0"/>
        <v>-7.0000000000000007E-2</v>
      </c>
      <c r="C15" s="4">
        <f t="shared" si="1"/>
        <v>10.500535700620231</v>
      </c>
      <c r="D15" s="7">
        <v>10.53</v>
      </c>
      <c r="E15" s="5">
        <f t="shared" si="2"/>
        <v>-2.8059805918309163E-3</v>
      </c>
    </row>
    <row r="16" spans="1:8" x14ac:dyDescent="0.25">
      <c r="A16" s="8">
        <v>34</v>
      </c>
      <c r="B16">
        <f t="shared" si="0"/>
        <v>-0.05</v>
      </c>
      <c r="C16" s="4">
        <f t="shared" si="1"/>
        <v>16.003058387123804</v>
      </c>
      <c r="D16" s="7">
        <v>16.2</v>
      </c>
      <c r="E16" s="5">
        <f t="shared" si="2"/>
        <v>-1.2306498427491574E-2</v>
      </c>
    </row>
    <row r="17" spans="1:5" x14ac:dyDescent="0.25">
      <c r="A17" s="8">
        <v>36</v>
      </c>
      <c r="B17">
        <f t="shared" si="0"/>
        <v>-0.03</v>
      </c>
      <c r="C17" s="4">
        <f t="shared" si="1"/>
        <v>23.062616589401376</v>
      </c>
      <c r="D17" s="7">
        <v>22.9</v>
      </c>
      <c r="E17" s="5">
        <f t="shared" si="2"/>
        <v>7.051090181853399E-3</v>
      </c>
    </row>
    <row r="18" spans="1:5" x14ac:dyDescent="0.25">
      <c r="A18" s="8">
        <v>38</v>
      </c>
      <c r="B18">
        <f t="shared" si="0"/>
        <v>-0.01</v>
      </c>
      <c r="C18" s="4">
        <f t="shared" si="1"/>
        <v>28.813469962501912</v>
      </c>
      <c r="D18" s="7">
        <v>28.8</v>
      </c>
      <c r="E18" s="5">
        <f t="shared" si="2"/>
        <v>4.6748838371225685E-4</v>
      </c>
    </row>
    <row r="19" spans="1:5" x14ac:dyDescent="0.25">
      <c r="A19" s="8">
        <v>40</v>
      </c>
      <c r="B19">
        <f t="shared" si="0"/>
        <v>0.01</v>
      </c>
      <c r="C19" s="4">
        <f t="shared" si="1"/>
        <v>28.813469962501912</v>
      </c>
      <c r="D19" s="7">
        <v>28.79</v>
      </c>
      <c r="E19" s="5">
        <f t="shared" si="2"/>
        <v>8.1454828357907765E-4</v>
      </c>
    </row>
    <row r="20" spans="1:5" x14ac:dyDescent="0.25">
      <c r="A20" s="8">
        <v>42</v>
      </c>
      <c r="B20">
        <f t="shared" si="0"/>
        <v>0.03</v>
      </c>
      <c r="C20" s="4">
        <f t="shared" si="1"/>
        <v>23.062616589401376</v>
      </c>
      <c r="D20" s="7">
        <v>23.2</v>
      </c>
      <c r="E20" s="5">
        <f t="shared" si="2"/>
        <v>-5.956974138908379E-3</v>
      </c>
    </row>
    <row r="21" spans="1:5" x14ac:dyDescent="0.25">
      <c r="A21" s="8">
        <v>44</v>
      </c>
      <c r="B21">
        <f t="shared" si="0"/>
        <v>0.05</v>
      </c>
      <c r="C21" s="4">
        <f t="shared" si="1"/>
        <v>16.003058387123804</v>
      </c>
      <c r="D21" s="7">
        <v>16.13</v>
      </c>
      <c r="E21" s="5">
        <f t="shared" si="2"/>
        <v>-7.9323345453974556E-3</v>
      </c>
    </row>
    <row r="22" spans="1:5" x14ac:dyDescent="0.25">
      <c r="A22" s="8">
        <v>46</v>
      </c>
      <c r="B22">
        <f t="shared" si="0"/>
        <v>7.0000000000000007E-2</v>
      </c>
      <c r="C22" s="4">
        <f t="shared" si="1"/>
        <v>10.500535700620231</v>
      </c>
      <c r="D22" s="7">
        <v>10.74</v>
      </c>
      <c r="E22" s="5">
        <f t="shared" si="2"/>
        <v>-2.2804960261753552E-2</v>
      </c>
    </row>
    <row r="23" spans="1:5" x14ac:dyDescent="0.25">
      <c r="A23" s="8">
        <v>48</v>
      </c>
      <c r="B23">
        <f t="shared" si="0"/>
        <v>0.09</v>
      </c>
      <c r="C23" s="4">
        <f t="shared" si="1"/>
        <v>6.8728290372943377</v>
      </c>
      <c r="D23" s="7">
        <v>7.08</v>
      </c>
      <c r="E23" s="5">
        <f t="shared" si="2"/>
        <v>-3.0143476810128897E-2</v>
      </c>
    </row>
    <row r="24" spans="1:5" x14ac:dyDescent="0.25">
      <c r="A24" s="8">
        <v>50</v>
      </c>
      <c r="B24">
        <f t="shared" si="0"/>
        <v>0.11</v>
      </c>
      <c r="C24" s="4">
        <f t="shared" si="1"/>
        <v>4.5959700222864983</v>
      </c>
      <c r="D24" s="7">
        <v>4.7</v>
      </c>
      <c r="E24" s="5">
        <f t="shared" si="2"/>
        <v>-2.2635042702421039E-2</v>
      </c>
    </row>
    <row r="25" spans="1:5" x14ac:dyDescent="0.25">
      <c r="A25" s="8">
        <v>52</v>
      </c>
      <c r="B25">
        <f t="shared" si="0"/>
        <v>0.13</v>
      </c>
      <c r="C25" s="4">
        <f t="shared" si="1"/>
        <v>3.1649425342333073</v>
      </c>
      <c r="D25" s="7">
        <v>3.28</v>
      </c>
      <c r="E25" s="5">
        <f t="shared" si="2"/>
        <v>-3.6353729814106929E-2</v>
      </c>
    </row>
    <row r="26" spans="1:5" x14ac:dyDescent="0.25">
      <c r="A26" s="8">
        <v>54</v>
      </c>
      <c r="B26">
        <f t="shared" si="0"/>
        <v>0.15</v>
      </c>
      <c r="C26" s="4">
        <f t="shared" si="1"/>
        <v>2.2460774368481191</v>
      </c>
      <c r="D26" s="7">
        <v>2.31</v>
      </c>
      <c r="E26" s="5">
        <f t="shared" si="2"/>
        <v>-2.845964351148211E-2</v>
      </c>
    </row>
    <row r="27" spans="1:5" x14ac:dyDescent="0.25">
      <c r="A27" s="8">
        <v>56</v>
      </c>
      <c r="B27">
        <f t="shared" si="0"/>
        <v>0.17</v>
      </c>
      <c r="C27" s="4">
        <f t="shared" si="1"/>
        <v>1.6393644721496317</v>
      </c>
      <c r="D27" s="7">
        <v>1.68</v>
      </c>
      <c r="E27" s="5">
        <f t="shared" si="2"/>
        <v>-2.4787366409792067E-2</v>
      </c>
    </row>
    <row r="28" spans="1:5" x14ac:dyDescent="0.25">
      <c r="A28" s="8">
        <v>58</v>
      </c>
      <c r="B28">
        <f t="shared" si="0"/>
        <v>0.19</v>
      </c>
      <c r="C28" s="4">
        <f t="shared" si="1"/>
        <v>1.2270853870767124</v>
      </c>
      <c r="D28" s="7">
        <v>1.28</v>
      </c>
      <c r="E28" s="5">
        <f t="shared" si="2"/>
        <v>-4.312219302794091E-2</v>
      </c>
    </row>
    <row r="29" spans="1:5" x14ac:dyDescent="0.25">
      <c r="A29" s="8">
        <v>60</v>
      </c>
      <c r="B29">
        <f t="shared" si="0"/>
        <v>0.21</v>
      </c>
      <c r="C29" s="4">
        <f t="shared" si="1"/>
        <v>0.93919646507000887</v>
      </c>
      <c r="D29" s="7">
        <v>0.97</v>
      </c>
      <c r="E29" s="5">
        <f t="shared" si="2"/>
        <v>-3.2797754331086594E-2</v>
      </c>
    </row>
    <row r="31" spans="1:5" x14ac:dyDescent="0.25">
      <c r="A31" s="10"/>
      <c r="B31" s="10"/>
      <c r="C31" s="10"/>
      <c r="D31" s="10"/>
      <c r="E31" s="10"/>
    </row>
    <row r="35" spans="1:11" x14ac:dyDescent="0.25">
      <c r="G35" s="6"/>
      <c r="I35" s="6"/>
      <c r="K35" s="6"/>
    </row>
    <row r="36" spans="1:11" x14ac:dyDescent="0.25">
      <c r="A36" s="8"/>
      <c r="G36" s="5"/>
      <c r="I36" s="5"/>
      <c r="K36" s="5"/>
    </row>
    <row r="37" spans="1:11" x14ac:dyDescent="0.25">
      <c r="A37" s="8"/>
      <c r="G37" s="5"/>
      <c r="I37" s="5"/>
      <c r="K37" s="5"/>
    </row>
    <row r="38" spans="1:11" x14ac:dyDescent="0.25">
      <c r="A38" s="8"/>
      <c r="G38" s="5"/>
      <c r="I38" s="5"/>
      <c r="K38" s="5"/>
    </row>
    <row r="39" spans="1:11" x14ac:dyDescent="0.25">
      <c r="A39" s="8"/>
      <c r="G39" s="5"/>
      <c r="I39" s="5"/>
      <c r="K39" s="5"/>
    </row>
    <row r="40" spans="1:11" x14ac:dyDescent="0.25">
      <c r="A40" s="8"/>
      <c r="G40" s="5"/>
      <c r="I40" s="5"/>
      <c r="K40" s="5"/>
    </row>
    <row r="41" spans="1:11" x14ac:dyDescent="0.25">
      <c r="A41" s="8"/>
      <c r="G41" s="5"/>
      <c r="I41" s="5"/>
      <c r="K41" s="5"/>
    </row>
    <row r="42" spans="1:11" x14ac:dyDescent="0.25">
      <c r="A42" s="8"/>
      <c r="G42" s="5"/>
      <c r="I42" s="5"/>
      <c r="K42" s="5"/>
    </row>
    <row r="43" spans="1:11" x14ac:dyDescent="0.25">
      <c r="A43" s="8"/>
      <c r="G43" s="5"/>
      <c r="I43" s="5"/>
      <c r="K43" s="5"/>
    </row>
    <row r="44" spans="1:11" x14ac:dyDescent="0.25">
      <c r="A44" s="8"/>
      <c r="G44" s="5"/>
      <c r="I44" s="5"/>
      <c r="K44" s="5"/>
    </row>
    <row r="45" spans="1:11" x14ac:dyDescent="0.25">
      <c r="A45" s="8"/>
      <c r="G45" s="5"/>
      <c r="I45" s="5"/>
      <c r="K45" s="5"/>
    </row>
    <row r="46" spans="1:11" x14ac:dyDescent="0.25">
      <c r="A46" s="8"/>
      <c r="G46" s="5"/>
      <c r="I46" s="5"/>
      <c r="K46" s="5"/>
    </row>
    <row r="47" spans="1:11" x14ac:dyDescent="0.25">
      <c r="A47" s="8"/>
      <c r="G47" s="5"/>
      <c r="I47" s="5"/>
      <c r="K47" s="5"/>
    </row>
    <row r="48" spans="1:11" x14ac:dyDescent="0.25">
      <c r="A48" s="8"/>
      <c r="G48" s="5"/>
      <c r="I48" s="5"/>
      <c r="K48" s="5"/>
    </row>
    <row r="49" spans="1:11" x14ac:dyDescent="0.25">
      <c r="A49" s="8"/>
      <c r="G49" s="5"/>
      <c r="I49" s="5"/>
      <c r="K49" s="5"/>
    </row>
    <row r="50" spans="1:11" x14ac:dyDescent="0.25">
      <c r="A50" s="8"/>
      <c r="G50" s="5"/>
      <c r="I50" s="5"/>
      <c r="K50" s="5"/>
    </row>
    <row r="51" spans="1:11" x14ac:dyDescent="0.25">
      <c r="A51" s="8"/>
      <c r="G51" s="5"/>
      <c r="I51" s="5"/>
      <c r="K51" s="5"/>
    </row>
    <row r="52" spans="1:11" x14ac:dyDescent="0.25">
      <c r="A52" s="8"/>
      <c r="G52" s="5"/>
      <c r="I52" s="5"/>
      <c r="K52" s="5"/>
    </row>
    <row r="53" spans="1:11" x14ac:dyDescent="0.25">
      <c r="A53" s="8"/>
      <c r="G53" s="5"/>
      <c r="I53" s="5"/>
      <c r="K53" s="5"/>
    </row>
    <row r="54" spans="1:11" x14ac:dyDescent="0.25">
      <c r="A54" s="8"/>
      <c r="G54" s="5"/>
      <c r="I54" s="5"/>
      <c r="K54" s="5"/>
    </row>
    <row r="55" spans="1:11" x14ac:dyDescent="0.25">
      <c r="A55" s="8"/>
      <c r="G55" s="5"/>
      <c r="I55" s="5"/>
      <c r="K55" s="5"/>
    </row>
    <row r="56" spans="1:11" x14ac:dyDescent="0.25">
      <c r="A56" s="8"/>
      <c r="G56" s="5"/>
      <c r="I56" s="5"/>
      <c r="K56" s="5"/>
    </row>
    <row r="66" spans="7:7" x14ac:dyDescent="0.25">
      <c r="G66" s="5"/>
    </row>
    <row r="67" spans="7:7" x14ac:dyDescent="0.25">
      <c r="G67" s="5"/>
    </row>
    <row r="68" spans="7:7" x14ac:dyDescent="0.25">
      <c r="G68" s="5"/>
    </row>
    <row r="69" spans="7:7" x14ac:dyDescent="0.25">
      <c r="G69" s="5"/>
    </row>
    <row r="70" spans="7:7" x14ac:dyDescent="0.25">
      <c r="G70" s="5"/>
    </row>
    <row r="71" spans="7:7" x14ac:dyDescent="0.25">
      <c r="G71" s="5"/>
    </row>
    <row r="72" spans="7:7" x14ac:dyDescent="0.25">
      <c r="G72" s="5"/>
    </row>
    <row r="73" spans="7:7" x14ac:dyDescent="0.25">
      <c r="G73" s="5"/>
    </row>
    <row r="74" spans="7:7" x14ac:dyDescent="0.25">
      <c r="G74" s="5"/>
    </row>
    <row r="75" spans="7:7" x14ac:dyDescent="0.25">
      <c r="G75" s="5"/>
    </row>
    <row r="76" spans="7:7" x14ac:dyDescent="0.25">
      <c r="G76" s="5"/>
    </row>
    <row r="77" spans="7:7" x14ac:dyDescent="0.25">
      <c r="G77" s="5"/>
    </row>
    <row r="78" spans="7:7" x14ac:dyDescent="0.25">
      <c r="G78" s="5"/>
    </row>
  </sheetData>
  <mergeCells count="6">
    <mergeCell ref="D31:E31"/>
    <mergeCell ref="A4:C4"/>
    <mergeCell ref="A3:C3"/>
    <mergeCell ref="A2:C2"/>
    <mergeCell ref="A1:C1"/>
    <mergeCell ref="A31:C31"/>
  </mergeCells>
  <pageMargins left="0.78740157499999996" right="0.78740157499999996" top="1" bottom="1" header="0.5" footer="0.5"/>
  <pageSetup paperSize="9" orientation="portrait" horizontalDpi="4294967292" verticalDpi="4294967292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C2C2A-4BA9-43F1-98E1-67C55DEF3B47}">
  <dimension ref="A1:L81"/>
  <sheetViews>
    <sheetView topLeftCell="A28" zoomScale="60" zoomScaleNormal="60" workbookViewId="0">
      <selection activeCell="G14" sqref="G14"/>
    </sheetView>
  </sheetViews>
  <sheetFormatPr baseColWidth="10" defaultRowHeight="15.75" x14ac:dyDescent="0.25"/>
  <cols>
    <col min="1" max="1" width="12.375" bestFit="1" customWidth="1"/>
    <col min="2" max="2" width="13" bestFit="1" customWidth="1"/>
    <col min="3" max="3" width="14.5" bestFit="1" customWidth="1"/>
  </cols>
  <sheetData>
    <row r="1" spans="1:12" x14ac:dyDescent="0.25">
      <c r="A1" s="11" t="s">
        <v>8</v>
      </c>
      <c r="B1" s="11"/>
      <c r="C1" s="11"/>
      <c r="D1" s="1">
        <v>1.26E-6</v>
      </c>
      <c r="E1" t="s">
        <v>0</v>
      </c>
    </row>
    <row r="2" spans="1:12" x14ac:dyDescent="0.25">
      <c r="A2" s="11" t="s">
        <v>4</v>
      </c>
      <c r="B2" s="11"/>
      <c r="C2" s="11"/>
      <c r="D2">
        <v>330</v>
      </c>
      <c r="E2" t="s">
        <v>1</v>
      </c>
    </row>
    <row r="3" spans="1:12" x14ac:dyDescent="0.25">
      <c r="A3" s="11" t="s">
        <v>5</v>
      </c>
      <c r="B3" s="11"/>
      <c r="C3" s="11"/>
      <c r="D3">
        <v>1</v>
      </c>
      <c r="E3" t="s">
        <v>2</v>
      </c>
    </row>
    <row r="4" spans="1:12" x14ac:dyDescent="0.25">
      <c r="A4" s="11" t="s">
        <v>6</v>
      </c>
      <c r="B4" s="11"/>
      <c r="C4" s="11"/>
      <c r="D4">
        <v>7.0000000000000007E-2</v>
      </c>
      <c r="E4" t="s">
        <v>3</v>
      </c>
    </row>
    <row r="6" spans="1:12" x14ac:dyDescent="0.25">
      <c r="A6" s="10" t="s">
        <v>39</v>
      </c>
      <c r="B6" s="10"/>
      <c r="C6" s="10"/>
      <c r="D6" s="10" t="s">
        <v>40</v>
      </c>
      <c r="E6" s="10"/>
      <c r="L6" s="9" t="s">
        <v>44</v>
      </c>
    </row>
    <row r="7" spans="1:12" x14ac:dyDescent="0.25">
      <c r="F7" t="s">
        <v>41</v>
      </c>
      <c r="G7">
        <f>(A31+A15)/2</f>
        <v>32</v>
      </c>
      <c r="H7" t="s">
        <v>42</v>
      </c>
    </row>
    <row r="8" spans="1:12" x14ac:dyDescent="0.25">
      <c r="A8" t="s">
        <v>7</v>
      </c>
      <c r="B8" t="s">
        <v>7</v>
      </c>
      <c r="C8" t="s">
        <v>13</v>
      </c>
      <c r="D8" t="s">
        <v>13</v>
      </c>
      <c r="E8" t="s">
        <v>13</v>
      </c>
      <c r="F8" t="s">
        <v>45</v>
      </c>
      <c r="G8">
        <f>((17/30*A15+13/30*A16)+(8/15*A30+7/15*A31))/2</f>
        <v>31.9</v>
      </c>
      <c r="H8" t="s">
        <v>42</v>
      </c>
    </row>
    <row r="9" spans="1:12" x14ac:dyDescent="0.25">
      <c r="A9" t="s">
        <v>35</v>
      </c>
      <c r="B9" t="s">
        <v>12</v>
      </c>
      <c r="C9" t="s">
        <v>16</v>
      </c>
      <c r="D9" t="s">
        <v>19</v>
      </c>
      <c r="E9" t="s">
        <v>20</v>
      </c>
      <c r="F9" t="s">
        <v>46</v>
      </c>
      <c r="G9">
        <f>G7-G8</f>
        <v>0.10000000000000142</v>
      </c>
      <c r="H9" t="s">
        <v>42</v>
      </c>
    </row>
    <row r="10" spans="1:12" x14ac:dyDescent="0.25">
      <c r="A10" t="s">
        <v>36</v>
      </c>
      <c r="B10" t="s">
        <v>34</v>
      </c>
      <c r="C10" t="s">
        <v>32</v>
      </c>
      <c r="D10" t="s">
        <v>37</v>
      </c>
      <c r="E10" s="6" t="s">
        <v>38</v>
      </c>
    </row>
    <row r="11" spans="1:12" x14ac:dyDescent="0.25">
      <c r="A11" s="8">
        <v>8</v>
      </c>
      <c r="B11" s="7">
        <f>(A11-$G$7+$G$9)*0.01</f>
        <v>-0.23899999999999999</v>
      </c>
      <c r="C11">
        <f>$D$2*$D$1*$D$3/(2*$D$4)*((1+((B11-$D$4)/$D$4)^2)^(-3/2)+(1+((B11+$D$4)/$D$4)^2)^(-3/2))*10000</f>
        <v>1.9846526153178348</v>
      </c>
      <c r="D11" s="7">
        <v>2.0099999999999998</v>
      </c>
      <c r="E11" s="5">
        <f t="shared" ref="E11:E31" si="0">(C11-D11)/C11</f>
        <v>-1.2771698425472676E-2</v>
      </c>
    </row>
    <row r="12" spans="1:12" x14ac:dyDescent="0.25">
      <c r="A12" s="8">
        <v>10</v>
      </c>
      <c r="B12" s="7">
        <f t="shared" ref="B12:B31" si="1">(A12-$G$7+$G$9)*0.01</f>
        <v>-0.219</v>
      </c>
      <c r="C12">
        <f t="shared" ref="C12:C30" si="2">$D$2*$D$1*$D$3/(2*$D$4)*((1+((B12-$D$4)/$D$4)^2)^(-3/2)+(1+((B12+$D$4)/$D$4)^2)^(-3/2))*10000</f>
        <v>2.6708021489184688</v>
      </c>
      <c r="D12" s="7">
        <v>2.7</v>
      </c>
      <c r="E12" s="5">
        <f t="shared" si="0"/>
        <v>-1.0932240373310673E-2</v>
      </c>
    </row>
    <row r="13" spans="1:12" x14ac:dyDescent="0.25">
      <c r="A13" s="8">
        <v>12</v>
      </c>
      <c r="B13" s="7">
        <f t="shared" si="1"/>
        <v>-0.19899999999999998</v>
      </c>
      <c r="C13">
        <f t="shared" si="2"/>
        <v>3.6965569028094323</v>
      </c>
      <c r="D13" s="7">
        <v>3.73</v>
      </c>
      <c r="E13" s="5">
        <f t="shared" si="0"/>
        <v>-9.0470938416098799E-3</v>
      </c>
    </row>
    <row r="14" spans="1:12" x14ac:dyDescent="0.25">
      <c r="A14" s="8">
        <v>14</v>
      </c>
      <c r="B14" s="7">
        <f t="shared" si="1"/>
        <v>-0.17899999999999999</v>
      </c>
      <c r="C14">
        <f t="shared" si="2"/>
        <v>5.2749426303438041</v>
      </c>
      <c r="D14" s="7">
        <v>5.29</v>
      </c>
      <c r="E14" s="5">
        <f t="shared" si="0"/>
        <v>-2.8545087049059682E-3</v>
      </c>
    </row>
    <row r="15" spans="1:12" x14ac:dyDescent="0.25">
      <c r="A15" s="8">
        <v>16</v>
      </c>
      <c r="B15" s="7">
        <f t="shared" si="1"/>
        <v>-0.159</v>
      </c>
      <c r="C15">
        <f t="shared" si="2"/>
        <v>7.7591749178782878</v>
      </c>
      <c r="D15" s="7">
        <v>7.72</v>
      </c>
      <c r="E15" s="5">
        <f t="shared" si="0"/>
        <v>5.0488509787327092E-3</v>
      </c>
    </row>
    <row r="16" spans="1:12" x14ac:dyDescent="0.25">
      <c r="A16" s="8">
        <v>18</v>
      </c>
      <c r="B16" s="7">
        <f t="shared" si="1"/>
        <v>-0.13899999999999998</v>
      </c>
      <c r="C16">
        <f t="shared" si="2"/>
        <v>11.679340584708669</v>
      </c>
      <c r="D16" s="7">
        <v>11.59</v>
      </c>
      <c r="E16" s="5">
        <f t="shared" si="0"/>
        <v>7.6494545270508986E-3</v>
      </c>
    </row>
    <row r="17" spans="1:5" x14ac:dyDescent="0.25">
      <c r="A17" s="8">
        <v>20</v>
      </c>
      <c r="B17" s="7">
        <f t="shared" si="1"/>
        <v>-0.11899999999999999</v>
      </c>
      <c r="C17">
        <f t="shared" si="2"/>
        <v>17.573955119778507</v>
      </c>
      <c r="D17" s="7">
        <v>17.43</v>
      </c>
      <c r="E17" s="5">
        <f t="shared" si="0"/>
        <v>8.1913899743885025E-3</v>
      </c>
    </row>
    <row r="18" spans="1:5" x14ac:dyDescent="0.25">
      <c r="A18" s="8">
        <v>22</v>
      </c>
      <c r="B18" s="7">
        <f t="shared" si="1"/>
        <v>-9.8999999999999991E-2</v>
      </c>
      <c r="C18">
        <f t="shared" si="2"/>
        <v>25.083389218384394</v>
      </c>
      <c r="D18" s="7">
        <v>24.62</v>
      </c>
      <c r="E18" s="5">
        <f t="shared" si="0"/>
        <v>1.847394761329782E-2</v>
      </c>
    </row>
    <row r="19" spans="1:5" x14ac:dyDescent="0.25">
      <c r="A19" s="8">
        <v>24</v>
      </c>
      <c r="B19" s="7">
        <f t="shared" si="1"/>
        <v>-7.8999999999999987E-2</v>
      </c>
      <c r="C19">
        <f t="shared" si="2"/>
        <v>31.261840908565837</v>
      </c>
      <c r="D19" s="7">
        <v>30.82</v>
      </c>
      <c r="E19" s="5">
        <f t="shared" si="0"/>
        <v>1.4133553742344427E-2</v>
      </c>
    </row>
    <row r="20" spans="1:5" x14ac:dyDescent="0.25">
      <c r="A20" s="8">
        <v>26</v>
      </c>
      <c r="B20" s="7">
        <f t="shared" si="1"/>
        <v>-5.899999999999999E-2</v>
      </c>
      <c r="C20">
        <f t="shared" si="2"/>
        <v>31.855088154305744</v>
      </c>
      <c r="D20" s="7">
        <v>31.79</v>
      </c>
      <c r="E20" s="5">
        <f t="shared" si="0"/>
        <v>2.0432577047176277E-3</v>
      </c>
    </row>
    <row r="21" spans="1:5" x14ac:dyDescent="0.25">
      <c r="A21" s="8">
        <v>28</v>
      </c>
      <c r="B21" s="7">
        <f t="shared" si="1"/>
        <v>-3.8999999999999986E-2</v>
      </c>
      <c r="C21">
        <f t="shared" si="2"/>
        <v>27.389741374609667</v>
      </c>
      <c r="D21" s="7">
        <v>27.8</v>
      </c>
      <c r="E21" s="5">
        <f t="shared" si="0"/>
        <v>-1.4978550537561643E-2</v>
      </c>
    </row>
    <row r="22" spans="1:5" x14ac:dyDescent="0.25">
      <c r="A22" s="8">
        <v>30</v>
      </c>
      <c r="B22" s="7">
        <f t="shared" si="1"/>
        <v>-1.8999999999999986E-2</v>
      </c>
      <c r="C22">
        <f t="shared" si="2"/>
        <v>22.698192621831907</v>
      </c>
      <c r="D22" s="7">
        <v>23.16</v>
      </c>
      <c r="E22" s="5">
        <f t="shared" si="0"/>
        <v>-2.0345557281239671E-2</v>
      </c>
    </row>
    <row r="23" spans="1:5" x14ac:dyDescent="0.25">
      <c r="A23" s="8">
        <v>32</v>
      </c>
      <c r="B23" s="7">
        <f t="shared" si="1"/>
        <v>1.0000000000000143E-3</v>
      </c>
      <c r="C23">
        <f t="shared" si="2"/>
        <v>21.005892768217681</v>
      </c>
      <c r="D23" s="7">
        <v>21.43</v>
      </c>
      <c r="E23" s="5">
        <f t="shared" si="0"/>
        <v>-2.0189917013382134E-2</v>
      </c>
    </row>
    <row r="24" spans="1:5" x14ac:dyDescent="0.25">
      <c r="A24" s="8">
        <v>34</v>
      </c>
      <c r="B24" s="7">
        <f t="shared" si="1"/>
        <v>2.1000000000000015E-2</v>
      </c>
      <c r="C24">
        <f t="shared" si="2"/>
        <v>23.061407181933873</v>
      </c>
      <c r="D24" s="7">
        <v>23.35</v>
      </c>
      <c r="E24" s="5">
        <f t="shared" si="0"/>
        <v>-1.2514102708017293E-2</v>
      </c>
    </row>
    <row r="25" spans="1:5" x14ac:dyDescent="0.25">
      <c r="A25" s="8">
        <v>36</v>
      </c>
      <c r="B25" s="7">
        <f t="shared" si="1"/>
        <v>4.1000000000000016E-2</v>
      </c>
      <c r="C25">
        <f t="shared" si="2"/>
        <v>27.926831850017628</v>
      </c>
      <c r="D25" s="7">
        <v>28.04</v>
      </c>
      <c r="E25" s="5">
        <f t="shared" si="0"/>
        <v>-4.0523089260588617E-3</v>
      </c>
    </row>
    <row r="26" spans="1:5" x14ac:dyDescent="0.25">
      <c r="A26" s="8">
        <v>38</v>
      </c>
      <c r="B26" s="7">
        <f t="shared" si="1"/>
        <v>6.1000000000000013E-2</v>
      </c>
      <c r="C26">
        <f t="shared" si="2"/>
        <v>32.087433466462393</v>
      </c>
      <c r="D26" s="7">
        <v>31.98</v>
      </c>
      <c r="E26" s="5">
        <f t="shared" si="0"/>
        <v>3.3481476969693278E-3</v>
      </c>
    </row>
    <row r="27" spans="1:5" x14ac:dyDescent="0.25">
      <c r="A27" s="8">
        <v>40</v>
      </c>
      <c r="B27" s="7">
        <f t="shared" si="1"/>
        <v>8.1000000000000016E-2</v>
      </c>
      <c r="C27">
        <f t="shared" si="2"/>
        <v>30.842461595906734</v>
      </c>
      <c r="D27" s="7">
        <v>30.67</v>
      </c>
      <c r="E27" s="5">
        <f t="shared" si="0"/>
        <v>5.5916936257001107E-3</v>
      </c>
    </row>
    <row r="28" spans="1:5" x14ac:dyDescent="0.25">
      <c r="A28" s="8">
        <v>42</v>
      </c>
      <c r="B28" s="7">
        <f t="shared" si="1"/>
        <v>0.10100000000000002</v>
      </c>
      <c r="C28">
        <f t="shared" si="2"/>
        <v>24.318374039619389</v>
      </c>
      <c r="D28" s="7">
        <v>24.36</v>
      </c>
      <c r="E28" s="5">
        <f t="shared" si="0"/>
        <v>-1.7117082051947043E-3</v>
      </c>
    </row>
    <row r="29" spans="1:5" x14ac:dyDescent="0.25">
      <c r="A29" s="8">
        <v>44</v>
      </c>
      <c r="B29" s="7">
        <f t="shared" si="1"/>
        <v>0.12100000000000001</v>
      </c>
      <c r="C29">
        <f t="shared" si="2"/>
        <v>16.891107746244842</v>
      </c>
      <c r="D29" s="7">
        <v>17.04</v>
      </c>
      <c r="E29" s="5">
        <f t="shared" si="0"/>
        <v>-8.8148306192800431E-3</v>
      </c>
    </row>
    <row r="30" spans="1:5" x14ac:dyDescent="0.25">
      <c r="A30" s="8">
        <v>46</v>
      </c>
      <c r="B30" s="7">
        <f t="shared" si="1"/>
        <v>0.14100000000000001</v>
      </c>
      <c r="C30">
        <f t="shared" si="2"/>
        <v>11.205146377970445</v>
      </c>
      <c r="D30" s="7">
        <v>11.3</v>
      </c>
      <c r="E30" s="5">
        <f t="shared" si="0"/>
        <v>-8.4651836602545171E-3</v>
      </c>
    </row>
    <row r="31" spans="1:5" x14ac:dyDescent="0.25">
      <c r="A31" s="8">
        <v>48</v>
      </c>
      <c r="B31" s="7">
        <f t="shared" si="1"/>
        <v>0.161</v>
      </c>
      <c r="C31">
        <f>$D$2*$D$1*$D$3/(2*$D$4)*((1+((B31-$D$4)/$D$4)^2)^(-3/2)+(1+((B31+$D$4)/$D$4)^2)^(-3/2))*10000</f>
        <v>7.4561594962018276</v>
      </c>
      <c r="D31" s="7">
        <v>7.57</v>
      </c>
      <c r="E31" s="5">
        <f t="shared" si="0"/>
        <v>-1.5267981305411063E-2</v>
      </c>
    </row>
    <row r="33" spans="1:8" x14ac:dyDescent="0.25">
      <c r="A33" t="s">
        <v>7</v>
      </c>
      <c r="B33" t="s">
        <v>7</v>
      </c>
      <c r="C33" t="s">
        <v>14</v>
      </c>
      <c r="D33" t="s">
        <v>14</v>
      </c>
      <c r="E33" t="s">
        <v>14</v>
      </c>
      <c r="F33" t="s">
        <v>41</v>
      </c>
      <c r="G33">
        <f>(A38+A56)/2</f>
        <v>35</v>
      </c>
      <c r="H33" t="s">
        <v>42</v>
      </c>
    </row>
    <row r="34" spans="1:8" x14ac:dyDescent="0.25">
      <c r="A34" t="s">
        <v>35</v>
      </c>
      <c r="B34" t="s">
        <v>12</v>
      </c>
      <c r="C34" t="s">
        <v>18</v>
      </c>
      <c r="D34" t="s">
        <v>23</v>
      </c>
      <c r="E34" t="s">
        <v>24</v>
      </c>
      <c r="F34" t="s">
        <v>45</v>
      </c>
      <c r="G34">
        <f>((A38+A39)/2+A56)/2</f>
        <v>35.5</v>
      </c>
      <c r="H34" t="s">
        <v>42</v>
      </c>
    </row>
    <row r="35" spans="1:8" x14ac:dyDescent="0.25">
      <c r="A35" t="s">
        <v>36</v>
      </c>
      <c r="B35" t="s">
        <v>34</v>
      </c>
      <c r="C35" t="s">
        <v>32</v>
      </c>
      <c r="D35" t="s">
        <v>37</v>
      </c>
      <c r="E35" s="6" t="s">
        <v>38</v>
      </c>
      <c r="F35" t="s">
        <v>46</v>
      </c>
      <c r="G35">
        <f>G33-G34</f>
        <v>-0.5</v>
      </c>
      <c r="H35" t="s">
        <v>42</v>
      </c>
    </row>
    <row r="36" spans="1:8" x14ac:dyDescent="0.25">
      <c r="A36" s="8">
        <v>13</v>
      </c>
      <c r="B36" s="7">
        <f>(A36-$G$33+$G$35)*0.01</f>
        <v>-0.22500000000000001</v>
      </c>
      <c r="C36">
        <f>$D$2*$D$1*$D$3/(2*$D$4)*((1+((B36-$D$4/2)/$D$4)^2)^(-3/2)+(1+((B36+$D$4/2)/$D$4)^2)^(-3/2))*10000</f>
        <v>1.7489328297093869</v>
      </c>
      <c r="D36" s="7">
        <v>1.81</v>
      </c>
      <c r="E36" s="5">
        <f t="shared" ref="E36:E56" si="3">(C36-D36)/C36</f>
        <v>-3.4916818561156769E-2</v>
      </c>
    </row>
    <row r="37" spans="1:8" x14ac:dyDescent="0.25">
      <c r="A37" s="8">
        <v>15</v>
      </c>
      <c r="B37" s="7">
        <f t="shared" ref="B37:B56" si="4">(A37-$G$33+$G$35)*0.01</f>
        <v>-0.20500000000000002</v>
      </c>
      <c r="C37">
        <f t="shared" ref="C37:C55" si="5">$D$2*$D$1*$D$3/(2*$D$4)*((1+((B37-$D$4/2)/$D$4)^2)^(-3/2)+(1+((B37+$D$4/2)/$D$4)^2)^(-3/2))*10000</f>
        <v>2.2913388721496317</v>
      </c>
      <c r="D37" s="7">
        <v>2.35</v>
      </c>
      <c r="E37" s="5">
        <f t="shared" si="3"/>
        <v>-2.5601245002811444E-2</v>
      </c>
    </row>
    <row r="38" spans="1:8" x14ac:dyDescent="0.25">
      <c r="A38" s="8">
        <v>17</v>
      </c>
      <c r="B38" s="7">
        <f t="shared" si="4"/>
        <v>-0.185</v>
      </c>
      <c r="C38">
        <f t="shared" si="5"/>
        <v>3.0739428823174269</v>
      </c>
      <c r="D38" s="7">
        <v>3.16</v>
      </c>
      <c r="E38" s="5">
        <f t="shared" si="3"/>
        <v>-2.7995678832423637E-2</v>
      </c>
    </row>
    <row r="39" spans="1:8" x14ac:dyDescent="0.25">
      <c r="A39" s="8">
        <v>19</v>
      </c>
      <c r="B39" s="7">
        <f t="shared" si="4"/>
        <v>-0.16500000000000001</v>
      </c>
      <c r="C39">
        <f t="shared" si="5"/>
        <v>4.235675213758503</v>
      </c>
      <c r="D39" s="7">
        <v>4.29</v>
      </c>
      <c r="E39" s="5">
        <f t="shared" si="3"/>
        <v>-1.2825531585858365E-2</v>
      </c>
    </row>
    <row r="40" spans="1:8" x14ac:dyDescent="0.25">
      <c r="A40" s="8">
        <v>21</v>
      </c>
      <c r="B40" s="7">
        <f t="shared" si="4"/>
        <v>-0.14499999999999999</v>
      </c>
      <c r="C40">
        <f t="shared" si="5"/>
        <v>6.0100934642671877</v>
      </c>
      <c r="D40" s="7">
        <v>6</v>
      </c>
      <c r="E40" s="5">
        <f t="shared" si="3"/>
        <v>1.6794188521689507E-3</v>
      </c>
    </row>
    <row r="41" spans="1:8" x14ac:dyDescent="0.25">
      <c r="A41" s="8">
        <v>23</v>
      </c>
      <c r="B41" s="7">
        <f t="shared" si="4"/>
        <v>-0.125</v>
      </c>
      <c r="C41">
        <f t="shared" si="5"/>
        <v>8.7853262476185368</v>
      </c>
      <c r="D41" s="7">
        <v>8.67</v>
      </c>
      <c r="E41" s="5">
        <f t="shared" si="3"/>
        <v>1.3127144555365674E-2</v>
      </c>
    </row>
    <row r="42" spans="1:8" x14ac:dyDescent="0.25">
      <c r="A42" s="8">
        <v>25</v>
      </c>
      <c r="B42" s="7">
        <f t="shared" si="4"/>
        <v>-0.105</v>
      </c>
      <c r="C42">
        <f t="shared" si="5"/>
        <v>13.156984457889985</v>
      </c>
      <c r="D42" s="7">
        <v>13.04</v>
      </c>
      <c r="E42" s="5">
        <f t="shared" si="3"/>
        <v>8.8914339197104265E-3</v>
      </c>
    </row>
    <row r="43" spans="1:8" x14ac:dyDescent="0.25">
      <c r="A43" s="8">
        <v>27</v>
      </c>
      <c r="B43" s="7">
        <f t="shared" si="4"/>
        <v>-8.5000000000000006E-2</v>
      </c>
      <c r="C43">
        <f t="shared" si="5"/>
        <v>19.802454778031588</v>
      </c>
      <c r="D43" s="7">
        <v>19.95</v>
      </c>
      <c r="E43" s="5">
        <f t="shared" si="3"/>
        <v>-7.4508551400452759E-3</v>
      </c>
    </row>
    <row r="44" spans="1:8" x14ac:dyDescent="0.25">
      <c r="A44" s="8">
        <v>29</v>
      </c>
      <c r="B44" s="7">
        <f t="shared" si="4"/>
        <v>-6.5000000000000002E-2</v>
      </c>
      <c r="C44">
        <f t="shared" si="5"/>
        <v>28.663688735387627</v>
      </c>
      <c r="D44" s="7">
        <v>28.18</v>
      </c>
      <c r="E44" s="5">
        <f t="shared" si="3"/>
        <v>1.6874615819787161E-2</v>
      </c>
    </row>
    <row r="45" spans="1:8" x14ac:dyDescent="0.25">
      <c r="A45" s="8">
        <v>31</v>
      </c>
      <c r="B45" s="7">
        <f t="shared" si="4"/>
        <v>-4.4999999999999998E-2</v>
      </c>
      <c r="C45">
        <f t="shared" si="5"/>
        <v>37.294193465431604</v>
      </c>
      <c r="D45" s="7">
        <v>36.74</v>
      </c>
      <c r="E45" s="5">
        <f t="shared" si="3"/>
        <v>1.4860046938547962E-2</v>
      </c>
    </row>
    <row r="46" spans="1:8" x14ac:dyDescent="0.25">
      <c r="A46" s="8">
        <v>33</v>
      </c>
      <c r="B46" s="7">
        <f t="shared" si="4"/>
        <v>-2.5000000000000001E-2</v>
      </c>
      <c r="C46">
        <f t="shared" si="5"/>
        <v>41.8128362380574</v>
      </c>
      <c r="D46" s="7">
        <v>41.75</v>
      </c>
      <c r="E46" s="5">
        <f t="shared" si="3"/>
        <v>1.5027977939513172E-3</v>
      </c>
    </row>
    <row r="47" spans="1:8" x14ac:dyDescent="0.25">
      <c r="A47" s="8">
        <v>35</v>
      </c>
      <c r="B47" s="7">
        <f t="shared" si="4"/>
        <v>-5.0000000000000001E-3</v>
      </c>
      <c r="C47">
        <f t="shared" si="5"/>
        <v>42.501912662227916</v>
      </c>
      <c r="D47" s="7">
        <v>42.82</v>
      </c>
      <c r="E47" s="5">
        <f t="shared" si="3"/>
        <v>-7.48407113580969E-3</v>
      </c>
    </row>
    <row r="48" spans="1:8" x14ac:dyDescent="0.25">
      <c r="A48" s="8">
        <v>37</v>
      </c>
      <c r="B48" s="7">
        <f t="shared" si="4"/>
        <v>1.4999999999999999E-2</v>
      </c>
      <c r="C48">
        <f t="shared" si="5"/>
        <v>42.405054632438706</v>
      </c>
      <c r="D48" s="7">
        <v>42.71</v>
      </c>
      <c r="E48" s="5">
        <f t="shared" si="3"/>
        <v>-7.1912504347540762E-3</v>
      </c>
    </row>
    <row r="49" spans="1:8" x14ac:dyDescent="0.25">
      <c r="A49" s="8">
        <v>39</v>
      </c>
      <c r="B49" s="7">
        <f t="shared" si="4"/>
        <v>3.5000000000000003E-2</v>
      </c>
      <c r="C49">
        <f t="shared" si="5"/>
        <v>40.200535700620229</v>
      </c>
      <c r="D49" s="7">
        <v>40.36</v>
      </c>
      <c r="E49" s="5">
        <f t="shared" si="3"/>
        <v>-3.9667207563433117E-3</v>
      </c>
    </row>
    <row r="50" spans="1:8" x14ac:dyDescent="0.25">
      <c r="A50" s="8">
        <v>41</v>
      </c>
      <c r="B50" s="7">
        <f t="shared" si="4"/>
        <v>5.5E-2</v>
      </c>
      <c r="C50">
        <f t="shared" si="5"/>
        <v>33.274825282609243</v>
      </c>
      <c r="D50" s="7">
        <v>33.67</v>
      </c>
      <c r="E50" s="5">
        <f t="shared" si="3"/>
        <v>-1.1876086922604919E-2</v>
      </c>
    </row>
    <row r="51" spans="1:8" x14ac:dyDescent="0.25">
      <c r="A51" s="8">
        <v>43</v>
      </c>
      <c r="B51" s="7">
        <f t="shared" si="4"/>
        <v>7.4999999999999997E-2</v>
      </c>
      <c r="C51">
        <f t="shared" si="5"/>
        <v>24.035266095113045</v>
      </c>
      <c r="D51" s="7">
        <v>24.24</v>
      </c>
      <c r="E51" s="5">
        <f t="shared" si="3"/>
        <v>-8.518062753155092E-3</v>
      </c>
    </row>
    <row r="52" spans="1:8" x14ac:dyDescent="0.25">
      <c r="A52" s="8">
        <v>45</v>
      </c>
      <c r="B52" s="7">
        <f t="shared" si="4"/>
        <v>9.5000000000000001E-2</v>
      </c>
      <c r="C52">
        <f t="shared" si="5"/>
        <v>16.164308809788796</v>
      </c>
      <c r="D52" s="7">
        <v>16.55</v>
      </c>
      <c r="E52" s="5">
        <f t="shared" si="3"/>
        <v>-2.3860667025715158E-2</v>
      </c>
    </row>
    <row r="53" spans="1:8" x14ac:dyDescent="0.25">
      <c r="A53" s="8">
        <v>47</v>
      </c>
      <c r="B53" s="7">
        <f t="shared" si="4"/>
        <v>0.115</v>
      </c>
      <c r="C53">
        <f t="shared" si="5"/>
        <v>10.726800939777805</v>
      </c>
      <c r="D53" s="7">
        <v>11.07</v>
      </c>
      <c r="E53" s="5">
        <f t="shared" si="3"/>
        <v>-3.199453985852603E-2</v>
      </c>
    </row>
    <row r="54" spans="1:8" x14ac:dyDescent="0.25">
      <c r="A54" s="8">
        <v>49</v>
      </c>
      <c r="B54" s="7">
        <f t="shared" si="4"/>
        <v>0.13500000000000001</v>
      </c>
      <c r="C54">
        <f t="shared" si="5"/>
        <v>7.2404366181358837</v>
      </c>
      <c r="D54" s="7">
        <v>7.46</v>
      </c>
      <c r="E54" s="5">
        <f t="shared" si="3"/>
        <v>-3.0324605192199705E-2</v>
      </c>
    </row>
    <row r="55" spans="1:8" x14ac:dyDescent="0.25">
      <c r="A55" s="8">
        <v>51</v>
      </c>
      <c r="B55" s="7">
        <f t="shared" si="4"/>
        <v>0.155</v>
      </c>
      <c r="C55">
        <f t="shared" si="5"/>
        <v>5.0264817779844995</v>
      </c>
      <c r="D55" s="7">
        <v>5.17</v>
      </c>
      <c r="E55" s="5">
        <f t="shared" si="3"/>
        <v>-2.8552420630289819E-2</v>
      </c>
    </row>
    <row r="56" spans="1:8" x14ac:dyDescent="0.25">
      <c r="A56" s="8">
        <v>53</v>
      </c>
      <c r="B56" s="7">
        <f t="shared" si="4"/>
        <v>0.17500000000000002</v>
      </c>
      <c r="C56">
        <f>$D$2*$D$1*$D$3/(2*$D$4)*((1+((B56-$D$4/2)/$D$4)^2)^(-3/2)+(1+((B56+$D$4/2)/$D$4)^2)^(-3/2))*10000</f>
        <v>3.5956452223397593</v>
      </c>
      <c r="D56" s="7">
        <v>3.71</v>
      </c>
      <c r="E56" s="5">
        <f t="shared" si="3"/>
        <v>-3.1803687680239973E-2</v>
      </c>
    </row>
    <row r="58" spans="1:8" x14ac:dyDescent="0.25">
      <c r="A58" t="s">
        <v>7</v>
      </c>
      <c r="B58" t="s">
        <v>7</v>
      </c>
      <c r="C58" t="s">
        <v>15</v>
      </c>
      <c r="D58" t="s">
        <v>15</v>
      </c>
      <c r="E58" t="s">
        <v>15</v>
      </c>
      <c r="F58" t="s">
        <v>41</v>
      </c>
      <c r="G58">
        <f>(A63+A81)/2</f>
        <v>37</v>
      </c>
      <c r="H58" t="s">
        <v>42</v>
      </c>
    </row>
    <row r="59" spans="1:8" x14ac:dyDescent="0.25">
      <c r="A59" t="s">
        <v>35</v>
      </c>
      <c r="B59" t="s">
        <v>12</v>
      </c>
      <c r="C59" t="s">
        <v>17</v>
      </c>
      <c r="D59" t="s">
        <v>21</v>
      </c>
      <c r="E59" t="s">
        <v>22</v>
      </c>
      <c r="F59" t="s">
        <v>45</v>
      </c>
      <c r="G59">
        <f>(3/4*A64+1/4*A65+A80)/2</f>
        <v>37.25</v>
      </c>
      <c r="H59" t="s">
        <v>42</v>
      </c>
    </row>
    <row r="60" spans="1:8" x14ac:dyDescent="0.25">
      <c r="A60" t="s">
        <v>36</v>
      </c>
      <c r="B60" t="s">
        <v>34</v>
      </c>
      <c r="C60" t="s">
        <v>32</v>
      </c>
      <c r="D60" t="s">
        <v>37</v>
      </c>
      <c r="E60" s="6" t="s">
        <v>38</v>
      </c>
      <c r="F60" t="s">
        <v>46</v>
      </c>
      <c r="G60">
        <f>G58-G59</f>
        <v>-0.25</v>
      </c>
      <c r="H60" t="s">
        <v>42</v>
      </c>
    </row>
    <row r="61" spans="1:8" x14ac:dyDescent="0.25">
      <c r="A61" s="8">
        <v>15</v>
      </c>
      <c r="B61" s="7">
        <f>(A61-$G$58+$G$60)*0.01</f>
        <v>-0.2225</v>
      </c>
      <c r="C61">
        <f>$D$2*$D$1*$D$3/(2*$D$4)*((1+((B61-$D$4/4)/$D$4)^2)^(-3/2)+(1+((B61+$D$4/4)/$D$4)^2)^(-3/2))*10000</f>
        <v>1.654150744582068</v>
      </c>
      <c r="D61" s="7">
        <v>1.73</v>
      </c>
      <c r="E61" s="5">
        <f t="shared" ref="E61:E81" si="6">(C61-D61)/C61</f>
        <v>-4.5853895520928341E-2</v>
      </c>
    </row>
    <row r="62" spans="1:8" x14ac:dyDescent="0.25">
      <c r="A62" s="8">
        <v>17</v>
      </c>
      <c r="B62" s="7">
        <f t="shared" ref="B62:B81" si="7">(A62-$G$58+$G$60)*0.01</f>
        <v>-0.20250000000000001</v>
      </c>
      <c r="C62">
        <f t="shared" ref="C62:C81" si="8">$D$2*$D$1*$D$3/(2*$D$4)*((1+((B62-$D$4/4)/$D$4)^2)^(-3/2)+(1+((B62+$D$4/4)/$D$4)^2)^(-3/2))*10000</f>
        <v>2.1442083703749852</v>
      </c>
      <c r="D62" s="7">
        <v>2.23</v>
      </c>
      <c r="E62" s="5">
        <f t="shared" si="6"/>
        <v>-4.0010864060758822E-2</v>
      </c>
    </row>
    <row r="63" spans="1:8" x14ac:dyDescent="0.25">
      <c r="A63" s="8">
        <v>19</v>
      </c>
      <c r="B63" s="7">
        <f t="shared" si="7"/>
        <v>-0.1825</v>
      </c>
      <c r="C63">
        <f t="shared" si="8"/>
        <v>2.8399690752599311</v>
      </c>
      <c r="D63" s="7">
        <v>2.91</v>
      </c>
      <c r="E63" s="5">
        <f t="shared" si="6"/>
        <v>-2.465904482909179E-2</v>
      </c>
    </row>
    <row r="64" spans="1:8" x14ac:dyDescent="0.25">
      <c r="A64" s="8">
        <v>21</v>
      </c>
      <c r="B64" s="7">
        <f t="shared" si="7"/>
        <v>-0.16250000000000001</v>
      </c>
      <c r="C64">
        <f t="shared" si="8"/>
        <v>3.8545875326426349</v>
      </c>
      <c r="D64" s="7">
        <v>3.92</v>
      </c>
      <c r="E64" s="5">
        <f t="shared" si="6"/>
        <v>-1.6970030334872033E-2</v>
      </c>
    </row>
    <row r="65" spans="1:5" x14ac:dyDescent="0.25">
      <c r="A65" s="8">
        <v>23</v>
      </c>
      <c r="B65" s="7">
        <f t="shared" si="7"/>
        <v>-0.14250000000000002</v>
      </c>
      <c r="C65">
        <f t="shared" si="8"/>
        <v>5.3768795869698085</v>
      </c>
      <c r="D65" s="7">
        <v>5.47</v>
      </c>
      <c r="E65" s="5">
        <f t="shared" si="6"/>
        <v>-1.7318671828890658E-2</v>
      </c>
    </row>
    <row r="66" spans="1:5" x14ac:dyDescent="0.25">
      <c r="A66" s="8">
        <v>25</v>
      </c>
      <c r="B66" s="7">
        <f t="shared" si="7"/>
        <v>-0.1225</v>
      </c>
      <c r="C66">
        <f t="shared" si="8"/>
        <v>7.7255551658510768</v>
      </c>
      <c r="D66" s="7">
        <v>7.87</v>
      </c>
      <c r="E66" s="5">
        <f t="shared" si="6"/>
        <v>-1.8697016725400691E-2</v>
      </c>
    </row>
    <row r="67" spans="1:5" x14ac:dyDescent="0.25">
      <c r="A67" s="8">
        <v>27</v>
      </c>
      <c r="B67" s="7">
        <f t="shared" si="7"/>
        <v>-0.10250000000000001</v>
      </c>
      <c r="C67">
        <f t="shared" si="8"/>
        <v>11.429456309165587</v>
      </c>
      <c r="D67" s="7">
        <v>11.65</v>
      </c>
      <c r="E67" s="5">
        <f t="shared" si="6"/>
        <v>-1.9296078909506225E-2</v>
      </c>
    </row>
    <row r="68" spans="1:5" x14ac:dyDescent="0.25">
      <c r="A68" s="8">
        <v>29</v>
      </c>
      <c r="B68" s="7">
        <f t="shared" si="7"/>
        <v>-8.2500000000000004E-2</v>
      </c>
      <c r="C68">
        <f t="shared" si="8"/>
        <v>17.288024128054783</v>
      </c>
      <c r="D68" s="7">
        <v>17.48</v>
      </c>
      <c r="E68" s="5">
        <f t="shared" si="6"/>
        <v>-1.1104558307139427E-2</v>
      </c>
    </row>
    <row r="69" spans="1:5" x14ac:dyDescent="0.25">
      <c r="A69" s="8">
        <v>31</v>
      </c>
      <c r="B69" s="7">
        <f t="shared" si="7"/>
        <v>-6.25E-2</v>
      </c>
      <c r="C69">
        <f t="shared" si="8"/>
        <v>26.158225816510893</v>
      </c>
      <c r="D69" s="7">
        <v>26</v>
      </c>
      <c r="E69" s="5">
        <f t="shared" si="6"/>
        <v>6.0487977136056935E-3</v>
      </c>
    </row>
    <row r="70" spans="1:5" x14ac:dyDescent="0.25">
      <c r="A70" s="8">
        <v>33</v>
      </c>
      <c r="B70" s="7">
        <f t="shared" si="7"/>
        <v>-4.2500000000000003E-2</v>
      </c>
      <c r="C70">
        <f t="shared" si="8"/>
        <v>37.805103903500587</v>
      </c>
      <c r="D70" s="7">
        <v>37.64</v>
      </c>
      <c r="E70" s="5">
        <f t="shared" si="6"/>
        <v>4.3672384533586395E-3</v>
      </c>
    </row>
    <row r="71" spans="1:5" x14ac:dyDescent="0.25">
      <c r="A71" s="8">
        <v>35</v>
      </c>
      <c r="B71" s="7">
        <f t="shared" si="7"/>
        <v>-2.2499999999999999E-2</v>
      </c>
      <c r="C71">
        <f t="shared" si="8"/>
        <v>48.913441166505095</v>
      </c>
      <c r="D71" s="7">
        <v>48.96</v>
      </c>
      <c r="E71" s="5">
        <f t="shared" si="6"/>
        <v>-9.5186174565834065E-4</v>
      </c>
    </row>
    <row r="72" spans="1:5" x14ac:dyDescent="0.25">
      <c r="A72" s="8">
        <v>37</v>
      </c>
      <c r="B72" s="7">
        <f t="shared" si="7"/>
        <v>-2.5000000000000001E-3</v>
      </c>
      <c r="C72">
        <f t="shared" si="8"/>
        <v>54.167768990814487</v>
      </c>
      <c r="D72" s="7">
        <v>53.48</v>
      </c>
      <c r="E72" s="5">
        <f t="shared" si="6"/>
        <v>1.2697015284700368E-2</v>
      </c>
    </row>
    <row r="73" spans="1:5" x14ac:dyDescent="0.25">
      <c r="A73" s="8">
        <v>39</v>
      </c>
      <c r="B73" s="7">
        <f t="shared" si="7"/>
        <v>1.7500000000000002E-2</v>
      </c>
      <c r="C73">
        <f t="shared" si="8"/>
        <v>50.951590058157997</v>
      </c>
      <c r="D73" s="7">
        <v>50.49</v>
      </c>
      <c r="E73" s="5">
        <f t="shared" si="6"/>
        <v>9.0593847538638014E-3</v>
      </c>
    </row>
    <row r="74" spans="1:5" x14ac:dyDescent="0.25">
      <c r="A74" s="8">
        <v>41</v>
      </c>
      <c r="B74" s="7">
        <f t="shared" si="7"/>
        <v>3.7499999999999999E-2</v>
      </c>
      <c r="C74">
        <f t="shared" si="8"/>
        <v>40.841479885545468</v>
      </c>
      <c r="D74" s="7">
        <v>40.74</v>
      </c>
      <c r="E74" s="5">
        <f t="shared" si="6"/>
        <v>2.4847259656078542E-3</v>
      </c>
    </row>
    <row r="75" spans="1:5" x14ac:dyDescent="0.25">
      <c r="A75" s="8">
        <v>43</v>
      </c>
      <c r="B75" s="7">
        <f t="shared" si="7"/>
        <v>5.7500000000000002E-2</v>
      </c>
      <c r="C75">
        <f t="shared" si="8"/>
        <v>28.873764003932717</v>
      </c>
      <c r="D75" s="7">
        <v>29.12</v>
      </c>
      <c r="E75" s="5">
        <f t="shared" si="6"/>
        <v>-8.528018585791098E-3</v>
      </c>
    </row>
    <row r="76" spans="1:5" x14ac:dyDescent="0.25">
      <c r="A76" s="8">
        <v>45</v>
      </c>
      <c r="B76" s="7">
        <f t="shared" si="7"/>
        <v>7.7499999999999999E-2</v>
      </c>
      <c r="C76">
        <f t="shared" si="8"/>
        <v>19.198881967289402</v>
      </c>
      <c r="D76" s="7">
        <v>19.25</v>
      </c>
      <c r="E76" s="5">
        <f t="shared" si="6"/>
        <v>-2.6625525797643449E-3</v>
      </c>
    </row>
    <row r="77" spans="1:5" x14ac:dyDescent="0.25">
      <c r="A77" s="8">
        <v>47</v>
      </c>
      <c r="B77" s="7">
        <f t="shared" si="7"/>
        <v>9.7500000000000003E-2</v>
      </c>
      <c r="C77">
        <f t="shared" si="8"/>
        <v>12.655503043991084</v>
      </c>
      <c r="D77" s="7">
        <v>12.87</v>
      </c>
      <c r="E77" s="5">
        <f t="shared" si="6"/>
        <v>-1.6948907938571414E-2</v>
      </c>
    </row>
    <row r="78" spans="1:5" x14ac:dyDescent="0.25">
      <c r="A78" s="8">
        <v>49</v>
      </c>
      <c r="B78" s="7">
        <f t="shared" si="7"/>
        <v>0.11750000000000001</v>
      </c>
      <c r="C78">
        <f t="shared" si="8"/>
        <v>8.4979351489326831</v>
      </c>
      <c r="D78" s="7">
        <v>8.4700000000000006</v>
      </c>
      <c r="E78" s="5">
        <f t="shared" si="6"/>
        <v>3.2872866694200449E-3</v>
      </c>
    </row>
    <row r="79" spans="1:5" x14ac:dyDescent="0.25">
      <c r="A79" s="8">
        <v>51</v>
      </c>
      <c r="B79" s="7">
        <f t="shared" si="7"/>
        <v>0.13750000000000001</v>
      </c>
      <c r="C79">
        <f t="shared" si="8"/>
        <v>5.8702076515725485</v>
      </c>
      <c r="D79" s="7">
        <v>6.02</v>
      </c>
      <c r="E79" s="5">
        <f t="shared" si="6"/>
        <v>-2.5517384957808725E-2</v>
      </c>
    </row>
    <row r="80" spans="1:5" x14ac:dyDescent="0.25">
      <c r="A80" s="8">
        <v>53</v>
      </c>
      <c r="B80" s="7">
        <f t="shared" si="7"/>
        <v>0.1575</v>
      </c>
      <c r="C80">
        <f t="shared" si="8"/>
        <v>4.1778698728169079</v>
      </c>
      <c r="D80" s="7">
        <v>4.29</v>
      </c>
      <c r="E80" s="5">
        <f t="shared" si="6"/>
        <v>-2.6839066461275145E-2</v>
      </c>
    </row>
    <row r="81" spans="1:5" x14ac:dyDescent="0.25">
      <c r="A81" s="8">
        <v>55</v>
      </c>
      <c r="B81" s="7">
        <f t="shared" si="7"/>
        <v>0.17749999999999999</v>
      </c>
      <c r="C81">
        <f t="shared" si="8"/>
        <v>3.0579708874911842</v>
      </c>
      <c r="D81" s="7">
        <v>3.11</v>
      </c>
      <c r="E81" s="5">
        <f t="shared" si="6"/>
        <v>-1.7014260247422221E-2</v>
      </c>
    </row>
  </sheetData>
  <mergeCells count="6">
    <mergeCell ref="D6:E6"/>
    <mergeCell ref="A1:C1"/>
    <mergeCell ref="A2:C2"/>
    <mergeCell ref="A3:C3"/>
    <mergeCell ref="A4:C4"/>
    <mergeCell ref="A6:C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8F45C-621D-4489-AE66-56A412F5F40A}">
  <dimension ref="A1:J30"/>
  <sheetViews>
    <sheetView tabSelected="1" zoomScale="70" zoomScaleNormal="70" workbookViewId="0">
      <selection activeCell="M12" sqref="M12"/>
    </sheetView>
  </sheetViews>
  <sheetFormatPr baseColWidth="10" defaultRowHeight="15.75" x14ac:dyDescent="0.25"/>
  <cols>
    <col min="1" max="1" width="11.875" bestFit="1" customWidth="1"/>
  </cols>
  <sheetData>
    <row r="1" spans="1:10" x14ac:dyDescent="0.25">
      <c r="A1" s="11" t="s">
        <v>8</v>
      </c>
      <c r="B1" s="11"/>
      <c r="C1" s="11"/>
      <c r="D1" s="1">
        <v>1.26E-6</v>
      </c>
      <c r="E1" t="s">
        <v>0</v>
      </c>
    </row>
    <row r="2" spans="1:10" x14ac:dyDescent="0.25">
      <c r="A2" s="10" t="s">
        <v>4</v>
      </c>
      <c r="B2" s="10"/>
      <c r="C2" s="10"/>
      <c r="D2">
        <v>368</v>
      </c>
      <c r="E2" t="s">
        <v>1</v>
      </c>
    </row>
    <row r="3" spans="1:10" x14ac:dyDescent="0.25">
      <c r="A3" s="10" t="s">
        <v>5</v>
      </c>
      <c r="B3" s="10"/>
      <c r="C3" s="10"/>
      <c r="D3">
        <v>1</v>
      </c>
      <c r="E3" t="s">
        <v>2</v>
      </c>
    </row>
    <row r="4" spans="1:10" x14ac:dyDescent="0.25">
      <c r="A4" s="10" t="s">
        <v>25</v>
      </c>
      <c r="B4" s="10"/>
      <c r="C4" s="10"/>
      <c r="D4">
        <v>0.05</v>
      </c>
      <c r="E4" t="s">
        <v>3</v>
      </c>
    </row>
    <row r="5" spans="1:10" x14ac:dyDescent="0.25">
      <c r="A5" s="10" t="s">
        <v>26</v>
      </c>
      <c r="B5" s="10"/>
      <c r="C5" s="10"/>
      <c r="D5">
        <v>0.39200000000000002</v>
      </c>
      <c r="E5" t="s">
        <v>3</v>
      </c>
    </row>
    <row r="7" spans="1:10" x14ac:dyDescent="0.25">
      <c r="A7" t="s">
        <v>7</v>
      </c>
    </row>
    <row r="8" spans="1:10" x14ac:dyDescent="0.25">
      <c r="A8" t="s">
        <v>35</v>
      </c>
      <c r="B8" t="s">
        <v>27</v>
      </c>
      <c r="C8" t="s">
        <v>28</v>
      </c>
      <c r="D8" t="s">
        <v>29</v>
      </c>
      <c r="E8" t="s">
        <v>9</v>
      </c>
      <c r="F8" t="s">
        <v>30</v>
      </c>
      <c r="G8" t="s">
        <v>11</v>
      </c>
      <c r="H8" t="s">
        <v>43</v>
      </c>
      <c r="I8" s="7">
        <f>(A30+A11)/2+D5*100/2</f>
        <v>51.1</v>
      </c>
      <c r="J8" t="s">
        <v>42</v>
      </c>
    </row>
    <row r="9" spans="1:10" x14ac:dyDescent="0.25">
      <c r="A9" t="s">
        <v>36</v>
      </c>
      <c r="B9" t="s">
        <v>34</v>
      </c>
      <c r="E9" t="s">
        <v>37</v>
      </c>
      <c r="F9" t="s">
        <v>37</v>
      </c>
      <c r="G9" t="s">
        <v>38</v>
      </c>
      <c r="H9" t="s">
        <v>45</v>
      </c>
      <c r="I9">
        <f>(9/10*A11+1/10*A12+A30)/2+D5*100/2</f>
        <v>51.25</v>
      </c>
      <c r="J9" t="s">
        <v>42</v>
      </c>
    </row>
    <row r="10" spans="1:10" x14ac:dyDescent="0.25">
      <c r="A10">
        <v>0</v>
      </c>
      <c r="B10">
        <f>($I$8-$I$10-A10)*0.01</f>
        <v>0.51249999999999996</v>
      </c>
      <c r="C10">
        <f>B10/((B10^2+$D$4^2)^(1/2))</f>
        <v>0.99527463392561599</v>
      </c>
      <c r="D10">
        <f>-($D$5-B10)/((($D$5-B10)^2+$D$4^2)^(1/2))</f>
        <v>0.92364286445966659</v>
      </c>
      <c r="E10">
        <f>$D$2*$D$1*$D$3/(2*$D$5)*(C10-D10)*10000</f>
        <v>0.42365075084147219</v>
      </c>
      <c r="F10">
        <v>0.44</v>
      </c>
      <c r="G10" s="5">
        <f>(E10-F10)/E10</f>
        <v>-3.8591337619617749E-2</v>
      </c>
      <c r="H10" t="s">
        <v>46</v>
      </c>
      <c r="I10" s="7">
        <f>I8-I9</f>
        <v>-0.14999999999999858</v>
      </c>
      <c r="J10" t="s">
        <v>42</v>
      </c>
    </row>
    <row r="11" spans="1:10" x14ac:dyDescent="0.25">
      <c r="A11">
        <v>3</v>
      </c>
      <c r="B11">
        <f t="shared" ref="B11:B30" si="0">($I$8-$I$10-A11)*0.01</f>
        <v>0.48249999999999998</v>
      </c>
      <c r="C11">
        <f t="shared" ref="C11:C30" si="1">B11/((B11^2+$D$4^2)^(1/2))</f>
        <v>0.99467358858236266</v>
      </c>
      <c r="D11">
        <f t="shared" ref="D11:D30" si="2">-($D$5-B11)/((($D$5-B11)^2+$D$4^2)^(1/2))</f>
        <v>0.8752954046044521</v>
      </c>
      <c r="E11">
        <f t="shared" ref="E11:E30" si="3">$D$2*$D$1*$D$3/(2*$D$5)*(C11-D11)*10000</f>
        <v>0.70603668809792819</v>
      </c>
      <c r="F11">
        <v>0.73</v>
      </c>
      <c r="G11" s="5">
        <f t="shared" ref="G11:G30" si="4">(E11-F11)/E11</f>
        <v>-3.3940604370899283E-2</v>
      </c>
    </row>
    <row r="12" spans="1:10" x14ac:dyDescent="0.25">
      <c r="A12">
        <v>6</v>
      </c>
      <c r="B12">
        <f t="shared" si="0"/>
        <v>0.45250000000000001</v>
      </c>
      <c r="C12">
        <f t="shared" si="1"/>
        <v>0.9939505206932191</v>
      </c>
      <c r="D12">
        <f t="shared" si="2"/>
        <v>0.77082573545211275</v>
      </c>
      <c r="E12">
        <f t="shared" si="3"/>
        <v>1.3196237298545432</v>
      </c>
      <c r="F12">
        <v>1.36</v>
      </c>
      <c r="G12" s="5">
        <f t="shared" si="4"/>
        <v>-3.0596805158927667E-2</v>
      </c>
    </row>
    <row r="13" spans="1:10" x14ac:dyDescent="0.25">
      <c r="A13">
        <v>9</v>
      </c>
      <c r="B13">
        <f t="shared" si="0"/>
        <v>0.42249999999999999</v>
      </c>
      <c r="C13">
        <f t="shared" si="1"/>
        <v>0.99307014970063545</v>
      </c>
      <c r="D13">
        <f t="shared" si="2"/>
        <v>0.5207592020221824</v>
      </c>
      <c r="E13">
        <f t="shared" si="3"/>
        <v>2.7933818905554224</v>
      </c>
      <c r="F13">
        <v>2.83</v>
      </c>
      <c r="G13" s="5">
        <f t="shared" si="4"/>
        <v>-1.3108880518050718E-2</v>
      </c>
    </row>
    <row r="14" spans="1:10" x14ac:dyDescent="0.25">
      <c r="A14">
        <v>12</v>
      </c>
      <c r="B14">
        <f t="shared" si="0"/>
        <v>0.39250000000000002</v>
      </c>
      <c r="C14">
        <f t="shared" si="1"/>
        <v>0.99198351733012025</v>
      </c>
      <c r="D14">
        <f t="shared" si="2"/>
        <v>9.9995000374968838E-3</v>
      </c>
      <c r="E14">
        <f t="shared" si="3"/>
        <v>5.8077340451306583</v>
      </c>
      <c r="F14">
        <v>5.81</v>
      </c>
      <c r="G14" s="5">
        <f t="shared" si="4"/>
        <v>-3.9016161066141893E-4</v>
      </c>
    </row>
    <row r="15" spans="1:10" x14ac:dyDescent="0.25">
      <c r="A15">
        <v>15</v>
      </c>
      <c r="B15">
        <f t="shared" si="0"/>
        <v>0.36249999999999999</v>
      </c>
      <c r="C15">
        <f t="shared" si="1"/>
        <v>0.99062112924347479</v>
      </c>
      <c r="D15">
        <f t="shared" si="2"/>
        <v>-0.50814886197828624</v>
      </c>
      <c r="E15">
        <f t="shared" si="3"/>
        <v>8.8641539480829863</v>
      </c>
      <c r="F15">
        <v>8.8699999999999992</v>
      </c>
      <c r="G15" s="5">
        <f t="shared" si="4"/>
        <v>-6.595160633776256E-4</v>
      </c>
    </row>
    <row r="16" spans="1:10" x14ac:dyDescent="0.25">
      <c r="A16">
        <v>18</v>
      </c>
      <c r="B16">
        <f t="shared" si="0"/>
        <v>0.33250000000000002</v>
      </c>
      <c r="C16">
        <f t="shared" si="1"/>
        <v>0.98888174910629112</v>
      </c>
      <c r="D16">
        <f t="shared" si="2"/>
        <v>-0.76557811257033259</v>
      </c>
      <c r="E16">
        <f t="shared" si="3"/>
        <v>10.376376896201744</v>
      </c>
      <c r="F16">
        <v>10.41</v>
      </c>
      <c r="G16" s="5">
        <f t="shared" si="4"/>
        <v>-3.2403510526456888E-3</v>
      </c>
    </row>
    <row r="17" spans="1:7" x14ac:dyDescent="0.25">
      <c r="A17">
        <v>21</v>
      </c>
      <c r="B17">
        <f t="shared" si="0"/>
        <v>0.30249999999999999</v>
      </c>
      <c r="C17">
        <f t="shared" si="1"/>
        <v>0.98661341139053516</v>
      </c>
      <c r="D17">
        <f t="shared" si="2"/>
        <v>-0.87300455986068415</v>
      </c>
      <c r="E17">
        <f t="shared" si="3"/>
        <v>10.99831200140007</v>
      </c>
      <c r="F17">
        <v>11.04</v>
      </c>
      <c r="G17" s="5">
        <f t="shared" si="4"/>
        <v>-3.7903997081209025E-3</v>
      </c>
    </row>
    <row r="18" spans="1:7" x14ac:dyDescent="0.25">
      <c r="A18">
        <v>24</v>
      </c>
      <c r="B18">
        <f t="shared" si="0"/>
        <v>0.27250000000000002</v>
      </c>
      <c r="C18">
        <f t="shared" si="1"/>
        <v>0.9835798708949719</v>
      </c>
      <c r="D18">
        <f t="shared" si="2"/>
        <v>-0.92250492167927711</v>
      </c>
      <c r="E18">
        <f t="shared" si="3"/>
        <v>11.273130058939129</v>
      </c>
      <c r="F18">
        <v>11.31</v>
      </c>
      <c r="G18" s="5">
        <f t="shared" si="4"/>
        <v>-3.2706037159249235E-3</v>
      </c>
    </row>
    <row r="19" spans="1:7" x14ac:dyDescent="0.25">
      <c r="A19">
        <v>27</v>
      </c>
      <c r="B19">
        <f t="shared" si="0"/>
        <v>0.24249999999999999</v>
      </c>
      <c r="C19">
        <f t="shared" si="1"/>
        <v>0.97939834769007483</v>
      </c>
      <c r="D19">
        <f t="shared" si="2"/>
        <v>-0.94836564170593307</v>
      </c>
      <c r="E19">
        <f t="shared" si="3"/>
        <v>11.401347022999246</v>
      </c>
      <c r="F19">
        <v>11.44</v>
      </c>
      <c r="G19" s="5">
        <f t="shared" si="4"/>
        <v>-3.3902114305249011E-3</v>
      </c>
    </row>
    <row r="20" spans="1:7" x14ac:dyDescent="0.25">
      <c r="A20">
        <v>30</v>
      </c>
      <c r="B20">
        <f t="shared" si="0"/>
        <v>0.21249999999999999</v>
      </c>
      <c r="C20">
        <f t="shared" si="1"/>
        <v>0.97341716833357594</v>
      </c>
      <c r="D20">
        <f t="shared" si="2"/>
        <v>-0.96332544353800675</v>
      </c>
      <c r="E20">
        <f t="shared" si="3"/>
        <v>11.454449161640502</v>
      </c>
      <c r="F20">
        <v>11.48</v>
      </c>
      <c r="G20" s="5">
        <f t="shared" si="4"/>
        <v>-2.2306474976609742E-3</v>
      </c>
    </row>
    <row r="21" spans="1:7" x14ac:dyDescent="0.25">
      <c r="A21">
        <v>33</v>
      </c>
      <c r="B21">
        <f t="shared" si="0"/>
        <v>0.1825</v>
      </c>
      <c r="C21">
        <f t="shared" si="1"/>
        <v>0.96445828683689094</v>
      </c>
      <c r="D21">
        <f t="shared" si="2"/>
        <v>-0.97268153352129749</v>
      </c>
      <c r="E21">
        <f t="shared" si="3"/>
        <v>11.456798366118429</v>
      </c>
      <c r="F21">
        <v>11.48</v>
      </c>
      <c r="G21" s="5">
        <f t="shared" si="4"/>
        <v>-2.0251411555069735E-3</v>
      </c>
    </row>
    <row r="22" spans="1:7" x14ac:dyDescent="0.25">
      <c r="A22">
        <v>36</v>
      </c>
      <c r="B22">
        <f t="shared" si="0"/>
        <v>0.1525</v>
      </c>
      <c r="C22">
        <f t="shared" si="1"/>
        <v>0.95022954097349766</v>
      </c>
      <c r="D22">
        <f t="shared" si="2"/>
        <v>-0.97889532543174018</v>
      </c>
      <c r="E22">
        <f t="shared" si="3"/>
        <v>11.409395638453834</v>
      </c>
      <c r="F22">
        <v>11.43</v>
      </c>
      <c r="G22" s="5">
        <f t="shared" si="4"/>
        <v>-1.8059117414354299E-3</v>
      </c>
    </row>
    <row r="23" spans="1:7" x14ac:dyDescent="0.25">
      <c r="A23">
        <v>39</v>
      </c>
      <c r="B23">
        <f t="shared" si="0"/>
        <v>0.1225</v>
      </c>
      <c r="C23">
        <f t="shared" si="1"/>
        <v>0.92584764369519867</v>
      </c>
      <c r="D23">
        <f t="shared" si="2"/>
        <v>-0.98322146803054633</v>
      </c>
      <c r="E23">
        <f t="shared" si="3"/>
        <v>11.290780175063691</v>
      </c>
      <c r="F23">
        <v>11.31</v>
      </c>
      <c r="G23" s="5">
        <f t="shared" si="4"/>
        <v>-1.7022583593255297E-3</v>
      </c>
    </row>
    <row r="24" spans="1:7" x14ac:dyDescent="0.25">
      <c r="A24">
        <v>42</v>
      </c>
      <c r="B24">
        <f t="shared" si="0"/>
        <v>9.2499999999999999E-2</v>
      </c>
      <c r="C24">
        <f t="shared" si="1"/>
        <v>0.87970651357612695</v>
      </c>
      <c r="D24">
        <f t="shared" si="2"/>
        <v>-0.98634938336266409</v>
      </c>
      <c r="E24">
        <f t="shared" si="3"/>
        <v>11.036387733323707</v>
      </c>
      <c r="F24">
        <v>11.06</v>
      </c>
      <c r="G24" s="5">
        <f t="shared" si="4"/>
        <v>-2.139492309154529E-3</v>
      </c>
    </row>
    <row r="25" spans="1:7" x14ac:dyDescent="0.25">
      <c r="A25">
        <v>45</v>
      </c>
      <c r="B25">
        <f t="shared" si="0"/>
        <v>6.25E-2</v>
      </c>
      <c r="C25">
        <f t="shared" si="1"/>
        <v>0.78086880944303028</v>
      </c>
      <c r="D25">
        <f t="shared" si="2"/>
        <v>-0.98868181058466886</v>
      </c>
      <c r="E25">
        <f t="shared" si="3"/>
        <v>10.46562795273525</v>
      </c>
      <c r="F25">
        <v>10.47</v>
      </c>
      <c r="G25" s="5">
        <f t="shared" si="4"/>
        <v>-4.177529799927313E-4</v>
      </c>
    </row>
    <row r="26" spans="1:7" x14ac:dyDescent="0.25">
      <c r="A26">
        <v>48</v>
      </c>
      <c r="B26">
        <f t="shared" si="0"/>
        <v>3.2500000000000001E-2</v>
      </c>
      <c r="C26">
        <f t="shared" si="1"/>
        <v>0.54498835059541406</v>
      </c>
      <c r="D26">
        <f t="shared" si="2"/>
        <v>-0.99046618497613326</v>
      </c>
      <c r="E26">
        <f t="shared" si="3"/>
        <v>9.0811168246660081</v>
      </c>
      <c r="F26">
        <v>9.08</v>
      </c>
      <c r="G26" s="5">
        <f t="shared" si="4"/>
        <v>1.2298318451036094E-4</v>
      </c>
    </row>
    <row r="27" spans="1:7" x14ac:dyDescent="0.25">
      <c r="A27">
        <v>51</v>
      </c>
      <c r="B27">
        <f t="shared" si="0"/>
        <v>2.5000000000000001E-3</v>
      </c>
      <c r="C27">
        <f t="shared" si="1"/>
        <v>4.9937616943892225E-2</v>
      </c>
      <c r="D27">
        <f t="shared" si="2"/>
        <v>-0.99186106227449455</v>
      </c>
      <c r="E27">
        <f t="shared" si="3"/>
        <v>6.1614950456630311</v>
      </c>
      <c r="F27">
        <v>6.21</v>
      </c>
      <c r="G27" s="5">
        <f t="shared" si="4"/>
        <v>-7.8722702814004002E-3</v>
      </c>
    </row>
    <row r="28" spans="1:7" x14ac:dyDescent="0.25">
      <c r="A28">
        <v>54</v>
      </c>
      <c r="B28">
        <f t="shared" si="0"/>
        <v>-2.75E-2</v>
      </c>
      <c r="C28">
        <f t="shared" si="1"/>
        <v>-0.48191874977215582</v>
      </c>
      <c r="D28">
        <f t="shared" si="2"/>
        <v>-0.99297172565393932</v>
      </c>
      <c r="E28">
        <f t="shared" si="3"/>
        <v>3.0225133145008334</v>
      </c>
      <c r="F28">
        <v>3.07</v>
      </c>
      <c r="G28" s="5">
        <f t="shared" si="4"/>
        <v>-1.571099299094696E-2</v>
      </c>
    </row>
    <row r="29" spans="1:7" x14ac:dyDescent="0.25">
      <c r="A29">
        <v>57</v>
      </c>
      <c r="B29">
        <f t="shared" si="0"/>
        <v>-5.7500000000000002E-2</v>
      </c>
      <c r="C29">
        <f t="shared" si="1"/>
        <v>-0.75460552216350474</v>
      </c>
      <c r="D29">
        <f t="shared" si="2"/>
        <v>-0.9938702452102437</v>
      </c>
      <c r="E29">
        <f t="shared" si="3"/>
        <v>1.4150799334478561</v>
      </c>
      <c r="F29">
        <v>1.45</v>
      </c>
      <c r="G29" s="5">
        <f t="shared" si="4"/>
        <v>-2.467709825201236E-2</v>
      </c>
    </row>
    <row r="30" spans="1:7" x14ac:dyDescent="0.25">
      <c r="A30">
        <v>60</v>
      </c>
      <c r="B30">
        <f t="shared" si="0"/>
        <v>-8.7500000000000008E-2</v>
      </c>
      <c r="C30">
        <f t="shared" si="1"/>
        <v>-0.86824314212445919</v>
      </c>
      <c r="D30">
        <f t="shared" si="2"/>
        <v>-0.99460727037094254</v>
      </c>
      <c r="E30">
        <f t="shared" si="3"/>
        <v>0.74735355848634433</v>
      </c>
      <c r="F30">
        <v>0.76</v>
      </c>
      <c r="G30" s="5">
        <f t="shared" si="4"/>
        <v>-1.6921631495632677E-2</v>
      </c>
    </row>
  </sheetData>
  <mergeCells count="5">
    <mergeCell ref="A1:C1"/>
    <mergeCell ref="A2:C2"/>
    <mergeCell ref="A3:C3"/>
    <mergeCell ref="A4:C4"/>
    <mergeCell ref="A5:C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Ark1</vt:lpstr>
      <vt:lpstr>Ark2</vt:lpstr>
      <vt:lpstr>Ark3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Holst Aasland</dc:creator>
  <cp:lastModifiedBy>Olav Milian Schmitt Gran</cp:lastModifiedBy>
  <dcterms:created xsi:type="dcterms:W3CDTF">2018-02-12T14:37:50Z</dcterms:created>
  <dcterms:modified xsi:type="dcterms:W3CDTF">2018-04-16T11:04:37Z</dcterms:modified>
</cp:coreProperties>
</file>