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Documents\Lafe\"/>
    </mc:Choice>
  </mc:AlternateContent>
  <xr:revisionPtr revIDLastSave="0" documentId="13_ncr:1_{35F9889F-EEC1-4E1E-AC8B-FB3CBA42230B}" xr6:coauthVersionLast="45" xr6:coauthVersionMax="45" xr10:uidLastSave="{00000000-0000-0000-0000-000000000000}"/>
  <bookViews>
    <workbookView xWindow="-28920" yWindow="-120" windowWidth="29040" windowHeight="15990" firstSheet="3" activeTab="3" xr2:uid="{00000000-000D-0000-FFFF-FFFF00000000}"/>
  </bookViews>
  <sheets>
    <sheet name="DEZ" sheetId="1" state="hidden" r:id="rId1"/>
    <sheet name="FEV" sheetId="2" r:id="rId2"/>
    <sheet name="MAR" sheetId="3" r:id="rId3"/>
    <sheet name="AGOSTO20" sheetId="21" r:id="rId4"/>
    <sheet name="Plan1" sheetId="17" r:id="rId5"/>
  </sheets>
  <externalReferences>
    <externalReference r:id="rId6"/>
  </externalReferences>
  <definedNames>
    <definedName name="_xlnm._FilterDatabase" localSheetId="0" hidden="1">DEZ!$A$6:$F$33</definedName>
    <definedName name="_xlnm.Print_Area" localSheetId="0">DEZ!$A$1:$F$28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21" l="1"/>
  <c r="I43" i="21"/>
  <c r="J43" i="21" s="1"/>
  <c r="I42" i="21"/>
  <c r="J42" i="21" s="1"/>
  <c r="I41" i="21"/>
  <c r="I40" i="21"/>
  <c r="I38" i="21"/>
  <c r="I37" i="21"/>
  <c r="I36" i="21"/>
  <c r="I35" i="21"/>
  <c r="J41" i="21" l="1"/>
  <c r="D37" i="21"/>
  <c r="D36" i="21"/>
  <c r="D35" i="21"/>
  <c r="D29" i="21"/>
  <c r="D38" i="21" s="1"/>
  <c r="D28" i="21"/>
  <c r="D27" i="21"/>
  <c r="D39" i="21" l="1"/>
  <c r="E38" i="21"/>
  <c r="E39" i="21" l="1"/>
  <c r="J40" i="21" l="1"/>
  <c r="E37" i="21"/>
  <c r="E36" i="21"/>
  <c r="J37" i="21" l="1"/>
  <c r="J36" i="21"/>
  <c r="J35" i="21" l="1"/>
  <c r="E35" i="21"/>
  <c r="J39" i="21"/>
  <c r="J38" i="21"/>
  <c r="D18" i="3"/>
  <c r="D19" i="3"/>
  <c r="D20" i="3"/>
  <c r="D17" i="3"/>
  <c r="D14" i="3"/>
  <c r="D15" i="3"/>
  <c r="D16" i="3"/>
  <c r="D13" i="3"/>
  <c r="D11" i="3"/>
  <c r="D12" i="3"/>
  <c r="D10" i="3"/>
  <c r="D8" i="3"/>
  <c r="D9" i="3"/>
  <c r="D7" i="3"/>
  <c r="D6" i="3"/>
  <c r="D7" i="2"/>
  <c r="D6" i="2"/>
  <c r="J25" i="3" l="1"/>
  <c r="I24" i="3"/>
  <c r="J24" i="3" s="1"/>
  <c r="D15" i="2"/>
  <c r="E15" i="2" s="1"/>
  <c r="D34" i="3"/>
  <c r="E34" i="3" s="1"/>
  <c r="I28" i="3"/>
  <c r="D30" i="3"/>
  <c r="E30" i="3" s="1"/>
  <c r="D31" i="3"/>
  <c r="E31" i="3" s="1"/>
  <c r="D28" i="3"/>
  <c r="I26" i="3"/>
  <c r="J26" i="3" s="1"/>
  <c r="I27" i="3"/>
  <c r="J27" i="3" s="1"/>
  <c r="D26" i="3"/>
  <c r="D13" i="2"/>
  <c r="E56" i="3" l="1"/>
  <c r="J28" i="3"/>
  <c r="I52" i="3"/>
  <c r="E28" i="3"/>
  <c r="E42" i="2"/>
  <c r="E13" i="2"/>
  <c r="I38" i="2"/>
  <c r="E26" i="3" l="1"/>
  <c r="E57" i="3" l="1"/>
  <c r="D10" i="1"/>
  <c r="D11" i="1"/>
  <c r="D15" i="1"/>
  <c r="D16" i="1"/>
  <c r="D17" i="1"/>
  <c r="D19" i="1"/>
  <c r="D33" i="1" l="1"/>
  <c r="D32" i="1"/>
  <c r="D31" i="1"/>
  <c r="D30" i="1"/>
  <c r="D23" i="1"/>
  <c r="D22" i="1"/>
  <c r="D21" i="1"/>
  <c r="D26" i="1"/>
  <c r="D25" i="1"/>
  <c r="D24" i="1"/>
  <c r="D20" i="1"/>
  <c r="D18" i="1"/>
  <c r="D12" i="1"/>
  <c r="D9" i="1"/>
  <c r="D8" i="1"/>
  <c r="D7" i="1"/>
  <c r="D29" i="1" l="1"/>
  <c r="D28" i="1"/>
  <c r="D27" i="1"/>
  <c r="D14" i="1"/>
  <c r="D13" i="1"/>
</calcChain>
</file>

<file path=xl/sharedStrings.xml><?xml version="1.0" encoding="utf-8"?>
<sst xmlns="http://schemas.openxmlformats.org/spreadsheetml/2006/main" count="408" uniqueCount="120">
  <si>
    <t>Servente</t>
  </si>
  <si>
    <t>Construtora Sudoeste</t>
  </si>
  <si>
    <t>Colaborador</t>
  </si>
  <si>
    <t>Função</t>
  </si>
  <si>
    <t>Eletricista</t>
  </si>
  <si>
    <t>Apropriação</t>
  </si>
  <si>
    <t>Instalação elétrica/telefonia</t>
  </si>
  <si>
    <t xml:space="preserve">17.000.000.001 </t>
  </si>
  <si>
    <t>Valor</t>
  </si>
  <si>
    <t>Roberto Carlos Pereira</t>
  </si>
  <si>
    <t>Daniel</t>
  </si>
  <si>
    <t>Enio R. Carvalho</t>
  </si>
  <si>
    <t>Gustavo Adolfo da Silva</t>
  </si>
  <si>
    <t>Elson Oliveira</t>
  </si>
  <si>
    <t>Lucas Fernando Lopes de Souza</t>
  </si>
  <si>
    <t>Maycon Ferreira Lopes de Souza</t>
  </si>
  <si>
    <t>Vanderlan Gomes Santos</t>
  </si>
  <si>
    <t>Pedreiro</t>
  </si>
  <si>
    <t>Obra Trend - SPE 030 CONSTRUTORA SUDOESTE</t>
  </si>
  <si>
    <t>Chapisco</t>
  </si>
  <si>
    <t>Encunhamento</t>
  </si>
  <si>
    <t>Reboco</t>
  </si>
  <si>
    <t>M.O. Alvenaria</t>
  </si>
  <si>
    <t>Chapisco interno</t>
  </si>
  <si>
    <t>Chapisco externo</t>
  </si>
  <si>
    <t>Chapisco colante</t>
  </si>
  <si>
    <t>Obra Leaf - SPE 031 CONSTRUTORA SUDOESTE</t>
  </si>
  <si>
    <t>Chapisco comum</t>
  </si>
  <si>
    <t>Raimundo Pereira dos Santos</t>
  </si>
  <si>
    <t>Rafael Rodrigues dos Reis</t>
  </si>
  <si>
    <t>Josue Alves dos Santos</t>
  </si>
  <si>
    <t>TRANSFERÊNCIA DE INDIRETO P/ DIRETO ACUMULADO</t>
  </si>
  <si>
    <t>RETIRADA DO INDIRETO DOS ITENS DO SIENGE ACUMULADO</t>
  </si>
  <si>
    <t>APROPRIAÇÃO</t>
  </si>
  <si>
    <t>Nº</t>
  </si>
  <si>
    <t>MÊS</t>
  </si>
  <si>
    <t>ACUMULADO</t>
  </si>
  <si>
    <t>Instalação hidráulica</t>
  </si>
  <si>
    <t>Furação hidráulica</t>
  </si>
  <si>
    <t>Encarregado de Instalações</t>
  </si>
  <si>
    <t>Ponto para reboco interno</t>
  </si>
  <si>
    <t>Chapim</t>
  </si>
  <si>
    <t>Contrapiso</t>
  </si>
  <si>
    <t>Emboço interno</t>
  </si>
  <si>
    <t>Espala para emboço</t>
  </si>
  <si>
    <t>Espala de reboco</t>
  </si>
  <si>
    <t>Contramarco batente PCF</t>
  </si>
  <si>
    <t>Instalação de contramarco</t>
  </si>
  <si>
    <t>Assentamento de cerâmica parede</t>
  </si>
  <si>
    <t>Assentamento de piso porcelanato</t>
  </si>
  <si>
    <t>Assentamento de rodapé em porcelanato</t>
  </si>
  <si>
    <t>Assentamento de filetes</t>
  </si>
  <si>
    <t>Assentamento de Bancadas</t>
  </si>
  <si>
    <t>Impermeabilização com cimento polimerico</t>
  </si>
  <si>
    <t>Rejunte</t>
  </si>
  <si>
    <t>Massa corrida parede</t>
  </si>
  <si>
    <t>Massa corrida teto</t>
  </si>
  <si>
    <t>Pintura concreto aparente</t>
  </si>
  <si>
    <t>Chapisco e Limpeza de fachada</t>
  </si>
  <si>
    <t>Contrapiso "Piso queimado escada"</t>
  </si>
  <si>
    <t>Assentamento soleira</t>
  </si>
  <si>
    <t>Reboco Externo</t>
  </si>
  <si>
    <t>CHECK ACUMULADO</t>
  </si>
  <si>
    <t>CHECK</t>
  </si>
  <si>
    <t>Claudio Henrique Ramos</t>
  </si>
  <si>
    <t>Elcio</t>
  </si>
  <si>
    <t>Obra BE SAVASSI - SPE 033 CONSTRUTORA SUDOESTE</t>
  </si>
  <si>
    <t>Mao de obra Alvenaria</t>
  </si>
  <si>
    <t>chapisco rolado</t>
  </si>
  <si>
    <t>Chapisco interno com argamassa</t>
  </si>
  <si>
    <t>Vergas e contra-vergas</t>
  </si>
  <si>
    <t>PEDREIRO</t>
  </si>
  <si>
    <t>%</t>
  </si>
  <si>
    <t>Mão de obra alvenaria</t>
  </si>
  <si>
    <t>SERVENTE</t>
  </si>
  <si>
    <t>DENILSON</t>
  </si>
  <si>
    <t>JOSELITO</t>
  </si>
  <si>
    <t xml:space="preserve">encunhamento </t>
  </si>
  <si>
    <t xml:space="preserve">SAMUEL </t>
  </si>
  <si>
    <t>ACENDINO FERREIRA</t>
  </si>
  <si>
    <t>Diarias enchimento de contravergas</t>
  </si>
  <si>
    <t>ROBERTO CARLOS</t>
  </si>
  <si>
    <t>TRANSFERÊNCIA DE INDIRETO P/ DIRETO ACUMULADO-SERVENTES</t>
  </si>
  <si>
    <t>Contramarco</t>
  </si>
  <si>
    <t>RETIRADA DO INDIRETO DOS ITENS DO SIENGE ACUMULADO-PEDREIROS</t>
  </si>
  <si>
    <t>Mão de Obra Reboco Interno</t>
  </si>
  <si>
    <t>Mão de obra emboço</t>
  </si>
  <si>
    <t xml:space="preserve">FLAVIANO </t>
  </si>
  <si>
    <t xml:space="preserve">GERALDO </t>
  </si>
  <si>
    <t>MAYKON</t>
  </si>
  <si>
    <t xml:space="preserve">Chapisco rolado </t>
  </si>
  <si>
    <t xml:space="preserve">LUCIANO </t>
  </si>
  <si>
    <t xml:space="preserve">ROSEVANDRO </t>
  </si>
  <si>
    <t xml:space="preserve"> Chapisco interno apartamento </t>
  </si>
  <si>
    <t>ponto para massa</t>
  </si>
  <si>
    <t xml:space="preserve">WILSON </t>
  </si>
  <si>
    <t xml:space="preserve">DANIEL </t>
  </si>
  <si>
    <t>SAUL</t>
  </si>
  <si>
    <t xml:space="preserve">ENIO </t>
  </si>
  <si>
    <t>SIDNEY</t>
  </si>
  <si>
    <t>Instalações Eletricas</t>
  </si>
  <si>
    <t>Instalações Hidraulicas</t>
  </si>
  <si>
    <t>instalações eletricas</t>
  </si>
  <si>
    <t xml:space="preserve">Bombeiro Hidraulico </t>
  </si>
  <si>
    <t xml:space="preserve">ELETRICISTA </t>
  </si>
  <si>
    <t xml:space="preserve">BOMBEIRO </t>
  </si>
  <si>
    <t xml:space="preserve">Instalações Hidraulicas </t>
  </si>
  <si>
    <t>mão de obra Emboço</t>
  </si>
  <si>
    <t>Instalação de contra marco</t>
  </si>
  <si>
    <t>12.001.000.01</t>
  </si>
  <si>
    <t xml:space="preserve">Chapisco Interno </t>
  </si>
  <si>
    <t xml:space="preserve">reboco externo </t>
  </si>
  <si>
    <t>JOSUÉ</t>
  </si>
  <si>
    <t xml:space="preserve">RAIMUNDO </t>
  </si>
  <si>
    <t>Regularização de fosso de elevador</t>
  </si>
  <si>
    <t>TB_CUSTO</t>
  </si>
  <si>
    <t>TB_CUSTO_PEDREIROS</t>
  </si>
  <si>
    <t>TB_CUSTO_SERVENTES</t>
  </si>
  <si>
    <t>OBS.: A colula apropriação sempre virá dividida em 2 colunas. Porém na tabela do banco deverá ser dividida em codigo apropriação e nome apropriação</t>
  </si>
  <si>
    <t>DESCONSIDERAR NA IMPORTAÇÃO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</si>
</sst>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7" fillId="0" borderId="0"/>
  </cellStyleXfs>
  <cellXfs count="10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1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4" fillId="2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 wrapText="1"/>
    </xf>
    <xf numFmtId="0" fontId="0" fillId="0" borderId="2" xfId="0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8" fillId="2" borderId="1" xfId="2" applyFont="1" applyFill="1" applyBorder="1"/>
    <xf numFmtId="3" fontId="1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8" fillId="2" borderId="0" xfId="2" applyFont="1" applyFill="1" applyBorder="1"/>
    <xf numFmtId="0" fontId="1" fillId="2" borderId="0" xfId="0" applyFont="1" applyFill="1" applyBorder="1" applyAlignment="1">
      <alignment horizontal="center"/>
    </xf>
    <xf numFmtId="164" fontId="1" fillId="2" borderId="0" xfId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wrapText="1"/>
    </xf>
    <xf numFmtId="0" fontId="0" fillId="0" borderId="0" xfId="0" applyBorder="1"/>
    <xf numFmtId="0" fontId="2" fillId="3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0" fontId="8" fillId="2" borderId="7" xfId="2" applyFont="1" applyFill="1" applyBorder="1"/>
    <xf numFmtId="0" fontId="1" fillId="2" borderId="8" xfId="0" applyFont="1" applyFill="1" applyBorder="1" applyAlignment="1">
      <alignment horizontal="center"/>
    </xf>
    <xf numFmtId="164" fontId="1" fillId="2" borderId="8" xfId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0" fontId="8" fillId="2" borderId="10" xfId="2" applyFont="1" applyFill="1" applyBorder="1"/>
    <xf numFmtId="0" fontId="1" fillId="2" borderId="11" xfId="0" applyFont="1" applyFill="1" applyBorder="1" applyAlignment="1">
      <alignment horizontal="center" wrapText="1"/>
    </xf>
    <xf numFmtId="0" fontId="6" fillId="0" borderId="11" xfId="0" applyNumberFormat="1" applyFont="1" applyFill="1" applyBorder="1" applyAlignment="1" applyProtection="1">
      <alignment horizontal="center" wrapText="1"/>
    </xf>
    <xf numFmtId="0" fontId="6" fillId="0" borderId="14" xfId="0" applyNumberFormat="1" applyFont="1" applyFill="1" applyBorder="1" applyAlignment="1" applyProtection="1">
      <alignment horizontal="center" wrapText="1"/>
    </xf>
    <xf numFmtId="0" fontId="8" fillId="2" borderId="15" xfId="2" applyFont="1" applyFill="1" applyBorder="1"/>
    <xf numFmtId="0" fontId="8" fillId="2" borderId="1" xfId="2" applyFont="1" applyFill="1" applyBorder="1" applyAlignment="1">
      <alignment horizontal="center" vertical="center"/>
    </xf>
    <xf numFmtId="44" fontId="9" fillId="0" borderId="1" xfId="0" applyNumberFormat="1" applyFont="1" applyBorder="1"/>
    <xf numFmtId="0" fontId="6" fillId="2" borderId="1" xfId="0" applyNumberFormat="1" applyFont="1" applyFill="1" applyBorder="1" applyAlignment="1" applyProtection="1">
      <alignment horizontal="center" wrapText="1"/>
    </xf>
    <xf numFmtId="44" fontId="0" fillId="0" borderId="0" xfId="0" applyNumberFormat="1"/>
    <xf numFmtId="44" fontId="9" fillId="0" borderId="0" xfId="0" applyNumberFormat="1" applyFont="1" applyBorder="1"/>
    <xf numFmtId="10" fontId="0" fillId="0" borderId="0" xfId="0" applyNumberFormat="1"/>
    <xf numFmtId="0" fontId="1" fillId="2" borderId="9" xfId="0" applyFont="1" applyFill="1" applyBorder="1" applyAlignment="1">
      <alignment horizontal="center" wrapText="1"/>
    </xf>
    <xf numFmtId="10" fontId="1" fillId="2" borderId="8" xfId="1" applyNumberFormat="1" applyFont="1" applyFill="1" applyBorder="1" applyAlignment="1">
      <alignment horizontal="center"/>
    </xf>
    <xf numFmtId="10" fontId="1" fillId="2" borderId="1" xfId="1" applyNumberFormat="1" applyFont="1" applyFill="1" applyBorder="1" applyAlignment="1">
      <alignment horizontal="center"/>
    </xf>
    <xf numFmtId="10" fontId="1" fillId="2" borderId="6" xfId="1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164" fontId="0" fillId="0" borderId="0" xfId="0" applyNumberFormat="1"/>
    <xf numFmtId="0" fontId="0" fillId="0" borderId="17" xfId="0" applyBorder="1"/>
    <xf numFmtId="0" fontId="0" fillId="0" borderId="18" xfId="0" applyBorder="1"/>
    <xf numFmtId="164" fontId="9" fillId="0" borderId="1" xfId="0" applyNumberFormat="1" applyFont="1" applyBorder="1"/>
    <xf numFmtId="0" fontId="6" fillId="2" borderId="11" xfId="0" applyNumberFormat="1" applyFont="1" applyFill="1" applyBorder="1" applyAlignment="1" applyProtection="1">
      <alignment horizontal="center" vertical="center" wrapText="1"/>
    </xf>
    <xf numFmtId="0" fontId="10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1" applyFont="1" applyFill="1" applyBorder="1" applyAlignment="1">
      <alignment horizontal="center" vertical="center"/>
    </xf>
    <xf numFmtId="10" fontId="2" fillId="4" borderId="1" xfId="1" applyNumberFormat="1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 applyProtection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0" fillId="0" borderId="19" xfId="0" applyBorder="1"/>
    <xf numFmtId="0" fontId="0" fillId="3" borderId="21" xfId="0" applyFill="1" applyBorder="1"/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0" fillId="3" borderId="0" xfId="0" applyFill="1"/>
    <xf numFmtId="0" fontId="2" fillId="0" borderId="1" xfId="0" applyFont="1" applyFill="1" applyBorder="1" applyAlignment="1">
      <alignment horizontal="center"/>
    </xf>
    <xf numFmtId="0" fontId="6" fillId="6" borderId="1" xfId="0" applyNumberFormat="1" applyFont="1" applyFill="1" applyBorder="1" applyAlignment="1" applyProtection="1">
      <alignment horizontal="center" wrapText="1"/>
    </xf>
    <xf numFmtId="3" fontId="1" fillId="6" borderId="1" xfId="0" applyNumberFormat="1" applyFont="1" applyFill="1" applyBorder="1" applyAlignment="1">
      <alignment horizontal="center"/>
    </xf>
    <xf numFmtId="44" fontId="9" fillId="6" borderId="1" xfId="0" applyNumberFormat="1" applyFont="1" applyFill="1" applyBorder="1"/>
    <xf numFmtId="0" fontId="0" fillId="6" borderId="0" xfId="0" applyFill="1"/>
    <xf numFmtId="0" fontId="10" fillId="0" borderId="1" xfId="2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Font="1" applyFill="1" applyBorder="1" applyAlignment="1">
      <alignment horizontal="center" vertical="center"/>
    </xf>
    <xf numFmtId="10" fontId="2" fillId="0" borderId="1" xfId="1" applyNumberFormat="1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 applyProtection="1">
      <alignment horizontal="center" vertical="center" wrapText="1"/>
    </xf>
    <xf numFmtId="0" fontId="11" fillId="0" borderId="13" xfId="0" applyNumberFormat="1" applyFont="1" applyFill="1" applyBorder="1" applyAlignment="1" applyProtection="1">
      <alignment horizontal="center" vertical="center" wrapText="1"/>
    </xf>
    <xf numFmtId="0" fontId="10" fillId="0" borderId="12" xfId="2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164" fontId="2" fillId="0" borderId="12" xfId="1" applyFont="1" applyFill="1" applyBorder="1" applyAlignment="1">
      <alignment horizontal="center" vertical="center"/>
    </xf>
    <xf numFmtId="10" fontId="2" fillId="0" borderId="12" xfId="1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1" fillId="0" borderId="12" xfId="0" applyNumberFormat="1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 applyProtection="1">
      <alignment horizontal="center" wrapText="1"/>
    </xf>
    <xf numFmtId="3" fontId="1" fillId="7" borderId="1" xfId="0" applyNumberFormat="1" applyFont="1" applyFill="1" applyBorder="1" applyAlignment="1">
      <alignment horizontal="center"/>
    </xf>
    <xf numFmtId="44" fontId="9" fillId="7" borderId="1" xfId="0" applyNumberFormat="1" applyFont="1" applyFill="1" applyBorder="1"/>
    <xf numFmtId="0" fontId="0" fillId="7" borderId="0" xfId="0" applyFill="1"/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5" borderId="0" xfId="0" applyFill="1"/>
  </cellXfs>
  <cellStyles count="3">
    <cellStyle name="Moeda" xfId="1" builtinId="4"/>
    <cellStyle name="Normal" xfId="0" builtinId="0"/>
    <cellStyle name="Normal 2" xfId="2" xr:uid="{00000000-0005-0000-0000-000002000000}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1058334</xdr:colOff>
      <xdr:row>4</xdr:row>
      <xdr:rowOff>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481667" cy="1239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477434" cy="1226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05/Downloads/Custo%20%20M.O.%20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OUT"/>
      <sheetName val="NOV"/>
      <sheetName val="DEZ"/>
      <sheetName val="JAN"/>
      <sheetName val="FEV"/>
      <sheetName val="MAR"/>
      <sheetName val="ABR"/>
      <sheetName val="MAI"/>
      <sheetName val="J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8" zoomScale="80" zoomScaleNormal="80" zoomScaleSheetLayoutView="90" workbookViewId="0">
      <selection activeCell="D10" sqref="D10"/>
    </sheetView>
  </sheetViews>
  <sheetFormatPr defaultRowHeight="15" x14ac:dyDescent="0.25"/>
  <cols>
    <col min="1" max="1" width="6.28515625" customWidth="1"/>
    <col min="2" max="2" width="39.140625" customWidth="1"/>
    <col min="3" max="3" width="23.7109375" customWidth="1"/>
    <col min="4" max="4" width="20.5703125" customWidth="1"/>
    <col min="5" max="5" width="22.42578125" customWidth="1"/>
    <col min="6" max="6" width="50" customWidth="1"/>
  </cols>
  <sheetData>
    <row r="1" spans="1:6" ht="24.95" customHeight="1" x14ac:dyDescent="0.35">
      <c r="A1" s="1"/>
      <c r="B1" s="66" t="s">
        <v>1</v>
      </c>
      <c r="C1" s="66"/>
      <c r="D1" s="66"/>
      <c r="E1" s="66"/>
      <c r="F1" s="66"/>
    </row>
    <row r="2" spans="1:6" ht="24.95" customHeight="1" x14ac:dyDescent="0.25">
      <c r="A2" s="1"/>
      <c r="B2" s="65" t="s">
        <v>18</v>
      </c>
      <c r="C2" s="65"/>
      <c r="D2" s="65"/>
      <c r="E2" s="65"/>
      <c r="F2" s="65"/>
    </row>
    <row r="3" spans="1:6" ht="24.95" customHeight="1" x14ac:dyDescent="0.25">
      <c r="A3" s="1"/>
      <c r="B3" s="67"/>
      <c r="C3" s="67"/>
      <c r="D3" s="67"/>
      <c r="E3" s="67"/>
      <c r="F3" s="67"/>
    </row>
    <row r="4" spans="1:6" ht="24.95" customHeight="1" x14ac:dyDescent="0.25">
      <c r="A4" s="1"/>
      <c r="B4" s="67"/>
      <c r="C4" s="67"/>
      <c r="D4" s="67"/>
      <c r="E4" s="67"/>
      <c r="F4" s="67"/>
    </row>
    <row r="5" spans="1:6" ht="24.95" customHeight="1" x14ac:dyDescent="0.25">
      <c r="A5" s="7"/>
      <c r="B5" s="3" t="s">
        <v>2</v>
      </c>
      <c r="C5" s="3" t="s">
        <v>3</v>
      </c>
      <c r="D5" s="3" t="s">
        <v>8</v>
      </c>
      <c r="E5" s="63" t="s">
        <v>5</v>
      </c>
      <c r="F5" s="64"/>
    </row>
    <row r="6" spans="1:6" ht="24.95" customHeight="1" x14ac:dyDescent="0.25">
      <c r="A6" s="10"/>
      <c r="B6" s="11"/>
      <c r="C6" s="11"/>
      <c r="D6" s="11"/>
      <c r="E6" s="12"/>
      <c r="F6" s="13"/>
    </row>
    <row r="7" spans="1:6" ht="30" customHeight="1" x14ac:dyDescent="0.25">
      <c r="A7" s="8"/>
      <c r="B7" s="14" t="s">
        <v>9</v>
      </c>
      <c r="C7" s="2" t="s">
        <v>17</v>
      </c>
      <c r="D7" s="4">
        <f>1632.4*1.94*0.89</f>
        <v>2818.5018400000004</v>
      </c>
      <c r="E7" s="15">
        <v>7001000004</v>
      </c>
      <c r="F7" s="9" t="s">
        <v>22</v>
      </c>
    </row>
    <row r="8" spans="1:6" ht="30" customHeight="1" x14ac:dyDescent="0.25">
      <c r="A8" s="8"/>
      <c r="B8" s="14" t="s">
        <v>9</v>
      </c>
      <c r="C8" s="2" t="s">
        <v>17</v>
      </c>
      <c r="D8" s="4">
        <f>1632.4*1.94*0.1</f>
        <v>316.68560000000002</v>
      </c>
      <c r="E8" s="15">
        <v>7001000001</v>
      </c>
      <c r="F8" s="5" t="s">
        <v>19</v>
      </c>
    </row>
    <row r="9" spans="1:6" ht="30" customHeight="1" x14ac:dyDescent="0.25">
      <c r="A9" s="8"/>
      <c r="B9" s="14" t="s">
        <v>9</v>
      </c>
      <c r="C9" s="2" t="s">
        <v>17</v>
      </c>
      <c r="D9" s="4">
        <f>1632.4*1.94*0.01</f>
        <v>31.668560000000003</v>
      </c>
      <c r="E9" s="15">
        <v>7003000001</v>
      </c>
      <c r="F9" s="5" t="s">
        <v>20</v>
      </c>
    </row>
    <row r="10" spans="1:6" ht="30" customHeight="1" x14ac:dyDescent="0.25">
      <c r="A10" s="8"/>
      <c r="B10" s="14" t="s">
        <v>16</v>
      </c>
      <c r="C10" s="2" t="s">
        <v>0</v>
      </c>
      <c r="D10" s="4">
        <f>1067*1.94*0.89</f>
        <v>1842.2822000000001</v>
      </c>
      <c r="E10" s="15">
        <v>7001000004</v>
      </c>
      <c r="F10" s="9" t="s">
        <v>22</v>
      </c>
    </row>
    <row r="11" spans="1:6" ht="30" customHeight="1" x14ac:dyDescent="0.25">
      <c r="A11" s="8"/>
      <c r="B11" s="14" t="s">
        <v>16</v>
      </c>
      <c r="C11" s="2" t="s">
        <v>0</v>
      </c>
      <c r="D11" s="4">
        <f>1067*1.94*0.1</f>
        <v>206.99800000000002</v>
      </c>
      <c r="E11" s="15">
        <v>7001000001</v>
      </c>
      <c r="F11" s="5" t="s">
        <v>19</v>
      </c>
    </row>
    <row r="12" spans="1:6" ht="30" customHeight="1" x14ac:dyDescent="0.25">
      <c r="A12" s="8"/>
      <c r="B12" s="14" t="s">
        <v>16</v>
      </c>
      <c r="C12" s="2" t="s">
        <v>0</v>
      </c>
      <c r="D12" s="4">
        <f>1067*1.94*0.01</f>
        <v>20.6998</v>
      </c>
      <c r="E12" s="15">
        <v>7003000001</v>
      </c>
      <c r="F12" s="5" t="s">
        <v>20</v>
      </c>
    </row>
    <row r="13" spans="1:6" ht="30.75" customHeight="1" x14ac:dyDescent="0.25">
      <c r="A13" s="8"/>
      <c r="B13" s="14" t="s">
        <v>10</v>
      </c>
      <c r="C13" s="2" t="s">
        <v>4</v>
      </c>
      <c r="D13" s="4">
        <f>1632.4*1.94</f>
        <v>3166.8560000000002</v>
      </c>
      <c r="E13" s="2" t="s">
        <v>7</v>
      </c>
      <c r="F13" s="5" t="s">
        <v>6</v>
      </c>
    </row>
    <row r="14" spans="1:6" ht="30.75" customHeight="1" x14ac:dyDescent="0.25">
      <c r="A14" s="8"/>
      <c r="B14" s="14" t="s">
        <v>11</v>
      </c>
      <c r="C14" s="2" t="s">
        <v>0</v>
      </c>
      <c r="D14" s="4">
        <f>1067*1.94</f>
        <v>2069.98</v>
      </c>
      <c r="E14" s="2" t="s">
        <v>7</v>
      </c>
      <c r="F14" s="5" t="s">
        <v>6</v>
      </c>
    </row>
    <row r="15" spans="1:6" ht="37.5" customHeight="1" x14ac:dyDescent="0.25">
      <c r="A15" s="8"/>
      <c r="B15" s="14" t="s">
        <v>12</v>
      </c>
      <c r="C15" s="2" t="s">
        <v>17</v>
      </c>
      <c r="D15" s="4">
        <f>1632.4*1.94*0.19</f>
        <v>601.70264000000009</v>
      </c>
      <c r="E15" s="15">
        <v>7001000004</v>
      </c>
      <c r="F15" s="9" t="s">
        <v>22</v>
      </c>
    </row>
    <row r="16" spans="1:6" ht="37.5" customHeight="1" x14ac:dyDescent="0.25">
      <c r="A16" s="8"/>
      <c r="B16" s="14" t="s">
        <v>12</v>
      </c>
      <c r="C16" s="2" t="s">
        <v>17</v>
      </c>
      <c r="D16" s="4">
        <f>1632.4*1.94*0.09</f>
        <v>285.01704000000001</v>
      </c>
      <c r="E16" s="15">
        <v>7003000001</v>
      </c>
      <c r="F16" s="9" t="s">
        <v>20</v>
      </c>
    </row>
    <row r="17" spans="1:6" ht="37.5" customHeight="1" x14ac:dyDescent="0.25">
      <c r="A17" s="8"/>
      <c r="B17" s="14" t="s">
        <v>12</v>
      </c>
      <c r="C17" s="2" t="s">
        <v>17</v>
      </c>
      <c r="D17" s="4">
        <f>1632.4*1.94*0.4</f>
        <v>1266.7424000000001</v>
      </c>
      <c r="E17" s="15">
        <v>10003000002</v>
      </c>
      <c r="F17" s="9" t="s">
        <v>21</v>
      </c>
    </row>
    <row r="18" spans="1:6" ht="37.5" customHeight="1" x14ac:dyDescent="0.25">
      <c r="A18" s="8"/>
      <c r="B18" s="14" t="s">
        <v>12</v>
      </c>
      <c r="C18" s="2" t="s">
        <v>17</v>
      </c>
      <c r="D18" s="4">
        <f>1632.4*1.94*0.05</f>
        <v>158.34280000000001</v>
      </c>
      <c r="E18" s="15">
        <v>10001000001</v>
      </c>
      <c r="F18" s="9" t="s">
        <v>25</v>
      </c>
    </row>
    <row r="19" spans="1:6" ht="37.5" customHeight="1" x14ac:dyDescent="0.25">
      <c r="A19" s="8"/>
      <c r="B19" s="14" t="s">
        <v>12</v>
      </c>
      <c r="C19" s="2" t="s">
        <v>17</v>
      </c>
      <c r="D19" s="4">
        <f>1632.4*1.94*0.12</f>
        <v>380.02271999999999</v>
      </c>
      <c r="E19" s="15">
        <v>10001000001</v>
      </c>
      <c r="F19" s="9" t="s">
        <v>23</v>
      </c>
    </row>
    <row r="20" spans="1:6" ht="37.5" customHeight="1" x14ac:dyDescent="0.25">
      <c r="A20" s="8"/>
      <c r="B20" s="14" t="s">
        <v>12</v>
      </c>
      <c r="C20" s="2" t="s">
        <v>17</v>
      </c>
      <c r="D20" s="4">
        <f>1632.4*1.94*0.07</f>
        <v>221.67992000000004</v>
      </c>
      <c r="E20" s="15">
        <v>10001000001</v>
      </c>
      <c r="F20" s="9" t="s">
        <v>24</v>
      </c>
    </row>
    <row r="21" spans="1:6" ht="37.5" customHeight="1" x14ac:dyDescent="0.25">
      <c r="A21" s="8"/>
      <c r="B21" s="14" t="s">
        <v>15</v>
      </c>
      <c r="C21" s="2" t="s">
        <v>17</v>
      </c>
      <c r="D21" s="4">
        <f>1632.4*1.94*0.19</f>
        <v>601.70264000000009</v>
      </c>
      <c r="E21" s="15">
        <v>7001000004</v>
      </c>
      <c r="F21" s="9" t="s">
        <v>22</v>
      </c>
    </row>
    <row r="22" spans="1:6" ht="37.5" customHeight="1" x14ac:dyDescent="0.25">
      <c r="A22" s="8"/>
      <c r="B22" s="14" t="s">
        <v>15</v>
      </c>
      <c r="C22" s="2" t="s">
        <v>17</v>
      </c>
      <c r="D22" s="4">
        <f>1632.4*1.94*0.09</f>
        <v>285.01704000000001</v>
      </c>
      <c r="E22" s="15">
        <v>7003000001</v>
      </c>
      <c r="F22" s="9" t="s">
        <v>20</v>
      </c>
    </row>
    <row r="23" spans="1:6" ht="37.5" customHeight="1" x14ac:dyDescent="0.25">
      <c r="A23" s="8"/>
      <c r="B23" s="14" t="s">
        <v>15</v>
      </c>
      <c r="C23" s="2" t="s">
        <v>17</v>
      </c>
      <c r="D23" s="4">
        <f>1632.4*1.94*0.4</f>
        <v>1266.7424000000001</v>
      </c>
      <c r="E23" s="15">
        <v>10003000002</v>
      </c>
      <c r="F23" s="9" t="s">
        <v>21</v>
      </c>
    </row>
    <row r="24" spans="1:6" ht="37.5" customHeight="1" x14ac:dyDescent="0.25">
      <c r="A24" s="8"/>
      <c r="B24" s="14" t="s">
        <v>15</v>
      </c>
      <c r="C24" s="2" t="s">
        <v>17</v>
      </c>
      <c r="D24" s="4">
        <f>1632.4*1.94*0.05</f>
        <v>158.34280000000001</v>
      </c>
      <c r="E24" s="15">
        <v>10001000001</v>
      </c>
      <c r="F24" s="9" t="s">
        <v>25</v>
      </c>
    </row>
    <row r="25" spans="1:6" ht="37.5" customHeight="1" x14ac:dyDescent="0.25">
      <c r="A25" s="8"/>
      <c r="B25" s="14" t="s">
        <v>15</v>
      </c>
      <c r="C25" s="2" t="s">
        <v>17</v>
      </c>
      <c r="D25" s="4">
        <f>1632.4*1.94*0.12</f>
        <v>380.02271999999999</v>
      </c>
      <c r="E25" s="15">
        <v>10001000001</v>
      </c>
      <c r="F25" s="9" t="s">
        <v>23</v>
      </c>
    </row>
    <row r="26" spans="1:6" ht="37.5" customHeight="1" x14ac:dyDescent="0.25">
      <c r="A26" s="8"/>
      <c r="B26" s="14" t="s">
        <v>15</v>
      </c>
      <c r="C26" s="2" t="s">
        <v>17</v>
      </c>
      <c r="D26" s="4">
        <f>1632.4*1.94*0.07</f>
        <v>221.67992000000004</v>
      </c>
      <c r="E26" s="15">
        <v>12000000001</v>
      </c>
      <c r="F26" s="9" t="s">
        <v>24</v>
      </c>
    </row>
    <row r="27" spans="1:6" ht="37.5" customHeight="1" x14ac:dyDescent="0.25">
      <c r="A27" s="8"/>
      <c r="B27" s="14" t="s">
        <v>13</v>
      </c>
      <c r="C27" s="2" t="s">
        <v>17</v>
      </c>
      <c r="D27" s="4">
        <f>1632.4*1.94</f>
        <v>3166.8560000000002</v>
      </c>
      <c r="E27" s="15">
        <v>7001000004</v>
      </c>
      <c r="F27" s="9" t="s">
        <v>22</v>
      </c>
    </row>
    <row r="28" spans="1:6" ht="37.5" customHeight="1" x14ac:dyDescent="0.25">
      <c r="A28" s="8"/>
      <c r="B28" s="14" t="s">
        <v>14</v>
      </c>
      <c r="C28" s="6" t="s">
        <v>0</v>
      </c>
      <c r="D28" s="4">
        <f>1067*1.94*0.14</f>
        <v>289.79720000000003</v>
      </c>
      <c r="E28" s="15">
        <v>7001000004</v>
      </c>
      <c r="F28" s="9" t="s">
        <v>22</v>
      </c>
    </row>
    <row r="29" spans="1:6" ht="37.5" customHeight="1" x14ac:dyDescent="0.25">
      <c r="A29" s="8"/>
      <c r="B29" s="14" t="s">
        <v>14</v>
      </c>
      <c r="C29" s="6" t="s">
        <v>0</v>
      </c>
      <c r="D29" s="4">
        <f>1067*1.94*0.04</f>
        <v>82.799199999999999</v>
      </c>
      <c r="E29" s="15">
        <v>7003000001</v>
      </c>
      <c r="F29" s="9" t="s">
        <v>20</v>
      </c>
    </row>
    <row r="30" spans="1:6" ht="37.5" customHeight="1" x14ac:dyDescent="0.25">
      <c r="A30" s="8"/>
      <c r="B30" s="14" t="s">
        <v>14</v>
      </c>
      <c r="C30" s="6" t="s">
        <v>0</v>
      </c>
      <c r="D30" s="4">
        <f>1067*1.94*0.4</f>
        <v>827.99200000000008</v>
      </c>
      <c r="E30" s="15">
        <v>10003000002</v>
      </c>
      <c r="F30" s="9" t="s">
        <v>21</v>
      </c>
    </row>
    <row r="31" spans="1:6" ht="37.5" customHeight="1" x14ac:dyDescent="0.25">
      <c r="A31" s="8"/>
      <c r="B31" s="14" t="s">
        <v>14</v>
      </c>
      <c r="C31" s="6" t="s">
        <v>0</v>
      </c>
      <c r="D31" s="4">
        <f>1067*1.94*0.05</f>
        <v>103.49900000000001</v>
      </c>
      <c r="E31" s="15">
        <v>10001000001</v>
      </c>
      <c r="F31" s="9" t="s">
        <v>25</v>
      </c>
    </row>
    <row r="32" spans="1:6" ht="37.5" customHeight="1" x14ac:dyDescent="0.25">
      <c r="A32" s="8"/>
      <c r="B32" s="14" t="s">
        <v>14</v>
      </c>
      <c r="C32" s="6" t="s">
        <v>0</v>
      </c>
      <c r="D32" s="4">
        <f>1067*1.94*0.12</f>
        <v>248.39759999999998</v>
      </c>
      <c r="E32" s="15">
        <v>10001000001</v>
      </c>
      <c r="F32" s="9" t="s">
        <v>23</v>
      </c>
    </row>
    <row r="33" spans="1:6" ht="37.5" customHeight="1" x14ac:dyDescent="0.25">
      <c r="A33" s="8"/>
      <c r="B33" s="14" t="s">
        <v>14</v>
      </c>
      <c r="C33" s="6" t="s">
        <v>0</v>
      </c>
      <c r="D33" s="4">
        <f>1067*1.94*0.07</f>
        <v>144.89860000000002</v>
      </c>
      <c r="E33" s="15">
        <v>12000000001</v>
      </c>
      <c r="F33" s="9" t="s">
        <v>24</v>
      </c>
    </row>
  </sheetData>
  <autoFilter ref="A6:F33" xr:uid="{00000000-0009-0000-0000-000000000000}"/>
  <sortState xmlns:xlrd2="http://schemas.microsoft.com/office/spreadsheetml/2017/richdata2" ref="B5:B21">
    <sortCondition ref="B14"/>
  </sortState>
  <mergeCells count="5">
    <mergeCell ref="E5:F5"/>
    <mergeCell ref="B2:F2"/>
    <mergeCell ref="B1:F1"/>
    <mergeCell ref="B3:F3"/>
    <mergeCell ref="B4:F4"/>
  </mergeCells>
  <pageMargins left="0.511811024" right="0.511811024" top="0.78740157499999996" bottom="0.78740157499999996" header="0.31496062000000002" footer="0.31496062000000002"/>
  <pageSetup paperSize="9" scale="4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zoomScale="70" zoomScaleNormal="70" workbookViewId="0">
      <selection activeCell="D8" sqref="D8"/>
    </sheetView>
  </sheetViews>
  <sheetFormatPr defaultRowHeight="15" x14ac:dyDescent="0.25"/>
  <cols>
    <col min="1" max="1" width="6.28515625" customWidth="1"/>
    <col min="2" max="2" width="39.140625" customWidth="1"/>
    <col min="3" max="3" width="23.7109375" customWidth="1"/>
    <col min="4" max="5" width="20.5703125" customWidth="1"/>
    <col min="6" max="6" width="22.42578125" customWidth="1"/>
    <col min="7" max="7" width="50" customWidth="1"/>
    <col min="8" max="8" width="22.140625" bestFit="1" customWidth="1"/>
    <col min="9" max="9" width="16.7109375" bestFit="1" customWidth="1"/>
    <col min="10" max="10" width="16" bestFit="1" customWidth="1"/>
  </cols>
  <sheetData>
    <row r="1" spans="1:10" ht="24.95" customHeight="1" x14ac:dyDescent="0.35">
      <c r="A1" s="1"/>
      <c r="B1" s="66" t="s">
        <v>1</v>
      </c>
      <c r="C1" s="66"/>
      <c r="D1" s="66"/>
      <c r="E1" s="66"/>
      <c r="F1" s="66"/>
      <c r="G1" s="66"/>
    </row>
    <row r="2" spans="1:10" ht="24.95" customHeight="1" x14ac:dyDescent="0.25">
      <c r="A2" s="1"/>
      <c r="B2" s="65" t="s">
        <v>26</v>
      </c>
      <c r="C2" s="65"/>
      <c r="D2" s="65"/>
      <c r="E2" s="65"/>
      <c r="F2" s="65"/>
      <c r="G2" s="65"/>
    </row>
    <row r="3" spans="1:10" ht="24.95" customHeight="1" x14ac:dyDescent="0.25">
      <c r="A3" s="1"/>
      <c r="B3" s="67"/>
      <c r="C3" s="67"/>
      <c r="D3" s="67"/>
      <c r="E3" s="67"/>
      <c r="F3" s="67"/>
      <c r="G3" s="67"/>
    </row>
    <row r="4" spans="1:10" ht="24.95" customHeight="1" x14ac:dyDescent="0.25">
      <c r="A4" s="1"/>
      <c r="B4" s="67"/>
      <c r="C4" s="67"/>
      <c r="D4" s="67"/>
      <c r="E4" s="67"/>
      <c r="F4" s="67"/>
      <c r="G4" s="67"/>
    </row>
    <row r="5" spans="1:10" ht="24.95" customHeight="1" thickBot="1" x14ac:dyDescent="0.3">
      <c r="A5" s="7"/>
      <c r="B5" s="3" t="s">
        <v>2</v>
      </c>
      <c r="C5" s="3" t="s">
        <v>3</v>
      </c>
      <c r="D5" s="3" t="s">
        <v>8</v>
      </c>
      <c r="E5" s="23"/>
      <c r="F5" s="63" t="s">
        <v>5</v>
      </c>
      <c r="G5" s="64"/>
    </row>
    <row r="6" spans="1:10" ht="30" customHeight="1" x14ac:dyDescent="0.25">
      <c r="A6" s="24"/>
      <c r="B6" s="26" t="s">
        <v>64</v>
      </c>
      <c r="C6" s="27" t="s">
        <v>17</v>
      </c>
      <c r="D6" s="28">
        <f>1730*E6</f>
        <v>1730</v>
      </c>
      <c r="E6" s="42">
        <v>1</v>
      </c>
      <c r="F6" s="29">
        <v>16000000001</v>
      </c>
      <c r="G6" s="41" t="s">
        <v>6</v>
      </c>
    </row>
    <row r="7" spans="1:10" ht="30" customHeight="1" x14ac:dyDescent="0.25">
      <c r="A7" s="24"/>
      <c r="B7" s="30" t="s">
        <v>65</v>
      </c>
      <c r="C7" s="2" t="s">
        <v>0</v>
      </c>
      <c r="D7" s="4">
        <f>1730*E7</f>
        <v>1730</v>
      </c>
      <c r="E7" s="43">
        <v>1</v>
      </c>
      <c r="F7" s="25">
        <v>17000000001</v>
      </c>
      <c r="G7" s="33" t="s">
        <v>22</v>
      </c>
    </row>
    <row r="8" spans="1:10" ht="37.5" customHeight="1" x14ac:dyDescent="0.25">
      <c r="A8" s="16"/>
      <c r="B8" s="17"/>
      <c r="C8" s="18"/>
      <c r="D8" s="19"/>
      <c r="E8" s="19"/>
      <c r="F8" s="20"/>
      <c r="G8" s="21"/>
    </row>
    <row r="9" spans="1:10" ht="37.5" customHeight="1" x14ac:dyDescent="0.25">
      <c r="A9" s="16"/>
      <c r="B9" s="65" t="s">
        <v>31</v>
      </c>
      <c r="C9" s="65"/>
      <c r="D9" s="65"/>
      <c r="E9" s="65"/>
      <c r="G9" s="65" t="s">
        <v>32</v>
      </c>
      <c r="H9" s="65"/>
      <c r="I9" s="65"/>
      <c r="J9" s="65"/>
    </row>
    <row r="10" spans="1:10" ht="37.5" customHeight="1" x14ac:dyDescent="0.25">
      <c r="A10" s="16"/>
      <c r="B10" s="35" t="s">
        <v>33</v>
      </c>
      <c r="C10" s="35" t="s">
        <v>34</v>
      </c>
      <c r="D10" s="35" t="s">
        <v>35</v>
      </c>
      <c r="E10" s="35" t="s">
        <v>36</v>
      </c>
      <c r="G10" s="35" t="s">
        <v>33</v>
      </c>
      <c r="H10" s="35" t="s">
        <v>34</v>
      </c>
      <c r="I10" s="35" t="s">
        <v>35</v>
      </c>
      <c r="J10" s="35" t="s">
        <v>36</v>
      </c>
    </row>
    <row r="11" spans="1:10" ht="37.5" customHeight="1" x14ac:dyDescent="0.3">
      <c r="A11" s="16"/>
      <c r="B11" s="9" t="s">
        <v>37</v>
      </c>
      <c r="C11" s="15"/>
      <c r="D11" s="36"/>
      <c r="E11" s="36"/>
      <c r="G11" s="9" t="s">
        <v>22</v>
      </c>
      <c r="H11" s="15"/>
      <c r="I11" s="36"/>
      <c r="J11" s="36"/>
    </row>
    <row r="12" spans="1:10" ht="37.5" customHeight="1" x14ac:dyDescent="0.3">
      <c r="A12" s="16"/>
      <c r="B12" s="9" t="s">
        <v>38</v>
      </c>
      <c r="C12" s="15"/>
      <c r="D12" s="36"/>
      <c r="E12" s="36"/>
      <c r="G12" s="5" t="s">
        <v>20</v>
      </c>
      <c r="H12" s="15"/>
      <c r="I12" s="36"/>
      <c r="J12" s="36"/>
    </row>
    <row r="13" spans="1:10" ht="37.5" customHeight="1" x14ac:dyDescent="0.3">
      <c r="A13" s="16"/>
      <c r="B13" s="5" t="s">
        <v>6</v>
      </c>
      <c r="C13" s="15">
        <v>16000000001</v>
      </c>
      <c r="D13" s="36">
        <f>SUMIF(G6:G6,B13,D6:D6)</f>
        <v>1730</v>
      </c>
      <c r="E13" s="36">
        <f>D13</f>
        <v>1730</v>
      </c>
      <c r="G13" s="5" t="s">
        <v>19</v>
      </c>
      <c r="H13" s="15"/>
      <c r="I13" s="36"/>
      <c r="J13" s="36"/>
    </row>
    <row r="14" spans="1:10" ht="37.5" customHeight="1" x14ac:dyDescent="0.3">
      <c r="A14" s="16"/>
      <c r="B14" s="37" t="s">
        <v>39</v>
      </c>
      <c r="C14" s="15"/>
      <c r="D14" s="36"/>
      <c r="E14" s="36"/>
      <c r="G14" s="5" t="s">
        <v>21</v>
      </c>
      <c r="H14" s="15"/>
      <c r="I14" s="36"/>
      <c r="J14" s="36"/>
    </row>
    <row r="15" spans="1:10" ht="37.5" customHeight="1" x14ac:dyDescent="0.3">
      <c r="A15" s="16"/>
      <c r="B15" s="9" t="s">
        <v>22</v>
      </c>
      <c r="C15" s="25">
        <v>17000000001</v>
      </c>
      <c r="D15" s="36">
        <f>SUMIFS(D6:D7,G6:G7,B15,C6:C7,"servente")</f>
        <v>1730</v>
      </c>
      <c r="E15" s="36">
        <f>D15</f>
        <v>1730</v>
      </c>
      <c r="G15" s="37" t="s">
        <v>40</v>
      </c>
      <c r="H15" s="15"/>
      <c r="I15" s="36"/>
      <c r="J15" s="36"/>
    </row>
    <row r="16" spans="1:10" ht="37.5" customHeight="1" x14ac:dyDescent="0.3">
      <c r="A16" s="22"/>
      <c r="B16" s="5" t="s">
        <v>20</v>
      </c>
      <c r="C16" s="15"/>
      <c r="D16" s="36"/>
      <c r="E16" s="36"/>
      <c r="G16" s="5" t="s">
        <v>41</v>
      </c>
      <c r="H16" s="15"/>
      <c r="I16" s="36"/>
      <c r="J16" s="36"/>
    </row>
    <row r="17" spans="1:10" ht="37.5" customHeight="1" x14ac:dyDescent="0.3">
      <c r="A17" s="22"/>
      <c r="B17" s="5" t="s">
        <v>19</v>
      </c>
      <c r="C17" s="15"/>
      <c r="D17" s="36"/>
      <c r="E17" s="36"/>
      <c r="G17" s="37" t="s">
        <v>42</v>
      </c>
      <c r="H17" s="15"/>
      <c r="I17" s="36"/>
      <c r="J17" s="36"/>
    </row>
    <row r="18" spans="1:10" ht="37.5" customHeight="1" x14ac:dyDescent="0.3">
      <c r="A18" s="22"/>
      <c r="B18" s="9" t="s">
        <v>43</v>
      </c>
      <c r="C18" s="15"/>
      <c r="D18" s="36"/>
      <c r="E18" s="36"/>
      <c r="G18" s="9" t="s">
        <v>43</v>
      </c>
      <c r="H18" s="15"/>
      <c r="I18" s="36"/>
      <c r="J18" s="36"/>
    </row>
    <row r="19" spans="1:10" ht="37.5" customHeight="1" x14ac:dyDescent="0.3">
      <c r="A19" s="22"/>
      <c r="B19" s="37" t="s">
        <v>44</v>
      </c>
      <c r="C19" s="15"/>
      <c r="D19" s="36"/>
      <c r="E19" s="36"/>
      <c r="G19" s="37" t="s">
        <v>44</v>
      </c>
      <c r="H19" s="15"/>
      <c r="I19" s="36"/>
      <c r="J19" s="36"/>
    </row>
    <row r="20" spans="1:10" ht="37.5" customHeight="1" x14ac:dyDescent="0.3">
      <c r="A20" s="22"/>
      <c r="B20" s="5" t="s">
        <v>21</v>
      </c>
      <c r="C20" s="15"/>
      <c r="D20" s="36"/>
      <c r="E20" s="36"/>
      <c r="G20" s="5" t="s">
        <v>45</v>
      </c>
      <c r="H20" s="15"/>
      <c r="I20" s="36"/>
      <c r="J20" s="36"/>
    </row>
    <row r="21" spans="1:10" ht="37.5" customHeight="1" x14ac:dyDescent="0.3">
      <c r="A21" s="22"/>
      <c r="B21" s="37" t="s">
        <v>46</v>
      </c>
      <c r="C21" s="15"/>
      <c r="D21" s="36"/>
      <c r="E21" s="36"/>
      <c r="G21" s="37" t="s">
        <v>46</v>
      </c>
      <c r="H21" s="15"/>
      <c r="I21" s="36"/>
      <c r="J21" s="36"/>
    </row>
    <row r="22" spans="1:10" ht="37.5" customHeight="1" x14ac:dyDescent="0.3">
      <c r="A22" s="22"/>
      <c r="B22" s="9" t="s">
        <v>47</v>
      </c>
      <c r="C22" s="15"/>
      <c r="D22" s="36"/>
      <c r="E22" s="36"/>
      <c r="G22" s="9" t="s">
        <v>47</v>
      </c>
      <c r="H22" s="15"/>
      <c r="I22" s="36"/>
      <c r="J22" s="36"/>
    </row>
    <row r="23" spans="1:10" ht="37.5" customHeight="1" x14ac:dyDescent="0.3">
      <c r="A23" s="22"/>
      <c r="B23" s="37" t="s">
        <v>48</v>
      </c>
      <c r="C23" s="15"/>
      <c r="D23" s="36"/>
      <c r="E23" s="36"/>
      <c r="G23" s="37" t="s">
        <v>48</v>
      </c>
      <c r="H23" s="15"/>
      <c r="I23" s="36"/>
      <c r="J23" s="36"/>
    </row>
    <row r="24" spans="1:10" ht="37.5" customHeight="1" x14ac:dyDescent="0.3">
      <c r="A24" s="22"/>
      <c r="B24" s="37" t="s">
        <v>49</v>
      </c>
      <c r="C24" s="15"/>
      <c r="D24" s="36"/>
      <c r="E24" s="36"/>
      <c r="G24" s="37" t="s">
        <v>49</v>
      </c>
      <c r="H24" s="15"/>
      <c r="I24" s="36"/>
      <c r="J24" s="36"/>
    </row>
    <row r="25" spans="1:10" ht="37.5" customHeight="1" x14ac:dyDescent="0.3">
      <c r="A25" s="22"/>
      <c r="B25" s="37" t="s">
        <v>50</v>
      </c>
      <c r="C25" s="15"/>
      <c r="D25" s="36"/>
      <c r="E25" s="36"/>
      <c r="G25" s="37" t="s">
        <v>50</v>
      </c>
      <c r="H25" s="15"/>
      <c r="I25" s="36"/>
      <c r="J25" s="36"/>
    </row>
    <row r="26" spans="1:10" ht="37.5" customHeight="1" x14ac:dyDescent="0.3">
      <c r="A26" s="22"/>
      <c r="B26" s="37" t="s">
        <v>51</v>
      </c>
      <c r="C26" s="15"/>
      <c r="D26" s="36"/>
      <c r="E26" s="36"/>
      <c r="G26" s="37" t="s">
        <v>51</v>
      </c>
      <c r="H26" s="15"/>
      <c r="I26" s="36"/>
      <c r="J26" s="36"/>
    </row>
    <row r="27" spans="1:10" ht="37.5" customHeight="1" x14ac:dyDescent="0.3">
      <c r="A27" s="22"/>
      <c r="B27" s="37" t="s">
        <v>52</v>
      </c>
      <c r="C27" s="15"/>
      <c r="D27" s="36"/>
      <c r="E27" s="36"/>
      <c r="G27" s="37" t="s">
        <v>52</v>
      </c>
      <c r="H27" s="15"/>
      <c r="I27" s="36"/>
      <c r="J27" s="36"/>
    </row>
    <row r="28" spans="1:10" ht="37.5" customHeight="1" x14ac:dyDescent="0.3">
      <c r="A28" s="22"/>
      <c r="B28" s="37" t="s">
        <v>53</v>
      </c>
      <c r="C28" s="15"/>
      <c r="D28" s="36"/>
      <c r="E28" s="36"/>
      <c r="G28" s="37" t="s">
        <v>53</v>
      </c>
      <c r="H28" s="15"/>
      <c r="I28" s="36"/>
      <c r="J28" s="36"/>
    </row>
    <row r="29" spans="1:10" ht="37.5" customHeight="1" x14ac:dyDescent="0.3">
      <c r="A29" s="22"/>
      <c r="B29" s="37" t="s">
        <v>54</v>
      </c>
      <c r="C29" s="15"/>
      <c r="D29" s="36"/>
      <c r="E29" s="36"/>
      <c r="G29" s="37" t="s">
        <v>54</v>
      </c>
      <c r="H29" s="15"/>
      <c r="I29" s="36"/>
      <c r="J29" s="36"/>
    </row>
    <row r="30" spans="1:10" ht="37.5" customHeight="1" x14ac:dyDescent="0.3">
      <c r="A30" s="22"/>
      <c r="B30" s="37" t="s">
        <v>55</v>
      </c>
      <c r="C30" s="15"/>
      <c r="D30" s="36"/>
      <c r="E30" s="36"/>
      <c r="G30" s="37" t="s">
        <v>55</v>
      </c>
      <c r="H30" s="15"/>
      <c r="I30" s="36"/>
      <c r="J30" s="36"/>
    </row>
    <row r="31" spans="1:10" ht="37.5" customHeight="1" x14ac:dyDescent="0.3">
      <c r="A31" s="22"/>
      <c r="B31" s="37" t="s">
        <v>56</v>
      </c>
      <c r="C31" s="15"/>
      <c r="D31" s="36"/>
      <c r="E31" s="36"/>
      <c r="G31" s="37" t="s">
        <v>56</v>
      </c>
      <c r="H31" s="15"/>
      <c r="I31" s="36"/>
      <c r="J31" s="36"/>
    </row>
    <row r="32" spans="1:10" ht="18.75" x14ac:dyDescent="0.3">
      <c r="A32" s="22"/>
      <c r="B32" s="37" t="s">
        <v>57</v>
      </c>
      <c r="C32" s="15"/>
      <c r="D32" s="36"/>
      <c r="E32" s="36"/>
      <c r="G32" s="37" t="s">
        <v>57</v>
      </c>
      <c r="H32" s="15"/>
      <c r="I32" s="36"/>
      <c r="J32" s="36"/>
    </row>
    <row r="33" spans="2:10" ht="36.75" x14ac:dyDescent="0.3">
      <c r="B33" s="37" t="s">
        <v>58</v>
      </c>
      <c r="C33" s="15"/>
      <c r="D33" s="36"/>
      <c r="E33" s="36"/>
      <c r="G33" s="37" t="s">
        <v>58</v>
      </c>
      <c r="H33" s="15"/>
      <c r="I33" s="36"/>
      <c r="J33" s="36"/>
    </row>
    <row r="34" spans="2:10" ht="36.75" x14ac:dyDescent="0.3">
      <c r="B34" s="37" t="s">
        <v>59</v>
      </c>
      <c r="C34" s="15"/>
      <c r="D34" s="36"/>
      <c r="E34" s="36"/>
      <c r="G34" s="37" t="s">
        <v>59</v>
      </c>
      <c r="H34" s="15"/>
      <c r="I34" s="36"/>
      <c r="J34" s="36"/>
    </row>
    <row r="35" spans="2:10" ht="18.75" x14ac:dyDescent="0.3">
      <c r="B35" s="37" t="s">
        <v>60</v>
      </c>
      <c r="C35" s="15"/>
      <c r="D35" s="36"/>
      <c r="E35" s="36"/>
      <c r="G35" s="37" t="s">
        <v>60</v>
      </c>
      <c r="H35" s="15"/>
      <c r="I35" s="36"/>
      <c r="J35" s="36"/>
    </row>
    <row r="36" spans="2:10" ht="18.75" x14ac:dyDescent="0.3">
      <c r="B36" s="5" t="s">
        <v>41</v>
      </c>
      <c r="C36" s="15"/>
      <c r="D36" s="36"/>
      <c r="E36" s="36"/>
      <c r="G36" s="5" t="s">
        <v>61</v>
      </c>
      <c r="H36" s="15"/>
      <c r="I36" s="36"/>
      <c r="J36" s="36"/>
    </row>
    <row r="37" spans="2:10" ht="18.75" x14ac:dyDescent="0.3">
      <c r="B37" s="37" t="s">
        <v>40</v>
      </c>
      <c r="C37" s="15"/>
      <c r="D37" s="36"/>
      <c r="E37" s="36"/>
    </row>
    <row r="38" spans="2:10" ht="18.75" x14ac:dyDescent="0.3">
      <c r="B38" s="37" t="s">
        <v>42</v>
      </c>
      <c r="C38" s="15"/>
      <c r="D38" s="36"/>
      <c r="E38" s="36"/>
      <c r="H38" t="s">
        <v>62</v>
      </c>
      <c r="I38" s="38" t="b">
        <f>SUM([1]MAI!J51:J72)+SUM(I11:I36)=SUM(J11:J36)</f>
        <v>1</v>
      </c>
    </row>
    <row r="39" spans="2:10" ht="18.75" x14ac:dyDescent="0.3">
      <c r="B39" s="5" t="s">
        <v>45</v>
      </c>
      <c r="C39" s="15"/>
      <c r="D39" s="36"/>
      <c r="E39" s="36"/>
      <c r="H39" s="38"/>
      <c r="I39" s="38"/>
    </row>
    <row r="40" spans="2:10" ht="18.75" x14ac:dyDescent="0.3">
      <c r="B40" s="5" t="s">
        <v>61</v>
      </c>
      <c r="C40" s="15"/>
      <c r="D40" s="36"/>
      <c r="E40" s="36"/>
      <c r="H40" s="38"/>
    </row>
    <row r="41" spans="2:10" ht="18.75" x14ac:dyDescent="0.3">
      <c r="D41" s="39"/>
      <c r="H41" s="38"/>
    </row>
    <row r="42" spans="2:10" x14ac:dyDescent="0.25">
      <c r="D42" t="s">
        <v>63</v>
      </c>
      <c r="E42" s="40" t="str">
        <f>IF(SUM(D6:D6)=SUM(D11:D40)+SUM(I11:I36),"OK","ERRO")</f>
        <v>ERRO</v>
      </c>
    </row>
    <row r="43" spans="2:10" x14ac:dyDescent="0.25">
      <c r="E43" s="38"/>
    </row>
  </sheetData>
  <mergeCells count="7">
    <mergeCell ref="B9:E9"/>
    <mergeCell ref="G9:J9"/>
    <mergeCell ref="B1:G1"/>
    <mergeCell ref="B2:G2"/>
    <mergeCell ref="B3:G3"/>
    <mergeCell ref="B4:G4"/>
    <mergeCell ref="F5:G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7"/>
  <sheetViews>
    <sheetView topLeftCell="B17" zoomScale="80" zoomScaleNormal="80" workbookViewId="0">
      <selection activeCell="D17" sqref="D17:D20"/>
    </sheetView>
  </sheetViews>
  <sheetFormatPr defaultRowHeight="15" x14ac:dyDescent="0.25"/>
  <cols>
    <col min="1" max="1" width="6.28515625" customWidth="1"/>
    <col min="2" max="2" width="39.140625" customWidth="1"/>
    <col min="3" max="3" width="23.7109375" customWidth="1"/>
    <col min="4" max="5" width="20.5703125" customWidth="1"/>
    <col min="6" max="6" width="22.42578125" customWidth="1"/>
    <col min="7" max="7" width="50" customWidth="1"/>
    <col min="8" max="8" width="21" bestFit="1" customWidth="1"/>
    <col min="9" max="10" width="16" bestFit="1" customWidth="1"/>
  </cols>
  <sheetData>
    <row r="1" spans="1:7" ht="24.95" customHeight="1" x14ac:dyDescent="0.35">
      <c r="A1" s="1"/>
      <c r="B1" s="66" t="s">
        <v>1</v>
      </c>
      <c r="C1" s="66"/>
      <c r="D1" s="66"/>
      <c r="E1" s="66"/>
      <c r="F1" s="66"/>
      <c r="G1" s="66"/>
    </row>
    <row r="2" spans="1:7" ht="24.95" customHeight="1" x14ac:dyDescent="0.25">
      <c r="A2" s="1"/>
      <c r="B2" s="65" t="s">
        <v>26</v>
      </c>
      <c r="C2" s="65"/>
      <c r="D2" s="65"/>
      <c r="E2" s="65"/>
      <c r="F2" s="65"/>
      <c r="G2" s="65"/>
    </row>
    <row r="3" spans="1:7" ht="24.95" customHeight="1" x14ac:dyDescent="0.25">
      <c r="A3" s="1"/>
      <c r="B3" s="67"/>
      <c r="C3" s="67"/>
      <c r="D3" s="67"/>
      <c r="E3" s="67"/>
      <c r="F3" s="67"/>
      <c r="G3" s="67"/>
    </row>
    <row r="4" spans="1:7" ht="24.95" customHeight="1" x14ac:dyDescent="0.25">
      <c r="A4" s="1"/>
      <c r="B4" s="67"/>
      <c r="C4" s="67"/>
      <c r="D4" s="67"/>
      <c r="E4" s="67"/>
      <c r="F4" s="67"/>
      <c r="G4" s="67"/>
    </row>
    <row r="5" spans="1:7" ht="24.95" customHeight="1" thickBot="1" x14ac:dyDescent="0.3">
      <c r="A5" s="7"/>
      <c r="B5" s="3" t="s">
        <v>2</v>
      </c>
      <c r="C5" s="3" t="s">
        <v>3</v>
      </c>
      <c r="D5" s="3" t="s">
        <v>8</v>
      </c>
      <c r="E5" s="23"/>
      <c r="F5" s="63" t="s">
        <v>5</v>
      </c>
      <c r="G5" s="64"/>
    </row>
    <row r="6" spans="1:7" ht="30" customHeight="1" x14ac:dyDescent="0.25">
      <c r="A6" s="24"/>
      <c r="B6" s="26" t="s">
        <v>64</v>
      </c>
      <c r="C6" s="27" t="s">
        <v>17</v>
      </c>
      <c r="D6" s="28">
        <f>1730*E6</f>
        <v>1730</v>
      </c>
      <c r="E6" s="42">
        <v>1</v>
      </c>
      <c r="F6" s="29">
        <v>16000000001</v>
      </c>
      <c r="G6" s="41" t="s">
        <v>6</v>
      </c>
    </row>
    <row r="7" spans="1:7" ht="30" customHeight="1" x14ac:dyDescent="0.25">
      <c r="A7" s="24"/>
      <c r="B7" s="30" t="s">
        <v>9</v>
      </c>
      <c r="C7" s="2" t="s">
        <v>17</v>
      </c>
      <c r="D7" s="4">
        <f>1730*E7</f>
        <v>1562.3630000000001</v>
      </c>
      <c r="E7" s="43">
        <v>0.90310000000000001</v>
      </c>
      <c r="F7" s="15">
        <v>7001000004</v>
      </c>
      <c r="G7" s="32" t="s">
        <v>22</v>
      </c>
    </row>
    <row r="8" spans="1:7" ht="30" customHeight="1" x14ac:dyDescent="0.25">
      <c r="A8" s="24"/>
      <c r="B8" s="30" t="s">
        <v>9</v>
      </c>
      <c r="C8" s="2" t="s">
        <v>17</v>
      </c>
      <c r="D8" s="4">
        <f t="shared" ref="D8:D9" si="0">1730*E8</f>
        <v>80.963999999999999</v>
      </c>
      <c r="E8" s="43">
        <v>4.6800000000000001E-2</v>
      </c>
      <c r="F8" s="15">
        <v>10001000002</v>
      </c>
      <c r="G8" s="31" t="s">
        <v>25</v>
      </c>
    </row>
    <row r="9" spans="1:7" ht="30" customHeight="1" x14ac:dyDescent="0.25">
      <c r="A9" s="24"/>
      <c r="B9" s="30" t="s">
        <v>9</v>
      </c>
      <c r="C9" s="2" t="s">
        <v>17</v>
      </c>
      <c r="D9" s="4">
        <f t="shared" si="0"/>
        <v>86.673000000000002</v>
      </c>
      <c r="E9" s="43">
        <v>5.0099999999999999E-2</v>
      </c>
      <c r="F9" s="15">
        <v>10001000001</v>
      </c>
      <c r="G9" s="31" t="s">
        <v>27</v>
      </c>
    </row>
    <row r="10" spans="1:7" ht="30" customHeight="1" x14ac:dyDescent="0.25">
      <c r="A10" s="24"/>
      <c r="B10" s="30" t="s">
        <v>29</v>
      </c>
      <c r="C10" s="2" t="s">
        <v>0</v>
      </c>
      <c r="D10" s="4">
        <f>1130*E10</f>
        <v>1020.503</v>
      </c>
      <c r="E10" s="43">
        <v>0.90310000000000001</v>
      </c>
      <c r="F10" s="15">
        <v>7001000004</v>
      </c>
      <c r="G10" s="32" t="s">
        <v>22</v>
      </c>
    </row>
    <row r="11" spans="1:7" ht="30" customHeight="1" x14ac:dyDescent="0.25">
      <c r="A11" s="24"/>
      <c r="B11" s="30" t="s">
        <v>29</v>
      </c>
      <c r="C11" s="2" t="s">
        <v>0</v>
      </c>
      <c r="D11" s="4">
        <f t="shared" ref="D11:D12" si="1">1130*E11</f>
        <v>52.884</v>
      </c>
      <c r="E11" s="43">
        <v>4.6800000000000001E-2</v>
      </c>
      <c r="F11" s="15">
        <v>10001000002</v>
      </c>
      <c r="G11" s="31" t="s">
        <v>25</v>
      </c>
    </row>
    <row r="12" spans="1:7" ht="30.75" customHeight="1" x14ac:dyDescent="0.25">
      <c r="A12" s="24"/>
      <c r="B12" s="30" t="s">
        <v>29</v>
      </c>
      <c r="C12" s="2" t="s">
        <v>0</v>
      </c>
      <c r="D12" s="4">
        <f t="shared" si="1"/>
        <v>56.613</v>
      </c>
      <c r="E12" s="43">
        <v>5.0099999999999999E-2</v>
      </c>
      <c r="F12" s="15">
        <v>10001000001</v>
      </c>
      <c r="G12" s="31" t="s">
        <v>27</v>
      </c>
    </row>
    <row r="13" spans="1:7" ht="30.75" customHeight="1" x14ac:dyDescent="0.25">
      <c r="A13" s="24"/>
      <c r="B13" s="34" t="s">
        <v>28</v>
      </c>
      <c r="C13" s="45" t="s">
        <v>17</v>
      </c>
      <c r="D13" s="4">
        <f>1730*E13</f>
        <v>801.33600000000001</v>
      </c>
      <c r="E13" s="44">
        <v>0.4632</v>
      </c>
      <c r="F13" s="25">
        <v>17000000001</v>
      </c>
      <c r="G13" s="33" t="s">
        <v>22</v>
      </c>
    </row>
    <row r="14" spans="1:7" ht="37.5" customHeight="1" x14ac:dyDescent="0.25">
      <c r="A14" s="24"/>
      <c r="B14" s="30" t="s">
        <v>28</v>
      </c>
      <c r="C14" s="2" t="s">
        <v>17</v>
      </c>
      <c r="D14" s="4">
        <f t="shared" ref="D14:D16" si="2">1730*E14</f>
        <v>99.475000000000009</v>
      </c>
      <c r="E14" s="43">
        <v>5.7500000000000002E-2</v>
      </c>
      <c r="F14" s="15">
        <v>10001000001</v>
      </c>
      <c r="G14" s="31" t="s">
        <v>25</v>
      </c>
    </row>
    <row r="15" spans="1:7" ht="37.5" customHeight="1" x14ac:dyDescent="0.25">
      <c r="A15" s="24"/>
      <c r="B15" s="30" t="s">
        <v>28</v>
      </c>
      <c r="C15" s="2" t="s">
        <v>17</v>
      </c>
      <c r="D15" s="4">
        <f t="shared" si="2"/>
        <v>105.87599999999999</v>
      </c>
      <c r="E15" s="43">
        <v>6.1199999999999997E-2</v>
      </c>
      <c r="F15" s="15">
        <v>10001000001</v>
      </c>
      <c r="G15" s="31" t="s">
        <v>27</v>
      </c>
    </row>
    <row r="16" spans="1:7" ht="37.5" customHeight="1" x14ac:dyDescent="0.25">
      <c r="A16" s="24"/>
      <c r="B16" s="30" t="s">
        <v>28</v>
      </c>
      <c r="C16" s="2" t="s">
        <v>17</v>
      </c>
      <c r="D16" s="4">
        <f t="shared" si="2"/>
        <v>723.3130000000001</v>
      </c>
      <c r="E16" s="43">
        <v>0.41810000000000003</v>
      </c>
      <c r="F16" s="15">
        <v>10003000002</v>
      </c>
      <c r="G16" s="31" t="s">
        <v>21</v>
      </c>
    </row>
    <row r="17" spans="1:10" ht="37.5" customHeight="1" x14ac:dyDescent="0.25">
      <c r="A17" s="24"/>
      <c r="B17" s="30" t="s">
        <v>30</v>
      </c>
      <c r="C17" s="2" t="s">
        <v>0</v>
      </c>
      <c r="D17" s="4">
        <f>1130*E17</f>
        <v>523.41600000000005</v>
      </c>
      <c r="E17" s="44">
        <v>0.4632</v>
      </c>
      <c r="F17" s="25">
        <v>17000000001</v>
      </c>
      <c r="G17" s="33" t="s">
        <v>22</v>
      </c>
    </row>
    <row r="18" spans="1:10" ht="37.5" customHeight="1" x14ac:dyDescent="0.25">
      <c r="A18" s="24"/>
      <c r="B18" s="30" t="s">
        <v>30</v>
      </c>
      <c r="C18" s="2" t="s">
        <v>0</v>
      </c>
      <c r="D18" s="4">
        <f t="shared" ref="D18:D20" si="3">1130*E18</f>
        <v>64.975000000000009</v>
      </c>
      <c r="E18" s="43">
        <v>5.7500000000000002E-2</v>
      </c>
      <c r="F18" s="15">
        <v>10001000001</v>
      </c>
      <c r="G18" s="31" t="s">
        <v>25</v>
      </c>
    </row>
    <row r="19" spans="1:10" ht="37.5" customHeight="1" x14ac:dyDescent="0.25">
      <c r="A19" s="24"/>
      <c r="B19" s="30" t="s">
        <v>30</v>
      </c>
      <c r="C19" s="2" t="s">
        <v>0</v>
      </c>
      <c r="D19" s="4">
        <f t="shared" si="3"/>
        <v>69.155999999999992</v>
      </c>
      <c r="E19" s="43">
        <v>6.1199999999999997E-2</v>
      </c>
      <c r="F19" s="15">
        <v>10001000001</v>
      </c>
      <c r="G19" s="31" t="s">
        <v>27</v>
      </c>
    </row>
    <row r="20" spans="1:10" ht="37.5" customHeight="1" x14ac:dyDescent="0.25">
      <c r="A20" s="24"/>
      <c r="B20" s="30" t="s">
        <v>30</v>
      </c>
      <c r="C20" s="2" t="s">
        <v>0</v>
      </c>
      <c r="D20" s="4">
        <f t="shared" si="3"/>
        <v>472.45300000000003</v>
      </c>
      <c r="E20" s="43">
        <v>0.41810000000000003</v>
      </c>
      <c r="F20" s="15">
        <v>10003000002</v>
      </c>
      <c r="G20" s="31" t="s">
        <v>21</v>
      </c>
    </row>
    <row r="21" spans="1:10" ht="37.5" customHeight="1" x14ac:dyDescent="0.25">
      <c r="A21" s="16"/>
      <c r="B21" s="17"/>
      <c r="C21" s="18"/>
      <c r="D21" s="19"/>
      <c r="E21" s="19"/>
      <c r="F21" s="20"/>
      <c r="G21" s="21"/>
    </row>
    <row r="22" spans="1:10" ht="20.100000000000001" customHeight="1" x14ac:dyDescent="0.25">
      <c r="A22" s="16"/>
      <c r="B22" s="65" t="s">
        <v>31</v>
      </c>
      <c r="C22" s="65"/>
      <c r="D22" s="65"/>
      <c r="E22" s="65"/>
      <c r="G22" s="65" t="s">
        <v>32</v>
      </c>
      <c r="H22" s="65"/>
      <c r="I22" s="65"/>
      <c r="J22" s="65"/>
    </row>
    <row r="23" spans="1:10" ht="20.100000000000001" customHeight="1" x14ac:dyDescent="0.25">
      <c r="A23" s="16"/>
      <c r="B23" s="35" t="s">
        <v>33</v>
      </c>
      <c r="C23" s="35" t="s">
        <v>34</v>
      </c>
      <c r="D23" s="35" t="s">
        <v>35</v>
      </c>
      <c r="E23" s="35" t="s">
        <v>36</v>
      </c>
      <c r="G23" s="35" t="s">
        <v>33</v>
      </c>
      <c r="H23" s="35" t="s">
        <v>34</v>
      </c>
      <c r="I23" s="35" t="s">
        <v>35</v>
      </c>
      <c r="J23" s="35" t="s">
        <v>36</v>
      </c>
    </row>
    <row r="24" spans="1:10" ht="20.100000000000001" customHeight="1" x14ac:dyDescent="0.3">
      <c r="A24" s="16"/>
      <c r="B24" s="9" t="s">
        <v>37</v>
      </c>
      <c r="C24" s="15"/>
      <c r="D24" s="36"/>
      <c r="E24" s="36"/>
      <c r="G24" s="9" t="s">
        <v>22</v>
      </c>
      <c r="H24" s="15">
        <v>7001000004</v>
      </c>
      <c r="I24" s="36">
        <f>SUMIFS($D$6:$D$20,$G$6:$G$20,G24,$C$6:$C$20,"pedreiro")</f>
        <v>2363.6990000000001</v>
      </c>
      <c r="J24" s="36">
        <f>I24</f>
        <v>2363.6990000000001</v>
      </c>
    </row>
    <row r="25" spans="1:10" ht="20.100000000000001" customHeight="1" x14ac:dyDescent="0.3">
      <c r="A25" s="16"/>
      <c r="B25" s="9" t="s">
        <v>38</v>
      </c>
      <c r="C25" s="15"/>
      <c r="D25" s="36"/>
      <c r="E25" s="36"/>
      <c r="G25" s="5" t="s">
        <v>20</v>
      </c>
      <c r="H25" s="15"/>
      <c r="I25" s="36"/>
      <c r="J25" s="36">
        <f>I25</f>
        <v>0</v>
      </c>
    </row>
    <row r="26" spans="1:10" ht="20.100000000000001" customHeight="1" x14ac:dyDescent="0.3">
      <c r="A26" s="16"/>
      <c r="B26" s="5" t="s">
        <v>6</v>
      </c>
      <c r="C26" s="15">
        <v>16000000001</v>
      </c>
      <c r="D26" s="36">
        <f>SUMIF(G6:G20,B26,D6:D20)</f>
        <v>1730</v>
      </c>
      <c r="E26" s="36">
        <f>D26+FEV!E13</f>
        <v>3460</v>
      </c>
      <c r="G26" s="46" t="s">
        <v>25</v>
      </c>
      <c r="H26" s="15">
        <v>10001000002</v>
      </c>
      <c r="I26" s="36">
        <f>SUMIFS($D$6:$D$20,$G$6:$G$20,G26,$C$6:$C$20,"pedreiro")</f>
        <v>180.43900000000002</v>
      </c>
      <c r="J26" s="36">
        <f>I26</f>
        <v>180.43900000000002</v>
      </c>
    </row>
    <row r="27" spans="1:10" ht="20.100000000000001" customHeight="1" x14ac:dyDescent="0.3">
      <c r="A27" s="16"/>
      <c r="B27" s="37" t="s">
        <v>39</v>
      </c>
      <c r="C27" s="15"/>
      <c r="D27" s="36"/>
      <c r="E27" s="36"/>
      <c r="G27" s="46" t="s">
        <v>27</v>
      </c>
      <c r="H27" s="15">
        <v>10001000001</v>
      </c>
      <c r="I27" s="36">
        <f>SUMIFS($D$6:$D$20,$G$6:$G$20,G27,$C$6:$C$20,"pedreiro")</f>
        <v>192.54899999999998</v>
      </c>
      <c r="J27" s="36">
        <f>I27</f>
        <v>192.54899999999998</v>
      </c>
    </row>
    <row r="28" spans="1:10" ht="20.100000000000001" customHeight="1" x14ac:dyDescent="0.3">
      <c r="A28" s="16"/>
      <c r="B28" s="9" t="s">
        <v>22</v>
      </c>
      <c r="C28" s="15">
        <v>7001000004</v>
      </c>
      <c r="D28" s="36">
        <f>SUMIFS($D$6:$D$20,$G$6:$G$20,B28,$C$6:$C$20,"servente")</f>
        <v>1543.9190000000001</v>
      </c>
      <c r="E28" s="36">
        <f>FEV!E15+MAR!D28</f>
        <v>3273.9189999999999</v>
      </c>
      <c r="G28" s="5" t="s">
        <v>21</v>
      </c>
      <c r="H28" s="15">
        <v>10003000002</v>
      </c>
      <c r="I28" s="36">
        <f>SUMIFS($D$6:$D$20,$G$6:$G$20,G28,$C$6:$C$20,"pedreiro")</f>
        <v>723.3130000000001</v>
      </c>
      <c r="J28" s="36">
        <f>I28</f>
        <v>723.3130000000001</v>
      </c>
    </row>
    <row r="29" spans="1:10" ht="20.100000000000001" customHeight="1" x14ac:dyDescent="0.3">
      <c r="A29" s="22"/>
      <c r="B29" s="5" t="s">
        <v>20</v>
      </c>
      <c r="C29" s="15"/>
      <c r="D29" s="36"/>
      <c r="E29" s="36"/>
      <c r="G29" s="37" t="s">
        <v>40</v>
      </c>
      <c r="H29" s="15"/>
      <c r="I29" s="36"/>
      <c r="J29" s="36"/>
    </row>
    <row r="30" spans="1:10" ht="20.100000000000001" customHeight="1" x14ac:dyDescent="0.3">
      <c r="A30" s="22"/>
      <c r="B30" s="46" t="s">
        <v>25</v>
      </c>
      <c r="C30" s="15">
        <v>10001000002</v>
      </c>
      <c r="D30" s="36">
        <f>SUMIFS($D$6:$D$20,$G$6:$G$20,B30,$C$6:$C$20,"servente")</f>
        <v>117.85900000000001</v>
      </c>
      <c r="E30" s="36">
        <f>D30</f>
        <v>117.85900000000001</v>
      </c>
      <c r="G30" s="5" t="s">
        <v>41</v>
      </c>
      <c r="H30" s="15"/>
      <c r="I30" s="36"/>
      <c r="J30" s="36"/>
    </row>
    <row r="31" spans="1:10" ht="20.100000000000001" customHeight="1" x14ac:dyDescent="0.3">
      <c r="A31" s="22"/>
      <c r="B31" s="46" t="s">
        <v>27</v>
      </c>
      <c r="C31" s="15">
        <v>10001000001</v>
      </c>
      <c r="D31" s="36">
        <f>SUMIFS($D$6:$D$20,$G$6:$G$20,B31,$C$6:$C$20,"servente")</f>
        <v>125.76899999999999</v>
      </c>
      <c r="E31" s="36">
        <f>D31</f>
        <v>125.76899999999999</v>
      </c>
      <c r="G31" s="37" t="s">
        <v>42</v>
      </c>
      <c r="H31" s="15"/>
      <c r="I31" s="36"/>
      <c r="J31" s="36"/>
    </row>
    <row r="32" spans="1:10" ht="20.100000000000001" customHeight="1" x14ac:dyDescent="0.3">
      <c r="A32" s="22"/>
      <c r="B32" s="9" t="s">
        <v>43</v>
      </c>
      <c r="C32" s="15"/>
      <c r="D32" s="36"/>
      <c r="E32" s="36"/>
      <c r="G32" s="9" t="s">
        <v>43</v>
      </c>
      <c r="H32" s="15"/>
      <c r="I32" s="36"/>
      <c r="J32" s="36"/>
    </row>
    <row r="33" spans="1:10" ht="20.100000000000001" customHeight="1" x14ac:dyDescent="0.3">
      <c r="A33" s="22"/>
      <c r="B33" s="37" t="s">
        <v>44</v>
      </c>
      <c r="C33" s="15"/>
      <c r="D33" s="36"/>
      <c r="E33" s="36"/>
      <c r="G33" s="37" t="s">
        <v>44</v>
      </c>
      <c r="H33" s="15"/>
      <c r="I33" s="36"/>
      <c r="J33" s="36"/>
    </row>
    <row r="34" spans="1:10" ht="20.100000000000001" customHeight="1" x14ac:dyDescent="0.3">
      <c r="A34" s="22"/>
      <c r="B34" s="5" t="s">
        <v>21</v>
      </c>
      <c r="C34" s="15">
        <v>10003000002</v>
      </c>
      <c r="D34" s="36">
        <f>SUMIFS($D$6:$D$20,$G$6:$G$20,B34,$C$6:$C$20,"servente")</f>
        <v>472.45300000000003</v>
      </c>
      <c r="E34" s="36">
        <f>D34</f>
        <v>472.45300000000003</v>
      </c>
      <c r="G34" s="5" t="s">
        <v>45</v>
      </c>
      <c r="H34" s="15"/>
      <c r="I34" s="36"/>
      <c r="J34" s="36"/>
    </row>
    <row r="35" spans="1:10" ht="20.100000000000001" customHeight="1" x14ac:dyDescent="0.3">
      <c r="A35" s="22"/>
      <c r="B35" s="37" t="s">
        <v>46</v>
      </c>
      <c r="C35" s="15"/>
      <c r="D35" s="36"/>
      <c r="E35" s="36"/>
      <c r="G35" s="37" t="s">
        <v>46</v>
      </c>
      <c r="H35" s="15"/>
      <c r="I35" s="36"/>
      <c r="J35" s="36"/>
    </row>
    <row r="36" spans="1:10" ht="20.100000000000001" customHeight="1" x14ac:dyDescent="0.3">
      <c r="A36" s="22"/>
      <c r="B36" s="9" t="s">
        <v>47</v>
      </c>
      <c r="C36" s="15"/>
      <c r="D36" s="36"/>
      <c r="E36" s="36"/>
      <c r="G36" s="9" t="s">
        <v>47</v>
      </c>
      <c r="H36" s="15"/>
      <c r="I36" s="36"/>
      <c r="J36" s="36"/>
    </row>
    <row r="37" spans="1:10" ht="20.100000000000001" customHeight="1" x14ac:dyDescent="0.3">
      <c r="A37" s="22"/>
      <c r="B37" s="37" t="s">
        <v>48</v>
      </c>
      <c r="C37" s="15"/>
      <c r="D37" s="36"/>
      <c r="E37" s="36"/>
      <c r="G37" s="37" t="s">
        <v>48</v>
      </c>
      <c r="H37" s="15"/>
      <c r="I37" s="36"/>
      <c r="J37" s="36"/>
    </row>
    <row r="38" spans="1:10" ht="20.100000000000001" customHeight="1" x14ac:dyDescent="0.3">
      <c r="A38" s="22"/>
      <c r="B38" s="37" t="s">
        <v>49</v>
      </c>
      <c r="C38" s="15"/>
      <c r="D38" s="36"/>
      <c r="E38" s="36"/>
      <c r="G38" s="37" t="s">
        <v>49</v>
      </c>
      <c r="H38" s="15"/>
      <c r="I38" s="36"/>
      <c r="J38" s="36"/>
    </row>
    <row r="39" spans="1:10" ht="20.100000000000001" customHeight="1" x14ac:dyDescent="0.3">
      <c r="A39" s="22"/>
      <c r="B39" s="37" t="s">
        <v>50</v>
      </c>
      <c r="C39" s="15"/>
      <c r="D39" s="36"/>
      <c r="E39" s="36"/>
      <c r="G39" s="37" t="s">
        <v>50</v>
      </c>
      <c r="H39" s="15"/>
      <c r="I39" s="36"/>
      <c r="J39" s="36"/>
    </row>
    <row r="40" spans="1:10" ht="20.100000000000001" customHeight="1" x14ac:dyDescent="0.3">
      <c r="A40" s="22"/>
      <c r="B40" s="37" t="s">
        <v>51</v>
      </c>
      <c r="C40" s="15"/>
      <c r="D40" s="36"/>
      <c r="E40" s="36"/>
      <c r="G40" s="37" t="s">
        <v>51</v>
      </c>
      <c r="H40" s="15"/>
      <c r="I40" s="36"/>
      <c r="J40" s="36"/>
    </row>
    <row r="41" spans="1:10" ht="20.100000000000001" customHeight="1" x14ac:dyDescent="0.3">
      <c r="A41" s="22"/>
      <c r="B41" s="37" t="s">
        <v>52</v>
      </c>
      <c r="C41" s="15"/>
      <c r="D41" s="36"/>
      <c r="E41" s="36"/>
      <c r="G41" s="37" t="s">
        <v>52</v>
      </c>
      <c r="H41" s="15"/>
      <c r="I41" s="36"/>
      <c r="J41" s="36"/>
    </row>
    <row r="42" spans="1:10" ht="20.100000000000001" customHeight="1" x14ac:dyDescent="0.3">
      <c r="A42" s="22"/>
      <c r="B42" s="37" t="s">
        <v>53</v>
      </c>
      <c r="C42" s="15"/>
      <c r="D42" s="36"/>
      <c r="E42" s="36"/>
      <c r="G42" s="37" t="s">
        <v>53</v>
      </c>
      <c r="H42" s="15"/>
      <c r="I42" s="36"/>
      <c r="J42" s="36"/>
    </row>
    <row r="43" spans="1:10" ht="20.100000000000001" customHeight="1" x14ac:dyDescent="0.3">
      <c r="A43" s="22"/>
      <c r="B43" s="37" t="s">
        <v>54</v>
      </c>
      <c r="C43" s="15"/>
      <c r="D43" s="36"/>
      <c r="E43" s="36"/>
      <c r="G43" s="37" t="s">
        <v>54</v>
      </c>
      <c r="H43" s="15"/>
      <c r="I43" s="36"/>
      <c r="J43" s="36"/>
    </row>
    <row r="44" spans="1:10" ht="20.100000000000001" customHeight="1" x14ac:dyDescent="0.3">
      <c r="A44" s="22"/>
      <c r="B44" s="37" t="s">
        <v>55</v>
      </c>
      <c r="C44" s="15"/>
      <c r="D44" s="36"/>
      <c r="E44" s="36"/>
      <c r="G44" s="37" t="s">
        <v>55</v>
      </c>
      <c r="H44" s="15"/>
      <c r="I44" s="36"/>
      <c r="J44" s="36"/>
    </row>
    <row r="45" spans="1:10" ht="20.100000000000001" customHeight="1" x14ac:dyDescent="0.3">
      <c r="A45" s="22"/>
      <c r="B45" s="37" t="s">
        <v>56</v>
      </c>
      <c r="C45" s="15"/>
      <c r="D45" s="36"/>
      <c r="E45" s="36"/>
      <c r="G45" s="37" t="s">
        <v>56</v>
      </c>
      <c r="H45" s="15"/>
      <c r="I45" s="36"/>
      <c r="J45" s="36"/>
    </row>
    <row r="46" spans="1:10" ht="20.100000000000001" customHeight="1" x14ac:dyDescent="0.3">
      <c r="A46" s="22"/>
      <c r="B46" s="37" t="s">
        <v>57</v>
      </c>
      <c r="C46" s="15"/>
      <c r="D46" s="36"/>
      <c r="E46" s="36"/>
      <c r="G46" s="37" t="s">
        <v>57</v>
      </c>
      <c r="H46" s="15"/>
      <c r="I46" s="36"/>
      <c r="J46" s="36"/>
    </row>
    <row r="47" spans="1:10" ht="20.100000000000001" customHeight="1" x14ac:dyDescent="0.3">
      <c r="B47" s="37" t="s">
        <v>58</v>
      </c>
      <c r="C47" s="15"/>
      <c r="D47" s="36"/>
      <c r="E47" s="36"/>
      <c r="G47" s="37" t="s">
        <v>58</v>
      </c>
      <c r="H47" s="15"/>
      <c r="I47" s="36"/>
      <c r="J47" s="36"/>
    </row>
    <row r="48" spans="1:10" ht="20.100000000000001" customHeight="1" x14ac:dyDescent="0.3">
      <c r="B48" s="37" t="s">
        <v>59</v>
      </c>
      <c r="C48" s="15"/>
      <c r="D48" s="36"/>
      <c r="E48" s="36"/>
      <c r="G48" s="37" t="s">
        <v>59</v>
      </c>
      <c r="H48" s="15"/>
      <c r="I48" s="36"/>
      <c r="J48" s="36"/>
    </row>
    <row r="49" spans="2:10" ht="20.100000000000001" customHeight="1" x14ac:dyDescent="0.3">
      <c r="B49" s="37" t="s">
        <v>60</v>
      </c>
      <c r="C49" s="15"/>
      <c r="D49" s="36"/>
      <c r="E49" s="36"/>
      <c r="G49" s="37" t="s">
        <v>60</v>
      </c>
      <c r="H49" s="15"/>
      <c r="I49" s="36"/>
      <c r="J49" s="36"/>
    </row>
    <row r="50" spans="2:10" ht="20.100000000000001" customHeight="1" x14ac:dyDescent="0.3">
      <c r="B50" s="5" t="s">
        <v>41</v>
      </c>
      <c r="C50" s="15"/>
      <c r="D50" s="36"/>
      <c r="E50" s="36"/>
      <c r="G50" s="5" t="s">
        <v>61</v>
      </c>
      <c r="H50" s="15"/>
      <c r="I50" s="36"/>
      <c r="J50" s="36"/>
    </row>
    <row r="51" spans="2:10" ht="20.100000000000001" customHeight="1" x14ac:dyDescent="0.3">
      <c r="B51" s="37" t="s">
        <v>40</v>
      </c>
      <c r="C51" s="15"/>
      <c r="D51" s="36"/>
      <c r="E51" s="36"/>
    </row>
    <row r="52" spans="2:10" ht="20.100000000000001" customHeight="1" x14ac:dyDescent="0.3">
      <c r="B52" s="37" t="s">
        <v>42</v>
      </c>
      <c r="C52" s="15"/>
      <c r="D52" s="36"/>
      <c r="E52" s="36"/>
      <c r="H52" t="s">
        <v>62</v>
      </c>
      <c r="I52" s="38" t="b">
        <f>SUM([1]MAI!J51:J72)+SUM(I24:I50)=SUM(J24:J50)</f>
        <v>1</v>
      </c>
    </row>
    <row r="53" spans="2:10" ht="20.100000000000001" customHeight="1" x14ac:dyDescent="0.3">
      <c r="B53" s="5" t="s">
        <v>45</v>
      </c>
      <c r="C53" s="15"/>
      <c r="D53" s="36"/>
      <c r="E53" s="36"/>
      <c r="H53" s="38"/>
      <c r="I53" s="38"/>
    </row>
    <row r="54" spans="2:10" ht="20.100000000000001" customHeight="1" x14ac:dyDescent="0.3">
      <c r="B54" s="5" t="s">
        <v>61</v>
      </c>
      <c r="C54" s="15"/>
      <c r="D54" s="36"/>
      <c r="E54" s="36"/>
      <c r="H54" s="38"/>
    </row>
    <row r="55" spans="2:10" ht="18.75" x14ac:dyDescent="0.3">
      <c r="D55" s="39"/>
      <c r="H55" s="38"/>
    </row>
    <row r="56" spans="2:10" x14ac:dyDescent="0.25">
      <c r="D56" t="s">
        <v>63</v>
      </c>
      <c r="E56" s="40" t="str">
        <f>IF(SUM(D6:D20)=SUM(D24:D54)+SUM(I24:I50),"OK","ERRO")</f>
        <v>OK</v>
      </c>
    </row>
    <row r="57" spans="2:10" x14ac:dyDescent="0.25">
      <c r="D57" t="s">
        <v>62</v>
      </c>
      <c r="E57" s="38" t="b">
        <f>SUM(D24:D54)+SUM(FEV!E11:E40)=SUM(E24:E54)</f>
        <v>1</v>
      </c>
    </row>
  </sheetData>
  <mergeCells count="7">
    <mergeCell ref="B22:E22"/>
    <mergeCell ref="G22:J22"/>
    <mergeCell ref="B1:G1"/>
    <mergeCell ref="B2:G2"/>
    <mergeCell ref="B3:G3"/>
    <mergeCell ref="B4:G4"/>
    <mergeCell ref="F5:G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2"/>
  <sheetViews>
    <sheetView tabSelected="1" topLeftCell="B1" zoomScale="70" zoomScaleNormal="70" workbookViewId="0">
      <selection activeCell="J12" sqref="J12"/>
    </sheetView>
  </sheetViews>
  <sheetFormatPr defaultRowHeight="15" x14ac:dyDescent="0.25"/>
  <cols>
    <col min="1" max="1" width="6.28515625" customWidth="1"/>
    <col min="2" max="2" width="55.28515625" bestFit="1" customWidth="1"/>
    <col min="3" max="3" width="23.7109375" customWidth="1"/>
    <col min="4" max="4" width="18.28515625" bestFit="1" customWidth="1"/>
    <col min="5" max="5" width="28.7109375" customWidth="1"/>
    <col min="6" max="6" width="22.42578125" customWidth="1"/>
    <col min="7" max="7" width="58" bestFit="1" customWidth="1"/>
    <col min="8" max="8" width="21" bestFit="1" customWidth="1"/>
    <col min="9" max="9" width="18" customWidth="1"/>
    <col min="10" max="10" width="36.85546875" bestFit="1" customWidth="1"/>
  </cols>
  <sheetData>
    <row r="1" spans="1:11" ht="24.95" customHeight="1" x14ac:dyDescent="0.35">
      <c r="A1" s="48"/>
      <c r="B1" s="97" t="s">
        <v>1</v>
      </c>
      <c r="C1" s="98"/>
      <c r="D1" s="98"/>
      <c r="E1" s="98"/>
      <c r="F1" s="98"/>
      <c r="G1" s="99"/>
    </row>
    <row r="2" spans="1:11" ht="24.95" customHeight="1" x14ac:dyDescent="0.25">
      <c r="A2" s="49"/>
      <c r="B2" s="100" t="s">
        <v>66</v>
      </c>
      <c r="C2" s="101"/>
      <c r="D2" s="101"/>
      <c r="E2" s="101"/>
      <c r="F2" s="101"/>
      <c r="G2" s="102"/>
    </row>
    <row r="3" spans="1:11" ht="24.95" customHeight="1" x14ac:dyDescent="0.25">
      <c r="A3" s="49"/>
      <c r="B3" s="68"/>
      <c r="C3" s="67"/>
      <c r="D3" s="67"/>
      <c r="E3" s="67"/>
      <c r="F3" s="67"/>
      <c r="G3" s="69"/>
    </row>
    <row r="4" spans="1:11" ht="24.95" customHeight="1" thickBot="1" x14ac:dyDescent="0.3">
      <c r="A4" s="58"/>
      <c r="B4" s="70"/>
      <c r="C4" s="71"/>
      <c r="D4" s="71"/>
      <c r="E4" s="71"/>
      <c r="F4" s="71"/>
      <c r="G4" s="72"/>
      <c r="J4" s="103" t="s">
        <v>119</v>
      </c>
    </row>
    <row r="5" spans="1:11" ht="24.95" customHeight="1" x14ac:dyDescent="0.25">
      <c r="A5" s="59"/>
      <c r="B5" s="60" t="s">
        <v>2</v>
      </c>
      <c r="C5" s="61" t="s">
        <v>3</v>
      </c>
      <c r="D5" s="61" t="s">
        <v>8</v>
      </c>
      <c r="E5" s="62" t="s">
        <v>72</v>
      </c>
      <c r="F5" s="73" t="s">
        <v>5</v>
      </c>
      <c r="G5" s="74"/>
      <c r="J5" s="75" t="s">
        <v>115</v>
      </c>
      <c r="K5" t="s">
        <v>118</v>
      </c>
    </row>
    <row r="6" spans="1:11" ht="42" customHeight="1" x14ac:dyDescent="0.25">
      <c r="A6" s="57">
        <v>1</v>
      </c>
      <c r="B6" s="52" t="s">
        <v>75</v>
      </c>
      <c r="C6" s="53" t="s">
        <v>71</v>
      </c>
      <c r="D6" s="54">
        <v>733.26</v>
      </c>
      <c r="E6" s="55">
        <v>1</v>
      </c>
      <c r="F6" s="91">
        <v>13000000002</v>
      </c>
      <c r="G6" s="56" t="s">
        <v>47</v>
      </c>
      <c r="J6" s="80" t="s">
        <v>116</v>
      </c>
    </row>
    <row r="7" spans="1:11" ht="42" customHeight="1" x14ac:dyDescent="0.25">
      <c r="A7" s="57">
        <v>2</v>
      </c>
      <c r="B7" s="52" t="s">
        <v>75</v>
      </c>
      <c r="C7" s="53" t="s">
        <v>71</v>
      </c>
      <c r="D7" s="54">
        <v>2391.16</v>
      </c>
      <c r="E7" s="55">
        <v>1</v>
      </c>
      <c r="F7" s="91" t="s">
        <v>109</v>
      </c>
      <c r="G7" s="56" t="s">
        <v>111</v>
      </c>
      <c r="J7" s="96" t="s">
        <v>117</v>
      </c>
    </row>
    <row r="8" spans="1:11" ht="42" customHeight="1" x14ac:dyDescent="0.25">
      <c r="A8" s="57">
        <v>3</v>
      </c>
      <c r="B8" s="52" t="s">
        <v>75</v>
      </c>
      <c r="C8" s="53" t="s">
        <v>71</v>
      </c>
      <c r="D8" s="54">
        <v>359.8</v>
      </c>
      <c r="E8" s="55">
        <v>1</v>
      </c>
      <c r="F8" s="91" t="s">
        <v>109</v>
      </c>
      <c r="G8" s="56" t="s">
        <v>110</v>
      </c>
    </row>
    <row r="9" spans="1:11" ht="30" customHeight="1" x14ac:dyDescent="0.25">
      <c r="A9" s="57">
        <v>4</v>
      </c>
      <c r="B9" s="52" t="s">
        <v>75</v>
      </c>
      <c r="C9" s="53" t="s">
        <v>71</v>
      </c>
      <c r="D9" s="54">
        <v>240</v>
      </c>
      <c r="E9" s="55">
        <v>1</v>
      </c>
      <c r="F9" s="91">
        <v>7001000004</v>
      </c>
      <c r="G9" s="56" t="s">
        <v>73</v>
      </c>
    </row>
    <row r="10" spans="1:11" ht="30" customHeight="1" x14ac:dyDescent="0.25">
      <c r="A10" s="57">
        <v>5</v>
      </c>
      <c r="B10" s="81" t="s">
        <v>76</v>
      </c>
      <c r="C10" s="82" t="s">
        <v>74</v>
      </c>
      <c r="D10" s="83">
        <v>2128.8960000000002</v>
      </c>
      <c r="E10" s="84">
        <v>1</v>
      </c>
      <c r="F10" s="91">
        <v>13000000002</v>
      </c>
      <c r="G10" s="85" t="s">
        <v>47</v>
      </c>
    </row>
    <row r="11" spans="1:11" ht="30" customHeight="1" x14ac:dyDescent="0.25">
      <c r="A11" s="57">
        <v>6</v>
      </c>
      <c r="B11" s="52" t="s">
        <v>87</v>
      </c>
      <c r="C11" s="53" t="s">
        <v>71</v>
      </c>
      <c r="D11" s="54">
        <v>4217.1000000000004</v>
      </c>
      <c r="E11" s="55">
        <v>1</v>
      </c>
      <c r="F11" s="91">
        <v>10002000002</v>
      </c>
      <c r="G11" s="56" t="s">
        <v>86</v>
      </c>
    </row>
    <row r="12" spans="1:11" ht="30" customHeight="1" x14ac:dyDescent="0.25">
      <c r="A12" s="57">
        <v>7</v>
      </c>
      <c r="B12" s="52" t="s">
        <v>87</v>
      </c>
      <c r="C12" s="53" t="s">
        <v>71</v>
      </c>
      <c r="D12" s="54">
        <v>2294.8200000000002</v>
      </c>
      <c r="E12" s="55">
        <v>1</v>
      </c>
      <c r="F12" s="91">
        <v>13000000002</v>
      </c>
      <c r="G12" s="56" t="s">
        <v>47</v>
      </c>
    </row>
    <row r="13" spans="1:11" ht="30" customHeight="1" x14ac:dyDescent="0.25">
      <c r="A13" s="57">
        <v>8</v>
      </c>
      <c r="B13" s="81" t="s">
        <v>88</v>
      </c>
      <c r="C13" s="82" t="s">
        <v>74</v>
      </c>
      <c r="D13" s="83">
        <v>2128.8960000000002</v>
      </c>
      <c r="E13" s="84">
        <v>1</v>
      </c>
      <c r="F13" s="91">
        <v>10002000002</v>
      </c>
      <c r="G13" s="85" t="s">
        <v>86</v>
      </c>
    </row>
    <row r="14" spans="1:11" ht="30" customHeight="1" x14ac:dyDescent="0.25">
      <c r="A14" s="57">
        <v>9</v>
      </c>
      <c r="B14" s="52" t="s">
        <v>89</v>
      </c>
      <c r="C14" s="53" t="s">
        <v>71</v>
      </c>
      <c r="D14" s="54">
        <v>4161.07</v>
      </c>
      <c r="E14" s="55">
        <v>1</v>
      </c>
      <c r="F14" s="91">
        <v>10002000002</v>
      </c>
      <c r="G14" s="56" t="s">
        <v>86</v>
      </c>
    </row>
    <row r="15" spans="1:11" ht="30" customHeight="1" x14ac:dyDescent="0.25">
      <c r="A15" s="57">
        <v>10</v>
      </c>
      <c r="B15" s="81" t="s">
        <v>112</v>
      </c>
      <c r="C15" s="82" t="s">
        <v>74</v>
      </c>
      <c r="D15" s="83">
        <v>2128.8960000000002</v>
      </c>
      <c r="E15" s="84">
        <v>1</v>
      </c>
      <c r="F15" s="91">
        <v>10002000002</v>
      </c>
      <c r="G15" s="85" t="s">
        <v>86</v>
      </c>
    </row>
    <row r="16" spans="1:11" ht="30" customHeight="1" x14ac:dyDescent="0.25">
      <c r="A16" s="57">
        <v>11</v>
      </c>
      <c r="B16" s="52" t="s">
        <v>92</v>
      </c>
      <c r="C16" s="53" t="s">
        <v>71</v>
      </c>
      <c r="D16" s="54">
        <v>5943.5</v>
      </c>
      <c r="E16" s="55">
        <v>1</v>
      </c>
      <c r="F16" s="91">
        <v>10002000002</v>
      </c>
      <c r="G16" s="56" t="s">
        <v>94</v>
      </c>
    </row>
    <row r="17" spans="1:7" ht="30" customHeight="1" x14ac:dyDescent="0.25">
      <c r="A17" s="57">
        <v>12</v>
      </c>
      <c r="B17" s="81" t="s">
        <v>78</v>
      </c>
      <c r="C17" s="82" t="s">
        <v>74</v>
      </c>
      <c r="D17" s="83">
        <v>2128.8960000000002</v>
      </c>
      <c r="E17" s="84">
        <v>1</v>
      </c>
      <c r="F17" s="91">
        <v>7001000004</v>
      </c>
      <c r="G17" s="85" t="s">
        <v>73</v>
      </c>
    </row>
    <row r="18" spans="1:7" ht="30" customHeight="1" x14ac:dyDescent="0.25">
      <c r="A18" s="57">
        <v>13</v>
      </c>
      <c r="B18" s="52" t="s">
        <v>79</v>
      </c>
      <c r="C18" s="53" t="s">
        <v>71</v>
      </c>
      <c r="D18" s="54">
        <v>5681.75</v>
      </c>
      <c r="E18" s="55">
        <v>1</v>
      </c>
      <c r="F18" s="91">
        <v>12002000002</v>
      </c>
      <c r="G18" s="56" t="s">
        <v>86</v>
      </c>
    </row>
    <row r="19" spans="1:7" ht="30" customHeight="1" x14ac:dyDescent="0.25">
      <c r="A19" s="57">
        <v>14</v>
      </c>
      <c r="B19" s="52" t="s">
        <v>79</v>
      </c>
      <c r="C19" s="53" t="s">
        <v>71</v>
      </c>
      <c r="D19" s="54">
        <v>1210.8599999999999</v>
      </c>
      <c r="E19" s="55">
        <v>1</v>
      </c>
      <c r="F19" s="91">
        <v>10001000001</v>
      </c>
      <c r="G19" s="56" t="s">
        <v>93</v>
      </c>
    </row>
    <row r="20" spans="1:7" ht="30" customHeight="1" x14ac:dyDescent="0.25">
      <c r="A20" s="57">
        <v>15</v>
      </c>
      <c r="B20" s="52" t="s">
        <v>79</v>
      </c>
      <c r="C20" s="53" t="s">
        <v>71</v>
      </c>
      <c r="D20" s="54">
        <v>160</v>
      </c>
      <c r="E20" s="55">
        <v>1</v>
      </c>
      <c r="F20" s="91">
        <v>7003000003</v>
      </c>
      <c r="G20" s="56" t="s">
        <v>80</v>
      </c>
    </row>
    <row r="21" spans="1:7" ht="30" customHeight="1" x14ac:dyDescent="0.25">
      <c r="A21" s="57">
        <v>16</v>
      </c>
      <c r="B21" s="52" t="s">
        <v>79</v>
      </c>
      <c r="C21" s="53" t="s">
        <v>71</v>
      </c>
      <c r="D21" s="54">
        <v>317.99</v>
      </c>
      <c r="E21" s="55">
        <v>1</v>
      </c>
      <c r="F21" s="91">
        <v>7003000001</v>
      </c>
      <c r="G21" s="56" t="s">
        <v>77</v>
      </c>
    </row>
    <row r="22" spans="1:7" ht="30" customHeight="1" x14ac:dyDescent="0.25">
      <c r="A22" s="57">
        <v>17</v>
      </c>
      <c r="B22" s="81" t="s">
        <v>91</v>
      </c>
      <c r="C22" s="82" t="s">
        <v>74</v>
      </c>
      <c r="D22" s="83">
        <v>2128.8960000000002</v>
      </c>
      <c r="E22" s="84">
        <v>1</v>
      </c>
      <c r="F22" s="91">
        <v>7001000004</v>
      </c>
      <c r="G22" s="85" t="s">
        <v>73</v>
      </c>
    </row>
    <row r="23" spans="1:7" ht="30" customHeight="1" x14ac:dyDescent="0.25">
      <c r="A23" s="57">
        <v>18</v>
      </c>
      <c r="B23" s="52" t="s">
        <v>81</v>
      </c>
      <c r="C23" s="53" t="s">
        <v>71</v>
      </c>
      <c r="D23" s="54">
        <v>3625.56</v>
      </c>
      <c r="E23" s="55">
        <v>1</v>
      </c>
      <c r="F23" s="91">
        <v>7001000004</v>
      </c>
      <c r="G23" s="56" t="s">
        <v>73</v>
      </c>
    </row>
    <row r="24" spans="1:7" ht="30" customHeight="1" x14ac:dyDescent="0.25">
      <c r="A24" s="57">
        <v>19</v>
      </c>
      <c r="B24" s="52" t="s">
        <v>81</v>
      </c>
      <c r="C24" s="53" t="s">
        <v>71</v>
      </c>
      <c r="D24" s="54">
        <v>404.04</v>
      </c>
      <c r="E24" s="55">
        <v>1</v>
      </c>
      <c r="F24" s="91">
        <v>10001000002</v>
      </c>
      <c r="G24" s="56" t="s">
        <v>90</v>
      </c>
    </row>
    <row r="25" spans="1:7" ht="30" customHeight="1" x14ac:dyDescent="0.25">
      <c r="A25" s="57">
        <v>20</v>
      </c>
      <c r="B25" s="52" t="s">
        <v>81</v>
      </c>
      <c r="C25" s="53" t="s">
        <v>71</v>
      </c>
      <c r="D25" s="54">
        <v>1159.3499999999999</v>
      </c>
      <c r="E25" s="55">
        <v>1</v>
      </c>
      <c r="F25" s="91">
        <v>7003000003</v>
      </c>
      <c r="G25" s="56" t="s">
        <v>80</v>
      </c>
    </row>
    <row r="26" spans="1:7" ht="30" customHeight="1" x14ac:dyDescent="0.25">
      <c r="A26" s="57">
        <v>21</v>
      </c>
      <c r="B26" s="52" t="s">
        <v>113</v>
      </c>
      <c r="C26" s="53" t="s">
        <v>71</v>
      </c>
      <c r="D26" s="54">
        <v>1949.04</v>
      </c>
      <c r="E26" s="55">
        <v>1</v>
      </c>
      <c r="F26" s="91">
        <v>8000000005</v>
      </c>
      <c r="G26" s="56" t="s">
        <v>114</v>
      </c>
    </row>
    <row r="27" spans="1:7" ht="37.5" customHeight="1" x14ac:dyDescent="0.25">
      <c r="A27" s="57">
        <v>22</v>
      </c>
      <c r="B27" s="81" t="s">
        <v>95</v>
      </c>
      <c r="C27" s="82" t="s">
        <v>104</v>
      </c>
      <c r="D27" s="83">
        <f>1774*1.8</f>
        <v>3193.2000000000003</v>
      </c>
      <c r="E27" s="84">
        <v>1</v>
      </c>
      <c r="F27" s="91">
        <v>16000000001</v>
      </c>
      <c r="G27" s="85" t="s">
        <v>102</v>
      </c>
    </row>
    <row r="28" spans="1:7" ht="37.5" customHeight="1" x14ac:dyDescent="0.25">
      <c r="A28" s="57">
        <v>23</v>
      </c>
      <c r="B28" s="81" t="s">
        <v>96</v>
      </c>
      <c r="C28" s="82" t="s">
        <v>104</v>
      </c>
      <c r="D28" s="83">
        <f t="shared" ref="D28:D29" si="0">1774*1.8</f>
        <v>3193.2000000000003</v>
      </c>
      <c r="E28" s="84">
        <v>1</v>
      </c>
      <c r="F28" s="91">
        <v>16000000001</v>
      </c>
      <c r="G28" s="85" t="s">
        <v>102</v>
      </c>
    </row>
    <row r="29" spans="1:7" ht="37.5" customHeight="1" x14ac:dyDescent="0.25">
      <c r="A29" s="57">
        <v>24</v>
      </c>
      <c r="B29" s="81" t="s">
        <v>97</v>
      </c>
      <c r="C29" s="82" t="s">
        <v>105</v>
      </c>
      <c r="D29" s="83">
        <f t="shared" si="0"/>
        <v>3193.2000000000003</v>
      </c>
      <c r="E29" s="84">
        <v>1</v>
      </c>
      <c r="F29" s="91">
        <v>16000000003</v>
      </c>
      <c r="G29" s="85" t="s">
        <v>103</v>
      </c>
    </row>
    <row r="30" spans="1:7" ht="37.5" customHeight="1" x14ac:dyDescent="0.25">
      <c r="A30" s="57">
        <v>25</v>
      </c>
      <c r="B30" s="81" t="s">
        <v>98</v>
      </c>
      <c r="C30" s="82" t="s">
        <v>74</v>
      </c>
      <c r="D30" s="83">
        <v>2128.8960000000002</v>
      </c>
      <c r="E30" s="84">
        <v>1</v>
      </c>
      <c r="F30" s="91">
        <v>16000000001</v>
      </c>
      <c r="G30" s="85" t="s">
        <v>100</v>
      </c>
    </row>
    <row r="31" spans="1:7" ht="37.5" customHeight="1" thickBot="1" x14ac:dyDescent="0.3">
      <c r="A31" s="57">
        <v>26</v>
      </c>
      <c r="B31" s="87" t="s">
        <v>99</v>
      </c>
      <c r="C31" s="88" t="s">
        <v>74</v>
      </c>
      <c r="D31" s="89">
        <v>2128.8960000000002</v>
      </c>
      <c r="E31" s="90">
        <v>1</v>
      </c>
      <c r="F31" s="92">
        <v>16000000003</v>
      </c>
      <c r="G31" s="86" t="s">
        <v>101</v>
      </c>
    </row>
    <row r="32" spans="1:7" ht="37.5" customHeight="1" x14ac:dyDescent="0.25">
      <c r="A32" s="16"/>
      <c r="B32" s="17"/>
      <c r="C32" s="18"/>
      <c r="D32" s="19"/>
      <c r="E32" s="19"/>
      <c r="F32" s="20"/>
      <c r="G32" s="21"/>
    </row>
    <row r="33" spans="1:10" ht="37.5" customHeight="1" x14ac:dyDescent="0.25">
      <c r="A33" s="16"/>
      <c r="B33" s="76" t="s">
        <v>82</v>
      </c>
      <c r="C33" s="76"/>
      <c r="D33" s="76"/>
      <c r="E33" s="76"/>
      <c r="G33" s="76" t="s">
        <v>84</v>
      </c>
      <c r="H33" s="76"/>
      <c r="I33" s="76"/>
      <c r="J33" s="76"/>
    </row>
    <row r="34" spans="1:10" ht="20.100000000000001" customHeight="1" x14ac:dyDescent="0.3">
      <c r="A34" s="22"/>
      <c r="B34" s="77" t="s">
        <v>33</v>
      </c>
      <c r="C34" s="78" t="s">
        <v>34</v>
      </c>
      <c r="D34" s="79" t="s">
        <v>35</v>
      </c>
      <c r="E34" s="79" t="s">
        <v>36</v>
      </c>
      <c r="G34" s="93" t="s">
        <v>33</v>
      </c>
      <c r="H34" s="94" t="s">
        <v>34</v>
      </c>
      <c r="I34" s="95" t="s">
        <v>35</v>
      </c>
      <c r="J34" s="95" t="s">
        <v>36</v>
      </c>
    </row>
    <row r="35" spans="1:10" ht="20.100000000000001" customHeight="1" x14ac:dyDescent="0.3">
      <c r="A35" s="22"/>
      <c r="B35" s="9" t="s">
        <v>67</v>
      </c>
      <c r="C35" s="15">
        <v>7001000004</v>
      </c>
      <c r="D35" s="50">
        <f>SUM(D17,D22)</f>
        <v>4257.7920000000004</v>
      </c>
      <c r="E35" s="50" t="e">
        <f>D35+#REF!</f>
        <v>#REF!</v>
      </c>
      <c r="G35" s="9" t="s">
        <v>67</v>
      </c>
      <c r="H35" s="15">
        <v>7001000004</v>
      </c>
      <c r="I35" s="50">
        <f>SUM(D9,D23)</f>
        <v>3865.56</v>
      </c>
      <c r="J35" s="36" t="e">
        <f>I35+#REF!</f>
        <v>#REF!</v>
      </c>
    </row>
    <row r="36" spans="1:10" ht="20.100000000000001" customHeight="1" x14ac:dyDescent="0.3">
      <c r="A36" s="22"/>
      <c r="B36" s="9" t="s">
        <v>83</v>
      </c>
      <c r="C36" s="15">
        <v>13000000002</v>
      </c>
      <c r="D36" s="36">
        <f>D10</f>
        <v>2128.8960000000002</v>
      </c>
      <c r="E36" s="36" t="e">
        <f>#REF!+AGOSTO20!D36</f>
        <v>#REF!</v>
      </c>
      <c r="G36" s="9" t="s">
        <v>68</v>
      </c>
      <c r="H36" s="15">
        <v>10001000002</v>
      </c>
      <c r="I36" s="36">
        <f>SUM(D24)</f>
        <v>404.04</v>
      </c>
      <c r="J36" s="36" t="e">
        <f>I36+#REF!</f>
        <v>#REF!</v>
      </c>
    </row>
    <row r="37" spans="1:10" ht="20.100000000000001" customHeight="1" x14ac:dyDescent="0.3">
      <c r="A37" s="22"/>
      <c r="B37" s="9" t="s">
        <v>107</v>
      </c>
      <c r="C37" s="15">
        <v>10002000002</v>
      </c>
      <c r="D37" s="36">
        <f>D13</f>
        <v>2128.8960000000002</v>
      </c>
      <c r="E37" s="36" t="e">
        <f>D37+#REF!</f>
        <v>#REF!</v>
      </c>
      <c r="G37" s="9" t="s">
        <v>20</v>
      </c>
      <c r="H37" s="15">
        <v>7003000001</v>
      </c>
      <c r="I37" s="36">
        <f>SUM(D21)</f>
        <v>317.99</v>
      </c>
      <c r="J37" s="36" t="e">
        <f>SUM(I37+#REF!)</f>
        <v>#REF!</v>
      </c>
    </row>
    <row r="38" spans="1:10" ht="20.100000000000001" customHeight="1" x14ac:dyDescent="0.3">
      <c r="A38" s="22"/>
      <c r="B38" s="9" t="s">
        <v>106</v>
      </c>
      <c r="C38" s="15">
        <v>16000000003</v>
      </c>
      <c r="D38" s="36">
        <f>D31+D29</f>
        <v>5322.0960000000005</v>
      </c>
      <c r="E38" s="36" t="e">
        <f>D38+#REF!</f>
        <v>#REF!</v>
      </c>
      <c r="G38" s="9" t="s">
        <v>69</v>
      </c>
      <c r="H38" s="15">
        <v>10001000001</v>
      </c>
      <c r="I38" s="36">
        <f>SUM(D8,D19)</f>
        <v>1570.6599999999999</v>
      </c>
      <c r="J38" s="36" t="e">
        <f>I38+#REF!</f>
        <v>#REF!</v>
      </c>
    </row>
    <row r="39" spans="1:10" ht="20.100000000000001" customHeight="1" x14ac:dyDescent="0.3">
      <c r="A39" s="22"/>
      <c r="B39" s="9" t="s">
        <v>100</v>
      </c>
      <c r="C39" s="15">
        <v>16000000001</v>
      </c>
      <c r="D39" s="50">
        <f>SUM(D27,D28,D30)</f>
        <v>8515.2960000000003</v>
      </c>
      <c r="E39" s="36" t="e">
        <f>D39+#REF!</f>
        <v>#REF!</v>
      </c>
      <c r="G39" s="9" t="s">
        <v>70</v>
      </c>
      <c r="H39" s="15">
        <v>7003000003</v>
      </c>
      <c r="I39" s="36">
        <f>SUM(D20,D25)</f>
        <v>1319.35</v>
      </c>
      <c r="J39" s="36" t="e">
        <f>I39+#REF!</f>
        <v>#REF!</v>
      </c>
    </row>
    <row r="40" spans="1:10" ht="20.100000000000001" customHeight="1" x14ac:dyDescent="0.3">
      <c r="A40" s="22"/>
      <c r="B40" s="9"/>
      <c r="C40" s="15"/>
      <c r="D40" s="36"/>
      <c r="E40" s="36"/>
      <c r="G40" s="9" t="s">
        <v>85</v>
      </c>
      <c r="H40" s="15">
        <v>10002000002</v>
      </c>
      <c r="I40" s="36">
        <f>SUM(D11,D14,D16,D18)</f>
        <v>20003.419999999998</v>
      </c>
      <c r="J40" s="36" t="e">
        <f>SUM(I40+#REF!)</f>
        <v>#REF!</v>
      </c>
    </row>
    <row r="41" spans="1:10" ht="20.100000000000001" customHeight="1" x14ac:dyDescent="0.3">
      <c r="A41" s="22"/>
      <c r="B41" s="9"/>
      <c r="C41" s="15"/>
      <c r="D41" s="36"/>
      <c r="E41" s="36"/>
      <c r="G41" s="51" t="s">
        <v>108</v>
      </c>
      <c r="H41" s="15">
        <v>13000000002</v>
      </c>
      <c r="I41" s="36">
        <f>SUM(D6,D12)</f>
        <v>3028.08</v>
      </c>
      <c r="J41" s="36">
        <f>I41</f>
        <v>3028.08</v>
      </c>
    </row>
    <row r="42" spans="1:10" ht="20.100000000000001" customHeight="1" x14ac:dyDescent="0.3">
      <c r="A42" s="22"/>
      <c r="B42" s="9"/>
      <c r="C42" s="15"/>
      <c r="D42" s="36"/>
      <c r="E42" s="36"/>
      <c r="G42" s="9" t="s">
        <v>111</v>
      </c>
      <c r="H42" s="15" t="s">
        <v>109</v>
      </c>
      <c r="I42" s="36">
        <f>SUM(D7)</f>
        <v>2391.16</v>
      </c>
      <c r="J42" s="36">
        <f>I42</f>
        <v>2391.16</v>
      </c>
    </row>
    <row r="43" spans="1:10" ht="20.100000000000001" customHeight="1" x14ac:dyDescent="0.3">
      <c r="A43" s="22"/>
      <c r="B43" s="9"/>
      <c r="C43" s="15"/>
      <c r="D43" s="36"/>
      <c r="E43" s="36"/>
      <c r="G43" s="9" t="s">
        <v>114</v>
      </c>
      <c r="H43" s="15">
        <v>8000000005</v>
      </c>
      <c r="I43" s="36">
        <f>D26</f>
        <v>1949.04</v>
      </c>
      <c r="J43" s="36">
        <f>I43</f>
        <v>1949.04</v>
      </c>
    </row>
    <row r="44" spans="1:10" ht="20.100000000000001" customHeight="1" x14ac:dyDescent="0.3">
      <c r="A44" s="22"/>
      <c r="B44" s="9"/>
      <c r="C44" s="15"/>
      <c r="D44" s="36"/>
      <c r="E44" s="36"/>
      <c r="G44" s="9"/>
      <c r="H44" s="15"/>
      <c r="I44" s="36"/>
      <c r="J44" s="36"/>
    </row>
    <row r="45" spans="1:10" ht="20.100000000000001" customHeight="1" x14ac:dyDescent="0.3">
      <c r="A45" s="22"/>
      <c r="B45" s="9"/>
      <c r="C45" s="15"/>
      <c r="D45" s="36"/>
      <c r="E45" s="36"/>
      <c r="G45" s="9"/>
      <c r="H45" s="15"/>
      <c r="I45" s="36"/>
      <c r="J45" s="36"/>
    </row>
    <row r="46" spans="1:10" ht="20.100000000000001" customHeight="1" x14ac:dyDescent="0.3">
      <c r="A46" s="22"/>
      <c r="B46" s="9"/>
      <c r="C46" s="15"/>
      <c r="D46" s="36"/>
      <c r="E46" s="36"/>
      <c r="G46" s="37"/>
      <c r="H46" s="15"/>
      <c r="I46" s="36"/>
      <c r="J46" s="36"/>
    </row>
    <row r="47" spans="1:10" ht="20.100000000000001" customHeight="1" x14ac:dyDescent="0.3">
      <c r="A47" s="22"/>
      <c r="B47" s="37"/>
      <c r="C47" s="15"/>
      <c r="D47" s="36"/>
      <c r="E47" s="36"/>
      <c r="G47" s="37"/>
      <c r="H47" s="15"/>
      <c r="I47" s="36"/>
      <c r="J47" s="36"/>
    </row>
    <row r="48" spans="1:10" ht="20.100000000000001" customHeight="1" x14ac:dyDescent="0.3">
      <c r="A48" s="22"/>
      <c r="B48" s="37"/>
      <c r="C48" s="15"/>
      <c r="D48" s="36"/>
      <c r="E48" s="36"/>
      <c r="G48" s="37"/>
      <c r="H48" s="15"/>
      <c r="I48" s="36"/>
      <c r="J48" s="36"/>
    </row>
    <row r="49" spans="4:5" x14ac:dyDescent="0.25">
      <c r="D49" s="47"/>
      <c r="E49" s="47"/>
    </row>
    <row r="50" spans="4:5" x14ac:dyDescent="0.25">
      <c r="D50" s="47"/>
      <c r="E50" s="47"/>
    </row>
    <row r="51" spans="4:5" x14ac:dyDescent="0.25">
      <c r="D51" s="38"/>
    </row>
    <row r="52" spans="4:5" x14ac:dyDescent="0.25">
      <c r="D52" s="47"/>
    </row>
  </sheetData>
  <mergeCells count="7">
    <mergeCell ref="B33:E33"/>
    <mergeCell ref="G33:J33"/>
    <mergeCell ref="B1:G1"/>
    <mergeCell ref="B2:G2"/>
    <mergeCell ref="B3:G3"/>
    <mergeCell ref="B4:G4"/>
    <mergeCell ref="F5:G5"/>
  </mergeCells>
  <conditionalFormatting sqref="F26">
    <cfRule type="notContainsBlanks" dxfId="2" priority="3">
      <formula>LEN(TRIM(F26))&gt;0</formula>
    </cfRule>
  </conditionalFormatting>
  <conditionalFormatting sqref="F6:F25">
    <cfRule type="notContainsBlanks" dxfId="1" priority="2">
      <formula>LEN(TRIM(F6))&gt;0</formula>
    </cfRule>
  </conditionalFormatting>
  <conditionalFormatting sqref="F27:F31">
    <cfRule type="notContainsBlanks" dxfId="0" priority="1">
      <formula>LEN(TRIM(F27))&gt;0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DEZ</vt:lpstr>
      <vt:lpstr>FEV</vt:lpstr>
      <vt:lpstr>MAR</vt:lpstr>
      <vt:lpstr>AGOSTO20</vt:lpstr>
      <vt:lpstr>Plan1</vt:lpstr>
      <vt:lpstr>DEZ!Area_de_impressao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Obra 028</dc:creator>
  <cp:lastModifiedBy>Cesar</cp:lastModifiedBy>
  <cp:lastPrinted>2018-04-03T13:13:38Z</cp:lastPrinted>
  <dcterms:created xsi:type="dcterms:W3CDTF">2017-10-27T10:26:12Z</dcterms:created>
  <dcterms:modified xsi:type="dcterms:W3CDTF">2020-10-02T16:52:26Z</dcterms:modified>
</cp:coreProperties>
</file>