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9.jpeg" ContentType="image/jpeg"/>
  <Override PartName="/xl/media/image80.jpeg" ContentType="image/jpeg"/>
  <Override PartName="/xl/media/image81.jpeg" ContentType="image/jpeg"/>
  <Override PartName="/xl/media/image82.jpeg" ContentType="image/jpeg"/>
  <Override PartName="/xl/media/image83.jpeg" ContentType="image/jpeg"/>
  <Override PartName="/xl/media/image89.jpeg" ContentType="image/jpeg"/>
  <Override PartName="/xl/media/image84.jpeg" ContentType="image/jpeg"/>
  <Override PartName="/xl/media/image85.jpeg" ContentType="image/jpeg"/>
  <Override PartName="/xl/media/image90.jpeg" ContentType="image/jpeg"/>
  <Override PartName="/xl/media/image86.jpeg" ContentType="image/jpeg"/>
  <Override PartName="/xl/media/image91.jpeg" ContentType="image/jpeg"/>
  <Override PartName="/xl/media/image87.jpeg" ContentType="image/jpeg"/>
  <Override PartName="/xl/media/image88.jpeg" ContentType="image/jpeg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4"/>
  </bookViews>
  <sheets>
    <sheet name="DEZ" sheetId="1" state="hidden" r:id="rId2"/>
    <sheet name="FEV" sheetId="2" state="visible" r:id="rId3"/>
    <sheet name="MAR" sheetId="3" state="visible" r:id="rId4"/>
    <sheet name="MAR20" sheetId="4" state="visible" r:id="rId5"/>
    <sheet name="ABRIL20 " sheetId="5" state="visible" r:id="rId6"/>
    <sheet name="MAIO20 " sheetId="6" state="visible" r:id="rId7"/>
    <sheet name="JUNHO20" sheetId="7" state="visible" r:id="rId8"/>
    <sheet name="AGOSTO20" sheetId="8" state="visible" r:id="rId9"/>
    <sheet name="Plan1" sheetId="9" state="visible" r:id="rId10"/>
  </sheets>
  <externalReferences>
    <externalReference r:id="rId11"/>
  </externalReferences>
  <definedNames>
    <definedName function="false" hidden="false" localSheetId="0" name="_xlnm.Print_Area" vbProcedure="false">DEZ!$A$1:$F$28</definedName>
    <definedName function="false" hidden="true" localSheetId="0" name="_xlnm._FilterDatabase" vbProcedure="false">DEZ!$A$6:$F$33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<sst xmlns="http://schemas.openxmlformats.org/spreadsheetml/2006/main" count="749" uniqueCount="140">
  <si>
    <t xml:space="preserve">Construtora Sudoeste</t>
  </si>
  <si>
    <t xml:space="preserve">Obra Trend - SPE 030 CONSTRUTORA SUDOESTE</t>
  </si>
  <si>
    <t xml:space="preserve">Colaborador</t>
  </si>
  <si>
    <t xml:space="preserve">Função</t>
  </si>
  <si>
    <t xml:space="preserve">Valor</t>
  </si>
  <si>
    <t xml:space="preserve">Apropriação</t>
  </si>
  <si>
    <t xml:space="preserve">Roberto Carlos Pereira</t>
  </si>
  <si>
    <t xml:space="preserve">Pedreiro</t>
  </si>
  <si>
    <t xml:space="preserve">M.O. Alvenaria</t>
  </si>
  <si>
    <t xml:space="preserve">Chapisco</t>
  </si>
  <si>
    <t xml:space="preserve">Encunhamento</t>
  </si>
  <si>
    <t xml:space="preserve">Vanderlan Gomes Santos</t>
  </si>
  <si>
    <t xml:space="preserve">Servente</t>
  </si>
  <si>
    <t xml:space="preserve">Daniel</t>
  </si>
  <si>
    <t xml:space="preserve">Eletricista</t>
  </si>
  <si>
    <t xml:space="preserve">17.000.000.001 </t>
  </si>
  <si>
    <t xml:space="preserve">Instalação elétrica/telefonia</t>
  </si>
  <si>
    <t xml:space="preserve">Enio R. Carvalho</t>
  </si>
  <si>
    <t xml:space="preserve">Gustavo Adolfo da Silva</t>
  </si>
  <si>
    <t xml:space="preserve">Reboco</t>
  </si>
  <si>
    <t xml:space="preserve">Chapisco colante</t>
  </si>
  <si>
    <t xml:space="preserve">Chapisco interno</t>
  </si>
  <si>
    <t xml:space="preserve">Chapisco externo</t>
  </si>
  <si>
    <t xml:space="preserve">Maycon Ferreira Lopes de Souza</t>
  </si>
  <si>
    <t xml:space="preserve">Elson Oliveira</t>
  </si>
  <si>
    <t xml:space="preserve">Lucas Fernando Lopes de Souza</t>
  </si>
  <si>
    <t xml:space="preserve">Obra Leaf - SPE 031 CONSTRUTORA SUDOESTE</t>
  </si>
  <si>
    <t xml:space="preserve">Claudio Henrique Ramos</t>
  </si>
  <si>
    <t xml:space="preserve">Elcio</t>
  </si>
  <si>
    <t xml:space="preserve">TRANSFERÊNCIA DE INDIRETO P/ DIRETO ACUMULADO</t>
  </si>
  <si>
    <t xml:space="preserve">RETIRADA DO INDIRETO DOS ITENS DO SIENGE ACUMULADO</t>
  </si>
  <si>
    <t xml:space="preserve">APROPRIAÇÃO</t>
  </si>
  <si>
    <t xml:space="preserve">Nº</t>
  </si>
  <si>
    <t xml:space="preserve">MÊS</t>
  </si>
  <si>
    <t xml:space="preserve">ACUMULADO</t>
  </si>
  <si>
    <t xml:space="preserve">Instalação hidráulica</t>
  </si>
  <si>
    <t xml:space="preserve">Furação hidráulica</t>
  </si>
  <si>
    <t xml:space="preserve">Encarregado de Instalações</t>
  </si>
  <si>
    <t xml:space="preserve">Ponto para reboco interno</t>
  </si>
  <si>
    <t xml:space="preserve">Chapim</t>
  </si>
  <si>
    <t xml:space="preserve">Contrapiso</t>
  </si>
  <si>
    <t xml:space="preserve">Emboço interno</t>
  </si>
  <si>
    <t xml:space="preserve">Espala para emboço</t>
  </si>
  <si>
    <t xml:space="preserve">Espala de reboco</t>
  </si>
  <si>
    <t xml:space="preserve">Contramarco batente PCF</t>
  </si>
  <si>
    <t xml:space="preserve">Instalação de contramarco</t>
  </si>
  <si>
    <t xml:space="preserve">Assentamento de cerâmica parede</t>
  </si>
  <si>
    <t xml:space="preserve">Assentamento de piso porcelanato</t>
  </si>
  <si>
    <t xml:space="preserve">Assentamento de rodapé em porcelanato</t>
  </si>
  <si>
    <t xml:space="preserve">Assentamento de filetes</t>
  </si>
  <si>
    <t xml:space="preserve">Assentamento de Bancadas</t>
  </si>
  <si>
    <t xml:space="preserve">Impermeabilização com cimento polimerico</t>
  </si>
  <si>
    <t xml:space="preserve">Rejunte</t>
  </si>
  <si>
    <t xml:space="preserve">Massa corrida parede</t>
  </si>
  <si>
    <t xml:space="preserve">Massa corrida teto</t>
  </si>
  <si>
    <t xml:space="preserve">Pintura concreto aparente</t>
  </si>
  <si>
    <t xml:space="preserve">Chapisco e Limpeza de fachada</t>
  </si>
  <si>
    <t xml:space="preserve">Contrapiso "Piso queimado escada"</t>
  </si>
  <si>
    <t xml:space="preserve">Assentamento soleira</t>
  </si>
  <si>
    <t xml:space="preserve">Reboco Externo</t>
  </si>
  <si>
    <t xml:space="preserve">CHECK ACUMULADO</t>
  </si>
  <si>
    <t xml:space="preserve">CHECK</t>
  </si>
  <si>
    <t xml:space="preserve">Chapisco comum</t>
  </si>
  <si>
    <t xml:space="preserve">Rafael Rodrigues dos Reis</t>
  </si>
  <si>
    <t xml:space="preserve">Raimundo Pereira dos Santos</t>
  </si>
  <si>
    <t xml:space="preserve">Josue Alves dos Santos</t>
  </si>
  <si>
    <t xml:space="preserve">Obra BE SAVASSI - SPE 033 CONSTRUTORA SUDOESTE</t>
  </si>
  <si>
    <t xml:space="preserve">Luciano </t>
  </si>
  <si>
    <t xml:space="preserve">Mao de obra Alvenaria</t>
  </si>
  <si>
    <t xml:space="preserve">Acendino </t>
  </si>
  <si>
    <t xml:space="preserve">chapisco rolado</t>
  </si>
  <si>
    <t xml:space="preserve">Roberto Carlos</t>
  </si>
  <si>
    <t xml:space="preserve">Jonathan -Ajudante Roberto Carlos</t>
  </si>
  <si>
    <t xml:space="preserve">Samuel -Ajudante Roberto Carlos</t>
  </si>
  <si>
    <t xml:space="preserve">Denilson</t>
  </si>
  <si>
    <t xml:space="preserve">Chapisco interno com argamassa</t>
  </si>
  <si>
    <t xml:space="preserve">Vergas e contra-vergas</t>
  </si>
  <si>
    <t xml:space="preserve">Joselito </t>
  </si>
  <si>
    <t xml:space="preserve">%</t>
  </si>
  <si>
    <t xml:space="preserve">     </t>
  </si>
  <si>
    <t xml:space="preserve">GENESIO SEMES</t>
  </si>
  <si>
    <t xml:space="preserve">PEDREIRO</t>
  </si>
  <si>
    <t xml:space="preserve">Mão de Obra Reboco Interno -Pontos para reboco</t>
  </si>
  <si>
    <t xml:space="preserve">DENILSON </t>
  </si>
  <si>
    <t xml:space="preserve">Mão de obra alvenaria</t>
  </si>
  <si>
    <t xml:space="preserve">Mão de obra emboço interno</t>
  </si>
  <si>
    <t xml:space="preserve">ACENDINO FERREIRA DE SOUZA</t>
  </si>
  <si>
    <t xml:space="preserve">vergas e contra vergas</t>
  </si>
  <si>
    <t xml:space="preserve">LUCIANO  -AJUDANTE ACENDINO </t>
  </si>
  <si>
    <t xml:space="preserve">SERVENTE</t>
  </si>
  <si>
    <t xml:space="preserve">SAMUEL-AJUDANTE ROBERTO CARLOS</t>
  </si>
  <si>
    <t xml:space="preserve">JOSELITO -AJUDANTE ,DENILSON/GENESIO</t>
  </si>
  <si>
    <t xml:space="preserve">ROBERTO CARLOS </t>
  </si>
  <si>
    <t xml:space="preserve">DENILSON</t>
  </si>
  <si>
    <t xml:space="preserve">JOSELITO</t>
  </si>
  <si>
    <t xml:space="preserve">mão de obra Reboco interno </t>
  </si>
  <si>
    <t xml:space="preserve">chapisco colante</t>
  </si>
  <si>
    <t xml:space="preserve">instalação de contramarco</t>
  </si>
  <si>
    <t xml:space="preserve">encunhamento </t>
  </si>
  <si>
    <t xml:space="preserve">chapisco externo </t>
  </si>
  <si>
    <t xml:space="preserve">SAMUEL </t>
  </si>
  <si>
    <t xml:space="preserve">ACENDINO FERREIRA</t>
  </si>
  <si>
    <t xml:space="preserve">chapisco externo</t>
  </si>
  <si>
    <t xml:space="preserve">Reboco externo usinado</t>
  </si>
  <si>
    <t xml:space="preserve">Diarias enchimento de contravergas</t>
  </si>
  <si>
    <t xml:space="preserve">ROBERTO CARLOS</t>
  </si>
  <si>
    <t xml:space="preserve">LUCIAANO </t>
  </si>
  <si>
    <t xml:space="preserve">TRANSFERÊNCIA DE INDIRETO P/ DIRETO ACUMULADO-SERVENTES</t>
  </si>
  <si>
    <t xml:space="preserve">RETIRADA DO INDIRETO DOS ITENS DO SIENGE ACUMULADO-PEDREIROS</t>
  </si>
  <si>
    <t xml:space="preserve">Contramarco</t>
  </si>
  <si>
    <t xml:space="preserve">Mão de Obra Reboco Interno</t>
  </si>
  <si>
    <t xml:space="preserve">FLAVIANO </t>
  </si>
  <si>
    <t xml:space="preserve">Mão de obra emboço</t>
  </si>
  <si>
    <t xml:space="preserve">GERALDO </t>
  </si>
  <si>
    <t xml:space="preserve">MAYKON</t>
  </si>
  <si>
    <t xml:space="preserve">ROSEVANDRO </t>
  </si>
  <si>
    <t xml:space="preserve"> Chapisco interno apartamento </t>
  </si>
  <si>
    <t xml:space="preserve">ponto para massa</t>
  </si>
  <si>
    <t xml:space="preserve">LUCIANO </t>
  </si>
  <si>
    <t xml:space="preserve">Chapisco rolado </t>
  </si>
  <si>
    <t xml:space="preserve">WILSON </t>
  </si>
  <si>
    <t xml:space="preserve">ELETRICISTA </t>
  </si>
  <si>
    <t xml:space="preserve">instalações eletricas</t>
  </si>
  <si>
    <t xml:space="preserve">DANIEL </t>
  </si>
  <si>
    <t xml:space="preserve">SAUL</t>
  </si>
  <si>
    <t xml:space="preserve">BOMBEIRO </t>
  </si>
  <si>
    <t xml:space="preserve">Bombeiro Hidraulico </t>
  </si>
  <si>
    <t xml:space="preserve">ENIO </t>
  </si>
  <si>
    <t xml:space="preserve">Instalações Eletricas</t>
  </si>
  <si>
    <t xml:space="preserve">SIDNEY</t>
  </si>
  <si>
    <t xml:space="preserve">Instalações Hidraulicas</t>
  </si>
  <si>
    <t xml:space="preserve">mão de obra Emboço</t>
  </si>
  <si>
    <t xml:space="preserve">Instalações Hidraulicas </t>
  </si>
  <si>
    <t xml:space="preserve">Instalação de contra marco</t>
  </si>
  <si>
    <t xml:space="preserve">12.001.000.01</t>
  </si>
  <si>
    <t xml:space="preserve">reboco externo </t>
  </si>
  <si>
    <t xml:space="preserve">Chapisco Interno </t>
  </si>
  <si>
    <t xml:space="preserve">JOSUÉ</t>
  </si>
  <si>
    <t xml:space="preserve">RAIMUNDO </t>
  </si>
  <si>
    <t xml:space="preserve">Regularização de fosso de elevador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</si>
</sst>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&quot;R$ &quot;* #,##0.00_-;&quot;-R$ &quot;* #,##0.00_-;_-&quot;R$ &quot;* \-??_-;_-@_-"/>
    <numFmt numFmtId="166" formatCode="#,##0"/>
    <numFmt numFmtId="167" formatCode="0.00%"/>
    <numFmt numFmtId="168" formatCode="_-&quot;R$&quot;* #,##0.00_-;&quot;-R$&quot;* #,##0.00_-;_-&quot;R$&quot;* \-??_-;_-@_-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8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name val="Arial"/>
      <family val="2"/>
      <charset val="1"/>
    </font>
    <font>
      <sz val="14"/>
      <color rgb="FF000000"/>
      <name val="Arial"/>
      <family val="2"/>
      <charset val="1"/>
    </font>
    <font>
      <sz val="14"/>
      <name val="Arial"/>
      <family val="2"/>
      <charset val="1"/>
    </font>
    <font>
      <sz val="14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  <fill>
      <patternFill patternType="solid">
        <fgColor rgb="FFFFFFFF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D9D9D9"/>
        <bgColor rgb="FFB7E1CD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8EB4E3"/>
        <bgColor rgb="FF9999FF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9" fillId="3" borderId="7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3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3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1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3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5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6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6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" fillId="7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3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1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3" borderId="2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3" borderId="2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3" borderId="2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3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8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6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6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9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9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9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2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2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7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8" borderId="2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2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8" borderId="22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3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23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3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F2F2F2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0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2.jpeg"/><Relationship Id="rId2" Type="http://schemas.openxmlformats.org/officeDocument/2006/relationships/image" Target="../media/image83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4.jpeg"/><Relationship Id="rId2" Type="http://schemas.openxmlformats.org/officeDocument/2006/relationships/image" Target="../media/image85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6.jpeg"/><Relationship Id="rId2" Type="http://schemas.openxmlformats.org/officeDocument/2006/relationships/image" Target="../media/image87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8.jpeg"/><Relationship Id="rId2" Type="http://schemas.openxmlformats.org/officeDocument/2006/relationships/image" Target="../media/image89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0.jpeg"/><Relationship Id="rId2" Type="http://schemas.openxmlformats.org/officeDocument/2006/relationships/image" Target="../media/image9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1056960</xdr:colOff>
      <xdr:row>3</xdr:row>
      <xdr:rowOff>315360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30600"/>
          <a:ext cx="15577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1" name="Imagem 2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2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3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4" name="Imagem 2" descr=""/>
        <xdr:cNvPicPr/>
      </xdr:nvPicPr>
      <xdr:blipFill>
        <a:blip r:embed="rId2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5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6" name="Imagem 2" descr=""/>
        <xdr:cNvPicPr/>
      </xdr:nvPicPr>
      <xdr:blipFill>
        <a:blip r:embed="rId2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7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8" name="Imagem 2" descr=""/>
        <xdr:cNvPicPr/>
      </xdr:nvPicPr>
      <xdr:blipFill>
        <a:blip r:embed="rId2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9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10" name="Imagem 2" descr=""/>
        <xdr:cNvPicPr/>
      </xdr:nvPicPr>
      <xdr:blipFill>
        <a:blip r:embed="rId2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11" name="Imagem 1" descr=""/>
        <xdr:cNvPicPr/>
      </xdr:nvPicPr>
      <xdr:blipFill>
        <a:blip r:embed="rId1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30600</xdr:rowOff>
    </xdr:from>
    <xdr:to>
      <xdr:col>1</xdr:col>
      <xdr:colOff>799560</xdr:colOff>
      <xdr:row>3</xdr:row>
      <xdr:rowOff>315360</xdr:rowOff>
    </xdr:to>
    <xdr:pic>
      <xdr:nvPicPr>
        <xdr:cNvPr id="12" name="Imagem 2" descr=""/>
        <xdr:cNvPicPr/>
      </xdr:nvPicPr>
      <xdr:blipFill>
        <a:blip r:embed="rId2"/>
        <a:stretch/>
      </xdr:blipFill>
      <xdr:spPr>
        <a:xfrm>
          <a:off x="0" y="30600"/>
          <a:ext cx="1300320" cy="123516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andredezzy/Synchronized/Programming/Work/Glaros/Lafe/lafe/packages/server/src/modules/expenses/services/__tests__/media/andredezzy/Synchronized/Programming/Work/Glaros/Lafe/lafe/packages/server/src/modules/expenses/services/__tests__/media/andredezzy/Synchronized/Programming/Work/Glaros/Lafe/lafe/packages/server/src/modules/expenses/services/__tests__/Users/ms05/Downloads/Custo%20%20M.O.%20Tren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"/>
      <sheetName val="OUT"/>
      <sheetName val="NOV"/>
      <sheetName val="DEZ"/>
      <sheetName val="JAN"/>
      <sheetName val="FEV"/>
      <sheetName val="MAR"/>
      <sheetName val="ABR"/>
      <sheetName val="MAI"/>
      <sheetName val="JU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8" colorId="64" zoomScale="80" zoomScaleNormal="80" zoomScalePageLayoutView="100" workbookViewId="0">
      <selection pane="topLeft" activeCell="D10" activeCellId="0" sqref="D10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39.14"/>
    <col collapsed="false" customWidth="true" hidden="false" outlineLevel="0" max="3" min="3" style="0" width="23.71"/>
    <col collapsed="false" customWidth="true" hidden="false" outlineLevel="0" max="4" min="4" style="0" width="20.57"/>
    <col collapsed="false" customWidth="true" hidden="false" outlineLevel="0" max="5" min="5" style="0" width="22.43"/>
    <col collapsed="false" customWidth="true" hidden="false" outlineLevel="0" max="6" min="6" style="0" width="50"/>
  </cols>
  <sheetData>
    <row r="1" customFormat="false" ht="24.95" hidden="false" customHeight="true" outlineLevel="0" collapsed="false">
      <c r="A1" s="1"/>
      <c r="B1" s="2" t="s">
        <v>0</v>
      </c>
      <c r="C1" s="2"/>
      <c r="D1" s="2"/>
      <c r="E1" s="2"/>
      <c r="F1" s="2"/>
    </row>
    <row r="2" customFormat="false" ht="24.95" hidden="false" customHeight="true" outlineLevel="0" collapsed="false">
      <c r="A2" s="1"/>
      <c r="B2" s="3" t="s">
        <v>1</v>
      </c>
      <c r="C2" s="3"/>
      <c r="D2" s="3"/>
      <c r="E2" s="3"/>
      <c r="F2" s="3"/>
    </row>
    <row r="3" customFormat="false" ht="24.95" hidden="false" customHeight="true" outlineLevel="0" collapsed="false">
      <c r="A3" s="1"/>
      <c r="B3" s="4"/>
      <c r="C3" s="4"/>
      <c r="D3" s="4"/>
      <c r="E3" s="4"/>
      <c r="F3" s="4"/>
    </row>
    <row r="4" customFormat="false" ht="24.95" hidden="false" customHeight="true" outlineLevel="0" collapsed="false">
      <c r="A4" s="1"/>
      <c r="B4" s="4"/>
      <c r="C4" s="4"/>
      <c r="D4" s="4"/>
      <c r="E4" s="4"/>
      <c r="F4" s="4"/>
    </row>
    <row r="5" customFormat="false" ht="24.95" hidden="false" customHeight="true" outlineLevel="0" collapsed="false">
      <c r="A5" s="5"/>
      <c r="B5" s="6" t="s">
        <v>2</v>
      </c>
      <c r="C5" s="6" t="s">
        <v>3</v>
      </c>
      <c r="D5" s="6" t="s">
        <v>4</v>
      </c>
      <c r="E5" s="6" t="s">
        <v>5</v>
      </c>
      <c r="F5" s="6"/>
    </row>
    <row r="6" customFormat="false" ht="24.95" hidden="false" customHeight="true" outlineLevel="0" collapsed="false">
      <c r="A6" s="7"/>
      <c r="B6" s="8"/>
      <c r="C6" s="8"/>
      <c r="D6" s="8"/>
      <c r="E6" s="9"/>
      <c r="F6" s="10"/>
    </row>
    <row r="7" customFormat="false" ht="30" hidden="false" customHeight="true" outlineLevel="0" collapsed="false">
      <c r="A7" s="11"/>
      <c r="B7" s="12" t="s">
        <v>6</v>
      </c>
      <c r="C7" s="13" t="s">
        <v>7</v>
      </c>
      <c r="D7" s="14" t="n">
        <f aca="false">1632.4*1.94*0.89</f>
        <v>2818.50184</v>
      </c>
      <c r="E7" s="15" t="n">
        <v>7001000004</v>
      </c>
      <c r="F7" s="16" t="s">
        <v>8</v>
      </c>
    </row>
    <row r="8" customFormat="false" ht="30" hidden="false" customHeight="true" outlineLevel="0" collapsed="false">
      <c r="A8" s="11"/>
      <c r="B8" s="12" t="s">
        <v>6</v>
      </c>
      <c r="C8" s="13" t="s">
        <v>7</v>
      </c>
      <c r="D8" s="14" t="n">
        <f aca="false">1632.4*1.94*0.1</f>
        <v>316.6856</v>
      </c>
      <c r="E8" s="15" t="n">
        <v>7001000001</v>
      </c>
      <c r="F8" s="17" t="s">
        <v>9</v>
      </c>
    </row>
    <row r="9" customFormat="false" ht="30" hidden="false" customHeight="true" outlineLevel="0" collapsed="false">
      <c r="A9" s="11"/>
      <c r="B9" s="12" t="s">
        <v>6</v>
      </c>
      <c r="C9" s="13" t="s">
        <v>7</v>
      </c>
      <c r="D9" s="14" t="n">
        <f aca="false">1632.4*1.94*0.01</f>
        <v>31.66856</v>
      </c>
      <c r="E9" s="15" t="n">
        <v>7003000001</v>
      </c>
      <c r="F9" s="17" t="s">
        <v>10</v>
      </c>
    </row>
    <row r="10" customFormat="false" ht="30" hidden="false" customHeight="true" outlineLevel="0" collapsed="false">
      <c r="A10" s="11"/>
      <c r="B10" s="12" t="s">
        <v>11</v>
      </c>
      <c r="C10" s="13" t="s">
        <v>12</v>
      </c>
      <c r="D10" s="14" t="n">
        <f aca="false">1067*1.94*0.89</f>
        <v>1842.2822</v>
      </c>
      <c r="E10" s="15" t="n">
        <v>7001000004</v>
      </c>
      <c r="F10" s="16" t="s">
        <v>8</v>
      </c>
    </row>
    <row r="11" customFormat="false" ht="30" hidden="false" customHeight="true" outlineLevel="0" collapsed="false">
      <c r="A11" s="11"/>
      <c r="B11" s="12" t="s">
        <v>11</v>
      </c>
      <c r="C11" s="13" t="s">
        <v>12</v>
      </c>
      <c r="D11" s="14" t="n">
        <f aca="false">1067*1.94*0.1</f>
        <v>206.998</v>
      </c>
      <c r="E11" s="15" t="n">
        <v>7001000001</v>
      </c>
      <c r="F11" s="17" t="s">
        <v>9</v>
      </c>
    </row>
    <row r="12" customFormat="false" ht="30" hidden="false" customHeight="true" outlineLevel="0" collapsed="false">
      <c r="A12" s="11"/>
      <c r="B12" s="12" t="s">
        <v>11</v>
      </c>
      <c r="C12" s="13" t="s">
        <v>12</v>
      </c>
      <c r="D12" s="14" t="n">
        <f aca="false">1067*1.94*0.01</f>
        <v>20.6998</v>
      </c>
      <c r="E12" s="15" t="n">
        <v>7003000001</v>
      </c>
      <c r="F12" s="17" t="s">
        <v>10</v>
      </c>
    </row>
    <row r="13" customFormat="false" ht="30.75" hidden="false" customHeight="true" outlineLevel="0" collapsed="false">
      <c r="A13" s="11"/>
      <c r="B13" s="12" t="s">
        <v>13</v>
      </c>
      <c r="C13" s="13" t="s">
        <v>14</v>
      </c>
      <c r="D13" s="14" t="n">
        <f aca="false">1632.4*1.94</f>
        <v>3166.856</v>
      </c>
      <c r="E13" s="13" t="s">
        <v>15</v>
      </c>
      <c r="F13" s="17" t="s">
        <v>16</v>
      </c>
    </row>
    <row r="14" customFormat="false" ht="30.75" hidden="false" customHeight="true" outlineLevel="0" collapsed="false">
      <c r="A14" s="11"/>
      <c r="B14" s="12" t="s">
        <v>17</v>
      </c>
      <c r="C14" s="13" t="s">
        <v>12</v>
      </c>
      <c r="D14" s="14" t="n">
        <f aca="false">1067*1.94</f>
        <v>2069.98</v>
      </c>
      <c r="E14" s="13" t="s">
        <v>15</v>
      </c>
      <c r="F14" s="17" t="s">
        <v>16</v>
      </c>
    </row>
    <row r="15" customFormat="false" ht="37.5" hidden="false" customHeight="true" outlineLevel="0" collapsed="false">
      <c r="A15" s="11"/>
      <c r="B15" s="12" t="s">
        <v>18</v>
      </c>
      <c r="C15" s="13" t="s">
        <v>7</v>
      </c>
      <c r="D15" s="14" t="n">
        <f aca="false">1632.4*1.94*0.19</f>
        <v>601.70264</v>
      </c>
      <c r="E15" s="15" t="n">
        <v>7001000004</v>
      </c>
      <c r="F15" s="16" t="s">
        <v>8</v>
      </c>
    </row>
    <row r="16" customFormat="false" ht="37.5" hidden="false" customHeight="true" outlineLevel="0" collapsed="false">
      <c r="A16" s="11"/>
      <c r="B16" s="12" t="s">
        <v>18</v>
      </c>
      <c r="C16" s="13" t="s">
        <v>7</v>
      </c>
      <c r="D16" s="14" t="n">
        <f aca="false">1632.4*1.94*0.09</f>
        <v>285.01704</v>
      </c>
      <c r="E16" s="15" t="n">
        <v>7003000001</v>
      </c>
      <c r="F16" s="16" t="s">
        <v>10</v>
      </c>
    </row>
    <row r="17" customFormat="false" ht="37.5" hidden="false" customHeight="true" outlineLevel="0" collapsed="false">
      <c r="A17" s="11"/>
      <c r="B17" s="12" t="s">
        <v>18</v>
      </c>
      <c r="C17" s="13" t="s">
        <v>7</v>
      </c>
      <c r="D17" s="14" t="n">
        <f aca="false">1632.4*1.94*0.4</f>
        <v>1266.7424</v>
      </c>
      <c r="E17" s="15" t="n">
        <v>10003000002</v>
      </c>
      <c r="F17" s="16" t="s">
        <v>19</v>
      </c>
    </row>
    <row r="18" customFormat="false" ht="37.5" hidden="false" customHeight="true" outlineLevel="0" collapsed="false">
      <c r="A18" s="11"/>
      <c r="B18" s="12" t="s">
        <v>18</v>
      </c>
      <c r="C18" s="13" t="s">
        <v>7</v>
      </c>
      <c r="D18" s="14" t="n">
        <f aca="false">1632.4*1.94*0.05</f>
        <v>158.3428</v>
      </c>
      <c r="E18" s="15" t="n">
        <v>10001000001</v>
      </c>
      <c r="F18" s="16" t="s">
        <v>20</v>
      </c>
    </row>
    <row r="19" customFormat="false" ht="37.5" hidden="false" customHeight="true" outlineLevel="0" collapsed="false">
      <c r="A19" s="11"/>
      <c r="B19" s="12" t="s">
        <v>18</v>
      </c>
      <c r="C19" s="13" t="s">
        <v>7</v>
      </c>
      <c r="D19" s="14" t="n">
        <f aca="false">1632.4*1.94*0.12</f>
        <v>380.02272</v>
      </c>
      <c r="E19" s="15" t="n">
        <v>10001000001</v>
      </c>
      <c r="F19" s="16" t="s">
        <v>21</v>
      </c>
    </row>
    <row r="20" customFormat="false" ht="37.5" hidden="false" customHeight="true" outlineLevel="0" collapsed="false">
      <c r="A20" s="11"/>
      <c r="B20" s="12" t="s">
        <v>18</v>
      </c>
      <c r="C20" s="13" t="s">
        <v>7</v>
      </c>
      <c r="D20" s="14" t="n">
        <f aca="false">1632.4*1.94*0.07</f>
        <v>221.67992</v>
      </c>
      <c r="E20" s="15" t="n">
        <v>10001000001</v>
      </c>
      <c r="F20" s="16" t="s">
        <v>22</v>
      </c>
    </row>
    <row r="21" customFormat="false" ht="37.5" hidden="false" customHeight="true" outlineLevel="0" collapsed="false">
      <c r="A21" s="11"/>
      <c r="B21" s="12" t="s">
        <v>23</v>
      </c>
      <c r="C21" s="13" t="s">
        <v>7</v>
      </c>
      <c r="D21" s="14" t="n">
        <f aca="false">1632.4*1.94*0.19</f>
        <v>601.70264</v>
      </c>
      <c r="E21" s="15" t="n">
        <v>7001000004</v>
      </c>
      <c r="F21" s="16" t="s">
        <v>8</v>
      </c>
    </row>
    <row r="22" customFormat="false" ht="37.5" hidden="false" customHeight="true" outlineLevel="0" collapsed="false">
      <c r="A22" s="11"/>
      <c r="B22" s="12" t="s">
        <v>23</v>
      </c>
      <c r="C22" s="13" t="s">
        <v>7</v>
      </c>
      <c r="D22" s="14" t="n">
        <f aca="false">1632.4*1.94*0.09</f>
        <v>285.01704</v>
      </c>
      <c r="E22" s="15" t="n">
        <v>7003000001</v>
      </c>
      <c r="F22" s="16" t="s">
        <v>10</v>
      </c>
    </row>
    <row r="23" customFormat="false" ht="37.5" hidden="false" customHeight="true" outlineLevel="0" collapsed="false">
      <c r="A23" s="11"/>
      <c r="B23" s="12" t="s">
        <v>23</v>
      </c>
      <c r="C23" s="13" t="s">
        <v>7</v>
      </c>
      <c r="D23" s="14" t="n">
        <f aca="false">1632.4*1.94*0.4</f>
        <v>1266.7424</v>
      </c>
      <c r="E23" s="15" t="n">
        <v>10003000002</v>
      </c>
      <c r="F23" s="16" t="s">
        <v>19</v>
      </c>
    </row>
    <row r="24" customFormat="false" ht="37.5" hidden="false" customHeight="true" outlineLevel="0" collapsed="false">
      <c r="A24" s="11"/>
      <c r="B24" s="12" t="s">
        <v>23</v>
      </c>
      <c r="C24" s="13" t="s">
        <v>7</v>
      </c>
      <c r="D24" s="14" t="n">
        <f aca="false">1632.4*1.94*0.05</f>
        <v>158.3428</v>
      </c>
      <c r="E24" s="15" t="n">
        <v>10001000001</v>
      </c>
      <c r="F24" s="16" t="s">
        <v>20</v>
      </c>
    </row>
    <row r="25" customFormat="false" ht="37.5" hidden="false" customHeight="true" outlineLevel="0" collapsed="false">
      <c r="A25" s="11"/>
      <c r="B25" s="12" t="s">
        <v>23</v>
      </c>
      <c r="C25" s="13" t="s">
        <v>7</v>
      </c>
      <c r="D25" s="14" t="n">
        <f aca="false">1632.4*1.94*0.12</f>
        <v>380.02272</v>
      </c>
      <c r="E25" s="15" t="n">
        <v>10001000001</v>
      </c>
      <c r="F25" s="16" t="s">
        <v>21</v>
      </c>
    </row>
    <row r="26" customFormat="false" ht="37.5" hidden="false" customHeight="true" outlineLevel="0" collapsed="false">
      <c r="A26" s="11"/>
      <c r="B26" s="12" t="s">
        <v>23</v>
      </c>
      <c r="C26" s="13" t="s">
        <v>7</v>
      </c>
      <c r="D26" s="14" t="n">
        <f aca="false">1632.4*1.94*0.07</f>
        <v>221.67992</v>
      </c>
      <c r="E26" s="15" t="n">
        <v>12000000001</v>
      </c>
      <c r="F26" s="16" t="s">
        <v>22</v>
      </c>
    </row>
    <row r="27" customFormat="false" ht="37.5" hidden="false" customHeight="true" outlineLevel="0" collapsed="false">
      <c r="A27" s="11"/>
      <c r="B27" s="12" t="s">
        <v>24</v>
      </c>
      <c r="C27" s="13" t="s">
        <v>7</v>
      </c>
      <c r="D27" s="14" t="n">
        <f aca="false">1632.4*1.94</f>
        <v>3166.856</v>
      </c>
      <c r="E27" s="15" t="n">
        <v>7001000004</v>
      </c>
      <c r="F27" s="16" t="s">
        <v>8</v>
      </c>
    </row>
    <row r="28" customFormat="false" ht="37.5" hidden="false" customHeight="true" outlineLevel="0" collapsed="false">
      <c r="A28" s="11"/>
      <c r="B28" s="12" t="s">
        <v>25</v>
      </c>
      <c r="C28" s="18" t="s">
        <v>12</v>
      </c>
      <c r="D28" s="14" t="n">
        <f aca="false">1067*1.94*0.14</f>
        <v>289.7972</v>
      </c>
      <c r="E28" s="15" t="n">
        <v>7001000004</v>
      </c>
      <c r="F28" s="16" t="s">
        <v>8</v>
      </c>
    </row>
    <row r="29" customFormat="false" ht="37.5" hidden="false" customHeight="true" outlineLevel="0" collapsed="false">
      <c r="A29" s="11"/>
      <c r="B29" s="12" t="s">
        <v>25</v>
      </c>
      <c r="C29" s="18" t="s">
        <v>12</v>
      </c>
      <c r="D29" s="14" t="n">
        <f aca="false">1067*1.94*0.04</f>
        <v>82.7992</v>
      </c>
      <c r="E29" s="15" t="n">
        <v>7003000001</v>
      </c>
      <c r="F29" s="16" t="s">
        <v>10</v>
      </c>
    </row>
    <row r="30" customFormat="false" ht="37.5" hidden="false" customHeight="true" outlineLevel="0" collapsed="false">
      <c r="A30" s="11"/>
      <c r="B30" s="12" t="s">
        <v>25</v>
      </c>
      <c r="C30" s="18" t="s">
        <v>12</v>
      </c>
      <c r="D30" s="14" t="n">
        <f aca="false">1067*1.94*0.4</f>
        <v>827.992</v>
      </c>
      <c r="E30" s="15" t="n">
        <v>10003000002</v>
      </c>
      <c r="F30" s="16" t="s">
        <v>19</v>
      </c>
    </row>
    <row r="31" customFormat="false" ht="37.5" hidden="false" customHeight="true" outlineLevel="0" collapsed="false">
      <c r="A31" s="11"/>
      <c r="B31" s="12" t="s">
        <v>25</v>
      </c>
      <c r="C31" s="18" t="s">
        <v>12</v>
      </c>
      <c r="D31" s="14" t="n">
        <f aca="false">1067*1.94*0.05</f>
        <v>103.499</v>
      </c>
      <c r="E31" s="15" t="n">
        <v>10001000001</v>
      </c>
      <c r="F31" s="16" t="s">
        <v>20</v>
      </c>
    </row>
    <row r="32" customFormat="false" ht="37.5" hidden="false" customHeight="true" outlineLevel="0" collapsed="false">
      <c r="A32" s="11"/>
      <c r="B32" s="12" t="s">
        <v>25</v>
      </c>
      <c r="C32" s="18" t="s">
        <v>12</v>
      </c>
      <c r="D32" s="14" t="n">
        <f aca="false">1067*1.94*0.12</f>
        <v>248.3976</v>
      </c>
      <c r="E32" s="15" t="n">
        <v>10001000001</v>
      </c>
      <c r="F32" s="16" t="s">
        <v>21</v>
      </c>
    </row>
    <row r="33" customFormat="false" ht="37.5" hidden="false" customHeight="true" outlineLevel="0" collapsed="false">
      <c r="A33" s="11"/>
      <c r="B33" s="12" t="s">
        <v>25</v>
      </c>
      <c r="C33" s="18" t="s">
        <v>12</v>
      </c>
      <c r="D33" s="14" t="n">
        <f aca="false">1067*1.94*0.07</f>
        <v>144.8986</v>
      </c>
      <c r="E33" s="15" t="n">
        <v>12000000001</v>
      </c>
      <c r="F33" s="16" t="s">
        <v>22</v>
      </c>
    </row>
  </sheetData>
  <autoFilter ref="A6:F33"/>
  <mergeCells count="5">
    <mergeCell ref="B1:F1"/>
    <mergeCell ref="B2:F2"/>
    <mergeCell ref="B3:F3"/>
    <mergeCell ref="B4:F4"/>
    <mergeCell ref="E5:F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4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8" activeCellId="0" sqref="D8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39.14"/>
    <col collapsed="false" customWidth="true" hidden="false" outlineLevel="0" max="3" min="3" style="0" width="23.71"/>
    <col collapsed="false" customWidth="true" hidden="false" outlineLevel="0" max="5" min="4" style="0" width="20.57"/>
    <col collapsed="false" customWidth="true" hidden="false" outlineLevel="0" max="6" min="6" style="0" width="22.43"/>
    <col collapsed="false" customWidth="true" hidden="false" outlineLevel="0" max="7" min="7" style="0" width="50"/>
    <col collapsed="false" customWidth="true" hidden="false" outlineLevel="0" max="8" min="8" style="0" width="22.14"/>
    <col collapsed="false" customWidth="true" hidden="false" outlineLevel="0" max="9" min="9" style="0" width="16.71"/>
    <col collapsed="false" customWidth="true" hidden="false" outlineLevel="0" max="10" min="10" style="0" width="16"/>
  </cols>
  <sheetData>
    <row r="1" customFormat="false" ht="24.95" hidden="false" customHeight="true" outlineLevel="0" collapsed="false">
      <c r="A1" s="1"/>
      <c r="B1" s="2" t="s">
        <v>0</v>
      </c>
      <c r="C1" s="2"/>
      <c r="D1" s="2"/>
      <c r="E1" s="2"/>
      <c r="F1" s="2"/>
      <c r="G1" s="2"/>
    </row>
    <row r="2" customFormat="false" ht="24.95" hidden="false" customHeight="true" outlineLevel="0" collapsed="false">
      <c r="A2" s="1"/>
      <c r="B2" s="3" t="s">
        <v>26</v>
      </c>
      <c r="C2" s="3"/>
      <c r="D2" s="3"/>
      <c r="E2" s="3"/>
      <c r="F2" s="3"/>
      <c r="G2" s="3"/>
    </row>
    <row r="3" customFormat="false" ht="24.95" hidden="false" customHeight="true" outlineLevel="0" collapsed="false">
      <c r="A3" s="1"/>
      <c r="B3" s="4"/>
      <c r="C3" s="4"/>
      <c r="D3" s="4"/>
      <c r="E3" s="4"/>
      <c r="F3" s="4"/>
      <c r="G3" s="4"/>
    </row>
    <row r="4" customFormat="false" ht="24.95" hidden="false" customHeight="true" outlineLevel="0" collapsed="false">
      <c r="A4" s="1"/>
      <c r="B4" s="4"/>
      <c r="C4" s="4"/>
      <c r="D4" s="4"/>
      <c r="E4" s="4"/>
      <c r="F4" s="4"/>
      <c r="G4" s="4"/>
    </row>
    <row r="5" customFormat="false" ht="24.95" hidden="false" customHeight="true" outlineLevel="0" collapsed="false">
      <c r="A5" s="5"/>
      <c r="B5" s="6" t="s">
        <v>2</v>
      </c>
      <c r="C5" s="6" t="s">
        <v>3</v>
      </c>
      <c r="D5" s="6" t="s">
        <v>4</v>
      </c>
      <c r="E5" s="19"/>
      <c r="F5" s="6" t="s">
        <v>5</v>
      </c>
      <c r="G5" s="6"/>
    </row>
    <row r="6" customFormat="false" ht="30" hidden="false" customHeight="true" outlineLevel="0" collapsed="false">
      <c r="A6" s="20"/>
      <c r="B6" s="21" t="s">
        <v>27</v>
      </c>
      <c r="C6" s="22" t="s">
        <v>7</v>
      </c>
      <c r="D6" s="23" t="n">
        <f aca="false">1730*E6</f>
        <v>1730</v>
      </c>
      <c r="E6" s="24" t="n">
        <v>1</v>
      </c>
      <c r="F6" s="25" t="n">
        <v>16000000001</v>
      </c>
      <c r="G6" s="26" t="s">
        <v>16</v>
      </c>
    </row>
    <row r="7" customFormat="false" ht="30" hidden="false" customHeight="true" outlineLevel="0" collapsed="false">
      <c r="A7" s="20"/>
      <c r="B7" s="27" t="s">
        <v>28</v>
      </c>
      <c r="C7" s="13" t="s">
        <v>12</v>
      </c>
      <c r="D7" s="14" t="n">
        <f aca="false">1730*E7</f>
        <v>1730</v>
      </c>
      <c r="E7" s="28" t="n">
        <v>1</v>
      </c>
      <c r="F7" s="29" t="n">
        <v>17000000001</v>
      </c>
      <c r="G7" s="30" t="s">
        <v>8</v>
      </c>
    </row>
    <row r="8" customFormat="false" ht="37.5" hidden="false" customHeight="true" outlineLevel="0" collapsed="false">
      <c r="A8" s="31"/>
      <c r="B8" s="32"/>
      <c r="C8" s="33"/>
      <c r="D8" s="34"/>
      <c r="E8" s="34"/>
      <c r="F8" s="35"/>
      <c r="G8" s="36"/>
    </row>
    <row r="9" customFormat="false" ht="37.5" hidden="false" customHeight="true" outlineLevel="0" collapsed="false">
      <c r="A9" s="31"/>
      <c r="B9" s="3" t="s">
        <v>29</v>
      </c>
      <c r="C9" s="3"/>
      <c r="D9" s="3"/>
      <c r="E9" s="3"/>
      <c r="G9" s="3" t="s">
        <v>30</v>
      </c>
      <c r="H9" s="3"/>
      <c r="I9" s="3"/>
      <c r="J9" s="3"/>
    </row>
    <row r="10" customFormat="false" ht="37.5" hidden="false" customHeight="true" outlineLevel="0" collapsed="false">
      <c r="A10" s="31"/>
      <c r="B10" s="37" t="s">
        <v>31</v>
      </c>
      <c r="C10" s="37" t="s">
        <v>32</v>
      </c>
      <c r="D10" s="37" t="s">
        <v>33</v>
      </c>
      <c r="E10" s="37" t="s">
        <v>34</v>
      </c>
      <c r="G10" s="37" t="s">
        <v>31</v>
      </c>
      <c r="H10" s="37" t="s">
        <v>32</v>
      </c>
      <c r="I10" s="37" t="s">
        <v>33</v>
      </c>
      <c r="J10" s="37" t="s">
        <v>34</v>
      </c>
    </row>
    <row r="11" customFormat="false" ht="37.5" hidden="false" customHeight="true" outlineLevel="0" collapsed="false">
      <c r="A11" s="31"/>
      <c r="B11" s="16" t="s">
        <v>35</v>
      </c>
      <c r="C11" s="15"/>
      <c r="D11" s="38"/>
      <c r="E11" s="38"/>
      <c r="G11" s="16" t="s">
        <v>8</v>
      </c>
      <c r="H11" s="15"/>
      <c r="I11" s="38"/>
      <c r="J11" s="38"/>
    </row>
    <row r="12" customFormat="false" ht="37.5" hidden="false" customHeight="true" outlineLevel="0" collapsed="false">
      <c r="A12" s="31"/>
      <c r="B12" s="16" t="s">
        <v>36</v>
      </c>
      <c r="C12" s="15"/>
      <c r="D12" s="38"/>
      <c r="E12" s="38"/>
      <c r="G12" s="17" t="s">
        <v>10</v>
      </c>
      <c r="H12" s="15"/>
      <c r="I12" s="38"/>
      <c r="J12" s="38"/>
    </row>
    <row r="13" customFormat="false" ht="37.5" hidden="false" customHeight="true" outlineLevel="0" collapsed="false">
      <c r="A13" s="31"/>
      <c r="B13" s="17" t="s">
        <v>16</v>
      </c>
      <c r="C13" s="15" t="n">
        <v>16000000001</v>
      </c>
      <c r="D13" s="38" t="n">
        <f aca="false">SUMIF(G6:G6,B13,D6:D6)</f>
        <v>1730</v>
      </c>
      <c r="E13" s="38" t="n">
        <f aca="false">D13</f>
        <v>1730</v>
      </c>
      <c r="G13" s="17" t="s">
        <v>9</v>
      </c>
      <c r="H13" s="15"/>
      <c r="I13" s="38"/>
      <c r="J13" s="38"/>
    </row>
    <row r="14" customFormat="false" ht="37.5" hidden="false" customHeight="true" outlineLevel="0" collapsed="false">
      <c r="A14" s="31"/>
      <c r="B14" s="39" t="s">
        <v>37</v>
      </c>
      <c r="C14" s="15"/>
      <c r="D14" s="38"/>
      <c r="E14" s="38"/>
      <c r="G14" s="17" t="s">
        <v>19</v>
      </c>
      <c r="H14" s="15"/>
      <c r="I14" s="38"/>
      <c r="J14" s="38"/>
    </row>
    <row r="15" customFormat="false" ht="37.5" hidden="false" customHeight="true" outlineLevel="0" collapsed="false">
      <c r="A15" s="31"/>
      <c r="B15" s="16" t="s">
        <v>8</v>
      </c>
      <c r="C15" s="29" t="n">
        <v>17000000001</v>
      </c>
      <c r="D15" s="38" t="n">
        <f aca="false">SUMIFS(D6:D7,G6:G7,B15,C6:C7,"servente")</f>
        <v>1730</v>
      </c>
      <c r="E15" s="38" t="n">
        <f aca="false">D15</f>
        <v>1730</v>
      </c>
      <c r="G15" s="39" t="s">
        <v>38</v>
      </c>
      <c r="H15" s="15"/>
      <c r="I15" s="38"/>
      <c r="J15" s="38"/>
    </row>
    <row r="16" customFormat="false" ht="37.5" hidden="false" customHeight="true" outlineLevel="0" collapsed="false">
      <c r="A16" s="40"/>
      <c r="B16" s="17" t="s">
        <v>10</v>
      </c>
      <c r="C16" s="15"/>
      <c r="D16" s="38"/>
      <c r="E16" s="38"/>
      <c r="G16" s="17" t="s">
        <v>39</v>
      </c>
      <c r="H16" s="15"/>
      <c r="I16" s="38"/>
      <c r="J16" s="38"/>
    </row>
    <row r="17" customFormat="false" ht="37.5" hidden="false" customHeight="true" outlineLevel="0" collapsed="false">
      <c r="A17" s="40"/>
      <c r="B17" s="17" t="s">
        <v>9</v>
      </c>
      <c r="C17" s="15"/>
      <c r="D17" s="38"/>
      <c r="E17" s="38"/>
      <c r="G17" s="39" t="s">
        <v>40</v>
      </c>
      <c r="H17" s="15"/>
      <c r="I17" s="38"/>
      <c r="J17" s="38"/>
    </row>
    <row r="18" customFormat="false" ht="37.5" hidden="false" customHeight="true" outlineLevel="0" collapsed="false">
      <c r="A18" s="40"/>
      <c r="B18" s="16" t="s">
        <v>41</v>
      </c>
      <c r="C18" s="15"/>
      <c r="D18" s="38"/>
      <c r="E18" s="38"/>
      <c r="G18" s="16" t="s">
        <v>41</v>
      </c>
      <c r="H18" s="15"/>
      <c r="I18" s="38"/>
      <c r="J18" s="38"/>
    </row>
    <row r="19" customFormat="false" ht="37.5" hidden="false" customHeight="true" outlineLevel="0" collapsed="false">
      <c r="A19" s="40"/>
      <c r="B19" s="39" t="s">
        <v>42</v>
      </c>
      <c r="C19" s="15"/>
      <c r="D19" s="38"/>
      <c r="E19" s="38"/>
      <c r="G19" s="39" t="s">
        <v>42</v>
      </c>
      <c r="H19" s="15"/>
      <c r="I19" s="38"/>
      <c r="J19" s="38"/>
    </row>
    <row r="20" customFormat="false" ht="37.5" hidden="false" customHeight="true" outlineLevel="0" collapsed="false">
      <c r="A20" s="40"/>
      <c r="B20" s="17" t="s">
        <v>19</v>
      </c>
      <c r="C20" s="15"/>
      <c r="D20" s="38"/>
      <c r="E20" s="38"/>
      <c r="G20" s="17" t="s">
        <v>43</v>
      </c>
      <c r="H20" s="15"/>
      <c r="I20" s="38"/>
      <c r="J20" s="38"/>
    </row>
    <row r="21" customFormat="false" ht="37.5" hidden="false" customHeight="true" outlineLevel="0" collapsed="false">
      <c r="A21" s="40"/>
      <c r="B21" s="39" t="s">
        <v>44</v>
      </c>
      <c r="C21" s="15"/>
      <c r="D21" s="38"/>
      <c r="E21" s="38"/>
      <c r="G21" s="39" t="s">
        <v>44</v>
      </c>
      <c r="H21" s="15"/>
      <c r="I21" s="38"/>
      <c r="J21" s="38"/>
    </row>
    <row r="22" customFormat="false" ht="37.5" hidden="false" customHeight="true" outlineLevel="0" collapsed="false">
      <c r="A22" s="40"/>
      <c r="B22" s="16" t="s">
        <v>45</v>
      </c>
      <c r="C22" s="15"/>
      <c r="D22" s="38"/>
      <c r="E22" s="38"/>
      <c r="G22" s="16" t="s">
        <v>45</v>
      </c>
      <c r="H22" s="15"/>
      <c r="I22" s="38"/>
      <c r="J22" s="38"/>
    </row>
    <row r="23" customFormat="false" ht="37.5" hidden="false" customHeight="true" outlineLevel="0" collapsed="false">
      <c r="A23" s="40"/>
      <c r="B23" s="39" t="s">
        <v>46</v>
      </c>
      <c r="C23" s="15"/>
      <c r="D23" s="38"/>
      <c r="E23" s="38"/>
      <c r="G23" s="39" t="s">
        <v>46</v>
      </c>
      <c r="H23" s="15"/>
      <c r="I23" s="38"/>
      <c r="J23" s="38"/>
    </row>
    <row r="24" customFormat="false" ht="37.5" hidden="false" customHeight="true" outlineLevel="0" collapsed="false">
      <c r="A24" s="40"/>
      <c r="B24" s="39" t="s">
        <v>47</v>
      </c>
      <c r="C24" s="15"/>
      <c r="D24" s="38"/>
      <c r="E24" s="38"/>
      <c r="G24" s="39" t="s">
        <v>47</v>
      </c>
      <c r="H24" s="15"/>
      <c r="I24" s="38"/>
      <c r="J24" s="38"/>
    </row>
    <row r="25" customFormat="false" ht="37.5" hidden="false" customHeight="true" outlineLevel="0" collapsed="false">
      <c r="A25" s="40"/>
      <c r="B25" s="39" t="s">
        <v>48</v>
      </c>
      <c r="C25" s="15"/>
      <c r="D25" s="38"/>
      <c r="E25" s="38"/>
      <c r="G25" s="39" t="s">
        <v>48</v>
      </c>
      <c r="H25" s="15"/>
      <c r="I25" s="38"/>
      <c r="J25" s="38"/>
    </row>
    <row r="26" customFormat="false" ht="37.5" hidden="false" customHeight="true" outlineLevel="0" collapsed="false">
      <c r="A26" s="40"/>
      <c r="B26" s="39" t="s">
        <v>49</v>
      </c>
      <c r="C26" s="15"/>
      <c r="D26" s="38"/>
      <c r="E26" s="38"/>
      <c r="G26" s="39" t="s">
        <v>49</v>
      </c>
      <c r="H26" s="15"/>
      <c r="I26" s="38"/>
      <c r="J26" s="38"/>
    </row>
    <row r="27" customFormat="false" ht="37.5" hidden="false" customHeight="true" outlineLevel="0" collapsed="false">
      <c r="A27" s="40"/>
      <c r="B27" s="39" t="s">
        <v>50</v>
      </c>
      <c r="C27" s="15"/>
      <c r="D27" s="38"/>
      <c r="E27" s="38"/>
      <c r="G27" s="39" t="s">
        <v>50</v>
      </c>
      <c r="H27" s="15"/>
      <c r="I27" s="38"/>
      <c r="J27" s="38"/>
    </row>
    <row r="28" customFormat="false" ht="37.5" hidden="false" customHeight="true" outlineLevel="0" collapsed="false">
      <c r="A28" s="40"/>
      <c r="B28" s="39" t="s">
        <v>51</v>
      </c>
      <c r="C28" s="15"/>
      <c r="D28" s="38"/>
      <c r="E28" s="38"/>
      <c r="G28" s="39" t="s">
        <v>51</v>
      </c>
      <c r="H28" s="15"/>
      <c r="I28" s="38"/>
      <c r="J28" s="38"/>
    </row>
    <row r="29" customFormat="false" ht="37.5" hidden="false" customHeight="true" outlineLevel="0" collapsed="false">
      <c r="A29" s="40"/>
      <c r="B29" s="39" t="s">
        <v>52</v>
      </c>
      <c r="C29" s="15"/>
      <c r="D29" s="38"/>
      <c r="E29" s="38"/>
      <c r="G29" s="39" t="s">
        <v>52</v>
      </c>
      <c r="H29" s="15"/>
      <c r="I29" s="38"/>
      <c r="J29" s="38"/>
    </row>
    <row r="30" customFormat="false" ht="37.5" hidden="false" customHeight="true" outlineLevel="0" collapsed="false">
      <c r="A30" s="40"/>
      <c r="B30" s="39" t="s">
        <v>53</v>
      </c>
      <c r="C30" s="15"/>
      <c r="D30" s="38"/>
      <c r="E30" s="38"/>
      <c r="G30" s="39" t="s">
        <v>53</v>
      </c>
      <c r="H30" s="15"/>
      <c r="I30" s="38"/>
      <c r="J30" s="38"/>
    </row>
    <row r="31" customFormat="false" ht="37.5" hidden="false" customHeight="true" outlineLevel="0" collapsed="false">
      <c r="A31" s="40"/>
      <c r="B31" s="39" t="s">
        <v>54</v>
      </c>
      <c r="C31" s="15"/>
      <c r="D31" s="38"/>
      <c r="E31" s="38"/>
      <c r="G31" s="39" t="s">
        <v>54</v>
      </c>
      <c r="H31" s="15"/>
      <c r="I31" s="38"/>
      <c r="J31" s="38"/>
    </row>
    <row r="32" customFormat="false" ht="18.75" hidden="false" customHeight="false" outlineLevel="0" collapsed="false">
      <c r="A32" s="40"/>
      <c r="B32" s="39" t="s">
        <v>55</v>
      </c>
      <c r="C32" s="15"/>
      <c r="D32" s="38"/>
      <c r="E32" s="38"/>
      <c r="G32" s="39" t="s">
        <v>55</v>
      </c>
      <c r="H32" s="15"/>
      <c r="I32" s="38"/>
      <c r="J32" s="38"/>
    </row>
    <row r="33" customFormat="false" ht="36.75" hidden="false" customHeight="false" outlineLevel="0" collapsed="false">
      <c r="B33" s="39" t="s">
        <v>56</v>
      </c>
      <c r="C33" s="15"/>
      <c r="D33" s="38"/>
      <c r="E33" s="38"/>
      <c r="G33" s="39" t="s">
        <v>56</v>
      </c>
      <c r="H33" s="15"/>
      <c r="I33" s="38"/>
      <c r="J33" s="38"/>
    </row>
    <row r="34" customFormat="false" ht="36.75" hidden="false" customHeight="false" outlineLevel="0" collapsed="false">
      <c r="B34" s="39" t="s">
        <v>57</v>
      </c>
      <c r="C34" s="15"/>
      <c r="D34" s="38"/>
      <c r="E34" s="38"/>
      <c r="G34" s="39" t="s">
        <v>57</v>
      </c>
      <c r="H34" s="15"/>
      <c r="I34" s="38"/>
      <c r="J34" s="38"/>
    </row>
    <row r="35" customFormat="false" ht="18.75" hidden="false" customHeight="false" outlineLevel="0" collapsed="false">
      <c r="B35" s="39" t="s">
        <v>58</v>
      </c>
      <c r="C35" s="15"/>
      <c r="D35" s="38"/>
      <c r="E35" s="38"/>
      <c r="G35" s="39" t="s">
        <v>58</v>
      </c>
      <c r="H35" s="15"/>
      <c r="I35" s="38"/>
      <c r="J35" s="38"/>
    </row>
    <row r="36" customFormat="false" ht="18.75" hidden="false" customHeight="false" outlineLevel="0" collapsed="false">
      <c r="B36" s="17" t="s">
        <v>39</v>
      </c>
      <c r="C36" s="15"/>
      <c r="D36" s="38"/>
      <c r="E36" s="38"/>
      <c r="G36" s="17" t="s">
        <v>59</v>
      </c>
      <c r="H36" s="15"/>
      <c r="I36" s="38"/>
      <c r="J36" s="38"/>
    </row>
    <row r="37" customFormat="false" ht="18.75" hidden="false" customHeight="false" outlineLevel="0" collapsed="false">
      <c r="B37" s="39" t="s">
        <v>38</v>
      </c>
      <c r="C37" s="15"/>
      <c r="D37" s="38"/>
      <c r="E37" s="38"/>
    </row>
    <row r="38" customFormat="false" ht="18.75" hidden="false" customHeight="false" outlineLevel="0" collapsed="false">
      <c r="B38" s="39" t="s">
        <v>40</v>
      </c>
      <c r="C38" s="15"/>
      <c r="D38" s="38"/>
      <c r="E38" s="38"/>
      <c r="H38" s="0" t="s">
        <v>60</v>
      </c>
      <c r="I38" s="41" t="n">
        <f aca="false">SUM([1]MAI!J51:J72)+SUM(I11:I36)=SUM(J11:J36)</f>
        <v>1</v>
      </c>
    </row>
    <row r="39" customFormat="false" ht="18.75" hidden="false" customHeight="false" outlineLevel="0" collapsed="false">
      <c r="B39" s="17" t="s">
        <v>43</v>
      </c>
      <c r="C39" s="15"/>
      <c r="D39" s="38"/>
      <c r="E39" s="38"/>
      <c r="H39" s="41"/>
      <c r="I39" s="41"/>
    </row>
    <row r="40" customFormat="false" ht="18.75" hidden="false" customHeight="false" outlineLevel="0" collapsed="false">
      <c r="B40" s="17" t="s">
        <v>59</v>
      </c>
      <c r="C40" s="15"/>
      <c r="D40" s="38"/>
      <c r="E40" s="38"/>
      <c r="H40" s="41"/>
    </row>
    <row r="41" customFormat="false" ht="18.75" hidden="false" customHeight="false" outlineLevel="0" collapsed="false">
      <c r="D41" s="42"/>
      <c r="H41" s="41"/>
    </row>
    <row r="42" customFormat="false" ht="15" hidden="false" customHeight="false" outlineLevel="0" collapsed="false">
      <c r="D42" s="0" t="s">
        <v>61</v>
      </c>
      <c r="E42" s="43" t="str">
        <f aca="false">IF(SUM(D6:D6)=SUM(D11:D40)+SUM(I11:I36),"OK","ERRO")</f>
        <v>ERRO</v>
      </c>
    </row>
    <row r="43" customFormat="false" ht="15" hidden="false" customHeight="false" outlineLevel="0" collapsed="false">
      <c r="E43" s="41"/>
    </row>
  </sheetData>
  <mergeCells count="7">
    <mergeCell ref="B1:G1"/>
    <mergeCell ref="B2:G2"/>
    <mergeCell ref="B3:G3"/>
    <mergeCell ref="B4:G4"/>
    <mergeCell ref="F5:G5"/>
    <mergeCell ref="B9:E9"/>
    <mergeCell ref="G9:J9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7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E6" activeCellId="0" sqref="E6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39.14"/>
    <col collapsed="false" customWidth="true" hidden="false" outlineLevel="0" max="3" min="3" style="0" width="23.71"/>
    <col collapsed="false" customWidth="true" hidden="false" outlineLevel="0" max="5" min="4" style="0" width="20.57"/>
    <col collapsed="false" customWidth="true" hidden="false" outlineLevel="0" max="6" min="6" style="0" width="22.43"/>
    <col collapsed="false" customWidth="true" hidden="false" outlineLevel="0" max="7" min="7" style="0" width="50"/>
    <col collapsed="false" customWidth="true" hidden="false" outlineLevel="0" max="8" min="8" style="0" width="21"/>
    <col collapsed="false" customWidth="true" hidden="false" outlineLevel="0" max="10" min="9" style="0" width="16"/>
  </cols>
  <sheetData>
    <row r="1" customFormat="false" ht="24.95" hidden="false" customHeight="true" outlineLevel="0" collapsed="false">
      <c r="A1" s="1"/>
      <c r="B1" s="2" t="s">
        <v>0</v>
      </c>
      <c r="C1" s="2"/>
      <c r="D1" s="2"/>
      <c r="E1" s="2"/>
      <c r="F1" s="2"/>
      <c r="G1" s="2"/>
    </row>
    <row r="2" customFormat="false" ht="24.95" hidden="false" customHeight="true" outlineLevel="0" collapsed="false">
      <c r="A2" s="1"/>
      <c r="B2" s="3" t="s">
        <v>26</v>
      </c>
      <c r="C2" s="3"/>
      <c r="D2" s="3"/>
      <c r="E2" s="3"/>
      <c r="F2" s="3"/>
      <c r="G2" s="3"/>
    </row>
    <row r="3" customFormat="false" ht="24.95" hidden="false" customHeight="true" outlineLevel="0" collapsed="false">
      <c r="A3" s="1"/>
      <c r="B3" s="4"/>
      <c r="C3" s="4"/>
      <c r="D3" s="4"/>
      <c r="E3" s="4"/>
      <c r="F3" s="4"/>
      <c r="G3" s="4"/>
    </row>
    <row r="4" customFormat="false" ht="24.95" hidden="false" customHeight="true" outlineLevel="0" collapsed="false">
      <c r="A4" s="1"/>
      <c r="B4" s="4"/>
      <c r="C4" s="4"/>
      <c r="D4" s="4"/>
      <c r="E4" s="4"/>
      <c r="F4" s="4"/>
      <c r="G4" s="4"/>
    </row>
    <row r="5" customFormat="false" ht="24.95" hidden="false" customHeight="true" outlineLevel="0" collapsed="false">
      <c r="A5" s="5"/>
      <c r="B5" s="6" t="s">
        <v>2</v>
      </c>
      <c r="C5" s="6" t="s">
        <v>3</v>
      </c>
      <c r="D5" s="6" t="s">
        <v>4</v>
      </c>
      <c r="E5" s="19"/>
      <c r="F5" s="6" t="s">
        <v>5</v>
      </c>
      <c r="G5" s="6"/>
    </row>
    <row r="6" customFormat="false" ht="30" hidden="false" customHeight="true" outlineLevel="0" collapsed="false">
      <c r="A6" s="20"/>
      <c r="B6" s="21" t="s">
        <v>27</v>
      </c>
      <c r="C6" s="22"/>
      <c r="D6" s="23" t="n">
        <f aca="false">1730*E6</f>
        <v>0</v>
      </c>
      <c r="E6" s="24"/>
      <c r="F6" s="25" t="n">
        <v>16000000001</v>
      </c>
      <c r="G6" s="26" t="s">
        <v>16</v>
      </c>
    </row>
    <row r="7" customFormat="false" ht="30" hidden="false" customHeight="true" outlineLevel="0" collapsed="false">
      <c r="A7" s="20"/>
      <c r="B7" s="27" t="s">
        <v>6</v>
      </c>
      <c r="C7" s="13" t="s">
        <v>7</v>
      </c>
      <c r="D7" s="14" t="n">
        <f aca="false">1730*E7</f>
        <v>1562.363</v>
      </c>
      <c r="E7" s="28" t="n">
        <v>0.9031</v>
      </c>
      <c r="F7" s="15" t="n">
        <v>7001000004</v>
      </c>
      <c r="G7" s="44" t="s">
        <v>8</v>
      </c>
    </row>
    <row r="8" customFormat="false" ht="30" hidden="false" customHeight="true" outlineLevel="0" collapsed="false">
      <c r="A8" s="20"/>
      <c r="B8" s="27" t="s">
        <v>6</v>
      </c>
      <c r="C8" s="13" t="s">
        <v>7</v>
      </c>
      <c r="D8" s="14" t="n">
        <f aca="false">1730*E8</f>
        <v>80.964</v>
      </c>
      <c r="E8" s="28" t="n">
        <v>0.0468</v>
      </c>
      <c r="F8" s="15" t="n">
        <v>10001000002</v>
      </c>
      <c r="G8" s="45" t="s">
        <v>20</v>
      </c>
    </row>
    <row r="9" customFormat="false" ht="30" hidden="false" customHeight="true" outlineLevel="0" collapsed="false">
      <c r="A9" s="20"/>
      <c r="B9" s="27" t="s">
        <v>6</v>
      </c>
      <c r="C9" s="13" t="s">
        <v>7</v>
      </c>
      <c r="D9" s="14" t="n">
        <f aca="false">1730*E9</f>
        <v>86.673</v>
      </c>
      <c r="E9" s="28" t="n">
        <v>0.0501</v>
      </c>
      <c r="F9" s="15" t="n">
        <v>10001000001</v>
      </c>
      <c r="G9" s="45" t="s">
        <v>62</v>
      </c>
    </row>
    <row r="10" customFormat="false" ht="30" hidden="false" customHeight="true" outlineLevel="0" collapsed="false">
      <c r="A10" s="20"/>
      <c r="B10" s="27" t="s">
        <v>63</v>
      </c>
      <c r="C10" s="13" t="s">
        <v>12</v>
      </c>
      <c r="D10" s="14" t="n">
        <f aca="false">1130*E10</f>
        <v>1020.503</v>
      </c>
      <c r="E10" s="28" t="n">
        <v>0.9031</v>
      </c>
      <c r="F10" s="15" t="n">
        <v>7001000004</v>
      </c>
      <c r="G10" s="44" t="s">
        <v>8</v>
      </c>
    </row>
    <row r="11" customFormat="false" ht="30" hidden="false" customHeight="true" outlineLevel="0" collapsed="false">
      <c r="A11" s="20"/>
      <c r="B11" s="27" t="s">
        <v>63</v>
      </c>
      <c r="C11" s="13" t="s">
        <v>12</v>
      </c>
      <c r="D11" s="14" t="n">
        <f aca="false">1130*E11</f>
        <v>52.884</v>
      </c>
      <c r="E11" s="28" t="n">
        <v>0.0468</v>
      </c>
      <c r="F11" s="15" t="n">
        <v>10001000002</v>
      </c>
      <c r="G11" s="45" t="s">
        <v>20</v>
      </c>
    </row>
    <row r="12" customFormat="false" ht="30.75" hidden="false" customHeight="true" outlineLevel="0" collapsed="false">
      <c r="A12" s="20"/>
      <c r="B12" s="27" t="s">
        <v>63</v>
      </c>
      <c r="C12" s="13" t="s">
        <v>12</v>
      </c>
      <c r="D12" s="14" t="n">
        <f aca="false">1130*E12</f>
        <v>56.613</v>
      </c>
      <c r="E12" s="28" t="n">
        <v>0.0501</v>
      </c>
      <c r="F12" s="15" t="n">
        <v>10001000001</v>
      </c>
      <c r="G12" s="45" t="s">
        <v>62</v>
      </c>
    </row>
    <row r="13" customFormat="false" ht="30.75" hidden="false" customHeight="true" outlineLevel="0" collapsed="false">
      <c r="A13" s="20"/>
      <c r="B13" s="46" t="s">
        <v>64</v>
      </c>
      <c r="C13" s="47" t="s">
        <v>7</v>
      </c>
      <c r="D13" s="14" t="n">
        <f aca="false">1730*E13</f>
        <v>801.336</v>
      </c>
      <c r="E13" s="48" t="n">
        <v>0.4632</v>
      </c>
      <c r="F13" s="29" t="n">
        <v>17000000001</v>
      </c>
      <c r="G13" s="30" t="s">
        <v>8</v>
      </c>
    </row>
    <row r="14" customFormat="false" ht="37.5" hidden="false" customHeight="true" outlineLevel="0" collapsed="false">
      <c r="A14" s="20"/>
      <c r="B14" s="27" t="s">
        <v>64</v>
      </c>
      <c r="C14" s="13" t="s">
        <v>7</v>
      </c>
      <c r="D14" s="14" t="n">
        <f aca="false">1730*E14</f>
        <v>99.475</v>
      </c>
      <c r="E14" s="28" t="n">
        <v>0.0575</v>
      </c>
      <c r="F14" s="15" t="n">
        <v>10001000001</v>
      </c>
      <c r="G14" s="45" t="s">
        <v>20</v>
      </c>
    </row>
    <row r="15" customFormat="false" ht="37.5" hidden="false" customHeight="true" outlineLevel="0" collapsed="false">
      <c r="A15" s="20"/>
      <c r="B15" s="27" t="s">
        <v>64</v>
      </c>
      <c r="C15" s="13" t="s">
        <v>7</v>
      </c>
      <c r="D15" s="14" t="n">
        <f aca="false">1730*E15</f>
        <v>105.876</v>
      </c>
      <c r="E15" s="28" t="n">
        <v>0.0612</v>
      </c>
      <c r="F15" s="15" t="n">
        <v>10001000001</v>
      </c>
      <c r="G15" s="45" t="s">
        <v>62</v>
      </c>
    </row>
    <row r="16" customFormat="false" ht="37.5" hidden="false" customHeight="true" outlineLevel="0" collapsed="false">
      <c r="A16" s="20"/>
      <c r="B16" s="27" t="s">
        <v>64</v>
      </c>
      <c r="C16" s="13" t="s">
        <v>7</v>
      </c>
      <c r="D16" s="14" t="n">
        <f aca="false">1730*E16</f>
        <v>723.313</v>
      </c>
      <c r="E16" s="28" t="n">
        <v>0.4181</v>
      </c>
      <c r="F16" s="15" t="n">
        <v>10003000002</v>
      </c>
      <c r="G16" s="45" t="s">
        <v>19</v>
      </c>
    </row>
    <row r="17" customFormat="false" ht="37.5" hidden="false" customHeight="true" outlineLevel="0" collapsed="false">
      <c r="A17" s="20"/>
      <c r="B17" s="27" t="s">
        <v>65</v>
      </c>
      <c r="C17" s="13" t="s">
        <v>12</v>
      </c>
      <c r="D17" s="14" t="n">
        <f aca="false">1130*E17</f>
        <v>523.416</v>
      </c>
      <c r="E17" s="48" t="n">
        <v>0.4632</v>
      </c>
      <c r="F17" s="29" t="n">
        <v>17000000001</v>
      </c>
      <c r="G17" s="30" t="s">
        <v>8</v>
      </c>
    </row>
    <row r="18" customFormat="false" ht="37.5" hidden="false" customHeight="true" outlineLevel="0" collapsed="false">
      <c r="A18" s="20"/>
      <c r="B18" s="27" t="s">
        <v>65</v>
      </c>
      <c r="C18" s="13" t="s">
        <v>12</v>
      </c>
      <c r="D18" s="14" t="n">
        <f aca="false">1130*E18</f>
        <v>64.975</v>
      </c>
      <c r="E18" s="28" t="n">
        <v>0.0575</v>
      </c>
      <c r="F18" s="15" t="n">
        <v>10001000001</v>
      </c>
      <c r="G18" s="45" t="s">
        <v>20</v>
      </c>
    </row>
    <row r="19" customFormat="false" ht="37.5" hidden="false" customHeight="true" outlineLevel="0" collapsed="false">
      <c r="A19" s="20"/>
      <c r="B19" s="27" t="s">
        <v>65</v>
      </c>
      <c r="C19" s="13" t="s">
        <v>12</v>
      </c>
      <c r="D19" s="14" t="n">
        <f aca="false">1130*E19</f>
        <v>69.156</v>
      </c>
      <c r="E19" s="28" t="n">
        <v>0.0612</v>
      </c>
      <c r="F19" s="15" t="n">
        <v>10001000001</v>
      </c>
      <c r="G19" s="45" t="s">
        <v>62</v>
      </c>
    </row>
    <row r="20" customFormat="false" ht="37.5" hidden="false" customHeight="true" outlineLevel="0" collapsed="false">
      <c r="A20" s="20"/>
      <c r="B20" s="27" t="s">
        <v>65</v>
      </c>
      <c r="C20" s="13" t="s">
        <v>12</v>
      </c>
      <c r="D20" s="14" t="n">
        <f aca="false">1130*E20</f>
        <v>472.453</v>
      </c>
      <c r="E20" s="28" t="n">
        <v>0.4181</v>
      </c>
      <c r="F20" s="15" t="n">
        <v>10003000002</v>
      </c>
      <c r="G20" s="45" t="s">
        <v>19</v>
      </c>
    </row>
    <row r="21" customFormat="false" ht="37.5" hidden="false" customHeight="true" outlineLevel="0" collapsed="false">
      <c r="A21" s="31"/>
      <c r="B21" s="32"/>
      <c r="C21" s="33"/>
      <c r="D21" s="34"/>
      <c r="E21" s="34"/>
      <c r="F21" s="35"/>
      <c r="G21" s="36"/>
    </row>
    <row r="22" customFormat="false" ht="20.1" hidden="false" customHeight="true" outlineLevel="0" collapsed="false">
      <c r="A22" s="31"/>
      <c r="B22" s="3" t="s">
        <v>29</v>
      </c>
      <c r="C22" s="3"/>
      <c r="D22" s="3"/>
      <c r="E22" s="3"/>
      <c r="G22" s="3" t="s">
        <v>30</v>
      </c>
      <c r="H22" s="3"/>
      <c r="I22" s="3"/>
      <c r="J22" s="3"/>
    </row>
    <row r="23" customFormat="false" ht="20.1" hidden="false" customHeight="true" outlineLevel="0" collapsed="false">
      <c r="A23" s="31"/>
      <c r="B23" s="37" t="s">
        <v>31</v>
      </c>
      <c r="C23" s="37" t="s">
        <v>32</v>
      </c>
      <c r="D23" s="37" t="s">
        <v>33</v>
      </c>
      <c r="E23" s="37" t="s">
        <v>34</v>
      </c>
      <c r="G23" s="37" t="s">
        <v>31</v>
      </c>
      <c r="H23" s="37" t="s">
        <v>32</v>
      </c>
      <c r="I23" s="37" t="s">
        <v>33</v>
      </c>
      <c r="J23" s="37" t="s">
        <v>34</v>
      </c>
    </row>
    <row r="24" customFormat="false" ht="20.1" hidden="false" customHeight="true" outlineLevel="0" collapsed="false">
      <c r="A24" s="31"/>
      <c r="B24" s="16" t="s">
        <v>35</v>
      </c>
      <c r="C24" s="15"/>
      <c r="D24" s="38"/>
      <c r="E24" s="38"/>
      <c r="G24" s="16" t="s">
        <v>8</v>
      </c>
      <c r="H24" s="15" t="n">
        <v>7001000004</v>
      </c>
      <c r="I24" s="38" t="n">
        <f aca="false">SUMIFS($D$6:$D$20,$G$6:$G$20,G24,$C$6:$C$20,"pedreiro")</f>
        <v>2363.699</v>
      </c>
      <c r="J24" s="38" t="n">
        <f aca="false">I24</f>
        <v>2363.699</v>
      </c>
    </row>
    <row r="25" customFormat="false" ht="20.1" hidden="false" customHeight="true" outlineLevel="0" collapsed="false">
      <c r="A25" s="31"/>
      <c r="B25" s="16" t="s">
        <v>36</v>
      </c>
      <c r="C25" s="15"/>
      <c r="D25" s="38"/>
      <c r="E25" s="38"/>
      <c r="G25" s="17" t="s">
        <v>10</v>
      </c>
      <c r="H25" s="15"/>
      <c r="I25" s="38"/>
      <c r="J25" s="38" t="n">
        <f aca="false">I25</f>
        <v>0</v>
      </c>
    </row>
    <row r="26" customFormat="false" ht="20.1" hidden="false" customHeight="true" outlineLevel="0" collapsed="false">
      <c r="A26" s="31"/>
      <c r="B26" s="17" t="s">
        <v>16</v>
      </c>
      <c r="C26" s="15" t="n">
        <v>16000000001</v>
      </c>
      <c r="D26" s="38" t="n">
        <f aca="false">SUMIF(G6:G20,B26,D6:D20)</f>
        <v>0</v>
      </c>
      <c r="E26" s="38" t="n">
        <f aca="false">D26+FEV!E13</f>
        <v>1730</v>
      </c>
      <c r="G26" s="49" t="s">
        <v>20</v>
      </c>
      <c r="H26" s="15" t="n">
        <v>10001000002</v>
      </c>
      <c r="I26" s="38" t="n">
        <f aca="false">SUMIFS($D$6:$D$20,$G$6:$G$20,G26,$C$6:$C$20,"pedreiro")</f>
        <v>180.439</v>
      </c>
      <c r="J26" s="38" t="n">
        <f aca="false">I26</f>
        <v>180.439</v>
      </c>
    </row>
    <row r="27" customFormat="false" ht="20.1" hidden="false" customHeight="true" outlineLevel="0" collapsed="false">
      <c r="A27" s="31"/>
      <c r="B27" s="39" t="s">
        <v>37</v>
      </c>
      <c r="C27" s="15"/>
      <c r="D27" s="38"/>
      <c r="E27" s="38"/>
      <c r="G27" s="49" t="s">
        <v>62</v>
      </c>
      <c r="H27" s="15" t="n">
        <v>10001000001</v>
      </c>
      <c r="I27" s="38" t="n">
        <f aca="false">SUMIFS($D$6:$D$20,$G$6:$G$20,G27,$C$6:$C$20,"pedreiro")</f>
        <v>192.549</v>
      </c>
      <c r="J27" s="38" t="n">
        <f aca="false">I27</f>
        <v>192.549</v>
      </c>
    </row>
    <row r="28" customFormat="false" ht="20.1" hidden="false" customHeight="true" outlineLevel="0" collapsed="false">
      <c r="A28" s="31"/>
      <c r="B28" s="16" t="s">
        <v>8</v>
      </c>
      <c r="C28" s="15" t="n">
        <v>7001000004</v>
      </c>
      <c r="D28" s="38" t="n">
        <f aca="false">SUMIFS($D$6:$D$20,$G$6:$G$20,B28,$C$6:$C$20,"servente")</f>
        <v>1543.919</v>
      </c>
      <c r="E28" s="38" t="n">
        <f aca="false">FEV!E15+MAR!D28</f>
        <v>3273.919</v>
      </c>
      <c r="G28" s="17" t="s">
        <v>19</v>
      </c>
      <c r="H28" s="15" t="n">
        <v>10003000002</v>
      </c>
      <c r="I28" s="38" t="n">
        <f aca="false">SUMIFS($D$6:$D$20,$G$6:$G$20,G28,$C$6:$C$20,"pedreiro")</f>
        <v>723.313</v>
      </c>
      <c r="J28" s="38" t="n">
        <f aca="false">I28</f>
        <v>723.313</v>
      </c>
    </row>
    <row r="29" customFormat="false" ht="20.1" hidden="false" customHeight="true" outlineLevel="0" collapsed="false">
      <c r="A29" s="40"/>
      <c r="B29" s="17" t="s">
        <v>10</v>
      </c>
      <c r="C29" s="15"/>
      <c r="D29" s="38"/>
      <c r="E29" s="38"/>
      <c r="G29" s="39" t="s">
        <v>38</v>
      </c>
      <c r="H29" s="15"/>
      <c r="I29" s="38"/>
      <c r="J29" s="38"/>
    </row>
    <row r="30" customFormat="false" ht="20.1" hidden="false" customHeight="true" outlineLevel="0" collapsed="false">
      <c r="A30" s="40"/>
      <c r="B30" s="49" t="s">
        <v>20</v>
      </c>
      <c r="C30" s="15" t="n">
        <v>10001000002</v>
      </c>
      <c r="D30" s="38" t="n">
        <f aca="false">SUMIFS($D$6:$D$20,$G$6:$G$20,B30,$C$6:$C$20,"servente")</f>
        <v>117.859</v>
      </c>
      <c r="E30" s="38" t="n">
        <f aca="false">D30</f>
        <v>117.859</v>
      </c>
      <c r="G30" s="17" t="s">
        <v>39</v>
      </c>
      <c r="H30" s="15"/>
      <c r="I30" s="38"/>
      <c r="J30" s="38"/>
    </row>
    <row r="31" customFormat="false" ht="20.1" hidden="false" customHeight="true" outlineLevel="0" collapsed="false">
      <c r="A31" s="40"/>
      <c r="B31" s="49" t="s">
        <v>62</v>
      </c>
      <c r="C31" s="15" t="n">
        <v>10001000001</v>
      </c>
      <c r="D31" s="38" t="n">
        <f aca="false">SUMIFS($D$6:$D$20,$G$6:$G$20,B31,$C$6:$C$20,"servente")</f>
        <v>125.769</v>
      </c>
      <c r="E31" s="38" t="n">
        <f aca="false">D31</f>
        <v>125.769</v>
      </c>
      <c r="G31" s="39" t="s">
        <v>40</v>
      </c>
      <c r="H31" s="15"/>
      <c r="I31" s="38"/>
      <c r="J31" s="38"/>
    </row>
    <row r="32" customFormat="false" ht="20.1" hidden="false" customHeight="true" outlineLevel="0" collapsed="false">
      <c r="A32" s="40"/>
      <c r="B32" s="16" t="s">
        <v>41</v>
      </c>
      <c r="C32" s="15"/>
      <c r="D32" s="38"/>
      <c r="E32" s="38"/>
      <c r="G32" s="16" t="s">
        <v>41</v>
      </c>
      <c r="H32" s="15"/>
      <c r="I32" s="38"/>
      <c r="J32" s="38"/>
    </row>
    <row r="33" customFormat="false" ht="20.1" hidden="false" customHeight="true" outlineLevel="0" collapsed="false">
      <c r="A33" s="40"/>
      <c r="B33" s="39" t="s">
        <v>42</v>
      </c>
      <c r="C33" s="15"/>
      <c r="D33" s="38"/>
      <c r="E33" s="38"/>
      <c r="G33" s="39" t="s">
        <v>42</v>
      </c>
      <c r="H33" s="15"/>
      <c r="I33" s="38"/>
      <c r="J33" s="38"/>
    </row>
    <row r="34" customFormat="false" ht="20.1" hidden="false" customHeight="true" outlineLevel="0" collapsed="false">
      <c r="A34" s="40"/>
      <c r="B34" s="17" t="s">
        <v>19</v>
      </c>
      <c r="C34" s="15" t="n">
        <v>10003000002</v>
      </c>
      <c r="D34" s="38" t="n">
        <f aca="false">SUMIFS($D$6:$D$20,$G$6:$G$20,B34,$C$6:$C$20,"servente")</f>
        <v>472.453</v>
      </c>
      <c r="E34" s="38" t="n">
        <f aca="false">D34</f>
        <v>472.453</v>
      </c>
      <c r="G34" s="17" t="s">
        <v>43</v>
      </c>
      <c r="H34" s="15"/>
      <c r="I34" s="38"/>
      <c r="J34" s="38"/>
    </row>
    <row r="35" customFormat="false" ht="20.1" hidden="false" customHeight="true" outlineLevel="0" collapsed="false">
      <c r="A35" s="40"/>
      <c r="B35" s="39" t="s">
        <v>44</v>
      </c>
      <c r="C35" s="15"/>
      <c r="D35" s="38"/>
      <c r="E35" s="38"/>
      <c r="G35" s="39" t="s">
        <v>44</v>
      </c>
      <c r="H35" s="15"/>
      <c r="I35" s="38"/>
      <c r="J35" s="38"/>
    </row>
    <row r="36" customFormat="false" ht="20.1" hidden="false" customHeight="true" outlineLevel="0" collapsed="false">
      <c r="A36" s="40"/>
      <c r="B36" s="16" t="s">
        <v>45</v>
      </c>
      <c r="C36" s="15"/>
      <c r="D36" s="38"/>
      <c r="E36" s="38"/>
      <c r="G36" s="16" t="s">
        <v>45</v>
      </c>
      <c r="H36" s="15"/>
      <c r="I36" s="38"/>
      <c r="J36" s="38"/>
    </row>
    <row r="37" customFormat="false" ht="20.1" hidden="false" customHeight="true" outlineLevel="0" collapsed="false">
      <c r="A37" s="40"/>
      <c r="B37" s="39" t="s">
        <v>46</v>
      </c>
      <c r="C37" s="15"/>
      <c r="D37" s="38"/>
      <c r="E37" s="38"/>
      <c r="G37" s="39" t="s">
        <v>46</v>
      </c>
      <c r="H37" s="15"/>
      <c r="I37" s="38"/>
      <c r="J37" s="38"/>
    </row>
    <row r="38" customFormat="false" ht="20.1" hidden="false" customHeight="true" outlineLevel="0" collapsed="false">
      <c r="A38" s="40"/>
      <c r="B38" s="39" t="s">
        <v>47</v>
      </c>
      <c r="C38" s="15"/>
      <c r="D38" s="38"/>
      <c r="E38" s="38"/>
      <c r="G38" s="39" t="s">
        <v>47</v>
      </c>
      <c r="H38" s="15"/>
      <c r="I38" s="38"/>
      <c r="J38" s="38"/>
    </row>
    <row r="39" customFormat="false" ht="20.1" hidden="false" customHeight="true" outlineLevel="0" collapsed="false">
      <c r="A39" s="40"/>
      <c r="B39" s="39" t="s">
        <v>48</v>
      </c>
      <c r="C39" s="15"/>
      <c r="D39" s="38"/>
      <c r="E39" s="38"/>
      <c r="G39" s="39" t="s">
        <v>48</v>
      </c>
      <c r="H39" s="15"/>
      <c r="I39" s="38"/>
      <c r="J39" s="38"/>
    </row>
    <row r="40" customFormat="false" ht="20.1" hidden="false" customHeight="true" outlineLevel="0" collapsed="false">
      <c r="A40" s="40"/>
      <c r="B40" s="39" t="s">
        <v>49</v>
      </c>
      <c r="C40" s="15"/>
      <c r="D40" s="38"/>
      <c r="E40" s="38"/>
      <c r="G40" s="39" t="s">
        <v>49</v>
      </c>
      <c r="H40" s="15"/>
      <c r="I40" s="38"/>
      <c r="J40" s="38"/>
    </row>
    <row r="41" customFormat="false" ht="20.1" hidden="false" customHeight="true" outlineLevel="0" collapsed="false">
      <c r="A41" s="40"/>
      <c r="B41" s="39" t="s">
        <v>50</v>
      </c>
      <c r="C41" s="15"/>
      <c r="D41" s="38"/>
      <c r="E41" s="38"/>
      <c r="G41" s="39" t="s">
        <v>50</v>
      </c>
      <c r="H41" s="15"/>
      <c r="I41" s="38"/>
      <c r="J41" s="38"/>
    </row>
    <row r="42" customFormat="false" ht="20.1" hidden="false" customHeight="true" outlineLevel="0" collapsed="false">
      <c r="A42" s="40"/>
      <c r="B42" s="39" t="s">
        <v>51</v>
      </c>
      <c r="C42" s="15"/>
      <c r="D42" s="38"/>
      <c r="E42" s="38"/>
      <c r="G42" s="39" t="s">
        <v>51</v>
      </c>
      <c r="H42" s="15"/>
      <c r="I42" s="38"/>
      <c r="J42" s="38"/>
    </row>
    <row r="43" customFormat="false" ht="20.1" hidden="false" customHeight="true" outlineLevel="0" collapsed="false">
      <c r="A43" s="40"/>
      <c r="B43" s="39" t="s">
        <v>52</v>
      </c>
      <c r="C43" s="15"/>
      <c r="D43" s="38"/>
      <c r="E43" s="38"/>
      <c r="G43" s="39" t="s">
        <v>52</v>
      </c>
      <c r="H43" s="15"/>
      <c r="I43" s="38"/>
      <c r="J43" s="38"/>
    </row>
    <row r="44" customFormat="false" ht="20.1" hidden="false" customHeight="true" outlineLevel="0" collapsed="false">
      <c r="A44" s="40"/>
      <c r="B44" s="39" t="s">
        <v>53</v>
      </c>
      <c r="C44" s="15"/>
      <c r="D44" s="38"/>
      <c r="E44" s="38"/>
      <c r="G44" s="39" t="s">
        <v>53</v>
      </c>
      <c r="H44" s="15"/>
      <c r="I44" s="38"/>
      <c r="J44" s="38"/>
    </row>
    <row r="45" customFormat="false" ht="20.1" hidden="false" customHeight="true" outlineLevel="0" collapsed="false">
      <c r="A45" s="40"/>
      <c r="B45" s="39" t="s">
        <v>54</v>
      </c>
      <c r="C45" s="15"/>
      <c r="D45" s="38"/>
      <c r="E45" s="38"/>
      <c r="G45" s="39" t="s">
        <v>54</v>
      </c>
      <c r="H45" s="15"/>
      <c r="I45" s="38"/>
      <c r="J45" s="38"/>
    </row>
    <row r="46" customFormat="false" ht="20.1" hidden="false" customHeight="true" outlineLevel="0" collapsed="false">
      <c r="A46" s="40"/>
      <c r="B46" s="39" t="s">
        <v>55</v>
      </c>
      <c r="C46" s="15"/>
      <c r="D46" s="38"/>
      <c r="E46" s="38"/>
      <c r="G46" s="39" t="s">
        <v>55</v>
      </c>
      <c r="H46" s="15"/>
      <c r="I46" s="38"/>
      <c r="J46" s="38"/>
    </row>
    <row r="47" customFormat="false" ht="20.1" hidden="false" customHeight="true" outlineLevel="0" collapsed="false">
      <c r="B47" s="39" t="s">
        <v>56</v>
      </c>
      <c r="C47" s="15"/>
      <c r="D47" s="38"/>
      <c r="E47" s="38"/>
      <c r="G47" s="39" t="s">
        <v>56</v>
      </c>
      <c r="H47" s="15"/>
      <c r="I47" s="38"/>
      <c r="J47" s="38"/>
    </row>
    <row r="48" customFormat="false" ht="20.1" hidden="false" customHeight="true" outlineLevel="0" collapsed="false">
      <c r="B48" s="39" t="s">
        <v>57</v>
      </c>
      <c r="C48" s="15"/>
      <c r="D48" s="38"/>
      <c r="E48" s="38"/>
      <c r="G48" s="39" t="s">
        <v>57</v>
      </c>
      <c r="H48" s="15"/>
      <c r="I48" s="38"/>
      <c r="J48" s="38"/>
    </row>
    <row r="49" customFormat="false" ht="20.1" hidden="false" customHeight="true" outlineLevel="0" collapsed="false">
      <c r="B49" s="39" t="s">
        <v>58</v>
      </c>
      <c r="C49" s="15"/>
      <c r="D49" s="38"/>
      <c r="E49" s="38"/>
      <c r="G49" s="39" t="s">
        <v>58</v>
      </c>
      <c r="H49" s="15"/>
      <c r="I49" s="38"/>
      <c r="J49" s="38"/>
    </row>
    <row r="50" customFormat="false" ht="20.1" hidden="false" customHeight="true" outlineLevel="0" collapsed="false">
      <c r="B50" s="17" t="s">
        <v>39</v>
      </c>
      <c r="C50" s="15"/>
      <c r="D50" s="38"/>
      <c r="E50" s="38"/>
      <c r="G50" s="17" t="s">
        <v>59</v>
      </c>
      <c r="H50" s="15"/>
      <c r="I50" s="38"/>
      <c r="J50" s="38"/>
    </row>
    <row r="51" customFormat="false" ht="20.1" hidden="false" customHeight="true" outlineLevel="0" collapsed="false">
      <c r="B51" s="39" t="s">
        <v>38</v>
      </c>
      <c r="C51" s="15"/>
      <c r="D51" s="38"/>
      <c r="E51" s="38"/>
    </row>
    <row r="52" customFormat="false" ht="20.1" hidden="false" customHeight="true" outlineLevel="0" collapsed="false">
      <c r="B52" s="39" t="s">
        <v>40</v>
      </c>
      <c r="C52" s="15"/>
      <c r="D52" s="38"/>
      <c r="E52" s="38"/>
      <c r="H52" s="0" t="s">
        <v>60</v>
      </c>
      <c r="I52" s="41" t="n">
        <f aca="false">SUM([1]MAI!J51:J72)+SUM(I24:I50)=SUM(J24:J50)</f>
        <v>1</v>
      </c>
    </row>
    <row r="53" customFormat="false" ht="20.1" hidden="false" customHeight="true" outlineLevel="0" collapsed="false">
      <c r="B53" s="17" t="s">
        <v>43</v>
      </c>
      <c r="C53" s="15"/>
      <c r="D53" s="38"/>
      <c r="E53" s="38"/>
      <c r="H53" s="41"/>
      <c r="I53" s="41"/>
    </row>
    <row r="54" customFormat="false" ht="20.1" hidden="false" customHeight="true" outlineLevel="0" collapsed="false">
      <c r="B54" s="17" t="s">
        <v>59</v>
      </c>
      <c r="C54" s="15"/>
      <c r="D54" s="38"/>
      <c r="E54" s="38"/>
      <c r="H54" s="41"/>
    </row>
    <row r="55" customFormat="false" ht="18.75" hidden="false" customHeight="false" outlineLevel="0" collapsed="false">
      <c r="D55" s="42"/>
      <c r="H55" s="41"/>
    </row>
    <row r="56" customFormat="false" ht="15" hidden="false" customHeight="false" outlineLevel="0" collapsed="false">
      <c r="D56" s="0" t="s">
        <v>61</v>
      </c>
      <c r="E56" s="43" t="str">
        <f aca="false">IF(SUM(D6:D20)=SUM(D24:D54)+SUM(I24:I50),"OK","ERRO")</f>
        <v>OK</v>
      </c>
    </row>
    <row r="57" customFormat="false" ht="15" hidden="false" customHeight="false" outlineLevel="0" collapsed="false">
      <c r="D57" s="0" t="s">
        <v>60</v>
      </c>
      <c r="E57" s="41" t="n">
        <f aca="false">SUM(D24:D54)+SUM(FEV!E11:E40)=SUM(E24:E54)</f>
        <v>1</v>
      </c>
    </row>
  </sheetData>
  <mergeCells count="7">
    <mergeCell ref="B1:G1"/>
    <mergeCell ref="B2:G2"/>
    <mergeCell ref="B3:G3"/>
    <mergeCell ref="B4:G4"/>
    <mergeCell ref="F5:G5"/>
    <mergeCell ref="B22:E22"/>
    <mergeCell ref="G22:J2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8"/>
  <sheetViews>
    <sheetView showFormulas="false" showGridLines="true" showRowColHeaders="true" showZeros="true" rightToLeft="false" tabSelected="false" showOutlineSymbols="true" defaultGridColor="true" view="normal" topLeftCell="B7" colorId="64" zoomScale="70" zoomScaleNormal="70" zoomScalePageLayoutView="100" workbookViewId="0">
      <selection pane="topLeft" activeCell="B14" activeCellId="0" sqref="B14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55.27"/>
    <col collapsed="false" customWidth="true" hidden="false" outlineLevel="0" max="3" min="3" style="0" width="23.71"/>
    <col collapsed="false" customWidth="true" hidden="false" outlineLevel="0" max="4" min="4" style="0" width="20.57"/>
    <col collapsed="false" customWidth="true" hidden="false" outlineLevel="0" max="5" min="5" style="0" width="28.72"/>
    <col collapsed="false" customWidth="true" hidden="false" outlineLevel="0" max="6" min="6" style="0" width="22.43"/>
    <col collapsed="false" customWidth="true" hidden="false" outlineLevel="0" max="7" min="7" style="0" width="58"/>
    <col collapsed="false" customWidth="true" hidden="false" outlineLevel="0" max="8" min="8" style="0" width="21"/>
    <col collapsed="false" customWidth="true" hidden="false" outlineLevel="0" max="10" min="9" style="0" width="17.58"/>
  </cols>
  <sheetData>
    <row r="1" customFormat="false" ht="24.95" hidden="false" customHeight="true" outlineLevel="0" collapsed="false">
      <c r="A1" s="50"/>
      <c r="B1" s="51" t="s">
        <v>0</v>
      </c>
      <c r="C1" s="51"/>
      <c r="D1" s="51"/>
      <c r="E1" s="51"/>
      <c r="F1" s="51"/>
      <c r="G1" s="51"/>
    </row>
    <row r="2" customFormat="false" ht="24.95" hidden="false" customHeight="true" outlineLevel="0" collapsed="false">
      <c r="A2" s="52"/>
      <c r="B2" s="53" t="s">
        <v>66</v>
      </c>
      <c r="C2" s="53"/>
      <c r="D2" s="53"/>
      <c r="E2" s="53"/>
      <c r="F2" s="53"/>
      <c r="G2" s="53"/>
    </row>
    <row r="3" customFormat="false" ht="24.95" hidden="false" customHeight="true" outlineLevel="0" collapsed="false">
      <c r="A3" s="52"/>
      <c r="B3" s="54"/>
      <c r="C3" s="54"/>
      <c r="D3" s="54"/>
      <c r="E3" s="54"/>
      <c r="F3" s="54"/>
      <c r="G3" s="54"/>
    </row>
    <row r="4" customFormat="false" ht="24.95" hidden="false" customHeight="true" outlineLevel="0" collapsed="false">
      <c r="A4" s="52"/>
      <c r="B4" s="54"/>
      <c r="C4" s="54"/>
      <c r="D4" s="54"/>
      <c r="E4" s="54"/>
      <c r="F4" s="54"/>
      <c r="G4" s="54"/>
    </row>
    <row r="5" customFormat="false" ht="24.95" hidden="false" customHeight="true" outlineLevel="0" collapsed="false">
      <c r="A5" s="55"/>
      <c r="B5" s="56" t="s">
        <v>2</v>
      </c>
      <c r="C5" s="6" t="s">
        <v>3</v>
      </c>
      <c r="D5" s="6" t="s">
        <v>4</v>
      </c>
      <c r="E5" s="19"/>
      <c r="F5" s="57" t="s">
        <v>5</v>
      </c>
      <c r="G5" s="57"/>
    </row>
    <row r="6" customFormat="false" ht="30" hidden="false" customHeight="true" outlineLevel="0" collapsed="false">
      <c r="A6" s="58"/>
      <c r="B6" s="59" t="s">
        <v>67</v>
      </c>
      <c r="C6" s="60" t="s">
        <v>12</v>
      </c>
      <c r="D6" s="61" t="n">
        <v>1182.72</v>
      </c>
      <c r="E6" s="62" t="n">
        <v>1</v>
      </c>
      <c r="F6" s="63" t="n">
        <v>7001000004</v>
      </c>
      <c r="G6" s="64" t="s">
        <v>68</v>
      </c>
    </row>
    <row r="7" customFormat="false" ht="30" hidden="false" customHeight="true" outlineLevel="0" collapsed="false">
      <c r="A7" s="58"/>
      <c r="B7" s="65" t="s">
        <v>69</v>
      </c>
      <c r="C7" s="66" t="s">
        <v>7</v>
      </c>
      <c r="D7" s="67" t="n">
        <v>4901.4</v>
      </c>
      <c r="E7" s="68" t="n">
        <v>1</v>
      </c>
      <c r="F7" s="69" t="n">
        <v>7001000004</v>
      </c>
      <c r="G7" s="70" t="s">
        <v>68</v>
      </c>
    </row>
    <row r="8" customFormat="false" ht="30" hidden="false" customHeight="true" outlineLevel="0" collapsed="false">
      <c r="A8" s="58"/>
      <c r="B8" s="65" t="s">
        <v>69</v>
      </c>
      <c r="C8" s="66" t="s">
        <v>7</v>
      </c>
      <c r="D8" s="67" t="n">
        <v>274.91</v>
      </c>
      <c r="E8" s="68" t="n">
        <v>1</v>
      </c>
      <c r="F8" s="69" t="n">
        <v>10001000002</v>
      </c>
      <c r="G8" s="70" t="s">
        <v>70</v>
      </c>
    </row>
    <row r="9" customFormat="false" ht="30" hidden="false" customHeight="true" outlineLevel="0" collapsed="false">
      <c r="A9" s="58"/>
      <c r="B9" s="65" t="s">
        <v>69</v>
      </c>
      <c r="C9" s="66" t="s">
        <v>7</v>
      </c>
      <c r="D9" s="67" t="n">
        <v>824.4</v>
      </c>
      <c r="E9" s="68" t="n">
        <v>1</v>
      </c>
      <c r="F9" s="69" t="n">
        <v>7003000001</v>
      </c>
      <c r="G9" s="70" t="s">
        <v>10</v>
      </c>
    </row>
    <row r="10" customFormat="false" ht="30" hidden="false" customHeight="true" outlineLevel="0" collapsed="false">
      <c r="A10" s="58"/>
      <c r="B10" s="71" t="s">
        <v>71</v>
      </c>
      <c r="C10" s="72" t="s">
        <v>7</v>
      </c>
      <c r="D10" s="73" t="n">
        <v>4901.4</v>
      </c>
      <c r="E10" s="74" t="n">
        <v>1</v>
      </c>
      <c r="F10" s="75" t="n">
        <v>7001000004</v>
      </c>
      <c r="G10" s="76" t="s">
        <v>68</v>
      </c>
    </row>
    <row r="11" customFormat="false" ht="30" hidden="false" customHeight="true" outlineLevel="0" collapsed="false">
      <c r="A11" s="58"/>
      <c r="B11" s="71" t="s">
        <v>71</v>
      </c>
      <c r="C11" s="72" t="s">
        <v>7</v>
      </c>
      <c r="D11" s="73" t="n">
        <v>387.64</v>
      </c>
      <c r="E11" s="74" t="n">
        <v>1</v>
      </c>
      <c r="F11" s="75" t="n">
        <v>10001000002</v>
      </c>
      <c r="G11" s="76" t="s">
        <v>70</v>
      </c>
    </row>
    <row r="12" customFormat="false" ht="30" hidden="false" customHeight="true" outlineLevel="0" collapsed="false">
      <c r="A12" s="58"/>
      <c r="B12" s="71" t="s">
        <v>71</v>
      </c>
      <c r="C12" s="72" t="s">
        <v>7</v>
      </c>
      <c r="D12" s="73" t="n">
        <v>824.4</v>
      </c>
      <c r="E12" s="74" t="n">
        <v>1</v>
      </c>
      <c r="F12" s="75" t="n">
        <v>7003000001</v>
      </c>
      <c r="G12" s="76" t="s">
        <v>10</v>
      </c>
    </row>
    <row r="13" customFormat="false" ht="30" hidden="false" customHeight="true" outlineLevel="0" collapsed="false">
      <c r="A13" s="58"/>
      <c r="B13" s="59" t="s">
        <v>72</v>
      </c>
      <c r="C13" s="60" t="s">
        <v>12</v>
      </c>
      <c r="D13" s="61" t="n">
        <f aca="false">1182.72*E13</f>
        <v>709.632</v>
      </c>
      <c r="E13" s="62" t="n">
        <v>0.6</v>
      </c>
      <c r="F13" s="63" t="n">
        <v>7001000004</v>
      </c>
      <c r="G13" s="64" t="s">
        <v>68</v>
      </c>
    </row>
    <row r="14" customFormat="false" ht="30" hidden="false" customHeight="true" outlineLevel="0" collapsed="false">
      <c r="A14" s="58"/>
      <c r="B14" s="59" t="s">
        <v>73</v>
      </c>
      <c r="C14" s="60" t="s">
        <v>12</v>
      </c>
      <c r="D14" s="61" t="n">
        <f aca="false">1182.72*E14</f>
        <v>473.088</v>
      </c>
      <c r="E14" s="62" t="n">
        <v>0.4</v>
      </c>
      <c r="F14" s="63" t="n">
        <v>7001000004</v>
      </c>
      <c r="G14" s="64" t="s">
        <v>68</v>
      </c>
    </row>
    <row r="15" customFormat="false" ht="30" hidden="false" customHeight="true" outlineLevel="0" collapsed="false">
      <c r="A15" s="58"/>
      <c r="B15" s="77" t="s">
        <v>74</v>
      </c>
      <c r="C15" s="78" t="s">
        <v>7</v>
      </c>
      <c r="D15" s="79" t="n">
        <v>2010.12</v>
      </c>
      <c r="E15" s="80" t="n">
        <v>1</v>
      </c>
      <c r="F15" s="81" t="n">
        <v>7001000004</v>
      </c>
      <c r="G15" s="82" t="s">
        <v>68</v>
      </c>
    </row>
    <row r="16" customFormat="false" ht="30" hidden="false" customHeight="true" outlineLevel="0" collapsed="false">
      <c r="A16" s="58"/>
      <c r="B16" s="77" t="s">
        <v>74</v>
      </c>
      <c r="C16" s="78" t="s">
        <v>7</v>
      </c>
      <c r="D16" s="79" t="n">
        <v>112.74</v>
      </c>
      <c r="E16" s="80" t="n">
        <v>1</v>
      </c>
      <c r="F16" s="81" t="n">
        <v>10001000002</v>
      </c>
      <c r="G16" s="83" t="s">
        <v>70</v>
      </c>
    </row>
    <row r="17" customFormat="false" ht="30" hidden="false" customHeight="true" outlineLevel="0" collapsed="false">
      <c r="A17" s="58"/>
      <c r="B17" s="77" t="s">
        <v>74</v>
      </c>
      <c r="C17" s="78" t="s">
        <v>7</v>
      </c>
      <c r="D17" s="79" t="n">
        <v>278.59</v>
      </c>
      <c r="E17" s="80" t="n">
        <v>1</v>
      </c>
      <c r="F17" s="81" t="n">
        <v>7003000001</v>
      </c>
      <c r="G17" s="82" t="s">
        <v>10</v>
      </c>
    </row>
    <row r="18" customFormat="false" ht="37.5" hidden="false" customHeight="true" outlineLevel="0" collapsed="false">
      <c r="A18" s="58"/>
      <c r="B18" s="77" t="s">
        <v>74</v>
      </c>
      <c r="C18" s="78" t="s">
        <v>7</v>
      </c>
      <c r="D18" s="79" t="n">
        <v>489.02</v>
      </c>
      <c r="E18" s="80" t="n">
        <v>1</v>
      </c>
      <c r="F18" s="81" t="n">
        <v>10001000001</v>
      </c>
      <c r="G18" s="82" t="s">
        <v>75</v>
      </c>
    </row>
    <row r="19" customFormat="false" ht="37.5" hidden="false" customHeight="true" outlineLevel="0" collapsed="false">
      <c r="A19" s="58"/>
      <c r="B19" s="77" t="s">
        <v>74</v>
      </c>
      <c r="C19" s="78" t="s">
        <v>7</v>
      </c>
      <c r="D19" s="79" t="n">
        <v>320</v>
      </c>
      <c r="E19" s="80" t="n">
        <v>1</v>
      </c>
      <c r="F19" s="81" t="n">
        <v>7003000003</v>
      </c>
      <c r="G19" s="84" t="s">
        <v>76</v>
      </c>
    </row>
    <row r="20" customFormat="false" ht="37.5" hidden="false" customHeight="true" outlineLevel="0" collapsed="false">
      <c r="A20" s="58"/>
      <c r="B20" s="59" t="s">
        <v>77</v>
      </c>
      <c r="C20" s="60" t="s">
        <v>12</v>
      </c>
      <c r="D20" s="61" t="n">
        <v>1182.72</v>
      </c>
      <c r="E20" s="62" t="n">
        <v>1</v>
      </c>
      <c r="F20" s="63" t="n">
        <v>7001000004</v>
      </c>
      <c r="G20" s="64" t="s">
        <v>68</v>
      </c>
    </row>
    <row r="21" customFormat="false" ht="37.5" hidden="false" customHeight="true" outlineLevel="0" collapsed="false">
      <c r="A21" s="58"/>
      <c r="B21" s="85"/>
      <c r="C21" s="4"/>
      <c r="D21" s="86"/>
      <c r="E21" s="87"/>
      <c r="F21" s="88"/>
      <c r="G21" s="89"/>
    </row>
    <row r="22" customFormat="false" ht="37.5" hidden="false" customHeight="true" outlineLevel="0" collapsed="false">
      <c r="A22" s="58"/>
      <c r="B22" s="85"/>
      <c r="C22" s="4"/>
      <c r="D22" s="86"/>
      <c r="E22" s="87"/>
      <c r="F22" s="88"/>
      <c r="G22" s="89"/>
    </row>
    <row r="23" customFormat="false" ht="37.5" hidden="false" customHeight="true" outlineLevel="0" collapsed="false">
      <c r="A23" s="90"/>
      <c r="B23" s="91"/>
      <c r="C23" s="92"/>
      <c r="D23" s="93"/>
      <c r="E23" s="94"/>
      <c r="F23" s="95"/>
      <c r="G23" s="96"/>
    </row>
    <row r="24" customFormat="false" ht="37.5" hidden="false" customHeight="true" outlineLevel="0" collapsed="false">
      <c r="A24" s="31"/>
      <c r="B24" s="32"/>
      <c r="C24" s="33"/>
      <c r="D24" s="34"/>
      <c r="E24" s="34"/>
      <c r="F24" s="35"/>
      <c r="G24" s="36"/>
    </row>
    <row r="25" customFormat="false" ht="37.5" hidden="false" customHeight="true" outlineLevel="0" collapsed="false">
      <c r="A25" s="31"/>
      <c r="B25" s="3" t="s">
        <v>29</v>
      </c>
      <c r="C25" s="3"/>
      <c r="D25" s="3"/>
      <c r="E25" s="3"/>
      <c r="G25" s="3" t="s">
        <v>30</v>
      </c>
      <c r="H25" s="3"/>
      <c r="I25" s="3"/>
      <c r="J25" s="3"/>
    </row>
    <row r="26" customFormat="false" ht="20.1" hidden="false" customHeight="true" outlineLevel="0" collapsed="false">
      <c r="A26" s="40"/>
      <c r="B26" s="16" t="s">
        <v>31</v>
      </c>
      <c r="C26" s="15" t="s">
        <v>32</v>
      </c>
      <c r="D26" s="38" t="s">
        <v>33</v>
      </c>
      <c r="E26" s="38" t="s">
        <v>34</v>
      </c>
      <c r="G26" s="16" t="s">
        <v>31</v>
      </c>
      <c r="H26" s="15" t="s">
        <v>32</v>
      </c>
      <c r="I26" s="38" t="s">
        <v>33</v>
      </c>
      <c r="J26" s="38" t="s">
        <v>34</v>
      </c>
    </row>
    <row r="27" customFormat="false" ht="20.1" hidden="false" customHeight="true" outlineLevel="0" collapsed="false">
      <c r="A27" s="40"/>
      <c r="B27" s="16" t="s">
        <v>68</v>
      </c>
      <c r="C27" s="15" t="n">
        <v>7001000004</v>
      </c>
      <c r="D27" s="38" t="n">
        <f aca="false">SUM(D6,D8,D7,D8,D10,D13,D14,D15,D20)</f>
        <v>15910.9</v>
      </c>
      <c r="E27" s="38" t="n">
        <f aca="false">D27</f>
        <v>15910.9</v>
      </c>
      <c r="G27" s="16" t="s">
        <v>68</v>
      </c>
      <c r="H27" s="15" t="n">
        <v>7001000004</v>
      </c>
      <c r="I27" s="38" t="n">
        <f aca="false">D27</f>
        <v>15910.9</v>
      </c>
      <c r="J27" s="38" t="n">
        <f aca="false">I27</f>
        <v>15910.9</v>
      </c>
    </row>
    <row r="28" customFormat="false" ht="20.1" hidden="false" customHeight="true" outlineLevel="0" collapsed="false">
      <c r="A28" s="40"/>
      <c r="B28" s="16" t="s">
        <v>70</v>
      </c>
      <c r="C28" s="15" t="n">
        <v>10001000002</v>
      </c>
      <c r="D28" s="38" t="n">
        <f aca="false">SUM(D8,D11,D16)</f>
        <v>775.29</v>
      </c>
      <c r="E28" s="38" t="n">
        <f aca="false">D28</f>
        <v>775.29</v>
      </c>
      <c r="G28" s="16" t="s">
        <v>70</v>
      </c>
      <c r="H28" s="15" t="n">
        <v>10001000002</v>
      </c>
      <c r="I28" s="38" t="n">
        <f aca="false">D28</f>
        <v>775.29</v>
      </c>
      <c r="J28" s="38" t="n">
        <f aca="false">I28</f>
        <v>775.29</v>
      </c>
    </row>
    <row r="29" customFormat="false" ht="20.1" hidden="false" customHeight="true" outlineLevel="0" collapsed="false">
      <c r="A29" s="40"/>
      <c r="B29" s="16" t="s">
        <v>10</v>
      </c>
      <c r="C29" s="15" t="n">
        <v>7003000001</v>
      </c>
      <c r="D29" s="38" t="n">
        <f aca="false">SUM(D9,D12,D17)</f>
        <v>1927.39</v>
      </c>
      <c r="E29" s="38" t="n">
        <f aca="false">D29</f>
        <v>1927.39</v>
      </c>
      <c r="G29" s="16" t="s">
        <v>10</v>
      </c>
      <c r="H29" s="15" t="n">
        <v>7003000001</v>
      </c>
      <c r="I29" s="38" t="n">
        <f aca="false">D29</f>
        <v>1927.39</v>
      </c>
      <c r="J29" s="38" t="n">
        <f aca="false">I29</f>
        <v>1927.39</v>
      </c>
    </row>
    <row r="30" customFormat="false" ht="20.1" hidden="false" customHeight="true" outlineLevel="0" collapsed="false">
      <c r="A30" s="40"/>
      <c r="B30" s="16" t="s">
        <v>75</v>
      </c>
      <c r="C30" s="15" t="n">
        <v>10001000001</v>
      </c>
      <c r="D30" s="38" t="n">
        <f aca="false">D18</f>
        <v>489.02</v>
      </c>
      <c r="E30" s="38" t="n">
        <f aca="false">D30</f>
        <v>489.02</v>
      </c>
      <c r="G30" s="16" t="s">
        <v>75</v>
      </c>
      <c r="H30" s="15" t="n">
        <v>10001000001</v>
      </c>
      <c r="I30" s="38" t="n">
        <f aca="false">D30</f>
        <v>489.02</v>
      </c>
      <c r="J30" s="38" t="n">
        <f aca="false">I30</f>
        <v>489.02</v>
      </c>
    </row>
    <row r="31" customFormat="false" ht="20.1" hidden="false" customHeight="true" outlineLevel="0" collapsed="false">
      <c r="A31" s="40"/>
      <c r="B31" s="16" t="s">
        <v>76</v>
      </c>
      <c r="C31" s="15" t="n">
        <v>7003000003</v>
      </c>
      <c r="D31" s="38" t="n">
        <f aca="false">SUM(D19)</f>
        <v>320</v>
      </c>
      <c r="E31" s="38" t="n">
        <f aca="false">D31</f>
        <v>320</v>
      </c>
      <c r="G31" s="16" t="s">
        <v>76</v>
      </c>
      <c r="H31" s="15" t="n">
        <v>7003000003</v>
      </c>
      <c r="I31" s="38" t="n">
        <f aca="false">D31</f>
        <v>320</v>
      </c>
      <c r="J31" s="38" t="n">
        <f aca="false">I31</f>
        <v>320</v>
      </c>
    </row>
    <row r="32" customFormat="false" ht="20.1" hidden="false" customHeight="true" outlineLevel="0" collapsed="false">
      <c r="A32" s="40"/>
      <c r="B32" s="16"/>
      <c r="C32" s="15"/>
      <c r="D32" s="38"/>
      <c r="E32" s="38"/>
      <c r="G32" s="16"/>
      <c r="H32" s="15"/>
      <c r="I32" s="38"/>
      <c r="J32" s="38"/>
    </row>
    <row r="33" customFormat="false" ht="20.1" hidden="false" customHeight="true" outlineLevel="0" collapsed="false">
      <c r="A33" s="40"/>
      <c r="B33" s="16"/>
      <c r="C33" s="15"/>
      <c r="D33" s="38"/>
      <c r="E33" s="38"/>
      <c r="G33" s="16"/>
      <c r="H33" s="15"/>
      <c r="I33" s="38"/>
      <c r="J33" s="38"/>
    </row>
    <row r="34" customFormat="false" ht="20.1" hidden="false" customHeight="true" outlineLevel="0" collapsed="false">
      <c r="A34" s="40"/>
      <c r="B34" s="16"/>
      <c r="C34" s="15"/>
      <c r="D34" s="38"/>
      <c r="E34" s="38"/>
      <c r="G34" s="16"/>
      <c r="H34" s="15"/>
      <c r="I34" s="38"/>
      <c r="J34" s="38"/>
    </row>
    <row r="35" customFormat="false" ht="20.1" hidden="false" customHeight="true" outlineLevel="0" collapsed="false">
      <c r="A35" s="40"/>
      <c r="B35" s="16"/>
      <c r="C35" s="15"/>
      <c r="D35" s="38"/>
      <c r="E35" s="38"/>
      <c r="G35" s="16"/>
      <c r="H35" s="15"/>
      <c r="I35" s="38"/>
      <c r="J35" s="38"/>
    </row>
    <row r="36" customFormat="false" ht="20.1" hidden="false" customHeight="true" outlineLevel="0" collapsed="false">
      <c r="A36" s="40"/>
      <c r="B36" s="16"/>
      <c r="C36" s="15"/>
      <c r="D36" s="38"/>
      <c r="E36" s="38"/>
      <c r="G36" s="16"/>
      <c r="H36" s="15"/>
      <c r="I36" s="38"/>
      <c r="J36" s="38"/>
    </row>
    <row r="37" customFormat="false" ht="20.1" hidden="false" customHeight="true" outlineLevel="0" collapsed="false">
      <c r="A37" s="40"/>
      <c r="B37" s="16"/>
      <c r="C37" s="15"/>
      <c r="D37" s="38"/>
      <c r="E37" s="38"/>
      <c r="G37" s="16"/>
      <c r="H37" s="15"/>
      <c r="I37" s="38"/>
      <c r="J37" s="38"/>
    </row>
    <row r="38" customFormat="false" ht="20.1" hidden="false" customHeight="true" outlineLevel="0" collapsed="false">
      <c r="A38" s="40"/>
      <c r="B38" s="16"/>
      <c r="C38" s="15"/>
      <c r="D38" s="38"/>
      <c r="E38" s="38"/>
      <c r="G38" s="39"/>
      <c r="H38" s="15"/>
      <c r="I38" s="38"/>
      <c r="J38" s="38"/>
    </row>
    <row r="39" customFormat="false" ht="20.1" hidden="false" customHeight="true" outlineLevel="0" collapsed="false">
      <c r="A39" s="40"/>
      <c r="B39" s="39"/>
      <c r="C39" s="15"/>
      <c r="D39" s="38"/>
      <c r="E39" s="38"/>
      <c r="G39" s="39"/>
      <c r="H39" s="15"/>
      <c r="I39" s="38"/>
      <c r="J39" s="38"/>
    </row>
    <row r="40" customFormat="false" ht="20.1" hidden="false" customHeight="true" outlineLevel="0" collapsed="false">
      <c r="A40" s="40"/>
      <c r="B40" s="39"/>
      <c r="C40" s="15"/>
      <c r="D40" s="38"/>
      <c r="E40" s="38"/>
      <c r="G40" s="39"/>
      <c r="H40" s="15"/>
      <c r="I40" s="38"/>
      <c r="J40" s="38"/>
    </row>
    <row r="41" customFormat="false" ht="20.1" hidden="false" customHeight="true" outlineLevel="0" collapsed="false">
      <c r="A41" s="40"/>
      <c r="B41" s="39"/>
      <c r="C41" s="15"/>
      <c r="D41" s="38"/>
      <c r="E41" s="38"/>
      <c r="G41" s="39"/>
      <c r="H41" s="15"/>
      <c r="I41" s="38"/>
      <c r="J41" s="38"/>
    </row>
    <row r="42" customFormat="false" ht="20.1" hidden="false" customHeight="true" outlineLevel="0" collapsed="false">
      <c r="A42" s="40"/>
      <c r="B42" s="39"/>
      <c r="C42" s="15"/>
      <c r="D42" s="38"/>
      <c r="E42" s="38"/>
      <c r="G42" s="39"/>
      <c r="H42" s="15"/>
      <c r="I42" s="38"/>
      <c r="J42" s="38"/>
    </row>
    <row r="43" customFormat="false" ht="20.1" hidden="false" customHeight="true" outlineLevel="0" collapsed="false">
      <c r="A43" s="40"/>
      <c r="B43" s="39"/>
      <c r="C43" s="15"/>
      <c r="D43" s="38"/>
      <c r="E43" s="38"/>
      <c r="G43" s="39"/>
      <c r="H43" s="15"/>
      <c r="I43" s="38"/>
      <c r="J43" s="38"/>
    </row>
    <row r="44" customFormat="false" ht="20.1" hidden="false" customHeight="true" outlineLevel="0" collapsed="false">
      <c r="A44" s="40"/>
      <c r="B44" s="39"/>
      <c r="C44" s="15"/>
      <c r="D44" s="38"/>
      <c r="E44" s="38"/>
      <c r="G44" s="39"/>
      <c r="H44" s="15"/>
      <c r="I44" s="38"/>
      <c r="J44" s="38"/>
    </row>
    <row r="45" customFormat="false" ht="20.1" hidden="false" customHeight="true" outlineLevel="0" collapsed="false">
      <c r="A45" s="40"/>
      <c r="B45" s="39"/>
      <c r="C45" s="15"/>
      <c r="D45" s="38"/>
      <c r="E45" s="38"/>
      <c r="G45" s="39"/>
      <c r="H45" s="15"/>
      <c r="I45" s="38"/>
      <c r="J45" s="38"/>
    </row>
    <row r="46" customFormat="false" ht="20.1" hidden="false" customHeight="true" outlineLevel="0" collapsed="false">
      <c r="A46" s="40"/>
      <c r="B46" s="39"/>
      <c r="C46" s="15"/>
      <c r="D46" s="38"/>
      <c r="E46" s="38"/>
      <c r="G46" s="39"/>
      <c r="H46" s="15"/>
      <c r="I46" s="38"/>
      <c r="J46" s="38"/>
    </row>
    <row r="47" customFormat="false" ht="20.1" hidden="false" customHeight="true" outlineLevel="0" collapsed="false">
      <c r="A47" s="40"/>
      <c r="B47" s="39"/>
      <c r="C47" s="15"/>
      <c r="D47" s="38"/>
      <c r="E47" s="38"/>
      <c r="G47" s="39"/>
      <c r="H47" s="15"/>
      <c r="I47" s="38"/>
      <c r="J47" s="38"/>
    </row>
    <row r="48" customFormat="false" ht="20.1" hidden="false" customHeight="true" outlineLevel="0" collapsed="false">
      <c r="A48" s="40"/>
      <c r="B48" s="39"/>
      <c r="C48" s="15"/>
      <c r="D48" s="38"/>
      <c r="E48" s="38"/>
      <c r="G48" s="39"/>
      <c r="H48" s="15"/>
      <c r="I48" s="38"/>
      <c r="J48" s="38"/>
    </row>
    <row r="49" customFormat="false" ht="20.1" hidden="false" customHeight="true" outlineLevel="0" collapsed="false">
      <c r="B49" s="39"/>
      <c r="C49" s="15"/>
      <c r="D49" s="38"/>
      <c r="E49" s="38"/>
      <c r="G49" s="39"/>
      <c r="H49" s="15"/>
      <c r="I49" s="38"/>
      <c r="J49" s="38"/>
    </row>
    <row r="50" customFormat="false" ht="20.1" hidden="false" customHeight="true" outlineLevel="0" collapsed="false">
      <c r="B50" s="39"/>
      <c r="C50" s="15"/>
      <c r="D50" s="38"/>
      <c r="E50" s="38"/>
      <c r="G50" s="17"/>
      <c r="H50" s="15"/>
      <c r="I50" s="38"/>
      <c r="J50" s="38"/>
    </row>
    <row r="51" customFormat="false" ht="20.1" hidden="false" customHeight="true" outlineLevel="0" collapsed="false">
      <c r="B51" s="39"/>
      <c r="C51" s="15"/>
      <c r="D51" s="38"/>
      <c r="E51" s="38"/>
      <c r="G51" s="16"/>
      <c r="H51" s="15"/>
      <c r="I51" s="38"/>
      <c r="J51" s="38"/>
    </row>
    <row r="52" customFormat="false" ht="20.1" hidden="false" customHeight="true" outlineLevel="0" collapsed="false">
      <c r="B52" s="17"/>
      <c r="C52" s="15"/>
      <c r="D52" s="38"/>
      <c r="E52" s="38"/>
      <c r="G52" s="16"/>
      <c r="H52" s="15"/>
      <c r="I52" s="38"/>
      <c r="J52" s="38"/>
    </row>
    <row r="53" customFormat="false" ht="20.1" hidden="false" customHeight="true" outlineLevel="0" collapsed="false">
      <c r="B53" s="16"/>
      <c r="C53" s="15"/>
      <c r="D53" s="38"/>
      <c r="E53" s="38"/>
      <c r="G53" s="39"/>
      <c r="H53" s="15"/>
      <c r="I53" s="38"/>
      <c r="J53" s="38"/>
    </row>
    <row r="54" customFormat="false" ht="20.1" hidden="false" customHeight="true" outlineLevel="0" collapsed="false">
      <c r="B54" s="16"/>
      <c r="C54" s="15"/>
      <c r="D54" s="38"/>
      <c r="E54" s="38"/>
      <c r="G54" s="42"/>
      <c r="H54" s="42"/>
      <c r="I54" s="42"/>
      <c r="J54" s="42"/>
    </row>
    <row r="55" customFormat="false" ht="20.1" hidden="false" customHeight="true" outlineLevel="0" collapsed="false">
      <c r="B55" s="39"/>
      <c r="C55" s="15"/>
      <c r="D55" s="38"/>
      <c r="E55" s="38"/>
      <c r="I55" s="41"/>
    </row>
    <row r="56" customFormat="false" ht="20.1" hidden="false" customHeight="true" outlineLevel="0" collapsed="false">
      <c r="B56" s="39"/>
      <c r="C56" s="15"/>
      <c r="D56" s="38"/>
      <c r="E56" s="38"/>
      <c r="H56" s="41"/>
      <c r="I56" s="41"/>
      <c r="J56" s="41"/>
    </row>
    <row r="57" customFormat="false" ht="20.1" hidden="false" customHeight="true" outlineLevel="0" collapsed="false">
      <c r="B57" s="39"/>
      <c r="C57" s="15"/>
      <c r="D57" s="38"/>
      <c r="E57" s="38"/>
      <c r="H57" s="41"/>
    </row>
    <row r="58" customFormat="false" ht="20.1" hidden="false" customHeight="true" outlineLevel="0" collapsed="false">
      <c r="B58" s="17"/>
      <c r="C58" s="15"/>
      <c r="D58" s="38"/>
      <c r="E58" s="38"/>
      <c r="H58" s="41"/>
    </row>
    <row r="59" customFormat="false" ht="20.1" hidden="false" customHeight="true" outlineLevel="0" collapsed="false">
      <c r="B59" s="17"/>
      <c r="C59" s="15"/>
      <c r="D59" s="38"/>
      <c r="E59" s="38"/>
      <c r="H59" s="41"/>
    </row>
    <row r="60" customFormat="false" ht="20.1" hidden="false" customHeight="true" outlineLevel="0" collapsed="false">
      <c r="D60" s="42"/>
    </row>
    <row r="61" customFormat="false" ht="20.1" hidden="false" customHeight="true" outlineLevel="0" collapsed="false">
      <c r="E61" s="43"/>
    </row>
    <row r="62" customFormat="false" ht="20.1" hidden="false" customHeight="true" outlineLevel="0" collapsed="false">
      <c r="E62" s="41"/>
    </row>
    <row r="64" customFormat="false" ht="15" hidden="false" customHeight="false" outlineLevel="0" collapsed="false">
      <c r="D64" s="41"/>
      <c r="E64" s="97"/>
      <c r="F64" s="97"/>
    </row>
    <row r="65" customFormat="false" ht="15" hidden="false" customHeight="false" outlineLevel="0" collapsed="false">
      <c r="D65" s="97"/>
      <c r="E65" s="97"/>
    </row>
    <row r="66" customFormat="false" ht="15" hidden="false" customHeight="false" outlineLevel="0" collapsed="false">
      <c r="D66" s="97"/>
      <c r="E66" s="97"/>
    </row>
    <row r="67" customFormat="false" ht="15" hidden="false" customHeight="false" outlineLevel="0" collapsed="false">
      <c r="D67" s="41"/>
    </row>
    <row r="68" customFormat="false" ht="15" hidden="false" customHeight="false" outlineLevel="0" collapsed="false">
      <c r="D68" s="97"/>
    </row>
  </sheetData>
  <mergeCells count="7">
    <mergeCell ref="B1:G1"/>
    <mergeCell ref="B2:G2"/>
    <mergeCell ref="B3:G3"/>
    <mergeCell ref="B4:G4"/>
    <mergeCell ref="F5:G5"/>
    <mergeCell ref="B25:E25"/>
    <mergeCell ref="G25:J2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G8" activeCellId="0" sqref="G8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55.27"/>
    <col collapsed="false" customWidth="true" hidden="false" outlineLevel="0" max="3" min="3" style="0" width="23.71"/>
    <col collapsed="false" customWidth="true" hidden="false" outlineLevel="0" max="4" min="4" style="0" width="20.57"/>
    <col collapsed="false" customWidth="true" hidden="false" outlineLevel="0" max="5" min="5" style="0" width="28.72"/>
    <col collapsed="false" customWidth="true" hidden="false" outlineLevel="0" max="6" min="6" style="0" width="22.43"/>
    <col collapsed="false" customWidth="true" hidden="false" outlineLevel="0" max="7" min="7" style="0" width="58"/>
    <col collapsed="false" customWidth="true" hidden="false" outlineLevel="0" max="8" min="8" style="0" width="21"/>
    <col collapsed="false" customWidth="true" hidden="false" outlineLevel="0" max="10" min="9" style="0" width="17.58"/>
  </cols>
  <sheetData>
    <row r="1" customFormat="false" ht="24.95" hidden="false" customHeight="true" outlineLevel="0" collapsed="false">
      <c r="A1" s="50"/>
      <c r="B1" s="51" t="s">
        <v>0</v>
      </c>
      <c r="C1" s="51"/>
      <c r="D1" s="51"/>
      <c r="E1" s="51"/>
      <c r="F1" s="51"/>
      <c r="G1" s="51"/>
    </row>
    <row r="2" customFormat="false" ht="24.95" hidden="false" customHeight="true" outlineLevel="0" collapsed="false">
      <c r="A2" s="52"/>
      <c r="B2" s="53" t="s">
        <v>66</v>
      </c>
      <c r="C2" s="53"/>
      <c r="D2" s="53"/>
      <c r="E2" s="53"/>
      <c r="F2" s="53"/>
      <c r="G2" s="53"/>
    </row>
    <row r="3" customFormat="false" ht="24.95" hidden="false" customHeight="true" outlineLevel="0" collapsed="false">
      <c r="A3" s="52"/>
      <c r="B3" s="54"/>
      <c r="C3" s="54"/>
      <c r="D3" s="54"/>
      <c r="E3" s="54"/>
      <c r="F3" s="54"/>
      <c r="G3" s="54"/>
    </row>
    <row r="4" customFormat="false" ht="24.95" hidden="false" customHeight="true" outlineLevel="0" collapsed="false">
      <c r="A4" s="52"/>
      <c r="B4" s="54"/>
      <c r="C4" s="54"/>
      <c r="D4" s="54"/>
      <c r="E4" s="54"/>
      <c r="F4" s="54"/>
      <c r="G4" s="54"/>
    </row>
    <row r="5" customFormat="false" ht="24.95" hidden="false" customHeight="true" outlineLevel="0" collapsed="false">
      <c r="A5" s="55"/>
      <c r="B5" s="56" t="s">
        <v>2</v>
      </c>
      <c r="C5" s="6" t="s">
        <v>3</v>
      </c>
      <c r="D5" s="6" t="s">
        <v>4</v>
      </c>
      <c r="E5" s="19" t="s">
        <v>78</v>
      </c>
      <c r="F5" s="57" t="s">
        <v>5</v>
      </c>
      <c r="G5" s="57"/>
    </row>
    <row r="6" customFormat="false" ht="42" hidden="false" customHeight="true" outlineLevel="0" collapsed="false">
      <c r="A6" s="58" t="s">
        <v>79</v>
      </c>
      <c r="B6" s="98" t="s">
        <v>80</v>
      </c>
      <c r="C6" s="99" t="s">
        <v>81</v>
      </c>
      <c r="D6" s="100" t="n">
        <v>2220.61</v>
      </c>
      <c r="E6" s="101"/>
      <c r="F6" s="102" t="n">
        <v>10003000002</v>
      </c>
      <c r="G6" s="103" t="s">
        <v>82</v>
      </c>
    </row>
    <row r="7" customFormat="false" ht="30" hidden="false" customHeight="true" outlineLevel="0" collapsed="false">
      <c r="A7" s="58" t="n">
        <v>1</v>
      </c>
      <c r="B7" s="98" t="s">
        <v>83</v>
      </c>
      <c r="C7" s="99" t="s">
        <v>81</v>
      </c>
      <c r="D7" s="100" t="n">
        <v>444.12</v>
      </c>
      <c r="E7" s="101" t="n">
        <v>1</v>
      </c>
      <c r="F7" s="102" t="n">
        <v>7001000004</v>
      </c>
      <c r="G7" s="103" t="s">
        <v>84</v>
      </c>
    </row>
    <row r="8" customFormat="false" ht="30" hidden="false" customHeight="true" outlineLevel="0" collapsed="false">
      <c r="A8" s="58" t="n">
        <v>2</v>
      </c>
      <c r="B8" s="98" t="s">
        <v>83</v>
      </c>
      <c r="C8" s="99" t="s">
        <v>81</v>
      </c>
      <c r="D8" s="100" t="n">
        <v>1445.22</v>
      </c>
      <c r="E8" s="101" t="n">
        <v>1</v>
      </c>
      <c r="F8" s="102" t="n">
        <v>10001000001</v>
      </c>
      <c r="G8" s="103" t="s">
        <v>75</v>
      </c>
    </row>
    <row r="9" customFormat="false" ht="30" hidden="false" customHeight="true" outlineLevel="0" collapsed="false">
      <c r="A9" s="58" t="n">
        <v>3</v>
      </c>
      <c r="B9" s="98" t="s">
        <v>83</v>
      </c>
      <c r="C9" s="99" t="s">
        <v>81</v>
      </c>
      <c r="D9" s="100" t="n">
        <v>112.74</v>
      </c>
      <c r="E9" s="101" t="n">
        <v>1</v>
      </c>
      <c r="F9" s="102" t="n">
        <v>10002000002</v>
      </c>
      <c r="G9" s="103" t="s">
        <v>85</v>
      </c>
    </row>
    <row r="10" customFormat="false" ht="30" hidden="false" customHeight="true" outlineLevel="0" collapsed="false">
      <c r="A10" s="58" t="n">
        <v>4</v>
      </c>
      <c r="B10" s="98" t="s">
        <v>86</v>
      </c>
      <c r="C10" s="99" t="s">
        <v>81</v>
      </c>
      <c r="D10" s="100" t="n">
        <v>6365.4</v>
      </c>
      <c r="E10" s="101" t="n">
        <v>1</v>
      </c>
      <c r="F10" s="102" t="n">
        <v>7001000004</v>
      </c>
      <c r="G10" s="103" t="s">
        <v>84</v>
      </c>
    </row>
    <row r="11" customFormat="false" ht="30" hidden="false" customHeight="true" outlineLevel="0" collapsed="false">
      <c r="A11" s="58" t="n">
        <v>5</v>
      </c>
      <c r="B11" s="98" t="s">
        <v>86</v>
      </c>
      <c r="C11" s="99" t="s">
        <v>81</v>
      </c>
      <c r="D11" s="100" t="n">
        <v>274.71</v>
      </c>
      <c r="E11" s="101" t="n">
        <v>1</v>
      </c>
      <c r="F11" s="102" t="n">
        <v>10001000002</v>
      </c>
      <c r="G11" s="103" t="s">
        <v>70</v>
      </c>
    </row>
    <row r="12" customFormat="false" ht="30" hidden="false" customHeight="true" outlineLevel="0" collapsed="false">
      <c r="A12" s="58" t="n">
        <v>6</v>
      </c>
      <c r="B12" s="98" t="s">
        <v>86</v>
      </c>
      <c r="C12" s="99" t="s">
        <v>81</v>
      </c>
      <c r="D12" s="100" t="n">
        <v>240</v>
      </c>
      <c r="E12" s="101" t="n">
        <v>1</v>
      </c>
      <c r="F12" s="102" t="n">
        <v>7003000003</v>
      </c>
      <c r="G12" s="103" t="s">
        <v>87</v>
      </c>
    </row>
    <row r="13" customFormat="false" ht="30" hidden="false" customHeight="true" outlineLevel="0" collapsed="false">
      <c r="A13" s="58" t="n">
        <v>7</v>
      </c>
      <c r="B13" s="98" t="s">
        <v>86</v>
      </c>
      <c r="C13" s="99" t="s">
        <v>81</v>
      </c>
      <c r="D13" s="100" t="n">
        <v>722.61</v>
      </c>
      <c r="E13" s="101" t="n">
        <v>1</v>
      </c>
      <c r="F13" s="102" t="n">
        <v>10001000001</v>
      </c>
      <c r="G13" s="103" t="s">
        <v>75</v>
      </c>
    </row>
    <row r="14" customFormat="false" ht="30" hidden="false" customHeight="true" outlineLevel="0" collapsed="false">
      <c r="A14" s="58" t="n">
        <v>8</v>
      </c>
      <c r="B14" s="98" t="s">
        <v>86</v>
      </c>
      <c r="C14" s="99" t="s">
        <v>81</v>
      </c>
      <c r="D14" s="100" t="n">
        <v>584.4</v>
      </c>
      <c r="E14" s="101" t="n">
        <v>1</v>
      </c>
      <c r="F14" s="102" t="n">
        <v>7003000001</v>
      </c>
      <c r="G14" s="103" t="s">
        <v>10</v>
      </c>
    </row>
    <row r="15" customFormat="false" ht="30" hidden="false" customHeight="true" outlineLevel="0" collapsed="false">
      <c r="A15" s="58" t="n">
        <v>9</v>
      </c>
      <c r="B15" s="98" t="s">
        <v>88</v>
      </c>
      <c r="C15" s="99" t="s">
        <v>89</v>
      </c>
      <c r="D15" s="100" t="n">
        <v>1182.72</v>
      </c>
      <c r="E15" s="101" t="n">
        <v>1</v>
      </c>
      <c r="F15" s="102" t="n">
        <v>7001000004</v>
      </c>
      <c r="G15" s="103" t="s">
        <v>68</v>
      </c>
    </row>
    <row r="16" customFormat="false" ht="30" hidden="false" customHeight="true" outlineLevel="0" collapsed="false">
      <c r="A16" s="58" t="n">
        <v>10</v>
      </c>
      <c r="B16" s="98" t="s">
        <v>90</v>
      </c>
      <c r="C16" s="99" t="s">
        <v>89</v>
      </c>
      <c r="D16" s="100" t="n">
        <v>1182.72</v>
      </c>
      <c r="E16" s="101" t="n">
        <v>1</v>
      </c>
      <c r="F16" s="102" t="n">
        <v>7001000004</v>
      </c>
      <c r="G16" s="103" t="s">
        <v>68</v>
      </c>
    </row>
    <row r="17" customFormat="false" ht="30" hidden="false" customHeight="true" outlineLevel="0" collapsed="false">
      <c r="A17" s="58" t="n">
        <v>11</v>
      </c>
      <c r="B17" s="98" t="s">
        <v>91</v>
      </c>
      <c r="C17" s="99" t="s">
        <v>89</v>
      </c>
      <c r="D17" s="100" t="n">
        <v>1182.72</v>
      </c>
      <c r="E17" s="101" t="n">
        <v>1</v>
      </c>
      <c r="F17" s="102" t="n">
        <v>10001000001</v>
      </c>
      <c r="G17" s="103" t="s">
        <v>75</v>
      </c>
    </row>
    <row r="18" customFormat="false" ht="30" hidden="false" customHeight="true" outlineLevel="0" collapsed="false">
      <c r="A18" s="58" t="n">
        <v>12</v>
      </c>
      <c r="B18" s="98" t="s">
        <v>92</v>
      </c>
      <c r="C18" s="99" t="s">
        <v>81</v>
      </c>
      <c r="D18" s="100" t="n">
        <v>4901.4</v>
      </c>
      <c r="E18" s="101" t="n">
        <v>1</v>
      </c>
      <c r="F18" s="102" t="n">
        <v>7001000004</v>
      </c>
      <c r="G18" s="103" t="s">
        <v>68</v>
      </c>
    </row>
    <row r="19" customFormat="false" ht="30" hidden="false" customHeight="true" outlineLevel="0" collapsed="false">
      <c r="A19" s="58" t="n">
        <v>13</v>
      </c>
      <c r="B19" s="98" t="s">
        <v>92</v>
      </c>
      <c r="C19" s="99" t="s">
        <v>81</v>
      </c>
      <c r="D19" s="100" t="n">
        <v>387.64</v>
      </c>
      <c r="E19" s="101" t="n">
        <v>1</v>
      </c>
      <c r="F19" s="102" t="n">
        <v>10001000002</v>
      </c>
      <c r="G19" s="103" t="s">
        <v>70</v>
      </c>
    </row>
    <row r="20" customFormat="false" ht="30" hidden="false" customHeight="true" outlineLevel="0" collapsed="false">
      <c r="A20" s="58" t="n">
        <v>14</v>
      </c>
      <c r="B20" s="98" t="s">
        <v>92</v>
      </c>
      <c r="C20" s="99" t="s">
        <v>81</v>
      </c>
      <c r="D20" s="100" t="n">
        <v>240</v>
      </c>
      <c r="E20" s="101" t="n">
        <v>1</v>
      </c>
      <c r="F20" s="102" t="n">
        <v>7003000003</v>
      </c>
      <c r="G20" s="103" t="s">
        <v>87</v>
      </c>
    </row>
    <row r="21" customFormat="false" ht="30" hidden="false" customHeight="true" outlineLevel="0" collapsed="false">
      <c r="A21" s="58" t="n">
        <v>15</v>
      </c>
      <c r="B21" s="98" t="s">
        <v>92</v>
      </c>
      <c r="C21" s="99" t="s">
        <v>81</v>
      </c>
      <c r="D21" s="100" t="n">
        <v>1464</v>
      </c>
      <c r="E21" s="101" t="n">
        <v>1</v>
      </c>
      <c r="F21" s="102" t="n">
        <v>7001000004</v>
      </c>
      <c r="G21" s="103" t="s">
        <v>68</v>
      </c>
    </row>
    <row r="22" customFormat="false" ht="37.5" hidden="false" customHeight="true" outlineLevel="0" collapsed="false">
      <c r="A22" s="58" t="n">
        <v>16</v>
      </c>
      <c r="B22" s="98"/>
      <c r="C22" s="99"/>
      <c r="D22" s="100"/>
      <c r="E22" s="101"/>
      <c r="F22" s="102"/>
      <c r="G22" s="103"/>
    </row>
    <row r="23" customFormat="false" ht="37.5" hidden="false" customHeight="true" outlineLevel="0" collapsed="false">
      <c r="A23" s="31"/>
      <c r="B23" s="32"/>
      <c r="C23" s="33"/>
      <c r="D23" s="34"/>
      <c r="E23" s="34"/>
      <c r="F23" s="35"/>
      <c r="G23" s="36"/>
    </row>
    <row r="24" customFormat="false" ht="37.5" hidden="false" customHeight="true" outlineLevel="0" collapsed="false">
      <c r="A24" s="31"/>
      <c r="B24" s="3" t="s">
        <v>29</v>
      </c>
      <c r="C24" s="3"/>
      <c r="D24" s="3"/>
      <c r="E24" s="3"/>
      <c r="G24" s="3" t="s">
        <v>30</v>
      </c>
      <c r="H24" s="3"/>
      <c r="I24" s="3"/>
      <c r="J24" s="3"/>
    </row>
    <row r="25" customFormat="false" ht="20.1" hidden="false" customHeight="true" outlineLevel="0" collapsed="false">
      <c r="A25" s="40"/>
      <c r="B25" s="16" t="s">
        <v>31</v>
      </c>
      <c r="C25" s="15" t="s">
        <v>32</v>
      </c>
      <c r="D25" s="38" t="s">
        <v>33</v>
      </c>
      <c r="E25" s="38" t="s">
        <v>34</v>
      </c>
      <c r="G25" s="16" t="s">
        <v>31</v>
      </c>
      <c r="H25" s="15" t="s">
        <v>32</v>
      </c>
      <c r="I25" s="38" t="s">
        <v>33</v>
      </c>
      <c r="J25" s="38" t="s">
        <v>34</v>
      </c>
    </row>
    <row r="26" customFormat="false" ht="20.1" hidden="false" customHeight="true" outlineLevel="0" collapsed="false">
      <c r="A26" s="40"/>
      <c r="B26" s="16" t="s">
        <v>68</v>
      </c>
      <c r="C26" s="15" t="n">
        <v>7001000004</v>
      </c>
      <c r="D26" s="104" t="n">
        <f aca="false">SUM(D21,D18,D16,D15,D10,D7)</f>
        <v>15540.36</v>
      </c>
      <c r="E26" s="38" t="n">
        <f aca="false">D26+MAR20!E27</f>
        <v>31451.26</v>
      </c>
      <c r="G26" s="16" t="s">
        <v>68</v>
      </c>
      <c r="H26" s="15" t="n">
        <v>7001000004</v>
      </c>
      <c r="I26" s="104" t="n">
        <f aca="false">SUM(I21,I18,I16,I15,I10,I7)</f>
        <v>0</v>
      </c>
      <c r="J26" s="38" t="n">
        <f aca="false">I26+MAR20!J27</f>
        <v>15910.9</v>
      </c>
    </row>
    <row r="27" customFormat="false" ht="20.1" hidden="false" customHeight="true" outlineLevel="0" collapsed="false">
      <c r="A27" s="40"/>
      <c r="B27" s="16" t="s">
        <v>70</v>
      </c>
      <c r="C27" s="15" t="n">
        <v>10001000002</v>
      </c>
      <c r="D27" s="38" t="n">
        <f aca="false">SUM(D19,D11)</f>
        <v>662.35</v>
      </c>
      <c r="E27" s="38" t="n">
        <f aca="false">D27+MAR20!E28</f>
        <v>1437.64</v>
      </c>
      <c r="G27" s="16" t="s">
        <v>70</v>
      </c>
      <c r="H27" s="15" t="n">
        <v>10001000002</v>
      </c>
      <c r="I27" s="38" t="n">
        <f aca="false">SUM(I19,I11)</f>
        <v>0</v>
      </c>
      <c r="J27" s="38" t="n">
        <f aca="false">I27+MAR20!J28</f>
        <v>775.29</v>
      </c>
    </row>
    <row r="28" customFormat="false" ht="20.1" hidden="false" customHeight="true" outlineLevel="0" collapsed="false">
      <c r="A28" s="40"/>
      <c r="B28" s="16" t="s">
        <v>10</v>
      </c>
      <c r="C28" s="15" t="n">
        <v>7003000001</v>
      </c>
      <c r="D28" s="38" t="n">
        <f aca="false">SUM(D14)</f>
        <v>584.4</v>
      </c>
      <c r="E28" s="38" t="n">
        <f aca="false">D28+MAR20!E29</f>
        <v>2511.79</v>
      </c>
      <c r="G28" s="16" t="s">
        <v>10</v>
      </c>
      <c r="H28" s="15" t="n">
        <v>7003000001</v>
      </c>
      <c r="I28" s="38" t="n">
        <f aca="false">SUM(I14)</f>
        <v>0</v>
      </c>
      <c r="J28" s="38" t="n">
        <f aca="false">I28+MAR20!J29</f>
        <v>1927.39</v>
      </c>
    </row>
    <row r="29" customFormat="false" ht="20.1" hidden="false" customHeight="true" outlineLevel="0" collapsed="false">
      <c r="A29" s="40"/>
      <c r="B29" s="16" t="s">
        <v>75</v>
      </c>
      <c r="C29" s="15" t="n">
        <v>10001000001</v>
      </c>
      <c r="D29" s="38" t="n">
        <f aca="false">SUM(D13,D8,D17)</f>
        <v>3350.55</v>
      </c>
      <c r="E29" s="38" t="n">
        <f aca="false">D29+MAR20!E30</f>
        <v>3839.57</v>
      </c>
      <c r="G29" s="16" t="s">
        <v>75</v>
      </c>
      <c r="H29" s="15" t="n">
        <v>10001000001</v>
      </c>
      <c r="I29" s="38" t="n">
        <f aca="false">SUM(I13,I8,I17)</f>
        <v>0</v>
      </c>
      <c r="J29" s="38" t="n">
        <f aca="false">I29+MAR20!J30</f>
        <v>489.02</v>
      </c>
    </row>
    <row r="30" customFormat="false" ht="20.1" hidden="false" customHeight="true" outlineLevel="0" collapsed="false">
      <c r="A30" s="40"/>
      <c r="B30" s="16" t="s">
        <v>76</v>
      </c>
      <c r="C30" s="15" t="n">
        <v>7003000003</v>
      </c>
      <c r="D30" s="38" t="n">
        <f aca="false">SUM(D20,D12)</f>
        <v>480</v>
      </c>
      <c r="E30" s="38" t="n">
        <f aca="false">D30+MAR20!E31</f>
        <v>800</v>
      </c>
      <c r="G30" s="16" t="s">
        <v>76</v>
      </c>
      <c r="H30" s="15" t="n">
        <v>7003000003</v>
      </c>
      <c r="I30" s="38" t="n">
        <f aca="false">SUM(I20,I12)</f>
        <v>0</v>
      </c>
      <c r="J30" s="38" t="n">
        <f aca="false">I30+MAR20!J31</f>
        <v>320</v>
      </c>
    </row>
    <row r="31" customFormat="false" ht="20.1" hidden="false" customHeight="true" outlineLevel="0" collapsed="false">
      <c r="A31" s="40"/>
      <c r="B31" s="16"/>
      <c r="C31" s="15"/>
      <c r="D31" s="38"/>
      <c r="E31" s="38"/>
      <c r="G31" s="16"/>
      <c r="H31" s="15"/>
      <c r="I31" s="38"/>
      <c r="J31" s="38"/>
    </row>
    <row r="32" customFormat="false" ht="20.1" hidden="false" customHeight="true" outlineLevel="0" collapsed="false">
      <c r="A32" s="40"/>
      <c r="B32" s="16"/>
      <c r="C32" s="15"/>
      <c r="D32" s="38"/>
      <c r="E32" s="38"/>
      <c r="G32" s="16"/>
      <c r="H32" s="15"/>
      <c r="I32" s="38"/>
      <c r="J32" s="38"/>
    </row>
    <row r="33" customFormat="false" ht="20.1" hidden="false" customHeight="true" outlineLevel="0" collapsed="false">
      <c r="A33" s="40"/>
      <c r="B33" s="16"/>
      <c r="C33" s="15"/>
      <c r="D33" s="38"/>
      <c r="E33" s="38"/>
      <c r="G33" s="16"/>
      <c r="H33" s="15"/>
      <c r="I33" s="38"/>
      <c r="J33" s="38"/>
    </row>
    <row r="34" customFormat="false" ht="20.1" hidden="false" customHeight="true" outlineLevel="0" collapsed="false">
      <c r="A34" s="40"/>
      <c r="B34" s="16"/>
      <c r="C34" s="15"/>
      <c r="D34" s="38"/>
      <c r="E34" s="38"/>
      <c r="G34" s="16"/>
      <c r="H34" s="15"/>
      <c r="I34" s="38"/>
      <c r="J34" s="38"/>
    </row>
    <row r="35" customFormat="false" ht="20.1" hidden="false" customHeight="true" outlineLevel="0" collapsed="false">
      <c r="A35" s="40"/>
      <c r="B35" s="16"/>
      <c r="C35" s="15"/>
      <c r="D35" s="38"/>
      <c r="E35" s="38"/>
      <c r="G35" s="16"/>
      <c r="H35" s="15"/>
      <c r="I35" s="38"/>
      <c r="J35" s="38"/>
    </row>
    <row r="36" customFormat="false" ht="20.1" hidden="false" customHeight="true" outlineLevel="0" collapsed="false">
      <c r="A36" s="40"/>
      <c r="B36" s="16"/>
      <c r="C36" s="15"/>
      <c r="D36" s="38"/>
      <c r="E36" s="38"/>
      <c r="G36" s="16"/>
      <c r="H36" s="15"/>
      <c r="I36" s="38"/>
      <c r="J36" s="38"/>
    </row>
    <row r="37" customFormat="false" ht="20.1" hidden="false" customHeight="true" outlineLevel="0" collapsed="false">
      <c r="A37" s="40"/>
      <c r="B37" s="16"/>
      <c r="C37" s="15"/>
      <c r="D37" s="38"/>
      <c r="E37" s="38"/>
      <c r="G37" s="39"/>
      <c r="H37" s="15"/>
      <c r="I37" s="38"/>
      <c r="J37" s="38"/>
    </row>
    <row r="38" customFormat="false" ht="20.1" hidden="false" customHeight="true" outlineLevel="0" collapsed="false">
      <c r="A38" s="40"/>
      <c r="B38" s="39"/>
      <c r="C38" s="15"/>
      <c r="D38" s="38"/>
      <c r="E38" s="38"/>
      <c r="G38" s="39"/>
      <c r="H38" s="15"/>
      <c r="I38" s="38"/>
      <c r="J38" s="38"/>
    </row>
    <row r="39" customFormat="false" ht="20.1" hidden="false" customHeight="true" outlineLevel="0" collapsed="false">
      <c r="A39" s="40"/>
      <c r="B39" s="39"/>
      <c r="C39" s="15"/>
      <c r="D39" s="38"/>
      <c r="E39" s="38"/>
      <c r="G39" s="39"/>
      <c r="H39" s="15"/>
      <c r="I39" s="38"/>
      <c r="J39" s="38"/>
    </row>
    <row r="40" customFormat="false" ht="15" hidden="false" customHeight="false" outlineLevel="0" collapsed="false">
      <c r="D40" s="97"/>
      <c r="E40" s="97"/>
    </row>
    <row r="41" customFormat="false" ht="15" hidden="false" customHeight="false" outlineLevel="0" collapsed="false">
      <c r="D41" s="97"/>
      <c r="E41" s="97"/>
    </row>
    <row r="42" customFormat="false" ht="15" hidden="false" customHeight="false" outlineLevel="0" collapsed="false">
      <c r="D42" s="41"/>
    </row>
    <row r="43" customFormat="false" ht="15" hidden="false" customHeight="false" outlineLevel="0" collapsed="false">
      <c r="D43" s="97"/>
    </row>
  </sheetData>
  <mergeCells count="7">
    <mergeCell ref="B1:G1"/>
    <mergeCell ref="B2:G2"/>
    <mergeCell ref="B3:G3"/>
    <mergeCell ref="B4:G4"/>
    <mergeCell ref="F5:G5"/>
    <mergeCell ref="B24:E24"/>
    <mergeCell ref="G24:J2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F10" activeCellId="0" sqref="F10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55.27"/>
    <col collapsed="false" customWidth="true" hidden="false" outlineLevel="0" max="3" min="3" style="0" width="23.71"/>
    <col collapsed="false" customWidth="true" hidden="false" outlineLevel="0" max="4" min="4" style="0" width="20.57"/>
    <col collapsed="false" customWidth="true" hidden="false" outlineLevel="0" max="5" min="5" style="0" width="28.72"/>
    <col collapsed="false" customWidth="true" hidden="false" outlineLevel="0" max="6" min="6" style="0" width="22.43"/>
    <col collapsed="false" customWidth="true" hidden="false" outlineLevel="0" max="7" min="7" style="0" width="58"/>
    <col collapsed="false" customWidth="true" hidden="false" outlineLevel="0" max="8" min="8" style="0" width="21"/>
    <col collapsed="false" customWidth="true" hidden="false" outlineLevel="0" max="9" min="9" style="0" width="18.14"/>
    <col collapsed="false" customWidth="true" hidden="false" outlineLevel="0" max="10" min="10" style="0" width="17.58"/>
  </cols>
  <sheetData>
    <row r="1" customFormat="false" ht="24.95" hidden="false" customHeight="true" outlineLevel="0" collapsed="false">
      <c r="A1" s="50"/>
      <c r="B1" s="51" t="s">
        <v>0</v>
      </c>
      <c r="C1" s="51"/>
      <c r="D1" s="51"/>
      <c r="E1" s="51"/>
      <c r="F1" s="51"/>
      <c r="G1" s="51"/>
    </row>
    <row r="2" customFormat="false" ht="24.95" hidden="false" customHeight="true" outlineLevel="0" collapsed="false">
      <c r="A2" s="52"/>
      <c r="B2" s="53" t="s">
        <v>66</v>
      </c>
      <c r="C2" s="53"/>
      <c r="D2" s="53"/>
      <c r="E2" s="53"/>
      <c r="F2" s="53"/>
      <c r="G2" s="53"/>
    </row>
    <row r="3" customFormat="false" ht="24.95" hidden="false" customHeight="true" outlineLevel="0" collapsed="false">
      <c r="A3" s="52"/>
      <c r="B3" s="54"/>
      <c r="C3" s="54"/>
      <c r="D3" s="54"/>
      <c r="E3" s="54"/>
      <c r="F3" s="54"/>
      <c r="G3" s="54"/>
    </row>
    <row r="4" customFormat="false" ht="24.95" hidden="false" customHeight="true" outlineLevel="0" collapsed="false">
      <c r="A4" s="52"/>
      <c r="B4" s="54"/>
      <c r="C4" s="54"/>
      <c r="D4" s="54"/>
      <c r="E4" s="54"/>
      <c r="F4" s="54"/>
      <c r="G4" s="54"/>
    </row>
    <row r="5" customFormat="false" ht="24.95" hidden="false" customHeight="true" outlineLevel="0" collapsed="false">
      <c r="A5" s="55"/>
      <c r="B5" s="56" t="s">
        <v>2</v>
      </c>
      <c r="C5" s="6" t="s">
        <v>3</v>
      </c>
      <c r="D5" s="6" t="s">
        <v>4</v>
      </c>
      <c r="E5" s="19" t="s">
        <v>78</v>
      </c>
      <c r="F5" s="57" t="s">
        <v>5</v>
      </c>
      <c r="G5" s="57"/>
    </row>
    <row r="6" customFormat="false" ht="42" hidden="false" customHeight="true" outlineLevel="0" collapsed="false">
      <c r="A6" s="58" t="s">
        <v>79</v>
      </c>
      <c r="B6" s="98" t="s">
        <v>80</v>
      </c>
      <c r="C6" s="99" t="s">
        <v>81</v>
      </c>
      <c r="D6" s="100" t="n">
        <v>1622.22</v>
      </c>
      <c r="E6" s="101"/>
      <c r="F6" s="102" t="n">
        <v>10003000002</v>
      </c>
      <c r="G6" s="103" t="s">
        <v>82</v>
      </c>
    </row>
    <row r="7" customFormat="false" ht="30" hidden="false" customHeight="true" outlineLevel="0" collapsed="false">
      <c r="A7" s="58" t="n">
        <v>1</v>
      </c>
      <c r="B7" s="98" t="s">
        <v>93</v>
      </c>
      <c r="C7" s="99" t="s">
        <v>81</v>
      </c>
      <c r="D7" s="100" t="n">
        <v>320.22</v>
      </c>
      <c r="E7" s="101" t="n">
        <v>1</v>
      </c>
      <c r="F7" s="102" t="n">
        <v>7001000004</v>
      </c>
      <c r="G7" s="103" t="s">
        <v>84</v>
      </c>
    </row>
    <row r="8" customFormat="false" ht="30" hidden="false" customHeight="true" outlineLevel="0" collapsed="false">
      <c r="A8" s="105" t="n">
        <v>2</v>
      </c>
      <c r="B8" s="106" t="s">
        <v>94</v>
      </c>
      <c r="C8" s="107" t="s">
        <v>89</v>
      </c>
      <c r="D8" s="108" t="n">
        <v>2128.896</v>
      </c>
      <c r="E8" s="109" t="n">
        <v>1</v>
      </c>
      <c r="F8" s="110" t="n">
        <v>13000000002</v>
      </c>
      <c r="G8" s="111" t="s">
        <v>45</v>
      </c>
    </row>
    <row r="9" customFormat="false" ht="30" hidden="false" customHeight="true" outlineLevel="0" collapsed="false">
      <c r="A9" s="58" t="n">
        <v>3</v>
      </c>
      <c r="B9" s="98" t="s">
        <v>93</v>
      </c>
      <c r="C9" s="99" t="s">
        <v>81</v>
      </c>
      <c r="D9" s="100" t="n">
        <v>720</v>
      </c>
      <c r="E9" s="101" t="n">
        <v>1</v>
      </c>
      <c r="F9" s="102" t="n">
        <v>7001000004</v>
      </c>
      <c r="G9" s="103" t="s">
        <v>84</v>
      </c>
    </row>
    <row r="10" customFormat="false" ht="30" hidden="false" customHeight="true" outlineLevel="0" collapsed="false">
      <c r="A10" s="58" t="n">
        <v>4</v>
      </c>
      <c r="B10" s="98" t="s">
        <v>93</v>
      </c>
      <c r="C10" s="99" t="s">
        <v>81</v>
      </c>
      <c r="D10" s="100" t="n">
        <v>1067.4</v>
      </c>
      <c r="E10" s="101" t="n">
        <v>1</v>
      </c>
      <c r="F10" s="102" t="n">
        <v>12002000002</v>
      </c>
      <c r="G10" s="103" t="s">
        <v>95</v>
      </c>
    </row>
    <row r="11" customFormat="false" ht="30" hidden="false" customHeight="true" outlineLevel="0" collapsed="false">
      <c r="A11" s="58" t="n">
        <v>5</v>
      </c>
      <c r="B11" s="98" t="s">
        <v>93</v>
      </c>
      <c r="C11" s="99" t="s">
        <v>81</v>
      </c>
      <c r="D11" s="100" t="n">
        <v>108.89</v>
      </c>
      <c r="E11" s="101" t="n">
        <v>1</v>
      </c>
      <c r="F11" s="102" t="n">
        <v>12001000001</v>
      </c>
      <c r="G11" s="103" t="s">
        <v>96</v>
      </c>
    </row>
    <row r="12" customFormat="false" ht="30" hidden="false" customHeight="true" outlineLevel="0" collapsed="false">
      <c r="A12" s="58" t="n">
        <v>6</v>
      </c>
      <c r="B12" s="98" t="s">
        <v>93</v>
      </c>
      <c r="C12" s="99" t="s">
        <v>81</v>
      </c>
      <c r="D12" s="100" t="n">
        <v>1650</v>
      </c>
      <c r="E12" s="101" t="n">
        <v>1</v>
      </c>
      <c r="F12" s="102" t="n">
        <v>13000000002</v>
      </c>
      <c r="G12" s="103" t="s">
        <v>97</v>
      </c>
    </row>
    <row r="13" customFormat="false" ht="30" hidden="false" customHeight="true" outlineLevel="0" collapsed="false">
      <c r="A13" s="58" t="n">
        <v>7</v>
      </c>
      <c r="B13" s="98" t="s">
        <v>93</v>
      </c>
      <c r="C13" s="99" t="s">
        <v>81</v>
      </c>
      <c r="D13" s="100" t="n">
        <v>584.4</v>
      </c>
      <c r="E13" s="101" t="n">
        <v>1</v>
      </c>
      <c r="F13" s="102" t="n">
        <v>7003000001</v>
      </c>
      <c r="G13" s="103" t="s">
        <v>98</v>
      </c>
    </row>
    <row r="14" customFormat="false" ht="30" hidden="false" customHeight="true" outlineLevel="0" collapsed="false">
      <c r="A14" s="58" t="n">
        <v>8</v>
      </c>
      <c r="B14" s="98" t="s">
        <v>93</v>
      </c>
      <c r="C14" s="99" t="s">
        <v>81</v>
      </c>
      <c r="D14" s="100" t="n">
        <v>103.71</v>
      </c>
      <c r="E14" s="101" t="n">
        <v>1</v>
      </c>
      <c r="F14" s="102" t="n">
        <v>12001000001</v>
      </c>
      <c r="G14" s="103" t="s">
        <v>99</v>
      </c>
    </row>
    <row r="15" customFormat="false" ht="30" hidden="false" customHeight="true" outlineLevel="0" collapsed="false">
      <c r="A15" s="105" t="n">
        <v>9</v>
      </c>
      <c r="B15" s="106" t="s">
        <v>100</v>
      </c>
      <c r="C15" s="107" t="s">
        <v>89</v>
      </c>
      <c r="D15" s="108" t="n">
        <v>2128.896</v>
      </c>
      <c r="E15" s="109" t="n">
        <v>1</v>
      </c>
      <c r="F15" s="110" t="n">
        <v>7001000004</v>
      </c>
      <c r="G15" s="111" t="s">
        <v>84</v>
      </c>
    </row>
    <row r="16" customFormat="false" ht="30" hidden="false" customHeight="true" outlineLevel="0" collapsed="false">
      <c r="A16" s="58" t="n">
        <v>10</v>
      </c>
      <c r="B16" s="98" t="s">
        <v>101</v>
      </c>
      <c r="C16" s="99" t="s">
        <v>81</v>
      </c>
      <c r="D16" s="100" t="n">
        <v>4858.68</v>
      </c>
      <c r="E16" s="101" t="n">
        <v>1</v>
      </c>
      <c r="F16" s="102" t="n">
        <v>7001000004</v>
      </c>
      <c r="G16" s="103" t="s">
        <v>84</v>
      </c>
    </row>
    <row r="17" customFormat="false" ht="30" hidden="false" customHeight="true" outlineLevel="0" collapsed="false">
      <c r="A17" s="58" t="n">
        <v>11</v>
      </c>
      <c r="B17" s="98" t="s">
        <v>101</v>
      </c>
      <c r="C17" s="99" t="s">
        <v>81</v>
      </c>
      <c r="D17" s="100" t="n">
        <v>409.92</v>
      </c>
      <c r="E17" s="101" t="n">
        <v>1</v>
      </c>
      <c r="F17" s="102" t="n">
        <v>12001000001</v>
      </c>
      <c r="G17" s="103" t="s">
        <v>102</v>
      </c>
    </row>
    <row r="18" customFormat="false" ht="30" hidden="false" customHeight="true" outlineLevel="0" collapsed="false">
      <c r="A18" s="58" t="n">
        <v>12</v>
      </c>
      <c r="B18" s="98" t="s">
        <v>101</v>
      </c>
      <c r="C18" s="99" t="s">
        <v>81</v>
      </c>
      <c r="D18" s="100" t="n">
        <v>1405.44</v>
      </c>
      <c r="E18" s="101" t="n">
        <v>1</v>
      </c>
      <c r="F18" s="102" t="n">
        <v>12002000001</v>
      </c>
      <c r="G18" s="103" t="s">
        <v>103</v>
      </c>
    </row>
    <row r="19" customFormat="false" ht="30" hidden="false" customHeight="true" outlineLevel="0" collapsed="false">
      <c r="A19" s="58" t="n">
        <v>13</v>
      </c>
      <c r="B19" s="98" t="s">
        <v>101</v>
      </c>
      <c r="C19" s="99" t="s">
        <v>81</v>
      </c>
      <c r="D19" s="100" t="n">
        <v>112.74</v>
      </c>
      <c r="E19" s="101" t="n">
        <v>1</v>
      </c>
      <c r="F19" s="102" t="n">
        <v>10001000002</v>
      </c>
      <c r="G19" s="103" t="s">
        <v>70</v>
      </c>
    </row>
    <row r="20" customFormat="false" ht="30" hidden="false" customHeight="true" outlineLevel="0" collapsed="false">
      <c r="A20" s="58" t="n">
        <v>14</v>
      </c>
      <c r="B20" s="98" t="s">
        <v>101</v>
      </c>
      <c r="C20" s="99" t="s">
        <v>81</v>
      </c>
      <c r="D20" s="100" t="n">
        <v>80</v>
      </c>
      <c r="E20" s="101" t="n">
        <v>1</v>
      </c>
      <c r="F20" s="102" t="n">
        <v>7003000003</v>
      </c>
      <c r="G20" s="103" t="s">
        <v>104</v>
      </c>
    </row>
    <row r="21" customFormat="false" ht="30" hidden="false" customHeight="true" outlineLevel="0" collapsed="false">
      <c r="A21" s="58" t="n">
        <v>15</v>
      </c>
      <c r="B21" s="98" t="s">
        <v>101</v>
      </c>
      <c r="C21" s="99" t="s">
        <v>81</v>
      </c>
      <c r="D21" s="100" t="n">
        <v>165.79</v>
      </c>
      <c r="E21" s="101" t="n">
        <v>1</v>
      </c>
      <c r="F21" s="102" t="n">
        <v>7003000001</v>
      </c>
      <c r="G21" s="103" t="s">
        <v>98</v>
      </c>
    </row>
    <row r="22" customFormat="false" ht="30" hidden="false" customHeight="true" outlineLevel="0" collapsed="false">
      <c r="A22" s="58" t="n">
        <v>16</v>
      </c>
      <c r="B22" s="98" t="s">
        <v>105</v>
      </c>
      <c r="C22" s="99" t="s">
        <v>81</v>
      </c>
      <c r="D22" s="100" t="n">
        <v>4901.4</v>
      </c>
      <c r="E22" s="101" t="n">
        <v>1</v>
      </c>
      <c r="F22" s="102" t="n">
        <v>7001000004</v>
      </c>
      <c r="G22" s="103" t="s">
        <v>84</v>
      </c>
    </row>
    <row r="23" customFormat="false" ht="30" hidden="false" customHeight="true" outlineLevel="0" collapsed="false">
      <c r="A23" s="58" t="n">
        <v>17</v>
      </c>
      <c r="B23" s="98" t="s">
        <v>105</v>
      </c>
      <c r="C23" s="99" t="s">
        <v>81</v>
      </c>
      <c r="D23" s="100" t="n">
        <v>387.64</v>
      </c>
      <c r="E23" s="101" t="n">
        <v>1</v>
      </c>
      <c r="F23" s="102" t="n">
        <v>10001000002</v>
      </c>
      <c r="G23" s="103" t="s">
        <v>70</v>
      </c>
    </row>
    <row r="24" customFormat="false" ht="30" hidden="false" customHeight="true" outlineLevel="0" collapsed="false">
      <c r="A24" s="58" t="n">
        <v>18</v>
      </c>
      <c r="B24" s="98" t="s">
        <v>105</v>
      </c>
      <c r="C24" s="99" t="s">
        <v>81</v>
      </c>
      <c r="D24" s="100" t="n">
        <v>584.4</v>
      </c>
      <c r="E24" s="101" t="n">
        <v>1</v>
      </c>
      <c r="F24" s="102" t="n">
        <v>7003000001</v>
      </c>
      <c r="G24" s="103" t="s">
        <v>98</v>
      </c>
    </row>
    <row r="25" customFormat="false" ht="30" hidden="false" customHeight="true" outlineLevel="0" collapsed="false">
      <c r="A25" s="58" t="n">
        <v>19</v>
      </c>
      <c r="B25" s="98" t="s">
        <v>105</v>
      </c>
      <c r="C25" s="99" t="s">
        <v>81</v>
      </c>
      <c r="D25" s="100" t="n">
        <v>240</v>
      </c>
      <c r="E25" s="101" t="n">
        <v>1</v>
      </c>
      <c r="F25" s="102" t="n">
        <v>7003000003</v>
      </c>
      <c r="G25" s="103" t="s">
        <v>104</v>
      </c>
    </row>
    <row r="26" customFormat="false" ht="37.5" hidden="false" customHeight="true" outlineLevel="0" collapsed="false">
      <c r="A26" s="105" t="n">
        <v>20</v>
      </c>
      <c r="B26" s="106" t="s">
        <v>106</v>
      </c>
      <c r="C26" s="107" t="s">
        <v>89</v>
      </c>
      <c r="D26" s="108" t="n">
        <v>2128.896</v>
      </c>
      <c r="E26" s="109" t="n">
        <v>1</v>
      </c>
      <c r="F26" s="110" t="n">
        <v>7001000004</v>
      </c>
      <c r="G26" s="111" t="s">
        <v>84</v>
      </c>
    </row>
    <row r="27" customFormat="false" ht="37.5" hidden="false" customHeight="true" outlineLevel="0" collapsed="false">
      <c r="A27" s="31"/>
      <c r="B27" s="32"/>
      <c r="C27" s="33"/>
      <c r="D27" s="34"/>
      <c r="E27" s="34"/>
      <c r="F27" s="35"/>
      <c r="G27" s="36"/>
    </row>
    <row r="28" customFormat="false" ht="37.5" hidden="false" customHeight="true" outlineLevel="0" collapsed="false">
      <c r="A28" s="31"/>
      <c r="B28" s="3" t="s">
        <v>107</v>
      </c>
      <c r="C28" s="3"/>
      <c r="D28" s="3"/>
      <c r="E28" s="3"/>
      <c r="G28" s="3" t="s">
        <v>108</v>
      </c>
      <c r="H28" s="3"/>
      <c r="I28" s="3"/>
      <c r="J28" s="3"/>
    </row>
    <row r="29" customFormat="false" ht="20.1" hidden="false" customHeight="true" outlineLevel="0" collapsed="false">
      <c r="A29" s="40"/>
      <c r="B29" s="16" t="s">
        <v>31</v>
      </c>
      <c r="C29" s="15" t="s">
        <v>32</v>
      </c>
      <c r="D29" s="38" t="s">
        <v>33</v>
      </c>
      <c r="E29" s="38" t="s">
        <v>34</v>
      </c>
      <c r="G29" s="16" t="s">
        <v>31</v>
      </c>
      <c r="H29" s="15" t="s">
        <v>32</v>
      </c>
      <c r="I29" s="38" t="s">
        <v>33</v>
      </c>
      <c r="J29" s="38" t="s">
        <v>34</v>
      </c>
    </row>
    <row r="30" customFormat="false" ht="20.1" hidden="false" customHeight="true" outlineLevel="0" collapsed="false">
      <c r="A30" s="40"/>
      <c r="B30" s="16" t="s">
        <v>68</v>
      </c>
      <c r="C30" s="15" t="n">
        <v>7001000004</v>
      </c>
      <c r="D30" s="104" t="n">
        <f aca="false">SUM(D15,D26)</f>
        <v>4257.792</v>
      </c>
      <c r="E30" s="104" t="n">
        <f aca="false">D30+'ABRIL20 '!D16+'ABRIL20 '!D15+MAR20!D13+MAR20!D14+MAR20!D20</f>
        <v>8988.672</v>
      </c>
      <c r="G30" s="16" t="s">
        <v>68</v>
      </c>
      <c r="H30" s="15" t="n">
        <v>7001000004</v>
      </c>
      <c r="I30" s="104" t="n">
        <f aca="false">SUM(D22,D16,D9,D7)</f>
        <v>10800.3</v>
      </c>
      <c r="J30" s="38" t="n">
        <f aca="false">SUM(I30+'ABRIL20 '!J26)</f>
        <v>26711.2</v>
      </c>
    </row>
    <row r="31" customFormat="false" ht="20.1" hidden="false" customHeight="true" outlineLevel="0" collapsed="false">
      <c r="A31" s="40"/>
      <c r="B31" s="16" t="s">
        <v>109</v>
      </c>
      <c r="C31" s="15" t="n">
        <f aca="false">F12</f>
        <v>13000000002</v>
      </c>
      <c r="D31" s="38" t="n">
        <f aca="false">D8</f>
        <v>2128.896</v>
      </c>
      <c r="E31" s="38" t="n">
        <f aca="false">D31</f>
        <v>2128.896</v>
      </c>
      <c r="G31" s="16" t="s">
        <v>70</v>
      </c>
      <c r="H31" s="15" t="n">
        <v>10001000002</v>
      </c>
      <c r="I31" s="38" t="n">
        <f aca="false">SUM(D11,D19,D23)</f>
        <v>609.27</v>
      </c>
      <c r="J31" s="38" t="n">
        <f aca="false">SUM(I31+'ABRIL20 '!J27)</f>
        <v>1384.56</v>
      </c>
    </row>
    <row r="32" customFormat="false" ht="20.1" hidden="false" customHeight="true" outlineLevel="0" collapsed="false">
      <c r="A32" s="40"/>
      <c r="B32" s="16" t="s">
        <v>75</v>
      </c>
      <c r="C32" s="15" t="n">
        <f aca="false">'ABRIL20 '!F17</f>
        <v>10001000001</v>
      </c>
      <c r="D32" s="38" t="n">
        <f aca="false">'ABRIL20 '!D17</f>
        <v>1182.72</v>
      </c>
      <c r="E32" s="38" t="n">
        <f aca="false">D32</f>
        <v>1182.72</v>
      </c>
      <c r="G32" s="16" t="s">
        <v>10</v>
      </c>
      <c r="H32" s="15" t="n">
        <v>7003000001</v>
      </c>
      <c r="I32" s="38" t="n">
        <f aca="false">SUM(D24,D21)</f>
        <v>750.19</v>
      </c>
      <c r="J32" s="38" t="n">
        <f aca="false">SUM(I32+'ABRIL20 '!J28)</f>
        <v>2677.58</v>
      </c>
    </row>
    <row r="33" customFormat="false" ht="20.1" hidden="false" customHeight="true" outlineLevel="0" collapsed="false">
      <c r="A33" s="40"/>
      <c r="B33" s="16"/>
      <c r="C33" s="15"/>
      <c r="D33" s="38"/>
      <c r="E33" s="38"/>
      <c r="G33" s="16" t="s">
        <v>75</v>
      </c>
      <c r="H33" s="15" t="n">
        <v>10001000001</v>
      </c>
      <c r="I33" s="38" t="n">
        <f aca="false">SUM(D17)</f>
        <v>409.92</v>
      </c>
      <c r="J33" s="38" t="n">
        <f aca="false">I33+MAR20!J30</f>
        <v>898.94</v>
      </c>
    </row>
    <row r="34" customFormat="false" ht="20.1" hidden="false" customHeight="true" outlineLevel="0" collapsed="false">
      <c r="A34" s="40"/>
      <c r="B34" s="16"/>
      <c r="C34" s="15"/>
      <c r="D34" s="38"/>
      <c r="E34" s="38"/>
      <c r="G34" s="16" t="s">
        <v>76</v>
      </c>
      <c r="H34" s="15" t="n">
        <v>7003000003</v>
      </c>
      <c r="I34" s="38" t="n">
        <f aca="false">SUM(D25,D20)</f>
        <v>320</v>
      </c>
      <c r="J34" s="38" t="n">
        <f aca="false">I34+MAR20!J31</f>
        <v>640</v>
      </c>
    </row>
    <row r="35" customFormat="false" ht="20.1" hidden="false" customHeight="true" outlineLevel="0" collapsed="false">
      <c r="A35" s="40"/>
      <c r="B35" s="16"/>
      <c r="C35" s="15"/>
      <c r="D35" s="38"/>
      <c r="E35" s="38"/>
      <c r="G35" s="16" t="s">
        <v>110</v>
      </c>
      <c r="H35" s="15" t="n">
        <f aca="false">F6</f>
        <v>10003000002</v>
      </c>
      <c r="I35" s="38" t="n">
        <f aca="false">SUM(D6,D10)</f>
        <v>2689.62</v>
      </c>
      <c r="J35" s="38" t="n">
        <f aca="false">I35</f>
        <v>2689.62</v>
      </c>
    </row>
    <row r="36" customFormat="false" ht="20.1" hidden="false" customHeight="true" outlineLevel="0" collapsed="false">
      <c r="A36" s="40"/>
      <c r="B36" s="16"/>
      <c r="C36" s="15"/>
      <c r="D36" s="38"/>
      <c r="E36" s="38"/>
      <c r="G36" s="112" t="s">
        <v>103</v>
      </c>
      <c r="H36" s="15" t="n">
        <f aca="false">F18</f>
        <v>12002000001</v>
      </c>
      <c r="I36" s="38" t="n">
        <f aca="false">SUM(D18)</f>
        <v>1405.44</v>
      </c>
      <c r="J36" s="38" t="n">
        <f aca="false">I36</f>
        <v>1405.44</v>
      </c>
    </row>
    <row r="37" customFormat="false" ht="20.1" hidden="false" customHeight="true" outlineLevel="0" collapsed="false">
      <c r="A37" s="40"/>
      <c r="B37" s="16"/>
      <c r="C37" s="15"/>
      <c r="D37" s="38"/>
      <c r="E37" s="38"/>
      <c r="G37" s="16"/>
      <c r="H37" s="15"/>
      <c r="I37" s="38"/>
      <c r="J37" s="38"/>
    </row>
    <row r="38" customFormat="false" ht="20.1" hidden="false" customHeight="true" outlineLevel="0" collapsed="false">
      <c r="A38" s="40"/>
      <c r="B38" s="16"/>
      <c r="C38" s="15"/>
      <c r="D38" s="38"/>
      <c r="E38" s="38"/>
      <c r="G38" s="16"/>
      <c r="H38" s="15"/>
      <c r="I38" s="38"/>
      <c r="J38" s="38"/>
    </row>
    <row r="39" customFormat="false" ht="20.1" hidden="false" customHeight="true" outlineLevel="0" collapsed="false">
      <c r="A39" s="40"/>
      <c r="B39" s="16"/>
      <c r="C39" s="15"/>
      <c r="D39" s="38"/>
      <c r="E39" s="38"/>
      <c r="G39" s="16"/>
      <c r="H39" s="15"/>
      <c r="I39" s="38"/>
      <c r="J39" s="38"/>
    </row>
    <row r="40" customFormat="false" ht="20.1" hidden="false" customHeight="true" outlineLevel="0" collapsed="false">
      <c r="A40" s="40"/>
      <c r="B40" s="16"/>
      <c r="C40" s="15"/>
      <c r="D40" s="38"/>
      <c r="E40" s="38"/>
      <c r="G40" s="16"/>
      <c r="H40" s="15"/>
      <c r="I40" s="38"/>
      <c r="J40" s="38"/>
    </row>
    <row r="41" customFormat="false" ht="20.1" hidden="false" customHeight="true" outlineLevel="0" collapsed="false">
      <c r="A41" s="40"/>
      <c r="B41" s="16"/>
      <c r="C41" s="15"/>
      <c r="D41" s="38"/>
      <c r="E41" s="38"/>
      <c r="G41" s="39"/>
      <c r="H41" s="15"/>
      <c r="I41" s="38"/>
      <c r="J41" s="38"/>
    </row>
    <row r="42" customFormat="false" ht="20.1" hidden="false" customHeight="true" outlineLevel="0" collapsed="false">
      <c r="A42" s="40"/>
      <c r="B42" s="39"/>
      <c r="C42" s="15"/>
      <c r="D42" s="38"/>
      <c r="E42" s="38"/>
      <c r="G42" s="39"/>
      <c r="H42" s="15"/>
      <c r="I42" s="38"/>
      <c r="J42" s="38"/>
    </row>
    <row r="43" customFormat="false" ht="20.1" hidden="false" customHeight="true" outlineLevel="0" collapsed="false">
      <c r="A43" s="40"/>
      <c r="B43" s="39"/>
      <c r="C43" s="15"/>
      <c r="D43" s="38"/>
      <c r="E43" s="38"/>
      <c r="G43" s="39"/>
      <c r="H43" s="15"/>
      <c r="I43" s="38"/>
      <c r="J43" s="38"/>
    </row>
    <row r="44" customFormat="false" ht="15" hidden="false" customHeight="false" outlineLevel="0" collapsed="false">
      <c r="D44" s="97"/>
      <c r="E44" s="97"/>
    </row>
    <row r="45" customFormat="false" ht="15" hidden="false" customHeight="false" outlineLevel="0" collapsed="false">
      <c r="D45" s="97"/>
      <c r="E45" s="97"/>
    </row>
    <row r="46" customFormat="false" ht="15" hidden="false" customHeight="false" outlineLevel="0" collapsed="false">
      <c r="D46" s="41"/>
    </row>
    <row r="47" customFormat="false" ht="15" hidden="false" customHeight="false" outlineLevel="0" collapsed="false">
      <c r="D47" s="97"/>
    </row>
  </sheetData>
  <mergeCells count="7">
    <mergeCell ref="B1:G1"/>
    <mergeCell ref="B2:G2"/>
    <mergeCell ref="B3:G3"/>
    <mergeCell ref="B4:G4"/>
    <mergeCell ref="F5:G5"/>
    <mergeCell ref="B28:E28"/>
    <mergeCell ref="G28:J2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3"/>
  <sheetViews>
    <sheetView showFormulas="false" showGridLines="true" showRowColHeaders="true" showZeros="true" rightToLeft="false" tabSelected="false" showOutlineSymbols="true" defaultGridColor="true" view="normal" topLeftCell="B1" colorId="64" zoomScale="70" zoomScaleNormal="70" zoomScalePageLayoutView="100" workbookViewId="0">
      <selection pane="topLeft" activeCell="E6" activeCellId="0" sqref="E6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55.27"/>
    <col collapsed="false" customWidth="true" hidden="false" outlineLevel="0" max="3" min="3" style="0" width="23.71"/>
    <col collapsed="false" customWidth="true" hidden="false" outlineLevel="0" max="4" min="4" style="0" width="18.28"/>
    <col collapsed="false" customWidth="true" hidden="false" outlineLevel="0" max="5" min="5" style="0" width="28.72"/>
    <col collapsed="false" customWidth="true" hidden="false" outlineLevel="0" max="6" min="6" style="0" width="22.43"/>
    <col collapsed="false" customWidth="true" hidden="false" outlineLevel="0" max="7" min="7" style="0" width="58"/>
    <col collapsed="false" customWidth="true" hidden="false" outlineLevel="0" max="8" min="8" style="0" width="21"/>
    <col collapsed="false" customWidth="true" hidden="false" outlineLevel="0" max="9" min="9" style="0" width="18"/>
    <col collapsed="false" customWidth="true" hidden="false" outlineLevel="0" max="10" min="10" style="0" width="17.58"/>
  </cols>
  <sheetData>
    <row r="1" customFormat="false" ht="24.95" hidden="false" customHeight="true" outlineLevel="0" collapsed="false">
      <c r="A1" s="50"/>
      <c r="B1" s="51" t="s">
        <v>0</v>
      </c>
      <c r="C1" s="51"/>
      <c r="D1" s="51"/>
      <c r="E1" s="51"/>
      <c r="F1" s="51"/>
      <c r="G1" s="51"/>
    </row>
    <row r="2" customFormat="false" ht="24.95" hidden="false" customHeight="true" outlineLevel="0" collapsed="false">
      <c r="A2" s="52"/>
      <c r="B2" s="53" t="s">
        <v>66</v>
      </c>
      <c r="C2" s="53"/>
      <c r="D2" s="53"/>
      <c r="E2" s="53"/>
      <c r="F2" s="53"/>
      <c r="G2" s="53"/>
    </row>
    <row r="3" customFormat="false" ht="24.95" hidden="false" customHeight="true" outlineLevel="0" collapsed="false">
      <c r="A3" s="52"/>
      <c r="B3" s="54"/>
      <c r="C3" s="54"/>
      <c r="D3" s="54"/>
      <c r="E3" s="54"/>
      <c r="F3" s="54"/>
      <c r="G3" s="54"/>
    </row>
    <row r="4" customFormat="false" ht="24.95" hidden="false" customHeight="true" outlineLevel="0" collapsed="false">
      <c r="A4" s="52"/>
      <c r="B4" s="54"/>
      <c r="C4" s="54"/>
      <c r="D4" s="54"/>
      <c r="E4" s="54"/>
      <c r="F4" s="54"/>
      <c r="G4" s="54"/>
    </row>
    <row r="5" customFormat="false" ht="24.95" hidden="false" customHeight="true" outlineLevel="0" collapsed="false">
      <c r="A5" s="55"/>
      <c r="B5" s="56" t="s">
        <v>2</v>
      </c>
      <c r="C5" s="6" t="s">
        <v>3</v>
      </c>
      <c r="D5" s="6" t="s">
        <v>4</v>
      </c>
      <c r="E5" s="19" t="s">
        <v>78</v>
      </c>
      <c r="F5" s="57" t="s">
        <v>5</v>
      </c>
      <c r="G5" s="57"/>
    </row>
    <row r="6" customFormat="false" ht="42" hidden="false" customHeight="true" outlineLevel="0" collapsed="false">
      <c r="A6" s="58" t="n">
        <v>1</v>
      </c>
      <c r="B6" s="113" t="s">
        <v>93</v>
      </c>
      <c r="C6" s="114" t="s">
        <v>81</v>
      </c>
      <c r="D6" s="115" t="n">
        <v>6943.2</v>
      </c>
      <c r="E6" s="116"/>
      <c r="F6" s="117" t="n">
        <v>13000000002</v>
      </c>
      <c r="G6" s="118" t="s">
        <v>45</v>
      </c>
    </row>
    <row r="7" customFormat="false" ht="30" hidden="false" customHeight="true" outlineLevel="0" collapsed="false">
      <c r="A7" s="58" t="n">
        <v>2</v>
      </c>
      <c r="B7" s="113" t="s">
        <v>93</v>
      </c>
      <c r="C7" s="114" t="s">
        <v>81</v>
      </c>
      <c r="D7" s="115" t="n">
        <v>240</v>
      </c>
      <c r="E7" s="116" t="n">
        <v>1</v>
      </c>
      <c r="F7" s="117" t="n">
        <v>7001000004</v>
      </c>
      <c r="G7" s="118" t="s">
        <v>84</v>
      </c>
    </row>
    <row r="8" customFormat="false" ht="30" hidden="false" customHeight="true" outlineLevel="0" collapsed="false">
      <c r="A8" s="58" t="n">
        <v>3</v>
      </c>
      <c r="B8" s="106" t="s">
        <v>94</v>
      </c>
      <c r="C8" s="107" t="s">
        <v>89</v>
      </c>
      <c r="D8" s="108" t="n">
        <v>2128.896</v>
      </c>
      <c r="E8" s="109" t="n">
        <v>1</v>
      </c>
      <c r="F8" s="110" t="n">
        <v>13000000002</v>
      </c>
      <c r="G8" s="111" t="s">
        <v>45</v>
      </c>
    </row>
    <row r="9" customFormat="false" ht="30" hidden="false" customHeight="true" outlineLevel="0" collapsed="false">
      <c r="A9" s="58" t="n">
        <v>4</v>
      </c>
      <c r="B9" s="113" t="s">
        <v>111</v>
      </c>
      <c r="C9" s="114" t="s">
        <v>81</v>
      </c>
      <c r="D9" s="115" t="n">
        <v>3442.38</v>
      </c>
      <c r="E9" s="116" t="n">
        <v>1</v>
      </c>
      <c r="F9" s="117" t="n">
        <v>10002000002</v>
      </c>
      <c r="G9" s="118" t="s">
        <v>112</v>
      </c>
    </row>
    <row r="10" customFormat="false" ht="30" hidden="false" customHeight="true" outlineLevel="0" collapsed="false">
      <c r="A10" s="58" t="n">
        <v>5</v>
      </c>
      <c r="B10" s="113" t="s">
        <v>111</v>
      </c>
      <c r="C10" s="114" t="s">
        <v>81</v>
      </c>
      <c r="D10" s="115" t="n">
        <v>2294.82</v>
      </c>
      <c r="E10" s="116" t="n">
        <v>1</v>
      </c>
      <c r="F10" s="117" t="n">
        <v>13000000002</v>
      </c>
      <c r="G10" s="118" t="s">
        <v>45</v>
      </c>
    </row>
    <row r="11" customFormat="false" ht="30" hidden="false" customHeight="true" outlineLevel="0" collapsed="false">
      <c r="A11" s="58" t="n">
        <v>6</v>
      </c>
      <c r="B11" s="113" t="s">
        <v>111</v>
      </c>
      <c r="C11" s="114" t="s">
        <v>81</v>
      </c>
      <c r="D11" s="115" t="n">
        <v>720</v>
      </c>
      <c r="E11" s="116" t="n">
        <v>1</v>
      </c>
      <c r="F11" s="117" t="n">
        <v>7003000003</v>
      </c>
      <c r="G11" s="118" t="s">
        <v>104</v>
      </c>
    </row>
    <row r="12" customFormat="false" ht="30" hidden="false" customHeight="true" outlineLevel="0" collapsed="false">
      <c r="A12" s="58" t="n">
        <v>7</v>
      </c>
      <c r="B12" s="106" t="s">
        <v>113</v>
      </c>
      <c r="C12" s="107" t="s">
        <v>89</v>
      </c>
      <c r="D12" s="108" t="n">
        <v>2128.896</v>
      </c>
      <c r="E12" s="109" t="n">
        <v>1</v>
      </c>
      <c r="F12" s="110" t="n">
        <v>10002000002</v>
      </c>
      <c r="G12" s="111" t="s">
        <v>112</v>
      </c>
    </row>
    <row r="13" customFormat="false" ht="30" hidden="false" customHeight="true" outlineLevel="0" collapsed="false">
      <c r="A13" s="58" t="n">
        <v>8</v>
      </c>
      <c r="B13" s="113" t="s">
        <v>114</v>
      </c>
      <c r="C13" s="114" t="s">
        <v>81</v>
      </c>
      <c r="D13" s="115" t="n">
        <v>3875.4</v>
      </c>
      <c r="E13" s="116" t="n">
        <v>1</v>
      </c>
      <c r="F13" s="117" t="n">
        <v>10002000002</v>
      </c>
      <c r="G13" s="118" t="s">
        <v>112</v>
      </c>
    </row>
    <row r="14" customFormat="false" ht="30" hidden="false" customHeight="true" outlineLevel="0" collapsed="false">
      <c r="A14" s="58" t="n">
        <v>9</v>
      </c>
      <c r="B14" s="113" t="s">
        <v>114</v>
      </c>
      <c r="C14" s="114" t="s">
        <v>81</v>
      </c>
      <c r="D14" s="115" t="n">
        <v>120</v>
      </c>
      <c r="E14" s="116" t="n">
        <v>1</v>
      </c>
      <c r="F14" s="117" t="n">
        <v>7003000003</v>
      </c>
      <c r="G14" s="118" t="s">
        <v>104</v>
      </c>
    </row>
    <row r="15" customFormat="false" ht="30" hidden="false" customHeight="true" outlineLevel="0" collapsed="false">
      <c r="A15" s="58" t="n">
        <v>10</v>
      </c>
      <c r="B15" s="113" t="s">
        <v>115</v>
      </c>
      <c r="C15" s="114" t="s">
        <v>81</v>
      </c>
      <c r="D15" s="115" t="n">
        <v>325.44</v>
      </c>
      <c r="E15" s="116" t="n">
        <v>1</v>
      </c>
      <c r="F15" s="117" t="n">
        <v>7001000004</v>
      </c>
      <c r="G15" s="118" t="s">
        <v>84</v>
      </c>
    </row>
    <row r="16" customFormat="false" ht="30" hidden="false" customHeight="true" outlineLevel="0" collapsed="false">
      <c r="A16" s="58" t="n">
        <v>11</v>
      </c>
      <c r="B16" s="113" t="s">
        <v>115</v>
      </c>
      <c r="C16" s="114" t="s">
        <v>81</v>
      </c>
      <c r="D16" s="115" t="n">
        <f aca="false">196.95+34.72</f>
        <v>231.67</v>
      </c>
      <c r="E16" s="116" t="n">
        <v>1</v>
      </c>
      <c r="F16" s="117" t="n">
        <v>10001000001</v>
      </c>
      <c r="G16" s="118" t="s">
        <v>116</v>
      </c>
    </row>
    <row r="17" customFormat="false" ht="30" hidden="false" customHeight="true" outlineLevel="0" collapsed="false">
      <c r="A17" s="58" t="n">
        <v>12</v>
      </c>
      <c r="B17" s="113" t="s">
        <v>115</v>
      </c>
      <c r="C17" s="114" t="s">
        <v>81</v>
      </c>
      <c r="D17" s="115" t="n">
        <f aca="false">1226.2+814.94</f>
        <v>2041.14</v>
      </c>
      <c r="E17" s="116" t="n">
        <v>1</v>
      </c>
      <c r="F17" s="117" t="n">
        <v>10002000002</v>
      </c>
      <c r="G17" s="118" t="s">
        <v>117</v>
      </c>
    </row>
    <row r="18" customFormat="false" ht="30" hidden="false" customHeight="true" outlineLevel="0" collapsed="false">
      <c r="A18" s="58" t="n">
        <v>13</v>
      </c>
      <c r="B18" s="106" t="s">
        <v>100</v>
      </c>
      <c r="C18" s="107" t="s">
        <v>89</v>
      </c>
      <c r="D18" s="108" t="n">
        <v>2128.896</v>
      </c>
      <c r="E18" s="109" t="n">
        <v>1</v>
      </c>
      <c r="F18" s="110" t="n">
        <v>7001000004</v>
      </c>
      <c r="G18" s="111" t="s">
        <v>84</v>
      </c>
    </row>
    <row r="19" customFormat="false" ht="30" hidden="false" customHeight="true" outlineLevel="0" collapsed="false">
      <c r="A19" s="58" t="n">
        <v>14</v>
      </c>
      <c r="B19" s="113" t="s">
        <v>101</v>
      </c>
      <c r="C19" s="114" t="s">
        <v>81</v>
      </c>
      <c r="D19" s="115" t="n">
        <v>3627.62</v>
      </c>
      <c r="E19" s="116" t="n">
        <v>1</v>
      </c>
      <c r="F19" s="117" t="n">
        <v>7001000004</v>
      </c>
      <c r="G19" s="118" t="s">
        <v>84</v>
      </c>
    </row>
    <row r="20" customFormat="false" ht="30" hidden="false" customHeight="true" outlineLevel="0" collapsed="false">
      <c r="A20" s="58" t="n">
        <v>15</v>
      </c>
      <c r="B20" s="113" t="s">
        <v>101</v>
      </c>
      <c r="C20" s="114" t="s">
        <v>81</v>
      </c>
      <c r="D20" s="115" t="n">
        <v>361.41</v>
      </c>
      <c r="E20" s="116" t="n">
        <v>1</v>
      </c>
      <c r="F20" s="117" t="n">
        <v>12001000001</v>
      </c>
      <c r="G20" s="118" t="s">
        <v>102</v>
      </c>
    </row>
    <row r="21" customFormat="false" ht="30" hidden="false" customHeight="true" outlineLevel="0" collapsed="false">
      <c r="A21" s="58" t="n">
        <v>16</v>
      </c>
      <c r="B21" s="113" t="s">
        <v>101</v>
      </c>
      <c r="C21" s="114" t="s">
        <v>81</v>
      </c>
      <c r="D21" s="115" t="n">
        <v>120</v>
      </c>
      <c r="E21" s="116" t="n">
        <v>1</v>
      </c>
      <c r="F21" s="117" t="n">
        <v>7003000003</v>
      </c>
      <c r="G21" s="118" t="s">
        <v>104</v>
      </c>
    </row>
    <row r="22" customFormat="false" ht="30" hidden="false" customHeight="true" outlineLevel="0" collapsed="false">
      <c r="A22" s="58" t="n">
        <v>17</v>
      </c>
      <c r="B22" s="113" t="s">
        <v>101</v>
      </c>
      <c r="C22" s="114" t="s">
        <v>81</v>
      </c>
      <c r="D22" s="115" t="n">
        <v>538.26</v>
      </c>
      <c r="E22" s="116" t="n">
        <v>1</v>
      </c>
      <c r="F22" s="117" t="n">
        <v>7003000001</v>
      </c>
      <c r="G22" s="118" t="s">
        <v>98</v>
      </c>
    </row>
    <row r="23" customFormat="false" ht="30" hidden="false" customHeight="true" outlineLevel="0" collapsed="false">
      <c r="A23" s="58" t="n">
        <v>18</v>
      </c>
      <c r="B23" s="113" t="s">
        <v>101</v>
      </c>
      <c r="C23" s="114" t="s">
        <v>81</v>
      </c>
      <c r="D23" s="115" t="n">
        <v>2710.99</v>
      </c>
      <c r="E23" s="116" t="n">
        <v>1</v>
      </c>
      <c r="F23" s="117" t="n">
        <v>12002000002</v>
      </c>
      <c r="G23" s="118" t="s">
        <v>112</v>
      </c>
    </row>
    <row r="24" customFormat="false" ht="30" hidden="false" customHeight="true" outlineLevel="0" collapsed="false">
      <c r="A24" s="58" t="n">
        <v>19</v>
      </c>
      <c r="B24" s="106" t="s">
        <v>118</v>
      </c>
      <c r="C24" s="107" t="s">
        <v>89</v>
      </c>
      <c r="D24" s="108" t="n">
        <v>2128.896</v>
      </c>
      <c r="E24" s="109" t="n">
        <v>1</v>
      </c>
      <c r="F24" s="110" t="n">
        <v>7001000004</v>
      </c>
      <c r="G24" s="111" t="s">
        <v>84</v>
      </c>
    </row>
    <row r="25" customFormat="false" ht="30" hidden="false" customHeight="true" outlineLevel="0" collapsed="false">
      <c r="A25" s="58" t="n">
        <v>20</v>
      </c>
      <c r="B25" s="113" t="s">
        <v>105</v>
      </c>
      <c r="C25" s="114" t="s">
        <v>81</v>
      </c>
      <c r="D25" s="115" t="n">
        <v>5999.4</v>
      </c>
      <c r="E25" s="116" t="n">
        <v>1</v>
      </c>
      <c r="F25" s="117" t="n">
        <v>7001000004</v>
      </c>
      <c r="G25" s="118" t="s">
        <v>84</v>
      </c>
    </row>
    <row r="26" customFormat="false" ht="30" hidden="false" customHeight="true" outlineLevel="0" collapsed="false">
      <c r="A26" s="58" t="n">
        <v>21</v>
      </c>
      <c r="B26" s="113" t="s">
        <v>105</v>
      </c>
      <c r="C26" s="114" t="s">
        <v>81</v>
      </c>
      <c r="D26" s="115" t="n">
        <v>1061.01</v>
      </c>
      <c r="E26" s="116" t="n">
        <v>1</v>
      </c>
      <c r="F26" s="117" t="n">
        <v>10001000002</v>
      </c>
      <c r="G26" s="118" t="s">
        <v>119</v>
      </c>
    </row>
    <row r="27" customFormat="false" ht="30" hidden="false" customHeight="true" outlineLevel="0" collapsed="false">
      <c r="A27" s="58" t="n">
        <v>22</v>
      </c>
      <c r="B27" s="113" t="s">
        <v>105</v>
      </c>
      <c r="C27" s="114" t="s">
        <v>81</v>
      </c>
      <c r="D27" s="115" t="n">
        <v>480</v>
      </c>
      <c r="E27" s="116" t="n">
        <v>1</v>
      </c>
      <c r="F27" s="117" t="n">
        <v>7003000003</v>
      </c>
      <c r="G27" s="118" t="s">
        <v>104</v>
      </c>
    </row>
    <row r="28" customFormat="false" ht="37.5" hidden="false" customHeight="true" outlineLevel="0" collapsed="false">
      <c r="A28" s="58" t="n">
        <v>23</v>
      </c>
      <c r="B28" s="119" t="s">
        <v>120</v>
      </c>
      <c r="C28" s="120" t="s">
        <v>121</v>
      </c>
      <c r="D28" s="121" t="n">
        <f aca="false">1774*1.8</f>
        <v>3193.2</v>
      </c>
      <c r="E28" s="122" t="n">
        <v>1</v>
      </c>
      <c r="F28" s="123" t="n">
        <v>16000000001</v>
      </c>
      <c r="G28" s="124" t="s">
        <v>122</v>
      </c>
    </row>
    <row r="29" customFormat="false" ht="37.5" hidden="false" customHeight="true" outlineLevel="0" collapsed="false">
      <c r="A29" s="58" t="n">
        <v>24</v>
      </c>
      <c r="B29" s="119" t="s">
        <v>123</v>
      </c>
      <c r="C29" s="120" t="s">
        <v>121</v>
      </c>
      <c r="D29" s="121" t="n">
        <f aca="false">1774*1.8</f>
        <v>3193.2</v>
      </c>
      <c r="E29" s="122" t="n">
        <v>1</v>
      </c>
      <c r="F29" s="123" t="n">
        <v>16000000001</v>
      </c>
      <c r="G29" s="124" t="s">
        <v>122</v>
      </c>
    </row>
    <row r="30" customFormat="false" ht="37.5" hidden="false" customHeight="true" outlineLevel="0" collapsed="false">
      <c r="A30" s="58" t="n">
        <v>25</v>
      </c>
      <c r="B30" s="125" t="s">
        <v>124</v>
      </c>
      <c r="C30" s="126" t="s">
        <v>125</v>
      </c>
      <c r="D30" s="127" t="n">
        <f aca="false">1774*1.8</f>
        <v>3193.2</v>
      </c>
      <c r="E30" s="128" t="n">
        <v>1</v>
      </c>
      <c r="F30" s="129" t="n">
        <v>16000000003</v>
      </c>
      <c r="G30" s="130" t="s">
        <v>126</v>
      </c>
    </row>
    <row r="31" customFormat="false" ht="37.5" hidden="false" customHeight="true" outlineLevel="0" collapsed="false">
      <c r="A31" s="58" t="n">
        <v>26</v>
      </c>
      <c r="B31" s="106" t="s">
        <v>127</v>
      </c>
      <c r="C31" s="107" t="s">
        <v>89</v>
      </c>
      <c r="D31" s="108" t="n">
        <v>2128.896</v>
      </c>
      <c r="E31" s="109" t="n">
        <v>1</v>
      </c>
      <c r="F31" s="110" t="n">
        <v>16000000001</v>
      </c>
      <c r="G31" s="111" t="s">
        <v>128</v>
      </c>
    </row>
    <row r="32" customFormat="false" ht="37.5" hidden="false" customHeight="true" outlineLevel="0" collapsed="false">
      <c r="A32" s="58" t="n">
        <v>27</v>
      </c>
      <c r="B32" s="106" t="s">
        <v>129</v>
      </c>
      <c r="C32" s="107" t="s">
        <v>89</v>
      </c>
      <c r="D32" s="108" t="n">
        <v>2128.896</v>
      </c>
      <c r="E32" s="109" t="n">
        <v>1</v>
      </c>
      <c r="F32" s="110" t="n">
        <v>16000000003</v>
      </c>
      <c r="G32" s="111" t="s">
        <v>130</v>
      </c>
    </row>
    <row r="33" customFormat="false" ht="37.5" hidden="false" customHeight="true" outlineLevel="0" collapsed="false">
      <c r="A33" s="31"/>
      <c r="B33" s="32"/>
      <c r="C33" s="33"/>
      <c r="D33" s="34"/>
      <c r="E33" s="34"/>
      <c r="F33" s="35"/>
      <c r="G33" s="36"/>
    </row>
    <row r="34" customFormat="false" ht="37.5" hidden="false" customHeight="true" outlineLevel="0" collapsed="false">
      <c r="A34" s="31"/>
      <c r="B34" s="3" t="s">
        <v>107</v>
      </c>
      <c r="C34" s="3"/>
      <c r="D34" s="3"/>
      <c r="E34" s="3"/>
      <c r="G34" s="3" t="s">
        <v>108</v>
      </c>
      <c r="H34" s="3"/>
      <c r="I34" s="3"/>
      <c r="J34" s="3"/>
    </row>
    <row r="35" customFormat="false" ht="20.1" hidden="false" customHeight="true" outlineLevel="0" collapsed="false">
      <c r="A35" s="40"/>
      <c r="B35" s="16" t="s">
        <v>31</v>
      </c>
      <c r="C35" s="15" t="s">
        <v>32</v>
      </c>
      <c r="D35" s="38" t="s">
        <v>33</v>
      </c>
      <c r="E35" s="38" t="s">
        <v>34</v>
      </c>
      <c r="G35" s="16" t="s">
        <v>31</v>
      </c>
      <c r="H35" s="15" t="s">
        <v>32</v>
      </c>
      <c r="I35" s="38" t="s">
        <v>33</v>
      </c>
      <c r="J35" s="38" t="s">
        <v>34</v>
      </c>
    </row>
    <row r="36" customFormat="false" ht="20.1" hidden="false" customHeight="true" outlineLevel="0" collapsed="false">
      <c r="A36" s="40"/>
      <c r="B36" s="16" t="s">
        <v>68</v>
      </c>
      <c r="C36" s="15" t="n">
        <v>7001000004</v>
      </c>
      <c r="D36" s="104" t="n">
        <f aca="false">SUM(D18,D24)</f>
        <v>4257.792</v>
      </c>
      <c r="E36" s="104" t="n">
        <f aca="false">D36+'MAIO20 '!E30</f>
        <v>13246.464</v>
      </c>
      <c r="G36" s="16" t="s">
        <v>68</v>
      </c>
      <c r="H36" s="15" t="n">
        <v>7001000004</v>
      </c>
      <c r="I36" s="104" t="n">
        <f aca="false">SUM(D7,D15,D19,D25)</f>
        <v>10192.46</v>
      </c>
      <c r="J36" s="38" t="n">
        <f aca="false">I36+'MAIO20 '!J30</f>
        <v>36903.66</v>
      </c>
    </row>
    <row r="37" customFormat="false" ht="20.1" hidden="false" customHeight="true" outlineLevel="0" collapsed="false">
      <c r="A37" s="40"/>
      <c r="B37" s="16" t="s">
        <v>109</v>
      </c>
      <c r="C37" s="15" t="n">
        <v>13000000002</v>
      </c>
      <c r="D37" s="38" t="n">
        <f aca="false">D8</f>
        <v>2128.896</v>
      </c>
      <c r="E37" s="38" t="n">
        <f aca="false">D37+'MAIO20 '!E31</f>
        <v>4257.792</v>
      </c>
      <c r="G37" s="16" t="s">
        <v>70</v>
      </c>
      <c r="H37" s="15" t="n">
        <v>10001000002</v>
      </c>
      <c r="I37" s="38" t="n">
        <f aca="false">SUM(D26,D20)</f>
        <v>1422.42</v>
      </c>
      <c r="J37" s="38" t="n">
        <f aca="false">I37+'MAIO20 '!J31</f>
        <v>2806.98</v>
      </c>
    </row>
    <row r="38" customFormat="false" ht="20.1" hidden="false" customHeight="true" outlineLevel="0" collapsed="false">
      <c r="A38" s="40"/>
      <c r="B38" s="16" t="s">
        <v>131</v>
      </c>
      <c r="C38" s="15" t="n">
        <v>10002000002</v>
      </c>
      <c r="D38" s="38" t="n">
        <f aca="false">D12</f>
        <v>2128.896</v>
      </c>
      <c r="E38" s="38" t="n">
        <f aca="false">D38+'MAIO20 '!E32</f>
        <v>3311.616</v>
      </c>
      <c r="G38" s="16" t="s">
        <v>10</v>
      </c>
      <c r="H38" s="15" t="n">
        <v>7003000001</v>
      </c>
      <c r="I38" s="38" t="n">
        <f aca="false">SUM(D22)</f>
        <v>538.26</v>
      </c>
      <c r="J38" s="38" t="n">
        <f aca="false">I38+'MAIO20 '!J32</f>
        <v>3215.84</v>
      </c>
    </row>
    <row r="39" customFormat="false" ht="20.1" hidden="false" customHeight="true" outlineLevel="0" collapsed="false">
      <c r="A39" s="40"/>
      <c r="B39" s="16" t="s">
        <v>132</v>
      </c>
      <c r="C39" s="15" t="n">
        <v>16000000003</v>
      </c>
      <c r="D39" s="38" t="n">
        <f aca="false">D32+D30</f>
        <v>5322.096</v>
      </c>
      <c r="E39" s="38" t="n">
        <f aca="false">D39</f>
        <v>5322.096</v>
      </c>
      <c r="G39" s="16" t="s">
        <v>75</v>
      </c>
      <c r="H39" s="15" t="n">
        <v>10001000001</v>
      </c>
      <c r="I39" s="38" t="n">
        <f aca="false">SUM(D16)</f>
        <v>231.67</v>
      </c>
      <c r="J39" s="38" t="n">
        <f aca="false">SUM(I39+'MAIO20 '!J33)</f>
        <v>1130.61</v>
      </c>
    </row>
    <row r="40" customFormat="false" ht="20.1" hidden="false" customHeight="true" outlineLevel="0" collapsed="false">
      <c r="A40" s="40"/>
      <c r="B40" s="16" t="s">
        <v>128</v>
      </c>
      <c r="C40" s="15" t="n">
        <v>16000000001</v>
      </c>
      <c r="D40" s="104" t="n">
        <f aca="false">SUM(D28,D29,D31)</f>
        <v>8515.296</v>
      </c>
      <c r="E40" s="38" t="n">
        <f aca="false">D40</f>
        <v>8515.296</v>
      </c>
      <c r="G40" s="16" t="s">
        <v>76</v>
      </c>
      <c r="H40" s="15" t="n">
        <v>7003000003</v>
      </c>
      <c r="I40" s="38" t="n">
        <f aca="false">SUM(D27,D21)</f>
        <v>600</v>
      </c>
      <c r="J40" s="38" t="n">
        <f aca="false">I40+MAR20!J31</f>
        <v>920</v>
      </c>
    </row>
    <row r="41" customFormat="false" ht="20.1" hidden="false" customHeight="true" outlineLevel="0" collapsed="false">
      <c r="A41" s="40"/>
      <c r="B41" s="16"/>
      <c r="C41" s="15"/>
      <c r="D41" s="38"/>
      <c r="E41" s="38"/>
      <c r="G41" s="16" t="s">
        <v>110</v>
      </c>
      <c r="H41" s="15" t="n">
        <v>10002000002</v>
      </c>
      <c r="I41" s="38" t="n">
        <f aca="false">SUM(D9,D13,D17)</f>
        <v>9358.92</v>
      </c>
      <c r="J41" s="38" t="n">
        <f aca="false">SUM(I41+'MAIO20 '!J35)</f>
        <v>12048.54</v>
      </c>
    </row>
    <row r="42" customFormat="false" ht="20.1" hidden="false" customHeight="true" outlineLevel="0" collapsed="false">
      <c r="A42" s="40"/>
      <c r="B42" s="16"/>
      <c r="C42" s="15"/>
      <c r="D42" s="38"/>
      <c r="E42" s="38"/>
      <c r="G42" s="112" t="s">
        <v>133</v>
      </c>
      <c r="H42" s="15" t="n">
        <v>13000000002</v>
      </c>
      <c r="I42" s="38" t="n">
        <f aca="false">SUM(D6,D10)</f>
        <v>9238.02</v>
      </c>
      <c r="J42" s="38" t="n">
        <f aca="false">I42</f>
        <v>9238.02</v>
      </c>
    </row>
    <row r="43" customFormat="false" ht="20.1" hidden="false" customHeight="true" outlineLevel="0" collapsed="false">
      <c r="A43" s="40"/>
      <c r="B43" s="16"/>
      <c r="C43" s="15"/>
      <c r="D43" s="38"/>
      <c r="E43" s="38"/>
      <c r="G43" s="16"/>
      <c r="H43" s="15"/>
      <c r="I43" s="38"/>
      <c r="J43" s="38"/>
    </row>
    <row r="44" customFormat="false" ht="20.1" hidden="false" customHeight="true" outlineLevel="0" collapsed="false">
      <c r="A44" s="40"/>
      <c r="B44" s="16"/>
      <c r="C44" s="15"/>
      <c r="D44" s="38"/>
      <c r="E44" s="38"/>
      <c r="G44" s="16"/>
      <c r="H44" s="15"/>
      <c r="I44" s="38"/>
      <c r="J44" s="38"/>
    </row>
    <row r="45" customFormat="false" ht="20.1" hidden="false" customHeight="true" outlineLevel="0" collapsed="false">
      <c r="A45" s="40"/>
      <c r="B45" s="16"/>
      <c r="C45" s="15"/>
      <c r="D45" s="38"/>
      <c r="E45" s="38"/>
      <c r="G45" s="16"/>
      <c r="H45" s="15"/>
      <c r="I45" s="38"/>
      <c r="J45" s="38"/>
    </row>
    <row r="46" customFormat="false" ht="20.1" hidden="false" customHeight="true" outlineLevel="0" collapsed="false">
      <c r="A46" s="40"/>
      <c r="B46" s="16"/>
      <c r="C46" s="15"/>
      <c r="D46" s="38"/>
      <c r="E46" s="38"/>
      <c r="G46" s="16"/>
      <c r="H46" s="15"/>
      <c r="I46" s="38"/>
      <c r="J46" s="38"/>
    </row>
    <row r="47" customFormat="false" ht="20.1" hidden="false" customHeight="true" outlineLevel="0" collapsed="false">
      <c r="A47" s="40"/>
      <c r="B47" s="16"/>
      <c r="C47" s="15"/>
      <c r="D47" s="38"/>
      <c r="E47" s="38"/>
      <c r="G47" s="39"/>
      <c r="H47" s="15"/>
      <c r="I47" s="38"/>
      <c r="J47" s="38"/>
    </row>
    <row r="48" customFormat="false" ht="20.1" hidden="false" customHeight="true" outlineLevel="0" collapsed="false">
      <c r="A48" s="40"/>
      <c r="B48" s="39"/>
      <c r="C48" s="15"/>
      <c r="D48" s="38"/>
      <c r="E48" s="38"/>
      <c r="G48" s="39"/>
      <c r="H48" s="15"/>
      <c r="I48" s="38"/>
      <c r="J48" s="38"/>
    </row>
    <row r="49" customFormat="false" ht="20.1" hidden="false" customHeight="true" outlineLevel="0" collapsed="false">
      <c r="A49" s="40"/>
      <c r="B49" s="39"/>
      <c r="C49" s="15"/>
      <c r="D49" s="38"/>
      <c r="E49" s="38"/>
      <c r="G49" s="39"/>
      <c r="H49" s="15"/>
      <c r="I49" s="38"/>
      <c r="J49" s="38"/>
    </row>
    <row r="50" customFormat="false" ht="15" hidden="false" customHeight="false" outlineLevel="0" collapsed="false">
      <c r="D50" s="97"/>
      <c r="E50" s="97"/>
    </row>
    <row r="51" customFormat="false" ht="15" hidden="false" customHeight="false" outlineLevel="0" collapsed="false">
      <c r="D51" s="97"/>
      <c r="E51" s="97"/>
    </row>
    <row r="52" customFormat="false" ht="15" hidden="false" customHeight="false" outlineLevel="0" collapsed="false">
      <c r="D52" s="41"/>
    </row>
    <row r="53" customFormat="false" ht="15" hidden="false" customHeight="false" outlineLevel="0" collapsed="false">
      <c r="D53" s="97"/>
    </row>
  </sheetData>
  <mergeCells count="7">
    <mergeCell ref="B1:G1"/>
    <mergeCell ref="B2:G2"/>
    <mergeCell ref="B3:G3"/>
    <mergeCell ref="B4:G4"/>
    <mergeCell ref="F5:G5"/>
    <mergeCell ref="B34:E34"/>
    <mergeCell ref="G34:J3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E7" activeCellId="0" sqref="E7"/>
    </sheetView>
  </sheetViews>
  <sheetFormatPr defaultColWidth="8.56640625" defaultRowHeight="15" zeroHeight="false" outlineLevelRow="0" outlineLevelCol="0"/>
  <cols>
    <col collapsed="false" customWidth="true" hidden="false" outlineLevel="0" max="1" min="1" style="0" width="6.27"/>
    <col collapsed="false" customWidth="true" hidden="false" outlineLevel="0" max="2" min="2" style="0" width="55.27"/>
    <col collapsed="false" customWidth="true" hidden="false" outlineLevel="0" max="3" min="3" style="0" width="23.71"/>
    <col collapsed="false" customWidth="true" hidden="false" outlineLevel="0" max="4" min="4" style="0" width="18.28"/>
    <col collapsed="false" customWidth="true" hidden="false" outlineLevel="0" max="5" min="5" style="0" width="28.72"/>
    <col collapsed="false" customWidth="true" hidden="false" outlineLevel="0" max="6" min="6" style="0" width="22.43"/>
    <col collapsed="false" customWidth="true" hidden="false" outlineLevel="0" max="7" min="7" style="0" width="58"/>
    <col collapsed="false" customWidth="true" hidden="false" outlineLevel="0" max="8" min="8" style="0" width="21"/>
    <col collapsed="false" customWidth="true" hidden="false" outlineLevel="0" max="9" min="9" style="0" width="18"/>
    <col collapsed="false" customWidth="true" hidden="false" outlineLevel="0" max="10" min="10" style="0" width="17.58"/>
  </cols>
  <sheetData>
    <row r="1" customFormat="false" ht="24.95" hidden="false" customHeight="true" outlineLevel="0" collapsed="false">
      <c r="A1" s="50"/>
      <c r="B1" s="51" t="s">
        <v>0</v>
      </c>
      <c r="C1" s="51"/>
      <c r="D1" s="51"/>
      <c r="E1" s="51"/>
      <c r="F1" s="51"/>
      <c r="G1" s="51"/>
    </row>
    <row r="2" customFormat="false" ht="24.95" hidden="false" customHeight="true" outlineLevel="0" collapsed="false">
      <c r="A2" s="52"/>
      <c r="B2" s="53" t="s">
        <v>66</v>
      </c>
      <c r="C2" s="53"/>
      <c r="D2" s="53"/>
      <c r="E2" s="53"/>
      <c r="F2" s="53"/>
      <c r="G2" s="53"/>
    </row>
    <row r="3" customFormat="false" ht="24.95" hidden="false" customHeight="true" outlineLevel="0" collapsed="false">
      <c r="A3" s="52"/>
      <c r="B3" s="54"/>
      <c r="C3" s="54"/>
      <c r="D3" s="54"/>
      <c r="E3" s="54"/>
      <c r="F3" s="54"/>
      <c r="G3" s="54"/>
    </row>
    <row r="4" customFormat="false" ht="24.95" hidden="false" customHeight="true" outlineLevel="0" collapsed="false">
      <c r="A4" s="131"/>
      <c r="B4" s="132"/>
      <c r="C4" s="132"/>
      <c r="D4" s="132"/>
      <c r="E4" s="132"/>
      <c r="F4" s="132"/>
      <c r="G4" s="132"/>
    </row>
    <row r="5" customFormat="false" ht="24.95" hidden="false" customHeight="true" outlineLevel="0" collapsed="false">
      <c r="A5" s="133"/>
      <c r="B5" s="134" t="s">
        <v>2</v>
      </c>
      <c r="C5" s="135" t="s">
        <v>3</v>
      </c>
      <c r="D5" s="135" t="s">
        <v>4</v>
      </c>
      <c r="E5" s="136" t="s">
        <v>78</v>
      </c>
      <c r="F5" s="137" t="s">
        <v>5</v>
      </c>
      <c r="G5" s="137"/>
    </row>
    <row r="6" customFormat="false" ht="42" hidden="false" customHeight="true" outlineLevel="0" collapsed="false">
      <c r="A6" s="138" t="n">
        <v>1</v>
      </c>
      <c r="B6" s="139" t="s">
        <v>93</v>
      </c>
      <c r="C6" s="140"/>
      <c r="D6" s="141" t="n">
        <v>733.26</v>
      </c>
      <c r="E6" s="142"/>
      <c r="F6" s="143" t="n">
        <v>13000000002</v>
      </c>
      <c r="G6" s="144" t="s">
        <v>45</v>
      </c>
    </row>
    <row r="7" customFormat="false" ht="42" hidden="false" customHeight="true" outlineLevel="0" collapsed="false">
      <c r="A7" s="138" t="n">
        <v>2</v>
      </c>
      <c r="B7" s="139" t="s">
        <v>93</v>
      </c>
      <c r="C7" s="140" t="s">
        <v>81</v>
      </c>
      <c r="D7" s="141" t="n">
        <v>2391.16</v>
      </c>
      <c r="E7" s="142" t="n">
        <v>1</v>
      </c>
      <c r="F7" s="143" t="s">
        <v>134</v>
      </c>
      <c r="G7" s="144" t="s">
        <v>135</v>
      </c>
    </row>
    <row r="8" customFormat="false" ht="42" hidden="false" customHeight="true" outlineLevel="0" collapsed="false">
      <c r="A8" s="138" t="n">
        <v>3</v>
      </c>
      <c r="B8" s="139" t="s">
        <v>93</v>
      </c>
      <c r="C8" s="140" t="s">
        <v>81</v>
      </c>
      <c r="D8" s="141" t="n">
        <v>359.8</v>
      </c>
      <c r="E8" s="142" t="n">
        <v>1</v>
      </c>
      <c r="F8" s="143" t="s">
        <v>134</v>
      </c>
      <c r="G8" s="144" t="s">
        <v>136</v>
      </c>
    </row>
    <row r="9" customFormat="false" ht="30" hidden="false" customHeight="true" outlineLevel="0" collapsed="false">
      <c r="A9" s="138" t="n">
        <v>4</v>
      </c>
      <c r="B9" s="139" t="s">
        <v>93</v>
      </c>
      <c r="C9" s="140" t="s">
        <v>81</v>
      </c>
      <c r="D9" s="141" t="n">
        <v>240</v>
      </c>
      <c r="E9" s="142" t="n">
        <v>1</v>
      </c>
      <c r="F9" s="143" t="n">
        <v>7001000004</v>
      </c>
      <c r="G9" s="144" t="s">
        <v>84</v>
      </c>
    </row>
    <row r="10" customFormat="false" ht="30" hidden="false" customHeight="true" outlineLevel="0" collapsed="false">
      <c r="A10" s="138" t="n">
        <v>5</v>
      </c>
      <c r="B10" s="106" t="s">
        <v>94</v>
      </c>
      <c r="C10" s="107" t="s">
        <v>89</v>
      </c>
      <c r="D10" s="108" t="n">
        <v>2128.896</v>
      </c>
      <c r="E10" s="109" t="n">
        <v>1</v>
      </c>
      <c r="F10" s="143" t="n">
        <v>13000000002</v>
      </c>
      <c r="G10" s="111" t="s">
        <v>45</v>
      </c>
    </row>
    <row r="11" customFormat="false" ht="30" hidden="false" customHeight="true" outlineLevel="0" collapsed="false">
      <c r="A11" s="138" t="n">
        <v>6</v>
      </c>
      <c r="B11" s="139" t="s">
        <v>111</v>
      </c>
      <c r="C11" s="140" t="s">
        <v>81</v>
      </c>
      <c r="D11" s="141" t="n">
        <v>4217.1</v>
      </c>
      <c r="E11" s="142" t="n">
        <v>1</v>
      </c>
      <c r="F11" s="143" t="n">
        <v>10002000002</v>
      </c>
      <c r="G11" s="144" t="s">
        <v>112</v>
      </c>
    </row>
    <row r="12" customFormat="false" ht="30" hidden="false" customHeight="true" outlineLevel="0" collapsed="false">
      <c r="A12" s="138" t="n">
        <v>7</v>
      </c>
      <c r="B12" s="139" t="s">
        <v>111</v>
      </c>
      <c r="C12" s="140" t="s">
        <v>81</v>
      </c>
      <c r="D12" s="141" t="n">
        <v>2294.82</v>
      </c>
      <c r="E12" s="142" t="n">
        <v>1</v>
      </c>
      <c r="F12" s="143" t="n">
        <v>13000000002</v>
      </c>
      <c r="G12" s="144" t="s">
        <v>45</v>
      </c>
    </row>
    <row r="13" customFormat="false" ht="30" hidden="false" customHeight="true" outlineLevel="0" collapsed="false">
      <c r="A13" s="138" t="n">
        <v>8</v>
      </c>
      <c r="B13" s="106" t="s">
        <v>113</v>
      </c>
      <c r="C13" s="107" t="s">
        <v>89</v>
      </c>
      <c r="D13" s="108" t="n">
        <v>2128.896</v>
      </c>
      <c r="E13" s="109" t="n">
        <v>1</v>
      </c>
      <c r="F13" s="143" t="n">
        <v>10002000002</v>
      </c>
      <c r="G13" s="111" t="s">
        <v>112</v>
      </c>
    </row>
    <row r="14" customFormat="false" ht="30" hidden="false" customHeight="true" outlineLevel="0" collapsed="false">
      <c r="A14" s="138" t="n">
        <v>9</v>
      </c>
      <c r="B14" s="139" t="s">
        <v>114</v>
      </c>
      <c r="C14" s="140" t="s">
        <v>81</v>
      </c>
      <c r="D14" s="141" t="n">
        <v>4161.07</v>
      </c>
      <c r="E14" s="142" t="n">
        <v>1</v>
      </c>
      <c r="F14" s="143" t="n">
        <v>10002000002</v>
      </c>
      <c r="G14" s="144" t="s">
        <v>112</v>
      </c>
    </row>
    <row r="15" customFormat="false" ht="30" hidden="false" customHeight="true" outlineLevel="0" collapsed="false">
      <c r="A15" s="138" t="n">
        <v>10</v>
      </c>
      <c r="B15" s="106" t="s">
        <v>137</v>
      </c>
      <c r="C15" s="107" t="s">
        <v>89</v>
      </c>
      <c r="D15" s="108" t="n">
        <v>2128.896</v>
      </c>
      <c r="E15" s="109" t="n">
        <v>1</v>
      </c>
      <c r="F15" s="143" t="n">
        <v>10002000002</v>
      </c>
      <c r="G15" s="111" t="s">
        <v>112</v>
      </c>
    </row>
    <row r="16" customFormat="false" ht="30" hidden="false" customHeight="true" outlineLevel="0" collapsed="false">
      <c r="A16" s="138" t="n">
        <v>11</v>
      </c>
      <c r="B16" s="139" t="s">
        <v>115</v>
      </c>
      <c r="C16" s="140" t="s">
        <v>81</v>
      </c>
      <c r="D16" s="141" t="n">
        <v>5943.5</v>
      </c>
      <c r="E16" s="142" t="n">
        <v>1</v>
      </c>
      <c r="F16" s="143" t="n">
        <v>10002000002</v>
      </c>
      <c r="G16" s="144" t="s">
        <v>117</v>
      </c>
    </row>
    <row r="17" customFormat="false" ht="30" hidden="false" customHeight="true" outlineLevel="0" collapsed="false">
      <c r="A17" s="138" t="n">
        <v>12</v>
      </c>
      <c r="B17" s="106" t="s">
        <v>100</v>
      </c>
      <c r="C17" s="107" t="s">
        <v>89</v>
      </c>
      <c r="D17" s="108" t="n">
        <v>2128.896</v>
      </c>
      <c r="E17" s="109" t="n">
        <v>1</v>
      </c>
      <c r="F17" s="143" t="n">
        <v>7001000004</v>
      </c>
      <c r="G17" s="111" t="s">
        <v>84</v>
      </c>
    </row>
    <row r="18" customFormat="false" ht="30" hidden="false" customHeight="true" outlineLevel="0" collapsed="false">
      <c r="A18" s="138" t="n">
        <v>13</v>
      </c>
      <c r="B18" s="139" t="s">
        <v>101</v>
      </c>
      <c r="C18" s="140" t="s">
        <v>81</v>
      </c>
      <c r="D18" s="141" t="n">
        <v>5681.75</v>
      </c>
      <c r="E18" s="142" t="n">
        <v>1</v>
      </c>
      <c r="F18" s="143" t="n">
        <v>12002000002</v>
      </c>
      <c r="G18" s="144" t="s">
        <v>112</v>
      </c>
    </row>
    <row r="19" customFormat="false" ht="30" hidden="false" customHeight="true" outlineLevel="0" collapsed="false">
      <c r="A19" s="138" t="n">
        <v>14</v>
      </c>
      <c r="B19" s="139" t="s">
        <v>101</v>
      </c>
      <c r="C19" s="140" t="s">
        <v>81</v>
      </c>
      <c r="D19" s="141" t="n">
        <v>1210.86</v>
      </c>
      <c r="E19" s="142" t="n">
        <v>1</v>
      </c>
      <c r="F19" s="143" t="n">
        <v>10001000001</v>
      </c>
      <c r="G19" s="144" t="s">
        <v>116</v>
      </c>
    </row>
    <row r="20" customFormat="false" ht="30" hidden="false" customHeight="true" outlineLevel="0" collapsed="false">
      <c r="A20" s="138" t="n">
        <v>15</v>
      </c>
      <c r="B20" s="139" t="s">
        <v>101</v>
      </c>
      <c r="C20" s="140" t="s">
        <v>81</v>
      </c>
      <c r="D20" s="141" t="n">
        <v>160</v>
      </c>
      <c r="E20" s="142" t="n">
        <v>1</v>
      </c>
      <c r="F20" s="143" t="n">
        <v>7003000003</v>
      </c>
      <c r="G20" s="144" t="s">
        <v>104</v>
      </c>
    </row>
    <row r="21" customFormat="false" ht="30" hidden="false" customHeight="true" outlineLevel="0" collapsed="false">
      <c r="A21" s="138" t="n">
        <v>16</v>
      </c>
      <c r="B21" s="139" t="s">
        <v>101</v>
      </c>
      <c r="C21" s="140" t="s">
        <v>81</v>
      </c>
      <c r="D21" s="141" t="n">
        <v>317.99</v>
      </c>
      <c r="E21" s="142" t="n">
        <v>1</v>
      </c>
      <c r="F21" s="143" t="n">
        <v>7003000001</v>
      </c>
      <c r="G21" s="144" t="s">
        <v>98</v>
      </c>
    </row>
    <row r="22" customFormat="false" ht="30" hidden="false" customHeight="true" outlineLevel="0" collapsed="false">
      <c r="A22" s="138" t="n">
        <v>17</v>
      </c>
      <c r="B22" s="106" t="s">
        <v>118</v>
      </c>
      <c r="C22" s="107" t="s">
        <v>89</v>
      </c>
      <c r="D22" s="108" t="n">
        <v>2128.896</v>
      </c>
      <c r="E22" s="109" t="n">
        <v>1</v>
      </c>
      <c r="F22" s="143" t="n">
        <v>7001000004</v>
      </c>
      <c r="G22" s="111" t="s">
        <v>84</v>
      </c>
    </row>
    <row r="23" customFormat="false" ht="30" hidden="false" customHeight="true" outlineLevel="0" collapsed="false">
      <c r="A23" s="138" t="n">
        <v>18</v>
      </c>
      <c r="B23" s="139" t="s">
        <v>105</v>
      </c>
      <c r="C23" s="140" t="s">
        <v>81</v>
      </c>
      <c r="D23" s="141" t="n">
        <v>3625.56</v>
      </c>
      <c r="E23" s="142" t="n">
        <v>1</v>
      </c>
      <c r="F23" s="143" t="n">
        <v>7001000004</v>
      </c>
      <c r="G23" s="144" t="s">
        <v>84</v>
      </c>
    </row>
    <row r="24" customFormat="false" ht="30" hidden="false" customHeight="true" outlineLevel="0" collapsed="false">
      <c r="A24" s="138" t="n">
        <v>19</v>
      </c>
      <c r="B24" s="139" t="s">
        <v>105</v>
      </c>
      <c r="C24" s="140" t="s">
        <v>81</v>
      </c>
      <c r="D24" s="141" t="n">
        <v>404.04</v>
      </c>
      <c r="E24" s="142" t="n">
        <v>1</v>
      </c>
      <c r="F24" s="143" t="n">
        <v>10001000002</v>
      </c>
      <c r="G24" s="144" t="s">
        <v>119</v>
      </c>
    </row>
    <row r="25" customFormat="false" ht="30" hidden="false" customHeight="true" outlineLevel="0" collapsed="false">
      <c r="A25" s="138" t="n">
        <v>20</v>
      </c>
      <c r="B25" s="139" t="s">
        <v>105</v>
      </c>
      <c r="C25" s="140" t="s">
        <v>81</v>
      </c>
      <c r="D25" s="141" t="n">
        <v>1159.35</v>
      </c>
      <c r="E25" s="142" t="n">
        <v>1</v>
      </c>
      <c r="F25" s="143" t="n">
        <v>7003000003</v>
      </c>
      <c r="G25" s="144" t="s">
        <v>104</v>
      </c>
    </row>
    <row r="26" customFormat="false" ht="30" hidden="false" customHeight="true" outlineLevel="0" collapsed="false">
      <c r="A26" s="138" t="n">
        <v>21</v>
      </c>
      <c r="B26" s="139" t="s">
        <v>138</v>
      </c>
      <c r="C26" s="140" t="s">
        <v>81</v>
      </c>
      <c r="D26" s="141" t="n">
        <v>1949.04</v>
      </c>
      <c r="E26" s="142" t="n">
        <v>1</v>
      </c>
      <c r="F26" s="143" t="n">
        <v>8000000005</v>
      </c>
      <c r="G26" s="144" t="s">
        <v>139</v>
      </c>
    </row>
    <row r="27" customFormat="false" ht="37.5" hidden="false" customHeight="true" outlineLevel="0" collapsed="false">
      <c r="A27" s="138" t="n">
        <v>22</v>
      </c>
      <c r="B27" s="119" t="s">
        <v>120</v>
      </c>
      <c r="C27" s="120" t="s">
        <v>121</v>
      </c>
      <c r="D27" s="121" t="n">
        <f aca="false">1774*1.8</f>
        <v>3193.2</v>
      </c>
      <c r="E27" s="122" t="n">
        <v>1</v>
      </c>
      <c r="F27" s="143" t="n">
        <v>16000000001</v>
      </c>
      <c r="G27" s="124" t="s">
        <v>122</v>
      </c>
    </row>
    <row r="28" customFormat="false" ht="37.5" hidden="false" customHeight="true" outlineLevel="0" collapsed="false">
      <c r="A28" s="138" t="n">
        <v>23</v>
      </c>
      <c r="B28" s="119" t="s">
        <v>123</v>
      </c>
      <c r="C28" s="120" t="s">
        <v>121</v>
      </c>
      <c r="D28" s="121" t="n">
        <f aca="false">1774*1.8</f>
        <v>3193.2</v>
      </c>
      <c r="E28" s="122" t="n">
        <v>1</v>
      </c>
      <c r="F28" s="143" t="n">
        <v>16000000001</v>
      </c>
      <c r="G28" s="124" t="s">
        <v>122</v>
      </c>
    </row>
    <row r="29" customFormat="false" ht="37.5" hidden="false" customHeight="true" outlineLevel="0" collapsed="false">
      <c r="A29" s="138" t="n">
        <v>24</v>
      </c>
      <c r="B29" s="125" t="s">
        <v>124</v>
      </c>
      <c r="C29" s="126" t="s">
        <v>125</v>
      </c>
      <c r="D29" s="127" t="n">
        <f aca="false">1774*1.8</f>
        <v>3193.2</v>
      </c>
      <c r="E29" s="128" t="n">
        <v>1</v>
      </c>
      <c r="F29" s="143" t="n">
        <v>16000000003</v>
      </c>
      <c r="G29" s="130" t="s">
        <v>126</v>
      </c>
    </row>
    <row r="30" customFormat="false" ht="37.5" hidden="false" customHeight="true" outlineLevel="0" collapsed="false">
      <c r="A30" s="138" t="n">
        <v>25</v>
      </c>
      <c r="B30" s="106" t="s">
        <v>127</v>
      </c>
      <c r="C30" s="107" t="s">
        <v>89</v>
      </c>
      <c r="D30" s="108" t="n">
        <v>2128.896</v>
      </c>
      <c r="E30" s="109" t="n">
        <v>1</v>
      </c>
      <c r="F30" s="143" t="n">
        <v>16000000001</v>
      </c>
      <c r="G30" s="111" t="s">
        <v>128</v>
      </c>
    </row>
    <row r="31" customFormat="false" ht="37.5" hidden="false" customHeight="true" outlineLevel="0" collapsed="false">
      <c r="A31" s="138" t="n">
        <v>26</v>
      </c>
      <c r="B31" s="145" t="s">
        <v>129</v>
      </c>
      <c r="C31" s="146" t="s">
        <v>89</v>
      </c>
      <c r="D31" s="147" t="n">
        <v>2128.896</v>
      </c>
      <c r="E31" s="148" t="n">
        <v>1</v>
      </c>
      <c r="F31" s="149" t="n">
        <v>16000000003</v>
      </c>
      <c r="G31" s="150" t="s">
        <v>130</v>
      </c>
    </row>
    <row r="32" customFormat="false" ht="37.5" hidden="false" customHeight="true" outlineLevel="0" collapsed="false">
      <c r="A32" s="31"/>
      <c r="B32" s="32"/>
      <c r="C32" s="33"/>
      <c r="D32" s="34"/>
      <c r="E32" s="34"/>
      <c r="F32" s="35"/>
      <c r="G32" s="36"/>
    </row>
    <row r="33" customFormat="false" ht="37.5" hidden="false" customHeight="true" outlineLevel="0" collapsed="false">
      <c r="A33" s="31"/>
      <c r="B33" s="3" t="s">
        <v>107</v>
      </c>
      <c r="C33" s="3"/>
      <c r="D33" s="3"/>
      <c r="E33" s="3"/>
      <c r="G33" s="3" t="s">
        <v>108</v>
      </c>
      <c r="H33" s="3"/>
      <c r="I33" s="3"/>
      <c r="J33" s="3"/>
    </row>
    <row r="34" customFormat="false" ht="20.1" hidden="false" customHeight="true" outlineLevel="0" collapsed="false">
      <c r="A34" s="40"/>
      <c r="B34" s="16" t="s">
        <v>31</v>
      </c>
      <c r="C34" s="15" t="s">
        <v>32</v>
      </c>
      <c r="D34" s="38" t="s">
        <v>33</v>
      </c>
      <c r="E34" s="38" t="s">
        <v>34</v>
      </c>
      <c r="G34" s="16" t="s">
        <v>31</v>
      </c>
      <c r="H34" s="15" t="s">
        <v>32</v>
      </c>
      <c r="I34" s="38" t="s">
        <v>33</v>
      </c>
      <c r="J34" s="38" t="s">
        <v>34</v>
      </c>
    </row>
    <row r="35" customFormat="false" ht="20.1" hidden="false" customHeight="true" outlineLevel="0" collapsed="false">
      <c r="A35" s="40"/>
      <c r="B35" s="16" t="s">
        <v>68</v>
      </c>
      <c r="C35" s="15" t="n">
        <v>7001000004</v>
      </c>
      <c r="D35" s="104" t="n">
        <f aca="false">SUM(D17,D22)</f>
        <v>4257.792</v>
      </c>
      <c r="E35" s="104" t="n">
        <f aca="false">D35+JUNHO20!E36</f>
        <v>17504.256</v>
      </c>
      <c r="G35" s="16" t="s">
        <v>68</v>
      </c>
      <c r="H35" s="15" t="n">
        <v>7001000004</v>
      </c>
      <c r="I35" s="104" t="n">
        <f aca="false">SUM(D9,D23)</f>
        <v>3865.56</v>
      </c>
      <c r="J35" s="38" t="n">
        <f aca="false">I35+JUNHO20!J36</f>
        <v>40769.22</v>
      </c>
    </row>
    <row r="36" customFormat="false" ht="20.1" hidden="false" customHeight="true" outlineLevel="0" collapsed="false">
      <c r="A36" s="40"/>
      <c r="B36" s="16" t="s">
        <v>109</v>
      </c>
      <c r="C36" s="15" t="n">
        <v>13000000002</v>
      </c>
      <c r="D36" s="38" t="n">
        <f aca="false">D10</f>
        <v>2128.896</v>
      </c>
      <c r="E36" s="38" t="n">
        <f aca="false">JUNHO20!E37+AGOSTO20!D36</f>
        <v>6386.688</v>
      </c>
      <c r="G36" s="16" t="s">
        <v>70</v>
      </c>
      <c r="H36" s="15" t="n">
        <v>10001000002</v>
      </c>
      <c r="I36" s="38" t="n">
        <f aca="false">SUM(D24)</f>
        <v>404.04</v>
      </c>
      <c r="J36" s="38" t="n">
        <f aca="false">I36+JUNHO20!J37</f>
        <v>3211.02</v>
      </c>
    </row>
    <row r="37" customFormat="false" ht="20.1" hidden="false" customHeight="true" outlineLevel="0" collapsed="false">
      <c r="A37" s="40"/>
      <c r="B37" s="16" t="s">
        <v>131</v>
      </c>
      <c r="C37" s="15" t="n">
        <v>10002000002</v>
      </c>
      <c r="D37" s="38" t="n">
        <f aca="false">D13</f>
        <v>2128.896</v>
      </c>
      <c r="E37" s="38" t="n">
        <f aca="false">D37+JUNHO20!E38</f>
        <v>5440.512</v>
      </c>
      <c r="G37" s="16" t="s">
        <v>10</v>
      </c>
      <c r="H37" s="15" t="n">
        <v>7003000001</v>
      </c>
      <c r="I37" s="38" t="n">
        <f aca="false">SUM(D21)</f>
        <v>317.99</v>
      </c>
      <c r="J37" s="38" t="n">
        <f aca="false">SUM(I37+JUNHO20!J38)</f>
        <v>3533.83</v>
      </c>
    </row>
    <row r="38" customFormat="false" ht="20.1" hidden="false" customHeight="true" outlineLevel="0" collapsed="false">
      <c r="A38" s="40"/>
      <c r="B38" s="16" t="s">
        <v>132</v>
      </c>
      <c r="C38" s="15" t="n">
        <v>16000000003</v>
      </c>
      <c r="D38" s="38" t="n">
        <f aca="false">D31+D29</f>
        <v>5322.096</v>
      </c>
      <c r="E38" s="38" t="n">
        <f aca="false">D38+JUNHO20!E39</f>
        <v>10644.192</v>
      </c>
      <c r="G38" s="16" t="s">
        <v>75</v>
      </c>
      <c r="H38" s="15" t="n">
        <v>10001000001</v>
      </c>
      <c r="I38" s="38" t="n">
        <f aca="false">SUM(D8,D19)</f>
        <v>1570.66</v>
      </c>
      <c r="J38" s="38" t="n">
        <f aca="false">I38+JUNHO20!J39</f>
        <v>2701.27</v>
      </c>
    </row>
    <row r="39" customFormat="false" ht="20.1" hidden="false" customHeight="true" outlineLevel="0" collapsed="false">
      <c r="A39" s="40"/>
      <c r="B39" s="16" t="s">
        <v>128</v>
      </c>
      <c r="C39" s="15" t="n">
        <v>16000000001</v>
      </c>
      <c r="D39" s="104" t="n">
        <f aca="false">SUM(D27,D28,D30)</f>
        <v>8515.296</v>
      </c>
      <c r="E39" s="38" t="n">
        <f aca="false">D39+JUNHO20!E40</f>
        <v>17030.592</v>
      </c>
      <c r="G39" s="16" t="s">
        <v>76</v>
      </c>
      <c r="H39" s="15" t="n">
        <v>7003000003</v>
      </c>
      <c r="I39" s="38" t="n">
        <f aca="false">SUM(D20,D25)</f>
        <v>1319.35</v>
      </c>
      <c r="J39" s="38" t="n">
        <f aca="false">I39+JUNHO20!J40</f>
        <v>2239.35</v>
      </c>
    </row>
    <row r="40" customFormat="false" ht="20.1" hidden="false" customHeight="true" outlineLevel="0" collapsed="false">
      <c r="A40" s="40"/>
      <c r="B40" s="16"/>
      <c r="C40" s="15"/>
      <c r="D40" s="38"/>
      <c r="E40" s="38"/>
      <c r="G40" s="16" t="s">
        <v>110</v>
      </c>
      <c r="H40" s="15" t="n">
        <v>10002000002</v>
      </c>
      <c r="I40" s="38" t="n">
        <f aca="false">SUM(D11,D14,D16,D18)</f>
        <v>20003.42</v>
      </c>
      <c r="J40" s="38" t="n">
        <f aca="false">SUM(I40+JUNHO20!J41)</f>
        <v>32051.96</v>
      </c>
    </row>
    <row r="41" customFormat="false" ht="20.1" hidden="false" customHeight="true" outlineLevel="0" collapsed="false">
      <c r="A41" s="40"/>
      <c r="B41" s="16"/>
      <c r="C41" s="15"/>
      <c r="D41" s="38"/>
      <c r="E41" s="38"/>
      <c r="G41" s="112" t="s">
        <v>133</v>
      </c>
      <c r="H41" s="15" t="n">
        <v>13000000002</v>
      </c>
      <c r="I41" s="38" t="n">
        <f aca="false">SUM(D6,D12)</f>
        <v>3028.08</v>
      </c>
      <c r="J41" s="38" t="n">
        <f aca="false">I41</f>
        <v>3028.08</v>
      </c>
    </row>
    <row r="42" customFormat="false" ht="20.1" hidden="false" customHeight="true" outlineLevel="0" collapsed="false">
      <c r="A42" s="40"/>
      <c r="B42" s="16"/>
      <c r="C42" s="15"/>
      <c r="D42" s="38"/>
      <c r="E42" s="38"/>
      <c r="G42" s="16" t="s">
        <v>135</v>
      </c>
      <c r="H42" s="15" t="s">
        <v>134</v>
      </c>
      <c r="I42" s="38" t="n">
        <f aca="false">SUM(D7)</f>
        <v>2391.16</v>
      </c>
      <c r="J42" s="38" t="n">
        <f aca="false">I42</f>
        <v>2391.16</v>
      </c>
    </row>
    <row r="43" customFormat="false" ht="20.1" hidden="false" customHeight="true" outlineLevel="0" collapsed="false">
      <c r="A43" s="40"/>
      <c r="B43" s="16"/>
      <c r="C43" s="15"/>
      <c r="D43" s="38"/>
      <c r="E43" s="38"/>
      <c r="G43" s="16" t="s">
        <v>139</v>
      </c>
      <c r="H43" s="15" t="n">
        <v>8000000005</v>
      </c>
      <c r="I43" s="38" t="n">
        <f aca="false">D26</f>
        <v>1949.04</v>
      </c>
      <c r="J43" s="38" t="n">
        <f aca="false">I43</f>
        <v>1949.04</v>
      </c>
    </row>
    <row r="44" customFormat="false" ht="20.1" hidden="false" customHeight="true" outlineLevel="0" collapsed="false">
      <c r="A44" s="40"/>
      <c r="B44" s="16"/>
      <c r="C44" s="15"/>
      <c r="D44" s="38"/>
      <c r="E44" s="38"/>
      <c r="G44" s="16"/>
      <c r="H44" s="15"/>
      <c r="I44" s="38"/>
      <c r="J44" s="38"/>
    </row>
    <row r="45" customFormat="false" ht="20.1" hidden="false" customHeight="true" outlineLevel="0" collapsed="false">
      <c r="A45" s="40"/>
      <c r="B45" s="16"/>
      <c r="C45" s="15"/>
      <c r="D45" s="38"/>
      <c r="E45" s="38"/>
      <c r="G45" s="16"/>
      <c r="H45" s="15"/>
      <c r="I45" s="38"/>
      <c r="J45" s="38"/>
    </row>
    <row r="46" customFormat="false" ht="20.1" hidden="false" customHeight="true" outlineLevel="0" collapsed="false">
      <c r="A46" s="40"/>
      <c r="B46" s="16"/>
      <c r="C46" s="15"/>
      <c r="D46" s="38"/>
      <c r="E46" s="38"/>
      <c r="G46" s="39"/>
      <c r="H46" s="15"/>
      <c r="I46" s="38"/>
      <c r="J46" s="38"/>
    </row>
    <row r="47" customFormat="false" ht="20.1" hidden="false" customHeight="true" outlineLevel="0" collapsed="false">
      <c r="A47" s="40"/>
      <c r="B47" s="39"/>
      <c r="C47" s="15"/>
      <c r="D47" s="38"/>
      <c r="E47" s="38"/>
      <c r="G47" s="39"/>
      <c r="H47" s="15"/>
      <c r="I47" s="38"/>
      <c r="J47" s="38"/>
    </row>
    <row r="48" customFormat="false" ht="20.1" hidden="false" customHeight="true" outlineLevel="0" collapsed="false">
      <c r="A48" s="40"/>
      <c r="B48" s="39"/>
      <c r="C48" s="15"/>
      <c r="D48" s="38"/>
      <c r="E48" s="38"/>
      <c r="G48" s="39"/>
      <c r="H48" s="15"/>
      <c r="I48" s="38"/>
      <c r="J48" s="38"/>
    </row>
    <row r="49" customFormat="false" ht="15" hidden="false" customHeight="false" outlineLevel="0" collapsed="false">
      <c r="D49" s="97"/>
      <c r="E49" s="97"/>
    </row>
    <row r="50" customFormat="false" ht="15" hidden="false" customHeight="false" outlineLevel="0" collapsed="false">
      <c r="D50" s="97"/>
      <c r="E50" s="97"/>
    </row>
    <row r="51" customFormat="false" ht="15" hidden="false" customHeight="false" outlineLevel="0" collapsed="false">
      <c r="D51" s="41"/>
    </row>
    <row r="52" customFormat="false" ht="15" hidden="false" customHeight="false" outlineLevel="0" collapsed="false">
      <c r="D52" s="97"/>
    </row>
  </sheetData>
  <mergeCells count="7">
    <mergeCell ref="B1:G1"/>
    <mergeCell ref="B2:G2"/>
    <mergeCell ref="B3:G3"/>
    <mergeCell ref="B4:G4"/>
    <mergeCell ref="F5:G5"/>
    <mergeCell ref="B33:E33"/>
    <mergeCell ref="G33:J33"/>
  </mergeCells>
  <conditionalFormatting sqref="F26">
    <cfRule type="expression" priority="2" aboveAverage="0" equalAverage="0" bottom="0" percent="0" rank="0" text="" dxfId="0">
      <formula>LEN(TRIM(F26))&gt;0</formula>
    </cfRule>
  </conditionalFormatting>
  <conditionalFormatting sqref="F6:F25">
    <cfRule type="expression" priority="3" aboveAverage="0" equalAverage="0" bottom="0" percent="0" rank="0" text="" dxfId="1">
      <formula>LEN(TRIM(F6))&gt;0</formula>
    </cfRule>
  </conditionalFormatting>
  <conditionalFormatting sqref="F27:F31">
    <cfRule type="expression" priority="4" aboveAverage="0" equalAverage="0" bottom="0" percent="0" rank="0" text="" dxfId="2">
      <formula>LEN(TRIM(F27))&gt;0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640625" defaultRowHeight="15" zeroHeight="false" outlineLevelRow="0" outlineLevelCol="0"/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2017-10-27T10:26:12Z</dcterms:created>
  <dc:creator>Obra 028</dc:creator>
  <dc:description/>
  <dc:language>en-US</dc:language>
  <cp:lastModifiedBy/>
  <cp:lastPrinted>2018-04-03T13:13:38Z</cp:lastPrinted>
  <dcterms:modified xsi:type="dcterms:W3CDTF">2020-10-05T14:16:19Z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