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l="1"/>
  <c r="B13" i="1" s="1"/>
  <c r="B10" i="1" l="1"/>
  <c r="B11" i="1"/>
  <c r="B12" i="1" l="1"/>
  <c r="B8" i="1"/>
  <c r="B9" i="1" s="1"/>
  <c r="B15" i="1" l="1"/>
  <c r="B18" i="1" s="1"/>
  <c r="B21" i="1" s="1"/>
  <c r="B17" i="1" l="1"/>
  <c r="B19" i="1"/>
  <c r="F18" i="1" l="1"/>
  <c r="B20" i="1" s="1"/>
</calcChain>
</file>

<file path=xl/sharedStrings.xml><?xml version="1.0" encoding="utf-8"?>
<sst xmlns="http://schemas.openxmlformats.org/spreadsheetml/2006/main" count="47" uniqueCount="34">
  <si>
    <t>ФИО</t>
  </si>
  <si>
    <t>Количество строк кода</t>
  </si>
  <si>
    <t>Нормативная трудоемкость программного обеспечения, чел.-дн.</t>
  </si>
  <si>
    <t>Коэффициент сложности программного обеспечения</t>
  </si>
  <si>
    <t>Коэффициент, учитывающий использование стандартных модулей</t>
  </si>
  <si>
    <t>Коэффициент, учитывающий новизну программного обеспечения</t>
  </si>
  <si>
    <t>Коэффициент, учитывающий средства разработки</t>
  </si>
  <si>
    <t>Часовая тарифная ставка соответствующего разряда, руб.</t>
  </si>
  <si>
    <t>Коэффициент премирования
(1,15-1,45)</t>
  </si>
  <si>
    <t>Дополнительная заработная плата, %
(10-20%)</t>
  </si>
  <si>
    <t>Норматив расхода на материалы, % (3-5%)</t>
  </si>
  <si>
    <t>Цена машино-часа, руб.</t>
  </si>
  <si>
    <t>ОХР, %</t>
  </si>
  <si>
    <t>Норматив прочих прямых затрат, %
(5-15%)</t>
  </si>
  <si>
    <t>Норматив затрат на освоение и сопровождение, % (15-30%)</t>
  </si>
  <si>
    <t>Планируемая прибыль, %
(10-40%)</t>
  </si>
  <si>
    <t>ТЕр</t>
  </si>
  <si>
    <t>ЗПосн</t>
  </si>
  <si>
    <t>ЗПдоп</t>
  </si>
  <si>
    <t>ФСЗН</t>
  </si>
  <si>
    <t>МЗ</t>
  </si>
  <si>
    <t>МВ</t>
  </si>
  <si>
    <t>ОХР</t>
  </si>
  <si>
    <t>ПрЗ</t>
  </si>
  <si>
    <t>С/С пол</t>
  </si>
  <si>
    <t>руб</t>
  </si>
  <si>
    <t>Рсопр</t>
  </si>
  <si>
    <t>дней</t>
  </si>
  <si>
    <t>Ппл</t>
  </si>
  <si>
    <t>ндс</t>
  </si>
  <si>
    <t>Цотп(без ндс)</t>
  </si>
  <si>
    <t>Цотп(с ндс)</t>
  </si>
  <si>
    <t>Пч</t>
  </si>
  <si>
    <t>Сипов Сергей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</si>
</sst>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F18" sqref="F18"/>
    </sheetView>
  </sheetViews>
  <sheetFormatPr defaultRowHeight="14.4" x14ac:dyDescent="0.3"/>
  <cols>
    <col min="1" max="1" width="16" customWidth="1"/>
    <col min="2" max="2" width="15" customWidth="1"/>
    <col min="3" max="3" width="16.5546875" customWidth="1"/>
    <col min="4" max="4" width="19.109375" customWidth="1"/>
    <col min="5" max="5" width="19.88671875" customWidth="1"/>
    <col min="6" max="6" width="15.6640625" customWidth="1"/>
    <col min="7" max="7" width="21.109375" customWidth="1"/>
    <col min="8" max="8" width="16.33203125" customWidth="1"/>
    <col min="9" max="9" width="15.88671875" customWidth="1"/>
    <col min="10" max="10" width="17.33203125" customWidth="1"/>
    <col min="11" max="11" width="16.6640625" customWidth="1"/>
    <col min="12" max="12" width="16.5546875" customWidth="1"/>
    <col min="14" max="14" width="16" customWidth="1"/>
    <col min="15" max="15" width="14.6640625" customWidth="1"/>
    <col min="16" max="16" width="17.109375" customWidth="1"/>
  </cols>
  <sheetData>
    <row r="1" spans="1:16" ht="94.2" thickBot="1" x14ac:dyDescent="0.3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 thickBot="1" x14ac:dyDescent="0.35">
      <c r="A2" s="1" t="s">
        <v>33</v>
      </c>
      <c r="B2" s="5">
        <v>3500</v>
      </c>
      <c r="C2" s="5">
        <v>35</v>
      </c>
      <c r="D2" s="5">
        <v>1.18</v>
      </c>
      <c r="E2" s="5">
        <v>0.7</v>
      </c>
      <c r="F2" s="5">
        <v>0.81</v>
      </c>
      <c r="G2" s="5">
        <v>1.3</v>
      </c>
      <c r="H2" s="5">
        <v>3.55</v>
      </c>
      <c r="I2" s="5">
        <v>1.1499999999999999</v>
      </c>
      <c r="J2" s="5">
        <v>25</v>
      </c>
      <c r="K2" s="5">
        <v>3</v>
      </c>
      <c r="L2" s="5">
        <v>0.45</v>
      </c>
      <c r="M2" s="5">
        <v>30</v>
      </c>
      <c r="N2" s="5">
        <v>10</v>
      </c>
      <c r="O2" s="5">
        <v>0</v>
      </c>
      <c r="P2" s="6">
        <v>20</v>
      </c>
    </row>
    <row r="6" spans="1:16" x14ac:dyDescent="0.3">
      <c r="A6" t="s">
        <v>16</v>
      </c>
      <c r="B6">
        <f>ROUND( C2*D2*F2*E2*G2,2)</f>
        <v>30.44</v>
      </c>
      <c r="C6" t="s">
        <v>27</v>
      </c>
    </row>
    <row r="7" spans="1:16" x14ac:dyDescent="0.3">
      <c r="A7" t="s">
        <v>17</v>
      </c>
      <c r="B7">
        <f>ROUND(H2*B6*8*I2,2)</f>
        <v>994.17</v>
      </c>
      <c r="C7" t="s">
        <v>25</v>
      </c>
    </row>
    <row r="8" spans="1:16" x14ac:dyDescent="0.3">
      <c r="A8" t="s">
        <v>18</v>
      </c>
      <c r="B8">
        <f>ROUND(B7*J2/100,2)</f>
        <v>248.54</v>
      </c>
      <c r="C8" t="s">
        <v>25</v>
      </c>
    </row>
    <row r="9" spans="1:16" x14ac:dyDescent="0.3">
      <c r="A9" t="s">
        <v>19</v>
      </c>
      <c r="B9">
        <f>ROUND((B7+B8)*34/100,2)</f>
        <v>422.52</v>
      </c>
      <c r="C9" t="s">
        <v>25</v>
      </c>
    </row>
    <row r="10" spans="1:16" x14ac:dyDescent="0.3">
      <c r="A10" t="s">
        <v>20</v>
      </c>
      <c r="B10">
        <f>ROUND(B7*K2/100,2)</f>
        <v>29.83</v>
      </c>
      <c r="C10" t="s">
        <v>25</v>
      </c>
    </row>
    <row r="11" spans="1:16" x14ac:dyDescent="0.3">
      <c r="A11" t="s">
        <v>21</v>
      </c>
      <c r="B11">
        <f>ROUND(L2*B2/100*0.6,2)</f>
        <v>9.4499999999999993</v>
      </c>
      <c r="C11" t="s">
        <v>25</v>
      </c>
    </row>
    <row r="12" spans="1:16" x14ac:dyDescent="0.3">
      <c r="A12" t="s">
        <v>22</v>
      </c>
      <c r="B12">
        <f>ROUND(B7*M2/100,2)</f>
        <v>298.25</v>
      </c>
      <c r="C12" t="s">
        <v>25</v>
      </c>
    </row>
    <row r="13" spans="1:16" x14ac:dyDescent="0.3">
      <c r="A13" t="s">
        <v>23</v>
      </c>
      <c r="B13">
        <f>ROUND(B7*N2/100,2)</f>
        <v>99.42</v>
      </c>
      <c r="C13" t="s">
        <v>25</v>
      </c>
    </row>
    <row r="15" spans="1:16" x14ac:dyDescent="0.3">
      <c r="A15" t="s">
        <v>24</v>
      </c>
      <c r="B15">
        <f>ROUND(SUM(B7:B13),2)</f>
        <v>2102.1799999999998</v>
      </c>
      <c r="C15" t="s">
        <v>25</v>
      </c>
    </row>
    <row r="17" spans="1:7" x14ac:dyDescent="0.3">
      <c r="A17" t="s">
        <v>26</v>
      </c>
      <c r="B17">
        <f>ROUND(B15*O2/100,2)</f>
        <v>0</v>
      </c>
      <c r="C17" t="s">
        <v>25</v>
      </c>
    </row>
    <row r="18" spans="1:7" x14ac:dyDescent="0.3">
      <c r="A18" t="s">
        <v>28</v>
      </c>
      <c r="B18">
        <f>ROUND(B15*P2/100,2)</f>
        <v>420.44</v>
      </c>
      <c r="C18" t="s">
        <v>25</v>
      </c>
      <c r="E18" t="s">
        <v>29</v>
      </c>
      <c r="F18">
        <f>ROUND(B19*20/100,2)</f>
        <v>504.52</v>
      </c>
      <c r="G18" t="s">
        <v>25</v>
      </c>
    </row>
    <row r="19" spans="1:7" x14ac:dyDescent="0.3">
      <c r="A19" t="s">
        <v>30</v>
      </c>
      <c r="B19">
        <f>ROUND(B15+B18,2)</f>
        <v>2522.62</v>
      </c>
      <c r="C19" t="s">
        <v>25</v>
      </c>
    </row>
    <row r="20" spans="1:7" x14ac:dyDescent="0.3">
      <c r="A20" t="s">
        <v>31</v>
      </c>
      <c r="B20">
        <f>ROUND(B19+F18,2)</f>
        <v>3027.14</v>
      </c>
      <c r="C20" t="s">
        <v>25</v>
      </c>
    </row>
    <row r="21" spans="1:7" x14ac:dyDescent="0.3">
      <c r="A21" t="s">
        <v>32</v>
      </c>
      <c r="B21">
        <f>ROUND(B18*(1-18/100),2)</f>
        <v>344.76</v>
      </c>
      <c r="C21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Sergey</cp:lastModifiedBy>
  <dcterms:created xsi:type="dcterms:W3CDTF">2021-02-06T08:12:26Z</dcterms:created>
  <dcterms:modified xsi:type="dcterms:W3CDTF">2021-02-20T14:46:19Z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43c0ed13-21be-4b27-8819-fa0bae643bfe</vt:lpwstr>
  </property>
</Properties>
</file>