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a8907010\Documents\suda3g\9. 品質管理\9.3 文件檢視記錄統計\"/>
    </mc:Choice>
  </mc:AlternateContent>
  <bookViews>
    <workbookView xWindow="1395" yWindow="225" windowWidth="10920" windowHeight="5655"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改善明細!$A$2:$N$47</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L12" i="24" l="1"/>
  <c r="M11" i="22" l="1"/>
  <c r="M10" i="22" l="1"/>
  <c r="Q10" i="22"/>
  <c r="N10" i="22" s="1"/>
  <c r="P10" i="22" l="1"/>
  <c r="L11" i="24"/>
  <c r="Q9" i="22"/>
  <c r="P9" i="22" s="1"/>
  <c r="M9" i="22"/>
  <c r="N9" i="22" l="1"/>
  <c r="L10" i="24"/>
  <c r="M8" i="22"/>
  <c r="B8" i="22"/>
  <c r="Q8" i="22" s="1"/>
  <c r="N8" i="22" l="1"/>
  <c r="P8" i="22"/>
  <c r="J17" i="24"/>
  <c r="K17" i="24" s="1"/>
  <c r="J16" i="24"/>
  <c r="K16" i="24" s="1"/>
  <c r="J15" i="24"/>
  <c r="K15" i="24" s="1"/>
  <c r="J14" i="24"/>
  <c r="K14" i="24" s="1"/>
  <c r="J13" i="24"/>
  <c r="K13" i="24" s="1"/>
  <c r="J12" i="24"/>
  <c r="J11" i="24"/>
  <c r="J10" i="24"/>
  <c r="K10" i="24" s="1"/>
  <c r="J9" i="24"/>
  <c r="K9" i="24" s="1"/>
  <c r="J8" i="24"/>
  <c r="K8" i="24" s="1"/>
  <c r="J7" i="24"/>
  <c r="K7" i="24" s="1"/>
  <c r="J6" i="24"/>
  <c r="K6" i="24" s="1"/>
  <c r="J5" i="24"/>
  <c r="K5" i="24" s="1"/>
  <c r="J4" i="24"/>
  <c r="K4" i="24" s="1"/>
  <c r="J3" i="24"/>
  <c r="K3" i="24" s="1"/>
  <c r="O8" i="22" l="1"/>
  <c r="K12" i="24"/>
  <c r="O10" i="22"/>
  <c r="K11" i="24"/>
  <c r="O9" i="22"/>
  <c r="L4" i="24"/>
  <c r="L5" i="24"/>
  <c r="L6" i="24"/>
  <c r="L7" i="24"/>
  <c r="L8" i="24"/>
  <c r="L9" i="24"/>
  <c r="L3" i="24"/>
  <c r="M7" i="22" l="1"/>
  <c r="O17" i="22" l="1"/>
  <c r="N14" i="22"/>
  <c r="E5" i="22"/>
  <c r="C5" i="22"/>
  <c r="C1" i="24"/>
  <c r="O21" i="22"/>
  <c r="M12" i="22"/>
  <c r="M13" i="22"/>
  <c r="M14" i="22"/>
  <c r="M15" i="22"/>
  <c r="M16" i="22"/>
  <c r="M17" i="22"/>
  <c r="M18" i="22"/>
  <c r="M19" i="22"/>
  <c r="M20" i="22"/>
  <c r="L24" i="24"/>
  <c r="L25" i="24"/>
  <c r="L26" i="24"/>
  <c r="L27" i="24"/>
  <c r="L28" i="24"/>
  <c r="L29" i="24"/>
  <c r="L30" i="24"/>
  <c r="L31" i="24"/>
  <c r="L32" i="24"/>
  <c r="L33" i="24"/>
  <c r="L34" i="24"/>
  <c r="L35" i="24"/>
  <c r="L36" i="24"/>
  <c r="L37" i="24"/>
  <c r="L38" i="24"/>
  <c r="L39" i="24"/>
  <c r="L40" i="24"/>
  <c r="L41" i="24"/>
  <c r="L42" i="24"/>
  <c r="L43" i="24"/>
  <c r="L44" i="24"/>
  <c r="L45" i="24"/>
  <c r="L46" i="24"/>
  <c r="L47"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4" i="24"/>
  <c r="K24" i="24" s="1"/>
  <c r="J25" i="24"/>
  <c r="K25" i="24" s="1"/>
  <c r="J26" i="24"/>
  <c r="K26" i="24" s="1"/>
  <c r="J27" i="24"/>
  <c r="K27" i="24" s="1"/>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<sst xmlns="http://schemas.openxmlformats.org/spreadsheetml/2006/main" count="1004" uniqueCount="438">
  <si>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</si>
  <si>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</si>
  <si>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</si>
  <si>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</si>
  <si>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</si>
  <si>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</si>
  <si>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</si>
  <si>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</si>
  <si>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</si>
  <si>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</si>
  <si>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</si>
  <si>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</si>
  <si>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</si>
  <si>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</si>
  <si>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</si>
  <si>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</si>
  <si>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</si>
  <si>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</si>
  <si>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</si>
  <si>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</si>
  <si>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</si>
  <si>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</si>
  <si>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</si>
  <si>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</si>
  <si>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</si>
  <si>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</si>
  <si>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</si>
  <si>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</si>
  <si>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</si>
  <si>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</si>
  <si>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</si>
  <si>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</si>
  <si>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</si>
  <si>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</si>
  <si>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</si>
  <si>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</si>
  <si>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</si>
  <si>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</si>
  <si>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</si>
  <si>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</si>
  <si>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</si>
  <si>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</si>
  <si>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</si>
  <si>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</si>
  <si>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</si>
  <si>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</si>
  <si>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</si>
  <si>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</si>
  <si>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</si>
  <si>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</si>
  <si>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</si>
  <si>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</si>
  <si>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</si>
  <si>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</si>
  <si>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</si>
  <si>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</si>
  <si>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</si>
  <si>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</si>
  <si>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</si>
  <si>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</si>
  <si>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</si>
  <si>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</si>
  <si>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</si>
  <si>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</si>
  <si>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</si>
  <si>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</si>
  <si>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</si>
  <si>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</si>
  <si>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</si>
  <si>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</si>
  <si>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</si>
  <si>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</si>
  <si>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</si>
  <si>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</si>
  <si>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</si>
  <si>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</si>
  <si>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</si>
  <si>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</si>
  <si>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</si>
  <si>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</si>
  <si>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</si>
  <si>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</si>
  <si>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</si>
  <si>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</si>
  <si>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</si>
  <si>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</si>
  <si>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</si>
  <si>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</si>
  <si>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</si>
  <si>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</si>
  <si>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</si>
  <si>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</si>
  <si>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</si>
  <si>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</si>
  <si>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</si>
  <si>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</si>
  <si>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</si>
  <si>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</si>
  <si>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</si>
  <si>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</si>
  <si>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</si>
  <si>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</si>
  <si>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</si>
  <si>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</si>
  <si>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</si>
  <si>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</si>
  <si>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</si>
  <si>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</si>
  <si>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</si>
  <si>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</si>
  <si>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</si>
  <si>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</si>
  <si>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</si>
  <si>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</si>
  <si>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</si>
  <si>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</si>
  <si>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</si>
  <si>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</si>
  <si>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</si>
  <si>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</si>
  <si>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</si>
  <si>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</si>
  <si>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</si>
  <si>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</si>
  <si>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</si>
  <si>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</si>
  <si>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</si>
  <si>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</si>
  <si>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</si>
  <si>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</si>
  <si>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</si>
  <si>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</si>
  <si>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</si>
  <si>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</si>
  <si>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</si>
  <si>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</si>
  <si>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</si>
  <si>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</si>
  <si>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</si>
  <si>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</si>
  <si>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</si>
  <si>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</si>
  <si>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</si>
  <si>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</si>
  <si>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</si>
  <si>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</si>
  <si>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</si>
  <si>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</si>
  <si>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</si>
  <si>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</si>
  <si>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</si>
  <si>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</si>
  <si>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</si>
  <si>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</si>
  <si>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</si>
  <si>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</si>
  <si>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</si>
  <si>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</si>
  <si>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</si>
  <si>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</si>
  <si>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</si>
  <si>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</si>
  <si>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</si>
  <si>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</si>
  <si>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</si>
  <si>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</si>
  <si>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</si>
  <si>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</si>
  <si>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</si>
  <si>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</si>
  <si>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</si>
  <si>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</si>
  <si>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</si>
  <si>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</si>
  <si>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</si>
  <si>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</si>
  <si>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</si>
  <si>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</si>
  <si>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</si>
  <si>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</si>
  <si>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</si>
  <si>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</si>
  <si>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</si>
  <si>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</si>
  <si>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</si>
  <si>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</si>
  <si>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</si>
  <si>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</si>
  <si>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</si>
  <si>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</si>
  <si>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</si>
  <si>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</si>
  <si>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</si>
  <si>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</si>
  <si>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</si>
  <si>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</si>
  <si>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</si>
  <si>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</si>
  <si>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</si>
  <si>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</si>
  <si>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</si>
  <si>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</si>
  <si>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</si>
  <si>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</si>
  <si>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</si>
  <si>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</si>
  <si>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</si>
  <si>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</si>
  <si>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</si>
  <si>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</si>
  <si>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</si>
  <si>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</si>
  <si>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</si>
  <si>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</si>
  <si>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</si>
  <si>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</si>
  <si>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</si>
  <si>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</si>
  <si>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</si>
  <si>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</si>
  <si>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</si>
  <si>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</si>
  <si>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</si>
  <si>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</si>
  <si>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</si>
  <si>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</si>
  <si>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</si>
  <si>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</si>
  <si>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</si>
  <si>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</si>
  <si>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</si>
  <si>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</si>
  <si>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</si>
  <si>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</si>
  <si>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</si>
  <si>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</si>
  <si>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</si>
  <si>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</si>
  <si>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</si>
  <si>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</si>
  <si>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</si>
  <si>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</si>
  <si>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</si>
  <si>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</si>
  <si>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</si>
  <si>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</si>
  <si>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</si>
  <si>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</si>
  <si>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</si>
  <si>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</si>
  <si>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</si>
  <si>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</si>
  <si>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</si>
  <si>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</si>
  <si>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</si>
  <si>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</si>
  <si>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</si>
  <si>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</si>
  <si>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</si>
  <si>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</si>
  <si>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</si>
  <si>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</si>
  <si>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</si>
  <si>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</si>
  <si>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</si>
  <si>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</si>
  <si>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</si>
  <si>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</si>
  <si>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</si>
  <si>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</si>
  <si>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</si>
  <si>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</si>
  <si>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</si>
  <si>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</si>
  <si>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</si>
  <si>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</si>
  <si>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</si>
  <si>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</si>
  <si>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</si>
  <si>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</si>
  <si>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</si>
  <si>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</si>
  <si>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</si>
  <si>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</si>
  <si>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</si>
  <si>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</si>
  <si>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</si>
  <si>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</si>
  <si>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</si>
  <si>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</si>
  <si>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</si>
  <si>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</si>
  <si>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</si>
  <si>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</si>
  <si>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</si>
  <si>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</si>
  <si>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</si>
  <si>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</si>
  <si>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</si>
  <si>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</si>
  <si>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</si>
  <si>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</si>
  <si>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</si>
  <si>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</si>
  <si>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</si>
  <si>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</si>
  <si>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</si>
  <si>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</si>
  <si>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</si>
  <si>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</si>
  <si>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</si>
  <si>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</si>
  <si>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</si>
  <si>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</si>
  <si>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</si>
  <si>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</si>
  <si>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</si>
  <si>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</si>
  <si>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</si>
  <si>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</si>
  <si>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</si>
  <si>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</si>
  <si>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</si>
  <si>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</si>
  <si>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</si>
  <si>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</si>
  <si>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</si>
  <si>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</si>
  <si>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</si>
  <si>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</si>
  <si>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</si>
  <si>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</si>
  <si>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</si>
  <si>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</si>
  <si>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</si>
  <si>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</si>
  <si>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</si>
  <si>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</si>
  <si>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</si>
  <si>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</si>
  <si>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</si>
  <si>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</si>
  <si>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</si>
  <si>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</si>
  <si>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</si>
  <si>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</si>
  <si>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</si>
  <si>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</si>
  <si>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</si>
  <si>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</si>
  <si>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</si>
  <si>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</si>
  <si>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</si>
  <si>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</si>
  <si>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</si>
  <si>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</si>
  <si>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</si>
  <si>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</si>
  <si>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</si>
  <si>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</si>
  <si>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</si>
  <si>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</si>
  <si>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</si>
  <si>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</si>
  <si>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</si>
  <si>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</si>
  <si>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</si>
  <si>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</si>
  <si>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</si>
  <si>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</si>
  <si>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</si>
  <si>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</si>
  <si>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</si>
  <si>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</si>
  <si>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</si>
  <si>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</si>
  <si>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</si>
  <si>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</si>
  <si>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</si>
  <si>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</si>
  <si>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李仕國</t>
    <phoneticPr fontId="20" type="noConversion"/>
  </si>
  <si>
    <t>吳英杰</t>
    <phoneticPr fontId="20" type="noConversion"/>
  </si>
  <si>
    <t>懿信</t>
  </si>
  <si>
    <t>SA PM</t>
  </si>
  <si>
    <t>SA PM-1</t>
  </si>
  <si>
    <t>仕國、懿信、清翔、芳妤、宏明、英杰、銍杰、慕霖、增賢</t>
    <phoneticPr fontId="20" type="noConversion"/>
  </si>
  <si>
    <t>1</t>
    <phoneticPr fontId="23" type="noConversion"/>
  </si>
  <si>
    <t>李仕國</t>
  </si>
  <si>
    <t>表達不清楚</t>
  </si>
  <si>
    <r>
      <t>G.主要參與者修改為</t>
    </r>
    <r>
      <rPr>
        <sz val="12"/>
        <color rgb="FFFF0000"/>
        <rFont val="新細明體"/>
        <family val="1"/>
        <charset val="136"/>
        <scheme val="minor"/>
      </rPr>
      <t>MIS</t>
    </r>
    <phoneticPr fontId="23" type="noConversion"/>
  </si>
  <si>
    <t>修正主要參與者修為"MIS"</t>
    <phoneticPr fontId="23" type="noConversion"/>
  </si>
  <si>
    <t>radio botton需說明是否有預設值及預設值為1.是或0.否</t>
    <phoneticPr fontId="23" type="noConversion"/>
  </si>
  <si>
    <t>增加對radio botton預設值的描述</t>
    <phoneticPr fontId="23" type="noConversion"/>
  </si>
  <si>
    <t>在文件中表示Botton需採一致,此文件中夾檔Word所描述之Botton與excel不一致</t>
    <phoneticPr fontId="23" type="noConversion"/>
  </si>
  <si>
    <t>修改Botton的描述成一致</t>
    <phoneticPr fontId="23" type="noConversion"/>
  </si>
  <si>
    <r>
      <t>文字修改:</t>
    </r>
    <r>
      <rPr>
        <sz val="12"/>
        <color rgb="FFFF0000"/>
        <rFont val="新細明體"/>
        <family val="1"/>
        <charset val="136"/>
        <scheme val="minor"/>
      </rPr>
      <t>"radiobutton"</t>
    </r>
    <r>
      <rPr>
        <sz val="12"/>
        <color indexed="8"/>
        <rFont val="新細明體"/>
        <family val="1"/>
        <charset val="136"/>
        <scheme val="minor"/>
      </rPr>
      <t>改為</t>
    </r>
    <r>
      <rPr>
        <sz val="12"/>
        <color rgb="FFFF0000"/>
        <rFont val="新細明體"/>
        <family val="1"/>
        <charset val="136"/>
        <scheme val="minor"/>
      </rPr>
      <t>"radio botton"</t>
    </r>
    <phoneticPr fontId="23" type="noConversion"/>
  </si>
  <si>
    <t>將文件中"radiobutton"文字修正為"radio botton"</t>
    <phoneticPr fontId="23" type="noConversion"/>
  </si>
  <si>
    <r>
      <t>確認明細欄位的按鈕</t>
    </r>
    <r>
      <rPr>
        <sz val="12"/>
        <color rgb="FFFF0000"/>
        <rFont val="新細明體"/>
        <family val="1"/>
        <charset val="136"/>
        <scheme val="minor"/>
      </rPr>
      <t>"…"</t>
    </r>
    <r>
      <rPr>
        <sz val="12"/>
        <color indexed="8"/>
        <rFont val="新細明體"/>
        <family val="1"/>
        <charset val="136"/>
        <scheme val="minor"/>
      </rPr>
      <t>或</t>
    </r>
    <r>
      <rPr>
        <sz val="12"/>
        <color rgb="FFFF0000"/>
        <rFont val="新細明體"/>
        <family val="1"/>
        <charset val="136"/>
        <scheme val="minor"/>
      </rPr>
      <t>"明細"</t>
    </r>
    <r>
      <rPr>
        <sz val="12"/>
        <color indexed="8"/>
        <rFont val="新細明體"/>
        <family val="1"/>
        <charset val="136"/>
        <scheme val="minor"/>
      </rPr>
      <t>後再行修正</t>
    </r>
    <phoneticPr fontId="23" type="noConversion"/>
  </si>
  <si>
    <t>將明細欄位的按鈕"....."為5個半型點</t>
    <phoneticPr fontId="23" type="noConversion"/>
  </si>
  <si>
    <r>
      <t>文字修改</t>
    </r>
    <r>
      <rPr>
        <sz val="12"/>
        <color rgb="FFFF0000"/>
        <rFont val="新細明體"/>
        <family val="1"/>
        <charset val="136"/>
        <scheme val="minor"/>
      </rPr>
      <t>:"一次僅能選擇一查詢一種角色"</t>
    </r>
    <r>
      <rPr>
        <sz val="12"/>
        <color indexed="8"/>
        <rFont val="新細明體"/>
        <family val="1"/>
        <charset val="136"/>
        <scheme val="minor"/>
      </rPr>
      <t>改為</t>
    </r>
    <r>
      <rPr>
        <sz val="12"/>
        <color rgb="FFFF0000"/>
        <rFont val="新細明體"/>
        <family val="1"/>
        <charset val="136"/>
        <scheme val="minor"/>
      </rPr>
      <t>"僅能單選"</t>
    </r>
    <phoneticPr fontId="23" type="noConversion"/>
  </si>
  <si>
    <t>將文件中"一次僅能選擇一查詢一種角色"文字修正為"僅能單選"</t>
    <phoneticPr fontId="23" type="noConversion"/>
  </si>
  <si>
    <t>txtbox需明確標明在UI的適用長度</t>
    <phoneticPr fontId="23" type="noConversion"/>
  </si>
  <si>
    <t>UI規範訂定txtbox為大、中、小,並在RA006引用UI規</t>
    <phoneticPr fontId="23" type="noConversion"/>
  </si>
  <si>
    <t>2</t>
    <phoneticPr fontId="23" type="noConversion"/>
  </si>
  <si>
    <t>3</t>
  </si>
  <si>
    <t>4</t>
  </si>
  <si>
    <t>5</t>
  </si>
  <si>
    <t>6</t>
  </si>
  <si>
    <t>7</t>
  </si>
  <si>
    <t>強化</t>
  </si>
  <si>
    <t>8</t>
  </si>
  <si>
    <t>角色維護IPO圖，移除帳號對應、查詢範圍對應、功能清單對應</t>
  </si>
  <si>
    <t>李仕國</t>
    <phoneticPr fontId="20" type="noConversion"/>
  </si>
  <si>
    <t>陳慕霖</t>
    <phoneticPr fontId="20" type="noConversion"/>
  </si>
  <si>
    <t>仕國、懿信、傳勝、鈺杰、慕霖</t>
    <phoneticPr fontId="20" type="noConversion"/>
  </si>
  <si>
    <t>如左列所示(RA006_APF0101_角色維護)</t>
    <phoneticPr fontId="23" type="noConversion"/>
  </si>
  <si>
    <t>SA PM-2</t>
  </si>
  <si>
    <t>陳懿信</t>
    <phoneticPr fontId="20" type="noConversion"/>
  </si>
  <si>
    <t>懿信、慕霖</t>
    <phoneticPr fontId="20" type="noConversion"/>
  </si>
  <si>
    <t>慕霖</t>
    <phoneticPr fontId="20" type="noConversion"/>
  </si>
  <si>
    <t>SA PM-3</t>
  </si>
  <si>
    <t>9</t>
    <phoneticPr fontId="23" type="noConversion"/>
  </si>
  <si>
    <t>下載檔案是否需備份於AP Server上?</t>
    <phoneticPr fontId="23" type="noConversion"/>
  </si>
  <si>
    <t>目前規劃暫不備份</t>
    <phoneticPr fontId="23" type="noConversion"/>
  </si>
  <si>
    <t>陳懿信</t>
    <phoneticPr fontId="23" type="noConversion"/>
  </si>
  <si>
    <t>10</t>
    <phoneticPr fontId="23" type="noConversion"/>
  </si>
  <si>
    <t>Grid欄位不顯示者目前標示為"V"，應改為"X"標示較為明確</t>
    <phoneticPr fontId="23" type="noConversion"/>
  </si>
  <si>
    <t>如左列所示</t>
    <phoneticPr fontId="23" type="noConversion"/>
  </si>
  <si>
    <t>SA PM-4</t>
  </si>
  <si>
    <t>功能分析</t>
  </si>
  <si>
    <t>考慮不足</t>
  </si>
  <si>
    <t>功能設計</t>
  </si>
  <si>
    <t>懿信</t>
    <phoneticPr fontId="20" type="noConversion"/>
  </si>
  <si>
    <t>OK</t>
  </si>
  <si>
    <t>陳慕霖</t>
    <phoneticPr fontId="20" type="noConversion"/>
  </si>
  <si>
    <t>懿信、英杰、鈺杰、慕霖</t>
    <phoneticPr fontId="20" type="noConversion"/>
  </si>
  <si>
    <t>英杰</t>
    <phoneticPr fontId="20" type="noConversion"/>
  </si>
  <si>
    <t>SD PM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</si>
</sst>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1">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
      <sz val="12"/>
      <color rgb="FFFF0000"/>
      <name val="新細明體"/>
      <family val="1"/>
      <charset val="136"/>
      <scheme val="minor"/>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C000"/>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9">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43" fillId="34" borderId="10" xfId="2" applyFont="1" applyFill="1" applyBorder="1" applyAlignment="1" applyProtection="1">
      <alignment horizontal="center" vertical="center" wrapText="1"/>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5" t="s">
        <v>292</v>
      </c>
      <c r="D2" s="146"/>
      <c r="E2" s="146"/>
      <c r="F2" s="146"/>
    </row>
    <row r="3" spans="1:6" s="6" customFormat="1" ht="16.5">
      <c r="B3" s="7" t="s">
        <v>53</v>
      </c>
      <c r="C3" s="145" t="s">
        <v>350</v>
      </c>
      <c r="D3" s="146"/>
      <c r="E3" s="146"/>
      <c r="F3" s="146"/>
    </row>
    <row r="4" spans="1:6" s="6" customFormat="1" ht="16.5">
      <c r="B4" s="7" t="s">
        <v>54</v>
      </c>
      <c r="C4" s="145" t="s">
        <v>350</v>
      </c>
      <c r="D4" s="146"/>
      <c r="E4" s="146"/>
      <c r="F4" s="146"/>
    </row>
    <row r="5" spans="1:6" s="6" customFormat="1" ht="16.5">
      <c r="B5" s="7" t="s">
        <v>55</v>
      </c>
      <c r="C5" s="147" t="s">
        <v>64</v>
      </c>
      <c r="D5" s="148"/>
      <c r="E5" s="148"/>
      <c r="F5" s="148"/>
    </row>
    <row r="6" spans="1:6" s="8" customFormat="1" ht="16.5">
      <c r="A6" s="142" t="s">
        <v>56</v>
      </c>
      <c r="B6" s="143"/>
      <c r="C6" s="143"/>
      <c r="D6" s="143"/>
      <c r="E6" s="143"/>
      <c r="F6" s="144"/>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C7" activePane="bottomRight" state="frozen"/>
      <selection pane="topRight" activeCell="C1" sqref="C1"/>
      <selection pane="bottomLeft" activeCell="A7" sqref="A7"/>
      <selection pane="bottomRight" activeCell="A11" sqref="A11"/>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5</v>
      </c>
      <c r="D5" s="108">
        <f>SUM($M$7:$M$27)</f>
        <v>24.500000000000004</v>
      </c>
      <c r="E5" s="99">
        <f>SUM($J$7:$J$27)</f>
        <v>24</v>
      </c>
      <c r="F5" s="109">
        <f ca="1">SUM($N$7:$N$27)</f>
        <v>10</v>
      </c>
      <c r="G5" s="109">
        <f ca="1">SUM($O$7:$O$27)</f>
        <v>10</v>
      </c>
      <c r="H5" s="110">
        <f ca="1">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49.5">
      <c r="A7" s="64" t="s">
        <v>383</v>
      </c>
      <c r="B7" s="1">
        <f ca="1">IF(A7="","",COUNTIF(OFFSET($A$6,1,,,):OFFSET(B7,,-1,,),OFFSET(B7,,-1,,)))</f>
        <v>1</v>
      </c>
      <c r="C7" s="65" t="s">
        <v>379</v>
      </c>
      <c r="D7" s="140" t="s">
        <v>380</v>
      </c>
      <c r="E7" s="66">
        <v>41562</v>
      </c>
      <c r="F7" s="140" t="s">
        <v>381</v>
      </c>
      <c r="G7" s="66">
        <v>41562</v>
      </c>
      <c r="H7" s="67">
        <v>0.67361111111111116</v>
      </c>
      <c r="I7" s="67">
        <v>0.76388888888888884</v>
      </c>
      <c r="J7" s="65">
        <v>9</v>
      </c>
      <c r="K7" s="68" t="s">
        <v>385</v>
      </c>
      <c r="L7" s="69" t="s">
        <v>382</v>
      </c>
      <c r="M7" s="70">
        <f>IF(C7="","",J7*(I7-H7)*24)</f>
        <v>19.499999999999979</v>
      </c>
      <c r="N7" s="63">
        <f ca="1">IF(C7="","",COUNTIF(改善明細!A:A,Q7))</f>
        <v>7</v>
      </c>
      <c r="O7" s="63">
        <f ca="1">IF(C7="","",COUNTIFS(改善明細!$A:$A,Q7, 改善明細!$J:$J,"V"))</f>
        <v>7</v>
      </c>
      <c r="P7" s="71" t="str">
        <f t="shared" ref="P7" ca="1" si="0">IF(Q7="","",LEFT(Q7,FIND("-",Q7)-1))</f>
        <v>SA PM</v>
      </c>
      <c r="Q7" s="71" t="str">
        <f ca="1">IF(OR(A7="",B7=""),"",A7&amp;"-"&amp;B7)</f>
        <v>SA PM-1</v>
      </c>
      <c r="R7" s="72"/>
    </row>
    <row r="8" spans="1:20" s="55" customFormat="1" ht="33">
      <c r="A8" s="64" t="s">
        <v>383</v>
      </c>
      <c r="B8" s="1">
        <f ca="1">IF(A8="","",COUNTIF(OFFSET($A$6,1,,,):OFFSET(B8,,-1,,),OFFSET(B8,,-1,,)))</f>
        <v>2</v>
      </c>
      <c r="C8" s="65" t="s">
        <v>379</v>
      </c>
      <c r="D8" s="140" t="s">
        <v>412</v>
      </c>
      <c r="E8" s="66">
        <v>41569</v>
      </c>
      <c r="F8" s="140" t="s">
        <v>413</v>
      </c>
      <c r="G8" s="66">
        <v>41569</v>
      </c>
      <c r="H8" s="67">
        <v>0.6875</v>
      </c>
      <c r="I8" s="67">
        <v>0.70833333333333337</v>
      </c>
      <c r="J8" s="65">
        <v>7</v>
      </c>
      <c r="K8" s="68" t="s">
        <v>414</v>
      </c>
      <c r="L8" s="69" t="s">
        <v>382</v>
      </c>
      <c r="M8" s="70">
        <f>IF(C8="","",J8*(I8-H8)*24)</f>
        <v>3.5000000000000062</v>
      </c>
      <c r="N8" s="63">
        <f ca="1">IF(C8="","",COUNTIF(改善明細!A:A,Q8))</f>
        <v>1</v>
      </c>
      <c r="O8" s="63">
        <f ca="1">IF(C8="","",COUNTIFS(改善明細!$A:$A,Q8, 改善明細!$J:$J,"V"))</f>
        <v>1</v>
      </c>
      <c r="P8" s="71" t="str">
        <f t="shared" ref="P8" ca="1" si="1">IF(Q8="","",LEFT(Q8,FIND("-",Q8)-1))</f>
        <v>SA PM</v>
      </c>
      <c r="Q8" s="71" t="str">
        <f ca="1">IF(OR(A8="",B8=""),"",A8&amp;"-"&amp;B8)</f>
        <v>SA PM-2</v>
      </c>
      <c r="R8" s="72"/>
    </row>
    <row r="9" spans="1:20" s="55" customFormat="1" ht="16.5">
      <c r="A9" s="64" t="s">
        <v>383</v>
      </c>
      <c r="B9" s="1">
        <v>3</v>
      </c>
      <c r="C9" s="65" t="s">
        <v>379</v>
      </c>
      <c r="D9" s="140" t="s">
        <v>417</v>
      </c>
      <c r="E9" s="66">
        <v>41575</v>
      </c>
      <c r="F9" s="140" t="s">
        <v>413</v>
      </c>
      <c r="G9" s="66">
        <v>41575</v>
      </c>
      <c r="H9" s="67">
        <v>0.72916666666666663</v>
      </c>
      <c r="I9" s="67">
        <v>0.73958333333333337</v>
      </c>
      <c r="J9" s="65">
        <v>2</v>
      </c>
      <c r="K9" s="68" t="s">
        <v>418</v>
      </c>
      <c r="L9" s="69" t="s">
        <v>419</v>
      </c>
      <c r="M9" s="70">
        <f>IF(C9="","",J9*(I9-H9)*24)</f>
        <v>0.50000000000000355</v>
      </c>
      <c r="N9" s="63">
        <f>IF(C9="","",COUNTIF(改善明細!A:A,Q9))</f>
        <v>1</v>
      </c>
      <c r="O9" s="63">
        <f>IF(C9="","",COUNTIFS(改善明細!$A:$A,Q9, 改善明細!$J:$J,"V"))</f>
        <v>1</v>
      </c>
      <c r="P9" s="71" t="str">
        <f t="shared" ref="P9" si="2">IF(Q9="","",LEFT(Q9,FIND("-",Q9)-1))</f>
        <v>SA PM</v>
      </c>
      <c r="Q9" s="71" t="str">
        <f>IF(OR(A9="",B9=""),"",A9&amp;"-"&amp;B9)</f>
        <v>SA PM-3</v>
      </c>
      <c r="R9" s="72"/>
    </row>
    <row r="10" spans="1:20" s="55" customFormat="1" ht="16.5">
      <c r="A10" s="64" t="s">
        <v>383</v>
      </c>
      <c r="B10" s="1">
        <v>4</v>
      </c>
      <c r="C10" s="65" t="s">
        <v>379</v>
      </c>
      <c r="D10" s="140" t="s">
        <v>417</v>
      </c>
      <c r="E10" s="66">
        <v>41577</v>
      </c>
      <c r="F10" s="140" t="s">
        <v>413</v>
      </c>
      <c r="G10" s="66">
        <v>41577</v>
      </c>
      <c r="H10" s="67">
        <v>0.46527777777777773</v>
      </c>
      <c r="I10" s="67">
        <v>0.47222222222222227</v>
      </c>
      <c r="J10" s="65">
        <v>2</v>
      </c>
      <c r="K10" s="68" t="s">
        <v>418</v>
      </c>
      <c r="L10" s="69" t="s">
        <v>432</v>
      </c>
      <c r="M10" s="70">
        <f>IF(C10="","",J10*(I10-H10)*24)</f>
        <v>0.33333333333333748</v>
      </c>
      <c r="N10" s="63">
        <f>IF(C10="","",COUNTIF(改善明細!A:A,Q10))</f>
        <v>1</v>
      </c>
      <c r="O10" s="63">
        <f>IF(C10="","",COUNTIFS(改善明細!$A:$A,Q10, 改善明細!$J:$J,"V"))</f>
        <v>1</v>
      </c>
      <c r="P10" s="71" t="str">
        <f t="shared" ref="P10" si="3">IF(Q10="","",LEFT(Q10,FIND("-",Q10)-1))</f>
        <v>SA PM</v>
      </c>
      <c r="Q10" s="71" t="str">
        <f>IF(OR(A10="",B10=""),"",A10&amp;"-"&amp;B10)</f>
        <v>SA PM-4</v>
      </c>
      <c r="R10" s="74"/>
    </row>
    <row r="11" spans="1:20" s="55" customFormat="1" ht="16.5">
      <c r="A11" s="64" t="s">
        <v>437</v>
      </c>
      <c r="B11" s="1">
        <v>5</v>
      </c>
      <c r="C11" s="65" t="s">
        <v>433</v>
      </c>
      <c r="D11" s="140" t="s">
        <v>417</v>
      </c>
      <c r="E11" s="66">
        <v>41598</v>
      </c>
      <c r="F11" s="140" t="s">
        <v>434</v>
      </c>
      <c r="G11" s="66">
        <v>41598</v>
      </c>
      <c r="H11" s="67">
        <v>0.72916666666666663</v>
      </c>
      <c r="I11" s="67">
        <v>0.73611111111111116</v>
      </c>
      <c r="J11" s="65">
        <v>4</v>
      </c>
      <c r="K11" s="68" t="s">
        <v>435</v>
      </c>
      <c r="L11" s="69" t="s">
        <v>436</v>
      </c>
      <c r="M11" s="70">
        <f>IF(C11="","",J11*(I11-H11)*24)</f>
        <v>0.66666666666667496</v>
      </c>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4">IF(C12="","",J12*(I12-H12)*24)</f>
        <v/>
      </c>
      <c r="N12" s="63" t="str">
        <f>IF(C12="","",COUNTIF(改善明細!A:A,Q12))</f>
        <v/>
      </c>
      <c r="O12" s="63" t="str">
        <f>IF(C12="","",COUNTIFS(改善明細!$A:$A,Q12, 改善明細!$J:$J,"V"))</f>
        <v/>
      </c>
      <c r="P12" s="71" t="str">
        <f t="shared" ref="P12:P20" ca="1" si="5">IF(Q12="","",LEFT(Q12,FIND("-",Q12)-1))</f>
        <v/>
      </c>
      <c r="Q12" s="71" t="str">
        <f t="shared" ref="Q12:Q20" ca="1" si="6">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4"/>
        <v/>
      </c>
      <c r="N13" s="63" t="str">
        <f>IF(C13="","",COUNTIF(改善明細!A:A,Q13))</f>
        <v/>
      </c>
      <c r="O13" s="63" t="str">
        <f>IF(C13="","",COUNTIFS(改善明細!$A:$A,Q13, 改善明細!$J:$J,"V"))</f>
        <v/>
      </c>
      <c r="P13" s="71" t="str">
        <f t="shared" ca="1" si="5"/>
        <v/>
      </c>
      <c r="Q13" s="71" t="str">
        <f t="shared" ca="1" si="6"/>
        <v/>
      </c>
      <c r="R13" s="74"/>
    </row>
    <row r="14" spans="1:20" s="55" customFormat="1" ht="16.5">
      <c r="A14" s="64"/>
      <c r="B14" s="1" t="str">
        <f ca="1">IF(A14="","",COUNTIF(OFFSET($A$6,1,,,):OFFSET(B14,,-1,,),OFFSET(B14,,-1,,)))</f>
        <v/>
      </c>
      <c r="C14" s="65"/>
      <c r="D14" s="65"/>
      <c r="E14" s="66"/>
      <c r="F14" s="65"/>
      <c r="G14" s="66"/>
      <c r="H14" s="67"/>
      <c r="I14" s="67"/>
      <c r="J14" s="65"/>
      <c r="K14" s="68"/>
      <c r="L14" s="69"/>
      <c r="M14" s="70" t="str">
        <f t="shared" si="4"/>
        <v/>
      </c>
      <c r="N14" s="63" t="str">
        <f>IF(C14="","",COUNTIF(改善明細!A:A,Q14))</f>
        <v/>
      </c>
      <c r="O14" s="63" t="str">
        <f>IF(C14="","",COUNTIFS(改善明細!$A:$A,Q14, 改善明細!$J:$J,"V"))</f>
        <v/>
      </c>
      <c r="P14" s="71" t="str">
        <f t="shared" ca="1" si="5"/>
        <v/>
      </c>
      <c r="Q14" s="71" t="str">
        <f t="shared" ca="1" si="6"/>
        <v/>
      </c>
      <c r="R14" s="74"/>
    </row>
    <row r="15" spans="1:20" s="55" customFormat="1" ht="16.5">
      <c r="A15" s="64"/>
      <c r="B15" s="1" t="str">
        <f ca="1">IF(A15="","",COUNTIF(OFFSET($A$6,1,,,):OFFSET(B15,,-1,,),OFFSET(B15,,-1,,)))</f>
        <v/>
      </c>
      <c r="C15" s="65"/>
      <c r="D15" s="65"/>
      <c r="E15" s="66"/>
      <c r="F15" s="65"/>
      <c r="G15" s="66"/>
      <c r="H15" s="67"/>
      <c r="I15" s="67"/>
      <c r="J15" s="65"/>
      <c r="K15" s="68"/>
      <c r="L15" s="69"/>
      <c r="M15" s="70" t="str">
        <f t="shared" si="4"/>
        <v/>
      </c>
      <c r="N15" s="63" t="str">
        <f>IF(C15="","",COUNTIF(改善明細!A:A,Q15))</f>
        <v/>
      </c>
      <c r="O15" s="63" t="str">
        <f>IF(C15="","",COUNTIFS(改善明細!$A:$A,Q15, 改善明細!$J:$J,"V"))</f>
        <v/>
      </c>
      <c r="P15" s="71" t="str">
        <f t="shared" ca="1" si="5"/>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4"/>
        <v/>
      </c>
      <c r="N16" s="63" t="str">
        <f>IF(C16="","",COUNTIF(改善明細!A:A,Q16))</f>
        <v/>
      </c>
      <c r="O16" s="63" t="str">
        <f>IF(C16="","",COUNTIFS(改善明細!$A:$A,Q16, 改善明細!$J:$J,"V"))</f>
        <v/>
      </c>
      <c r="P16" s="71" t="str">
        <f t="shared" ca="1" si="5"/>
        <v/>
      </c>
      <c r="Q16" s="71" t="str">
        <f t="shared" ca="1" si="6"/>
        <v/>
      </c>
      <c r="R16" s="74"/>
    </row>
    <row r="17" spans="1:18" s="55" customFormat="1" ht="16.5">
      <c r="A17" s="64"/>
      <c r="B17" s="1" t="str">
        <f ca="1">IF(A17="","",COUNTIF(OFFSET($A$6,1,,,):OFFSET(B17,,-1,,),OFFSET(B17,,-1,,)))</f>
        <v/>
      </c>
      <c r="C17" s="65"/>
      <c r="D17" s="65"/>
      <c r="E17" s="66"/>
      <c r="F17" s="65"/>
      <c r="G17" s="66"/>
      <c r="H17" s="67"/>
      <c r="I17" s="67"/>
      <c r="J17" s="65"/>
      <c r="K17" s="68"/>
      <c r="L17" s="69"/>
      <c r="M17" s="70" t="str">
        <f t="shared" si="4"/>
        <v/>
      </c>
      <c r="N17" s="63" t="str">
        <f>IF(C17="","",COUNTIF(改善明細!A:A,Q17))</f>
        <v/>
      </c>
      <c r="O17" s="63" t="str">
        <f>IF(C17="","",COUNTIFS(改善明細!$A:$A,Q17, 改善明細!$J:$J,"V"))</f>
        <v/>
      </c>
      <c r="P17" s="71" t="str">
        <f t="shared" ca="1" si="5"/>
        <v/>
      </c>
      <c r="Q17" s="71" t="str">
        <f t="shared" ca="1" si="6"/>
        <v/>
      </c>
      <c r="R17" s="74"/>
    </row>
    <row r="18" spans="1:18" s="55" customFormat="1" ht="16.5">
      <c r="A18" s="64"/>
      <c r="B18" s="1" t="str">
        <f ca="1">IF(A18="","",COUNTIF(OFFSET($A$6,1,,,):OFFSET(B18,,-1,,),OFFSET(B18,,-1,,)))</f>
        <v/>
      </c>
      <c r="C18" s="65"/>
      <c r="D18" s="65"/>
      <c r="E18" s="66"/>
      <c r="F18" s="65"/>
      <c r="G18" s="66"/>
      <c r="H18" s="67"/>
      <c r="I18" s="67"/>
      <c r="J18" s="65"/>
      <c r="K18" s="68"/>
      <c r="L18" s="69"/>
      <c r="M18" s="70" t="str">
        <f t="shared" si="4"/>
        <v/>
      </c>
      <c r="N18" s="63" t="str">
        <f>IF(C18="","",COUNTIF(改善明細!A:A,Q18))</f>
        <v/>
      </c>
      <c r="O18" s="63" t="str">
        <f>IF(C18="","",COUNTIFS(改善明細!$A:$A,Q18, 改善明細!$J:$J,"V"))</f>
        <v/>
      </c>
      <c r="P18" s="71" t="str">
        <f t="shared" ca="1" si="5"/>
        <v/>
      </c>
      <c r="Q18" s="71" t="str">
        <f t="shared" ca="1" si="6"/>
        <v/>
      </c>
      <c r="R18" s="74"/>
    </row>
    <row r="19" spans="1:18" s="55" customFormat="1" ht="16.5">
      <c r="A19" s="64"/>
      <c r="B19" s="1" t="str">
        <f ca="1">IF(A19="","",COUNTIF(OFFSET($A$6,1,,,):OFFSET(B19,,-1,,),OFFSET(B19,,-1,,)))</f>
        <v/>
      </c>
      <c r="C19" s="65"/>
      <c r="D19" s="65"/>
      <c r="E19" s="66"/>
      <c r="F19" s="65"/>
      <c r="G19" s="66"/>
      <c r="H19" s="67"/>
      <c r="I19" s="67"/>
      <c r="J19" s="65"/>
      <c r="K19" s="68"/>
      <c r="L19" s="69"/>
      <c r="M19" s="70" t="str">
        <f t="shared" si="4"/>
        <v/>
      </c>
      <c r="N19" s="63" t="str">
        <f>IF(C19="","",COUNTIF(改善明細!A:A,Q19))</f>
        <v/>
      </c>
      <c r="O19" s="63" t="str">
        <f>IF(C19="","",COUNTIFS(改善明細!$A:$A,Q19, 改善明細!$J:$J,"V"))</f>
        <v/>
      </c>
      <c r="P19" s="71" t="str">
        <f t="shared" ca="1" si="5"/>
        <v/>
      </c>
      <c r="Q19" s="71" t="str">
        <f t="shared" ca="1" si="6"/>
        <v/>
      </c>
      <c r="R19" s="74"/>
    </row>
    <row r="20" spans="1:18" s="55" customFormat="1" ht="16.5">
      <c r="A20" s="64"/>
      <c r="B20" s="1" t="str">
        <f ca="1">IF(A20="","",COUNTIF(OFFSET($A$6,1,,,):OFFSET(B20,,-1,,),OFFSET(B20,,-1,,)))</f>
        <v/>
      </c>
      <c r="C20" s="65"/>
      <c r="D20" s="65"/>
      <c r="E20" s="66"/>
      <c r="F20" s="65"/>
      <c r="G20" s="66"/>
      <c r="H20" s="67"/>
      <c r="I20" s="67"/>
      <c r="J20" s="65"/>
      <c r="K20" s="68"/>
      <c r="L20" s="69"/>
      <c r="M20" s="70" t="str">
        <f t="shared" si="4"/>
        <v/>
      </c>
      <c r="N20" s="63" t="str">
        <f>IF(C20="","",COUNTIF(改善明細!A:A,Q20))</f>
        <v/>
      </c>
      <c r="O20" s="63" t="str">
        <f>IF(C20="","",COUNTIFS(改善明細!$A:$A,Q20, 改善明細!$J:$J,"V"))</f>
        <v/>
      </c>
      <c r="P20" s="71" t="str">
        <f t="shared" ca="1" si="5"/>
        <v/>
      </c>
      <c r="Q20" s="71" t="str">
        <f t="shared" ca="1" si="6"/>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09"/>
  <sheetViews>
    <sheetView showGridLines="0" tabSelected="1" zoomScale="90" zoomScaleNormal="90" workbookViewId="0">
      <pane xSplit="4" ySplit="2" topLeftCell="H3" activePane="bottomRight" state="frozen"/>
      <selection pane="topRight" activeCell="E1" sqref="E1"/>
      <selection pane="bottomLeft" activeCell="A3" sqref="A3"/>
      <selection pane="bottomRight" activeCell="D14" sqref="D14"/>
    </sheetView>
  </sheetViews>
  <sheetFormatPr defaultRowHeight="31.15" customHeight="1"/>
  <cols>
    <col min="1" max="1" width="12.625" style="93" customWidth="1"/>
    <col min="2" max="2" width="6.5" style="93" customWidth="1"/>
    <col min="3" max="3" width="50.875" style="94" bestFit="1"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1.15" customHeight="1">
      <c r="A3" s="40" t="s">
        <v>384</v>
      </c>
      <c r="B3" s="41" t="s">
        <v>386</v>
      </c>
      <c r="C3" s="42" t="s">
        <v>389</v>
      </c>
      <c r="D3" s="43" t="s">
        <v>390</v>
      </c>
      <c r="E3" s="45" t="s">
        <v>387</v>
      </c>
      <c r="F3" s="46" t="s">
        <v>429</v>
      </c>
      <c r="G3" s="44" t="s">
        <v>388</v>
      </c>
      <c r="H3" s="91">
        <v>41556</v>
      </c>
      <c r="I3" s="91">
        <v>41556</v>
      </c>
      <c r="J3" s="89" t="str">
        <f t="shared" ref="J3:J17" si="0">IF(I3="","","V")</f>
        <v>V</v>
      </c>
      <c r="K3" s="89" t="str">
        <f t="shared" ref="K3:K17" si="1">IF(OR(J3&lt;&gt;"",C3=""),"","V")</f>
        <v/>
      </c>
      <c r="L3" s="90" t="str">
        <f>IF(A3="","",LEFT(A3,FIND("-",A3)-1))</f>
        <v>SA PM</v>
      </c>
      <c r="M3" s="90"/>
      <c r="N3" s="36"/>
      <c r="O3" s="22"/>
      <c r="P3" s="22"/>
    </row>
    <row r="4" spans="1:18" s="23" customFormat="1" ht="16.5">
      <c r="A4" s="40" t="s">
        <v>384</v>
      </c>
      <c r="B4" s="41" t="s">
        <v>403</v>
      </c>
      <c r="C4" s="42" t="s">
        <v>397</v>
      </c>
      <c r="D4" s="43" t="s">
        <v>398</v>
      </c>
      <c r="E4" s="45" t="s">
        <v>387</v>
      </c>
      <c r="F4" s="46" t="s">
        <v>429</v>
      </c>
      <c r="G4" s="141" t="s">
        <v>409</v>
      </c>
      <c r="H4" s="91">
        <v>41556</v>
      </c>
      <c r="I4" s="91">
        <v>41556</v>
      </c>
      <c r="J4" s="89" t="str">
        <f t="shared" si="0"/>
        <v>V</v>
      </c>
      <c r="K4" s="89" t="str">
        <f t="shared" si="1"/>
        <v/>
      </c>
      <c r="L4" s="90" t="str">
        <f t="shared" ref="L4:L12" si="2">IF(A4="","",LEFT(A4,FIND("-",A4)-1))</f>
        <v>SA PM</v>
      </c>
      <c r="M4" s="90"/>
      <c r="N4" s="36"/>
      <c r="O4" s="22"/>
      <c r="P4" s="22"/>
    </row>
    <row r="5" spans="1:18" s="23" customFormat="1" ht="16.5">
      <c r="A5" s="40" t="s">
        <v>384</v>
      </c>
      <c r="B5" s="41" t="s">
        <v>404</v>
      </c>
      <c r="C5" s="42" t="s">
        <v>395</v>
      </c>
      <c r="D5" s="43" t="s">
        <v>396</v>
      </c>
      <c r="E5" s="45" t="s">
        <v>387</v>
      </c>
      <c r="F5" s="46" t="s">
        <v>429</v>
      </c>
      <c r="G5" s="141" t="s">
        <v>388</v>
      </c>
      <c r="H5" s="91">
        <v>41556</v>
      </c>
      <c r="I5" s="91">
        <v>41556</v>
      </c>
      <c r="J5" s="89" t="str">
        <f t="shared" si="0"/>
        <v>V</v>
      </c>
      <c r="K5" s="89" t="str">
        <f t="shared" si="1"/>
        <v/>
      </c>
      <c r="L5" s="90" t="str">
        <f t="shared" si="2"/>
        <v>SA PM</v>
      </c>
      <c r="M5" s="90"/>
      <c r="N5" s="36"/>
      <c r="O5" s="22"/>
      <c r="P5" s="22"/>
    </row>
    <row r="6" spans="1:18" s="23" customFormat="1" ht="33">
      <c r="A6" s="40" t="s">
        <v>384</v>
      </c>
      <c r="B6" s="41" t="s">
        <v>405</v>
      </c>
      <c r="C6" s="42" t="s">
        <v>399</v>
      </c>
      <c r="D6" s="43" t="s">
        <v>400</v>
      </c>
      <c r="E6" s="45" t="s">
        <v>387</v>
      </c>
      <c r="F6" s="46" t="s">
        <v>429</v>
      </c>
      <c r="G6" s="141" t="s">
        <v>388</v>
      </c>
      <c r="H6" s="91">
        <v>41556</v>
      </c>
      <c r="I6" s="91">
        <v>41556</v>
      </c>
      <c r="J6" s="89" t="str">
        <f t="shared" si="0"/>
        <v>V</v>
      </c>
      <c r="K6" s="89" t="str">
        <f t="shared" si="1"/>
        <v/>
      </c>
      <c r="L6" s="90" t="str">
        <f t="shared" si="2"/>
        <v>SA PM</v>
      </c>
      <c r="M6" s="90"/>
      <c r="N6" s="36"/>
      <c r="O6" s="22"/>
      <c r="P6" s="22"/>
    </row>
    <row r="7" spans="1:18" s="23" customFormat="1" ht="16.5">
      <c r="A7" s="40" t="s">
        <v>384</v>
      </c>
      <c r="B7" s="41" t="s">
        <v>406</v>
      </c>
      <c r="C7" s="42" t="s">
        <v>401</v>
      </c>
      <c r="D7" s="43" t="s">
        <v>402</v>
      </c>
      <c r="E7" s="45" t="s">
        <v>387</v>
      </c>
      <c r="F7" s="46" t="s">
        <v>429</v>
      </c>
      <c r="G7" s="44" t="s">
        <v>388</v>
      </c>
      <c r="H7" s="91">
        <v>41556</v>
      </c>
      <c r="I7" s="91">
        <v>41556</v>
      </c>
      <c r="J7" s="89" t="str">
        <f t="shared" si="0"/>
        <v>V</v>
      </c>
      <c r="K7" s="89" t="str">
        <f t="shared" si="1"/>
        <v/>
      </c>
      <c r="L7" s="90" t="str">
        <f t="shared" si="2"/>
        <v>SA PM</v>
      </c>
      <c r="M7" s="90"/>
      <c r="N7" s="36"/>
      <c r="O7" s="22"/>
      <c r="P7" s="22"/>
    </row>
    <row r="8" spans="1:18" s="23" customFormat="1" ht="33">
      <c r="A8" s="40" t="s">
        <v>384</v>
      </c>
      <c r="B8" s="41" t="s">
        <v>407</v>
      </c>
      <c r="C8" s="42" t="s">
        <v>393</v>
      </c>
      <c r="D8" s="43" t="s">
        <v>394</v>
      </c>
      <c r="E8" s="45" t="s">
        <v>387</v>
      </c>
      <c r="F8" s="46" t="s">
        <v>429</v>
      </c>
      <c r="G8" s="44" t="s">
        <v>388</v>
      </c>
      <c r="H8" s="91">
        <v>41556</v>
      </c>
      <c r="I8" s="91">
        <v>41556</v>
      </c>
      <c r="J8" s="89" t="str">
        <f t="shared" si="0"/>
        <v>V</v>
      </c>
      <c r="K8" s="89" t="str">
        <f t="shared" si="1"/>
        <v/>
      </c>
      <c r="L8" s="90" t="str">
        <f t="shared" si="2"/>
        <v>SA PM</v>
      </c>
      <c r="M8" s="90"/>
      <c r="N8" s="36"/>
      <c r="O8" s="22"/>
      <c r="P8" s="22"/>
    </row>
    <row r="9" spans="1:18" s="23" customFormat="1" ht="16.5">
      <c r="A9" s="40" t="s">
        <v>384</v>
      </c>
      <c r="B9" s="41" t="s">
        <v>408</v>
      </c>
      <c r="C9" s="42" t="s">
        <v>391</v>
      </c>
      <c r="D9" s="42" t="s">
        <v>392</v>
      </c>
      <c r="E9" s="45" t="s">
        <v>387</v>
      </c>
      <c r="F9" s="46" t="s">
        <v>429</v>
      </c>
      <c r="G9" s="44" t="s">
        <v>409</v>
      </c>
      <c r="H9" s="91">
        <v>41556</v>
      </c>
      <c r="I9" s="91">
        <v>41556</v>
      </c>
      <c r="J9" s="89" t="str">
        <f t="shared" si="0"/>
        <v>V</v>
      </c>
      <c r="K9" s="89" t="str">
        <f t="shared" si="1"/>
        <v/>
      </c>
      <c r="L9" s="90" t="str">
        <f t="shared" si="2"/>
        <v>SA PM</v>
      </c>
      <c r="M9" s="90"/>
      <c r="N9" s="36"/>
      <c r="O9" s="22"/>
      <c r="P9" s="22"/>
    </row>
    <row r="10" spans="1:18" s="23" customFormat="1" ht="33">
      <c r="A10" s="40" t="s">
        <v>416</v>
      </c>
      <c r="B10" s="41" t="s">
        <v>410</v>
      </c>
      <c r="C10" s="42" t="s">
        <v>411</v>
      </c>
      <c r="D10" s="43" t="s">
        <v>415</v>
      </c>
      <c r="E10" s="45" t="s">
        <v>387</v>
      </c>
      <c r="F10" s="46" t="s">
        <v>429</v>
      </c>
      <c r="G10" s="44" t="s">
        <v>430</v>
      </c>
      <c r="H10" s="91">
        <v>41569</v>
      </c>
      <c r="I10" s="91">
        <v>41569</v>
      </c>
      <c r="J10" s="89" t="str">
        <f t="shared" si="0"/>
        <v>V</v>
      </c>
      <c r="K10" s="89" t="str">
        <f t="shared" si="1"/>
        <v/>
      </c>
      <c r="L10" s="90" t="str">
        <f t="shared" si="2"/>
        <v>SA PM</v>
      </c>
      <c r="M10" s="90"/>
      <c r="N10" s="36"/>
      <c r="O10" s="22"/>
      <c r="P10" s="22"/>
    </row>
    <row r="11" spans="1:18" s="23" customFormat="1" ht="16.5">
      <c r="A11" s="40" t="s">
        <v>420</v>
      </c>
      <c r="B11" s="41" t="s">
        <v>421</v>
      </c>
      <c r="C11" s="42" t="s">
        <v>422</v>
      </c>
      <c r="D11" s="43" t="s">
        <v>423</v>
      </c>
      <c r="E11" s="45" t="s">
        <v>424</v>
      </c>
      <c r="F11" s="46" t="s">
        <v>431</v>
      </c>
      <c r="G11" s="44" t="s">
        <v>430</v>
      </c>
      <c r="H11" s="91">
        <v>41575</v>
      </c>
      <c r="I11" s="91">
        <v>41575</v>
      </c>
      <c r="J11" s="89" t="str">
        <f t="shared" si="0"/>
        <v>V</v>
      </c>
      <c r="K11" s="89" t="str">
        <f t="shared" si="1"/>
        <v/>
      </c>
      <c r="L11" s="90" t="str">
        <f t="shared" si="2"/>
        <v>SA PM</v>
      </c>
      <c r="M11" s="90"/>
      <c r="N11" s="36"/>
      <c r="O11" s="22"/>
      <c r="P11" s="22"/>
    </row>
    <row r="12" spans="1:18" s="23" customFormat="1" ht="33">
      <c r="A12" s="40" t="s">
        <v>428</v>
      </c>
      <c r="B12" s="41" t="s">
        <v>425</v>
      </c>
      <c r="C12" s="42" t="s">
        <v>426</v>
      </c>
      <c r="D12" s="43" t="s">
        <v>427</v>
      </c>
      <c r="E12" s="45" t="s">
        <v>424</v>
      </c>
      <c r="F12" s="46" t="s">
        <v>429</v>
      </c>
      <c r="G12" s="46" t="s">
        <v>388</v>
      </c>
      <c r="H12" s="91">
        <v>41577</v>
      </c>
      <c r="I12" s="91">
        <v>41577</v>
      </c>
      <c r="J12" s="89" t="str">
        <f t="shared" si="0"/>
        <v>V</v>
      </c>
      <c r="K12" s="89" t="str">
        <f t="shared" si="1"/>
        <v/>
      </c>
      <c r="L12" s="90" t="str">
        <f t="shared" si="2"/>
        <v>SA PM</v>
      </c>
      <c r="M12" s="90"/>
      <c r="N12" s="36"/>
      <c r="O12" s="22"/>
      <c r="P12" s="22"/>
    </row>
    <row r="13" spans="1:18" s="23" customFormat="1" ht="31.15" customHeight="1">
      <c r="A13" s="40"/>
      <c r="B13" s="41"/>
      <c r="C13" s="42"/>
      <c r="D13" s="43"/>
      <c r="E13" s="45"/>
      <c r="F13" s="46"/>
      <c r="G13" s="46"/>
      <c r="H13" s="91"/>
      <c r="I13" s="92"/>
      <c r="J13" s="89" t="str">
        <f t="shared" si="0"/>
        <v/>
      </c>
      <c r="K13" s="89" t="str">
        <f t="shared" si="1"/>
        <v/>
      </c>
      <c r="L13" s="90"/>
      <c r="M13" s="90"/>
      <c r="N13" s="36"/>
      <c r="O13" s="22"/>
      <c r="P13" s="22"/>
    </row>
    <row r="14" spans="1:18" s="23" customFormat="1" ht="31.15" customHeight="1">
      <c r="A14" s="40"/>
      <c r="B14" s="41"/>
      <c r="C14" s="48"/>
      <c r="D14" s="43"/>
      <c r="E14" s="45"/>
      <c r="F14" s="46"/>
      <c r="G14" s="46"/>
      <c r="H14" s="91"/>
      <c r="I14" s="92"/>
      <c r="J14" s="89" t="str">
        <f t="shared" si="0"/>
        <v/>
      </c>
      <c r="K14" s="89" t="str">
        <f t="shared" si="1"/>
        <v/>
      </c>
      <c r="L14" s="90"/>
      <c r="M14" s="90"/>
      <c r="N14" s="36"/>
      <c r="O14" s="22"/>
      <c r="P14" s="22"/>
    </row>
    <row r="15" spans="1:18" s="23" customFormat="1" ht="31.15" customHeight="1">
      <c r="A15" s="40"/>
      <c r="B15" s="41"/>
      <c r="C15" s="48"/>
      <c r="D15" s="43"/>
      <c r="E15" s="45"/>
      <c r="F15" s="46"/>
      <c r="G15" s="46"/>
      <c r="H15" s="91"/>
      <c r="I15" s="91"/>
      <c r="J15" s="89" t="str">
        <f t="shared" si="0"/>
        <v/>
      </c>
      <c r="K15" s="89" t="str">
        <f t="shared" si="1"/>
        <v/>
      </c>
      <c r="L15" s="90"/>
      <c r="M15" s="90"/>
      <c r="N15" s="36"/>
      <c r="O15" s="22"/>
      <c r="P15" s="22"/>
    </row>
    <row r="16" spans="1:18" s="23" customFormat="1" ht="31.15" customHeight="1">
      <c r="A16" s="40"/>
      <c r="B16" s="41"/>
      <c r="C16" s="48"/>
      <c r="D16" s="43"/>
      <c r="E16" s="45"/>
      <c r="F16" s="46"/>
      <c r="G16" s="46"/>
      <c r="H16" s="91"/>
      <c r="I16" s="91"/>
      <c r="J16" s="89" t="str">
        <f t="shared" si="0"/>
        <v/>
      </c>
      <c r="K16" s="89" t="str">
        <f t="shared" si="1"/>
        <v/>
      </c>
      <c r="L16" s="90"/>
      <c r="M16" s="90"/>
      <c r="N16" s="36"/>
      <c r="O16" s="22"/>
      <c r="P16" s="22"/>
    </row>
    <row r="17" spans="1:16" s="23" customFormat="1" ht="31.15" customHeight="1">
      <c r="A17" s="40"/>
      <c r="B17" s="41"/>
      <c r="C17" s="48"/>
      <c r="D17" s="43"/>
      <c r="E17" s="45"/>
      <c r="F17" s="46"/>
      <c r="G17" s="46"/>
      <c r="H17" s="91"/>
      <c r="I17" s="92"/>
      <c r="J17" s="89" t="str">
        <f t="shared" si="0"/>
        <v/>
      </c>
      <c r="K17" s="89" t="str">
        <f t="shared" si="1"/>
        <v/>
      </c>
      <c r="L17" s="90"/>
      <c r="M17" s="90"/>
      <c r="N17" s="36"/>
      <c r="O17" s="22"/>
      <c r="P17" s="22"/>
    </row>
    <row r="18" spans="1:16" s="23" customFormat="1" ht="31.15" customHeight="1">
      <c r="A18" s="40"/>
      <c r="B18" s="41"/>
      <c r="C18" s="48"/>
      <c r="D18" s="43"/>
      <c r="E18" s="45"/>
      <c r="F18" s="46"/>
      <c r="G18" s="46"/>
      <c r="H18" s="92"/>
      <c r="I18" s="92"/>
      <c r="J18" s="89"/>
      <c r="K18" s="89"/>
      <c r="L18" s="90"/>
      <c r="M18" s="90"/>
      <c r="N18" s="36"/>
      <c r="O18" s="22"/>
      <c r="P18" s="22"/>
    </row>
    <row r="19" spans="1:16" s="23" customFormat="1" ht="31.15" customHeight="1">
      <c r="A19" s="40"/>
      <c r="B19" s="41"/>
      <c r="C19" s="48"/>
      <c r="D19" s="43"/>
      <c r="E19" s="45"/>
      <c r="F19" s="46"/>
      <c r="G19" s="46"/>
      <c r="H19" s="92"/>
      <c r="I19" s="92"/>
      <c r="J19" s="89"/>
      <c r="K19" s="89"/>
      <c r="L19" s="90"/>
      <c r="M19" s="90"/>
      <c r="N19" s="36"/>
      <c r="O19" s="22"/>
      <c r="P19" s="22"/>
    </row>
    <row r="20" spans="1:16" s="23" customFormat="1" ht="31.15" customHeight="1">
      <c r="A20" s="40"/>
      <c r="B20" s="41"/>
      <c r="C20" s="48"/>
      <c r="D20" s="43"/>
      <c r="E20" s="45"/>
      <c r="F20" s="46"/>
      <c r="G20" s="46"/>
      <c r="H20" s="92"/>
      <c r="I20" s="92"/>
      <c r="J20" s="89"/>
      <c r="K20" s="89"/>
      <c r="L20" s="90"/>
      <c r="M20" s="90"/>
      <c r="N20" s="36"/>
      <c r="O20" s="22"/>
      <c r="P20" s="22"/>
    </row>
    <row r="21" spans="1:16" s="23" customFormat="1" ht="31.15" customHeight="1">
      <c r="A21" s="40"/>
      <c r="B21" s="41"/>
      <c r="C21" s="48"/>
      <c r="D21" s="43"/>
      <c r="E21" s="45"/>
      <c r="F21" s="46"/>
      <c r="G21" s="46"/>
      <c r="H21" s="92"/>
      <c r="I21" s="92"/>
      <c r="J21" s="89"/>
      <c r="K21" s="89"/>
      <c r="L21" s="90"/>
      <c r="M21" s="90"/>
      <c r="N21" s="36"/>
      <c r="O21" s="22"/>
      <c r="P21" s="22"/>
    </row>
    <row r="22" spans="1:16" s="23" customFormat="1" ht="31.15" customHeight="1">
      <c r="A22" s="40"/>
      <c r="B22" s="41"/>
      <c r="C22" s="48"/>
      <c r="D22" s="43"/>
      <c r="E22" s="45"/>
      <c r="F22" s="46"/>
      <c r="G22" s="46"/>
      <c r="H22" s="92"/>
      <c r="I22" s="91"/>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7"/>
      <c r="B24" s="41"/>
      <c r="C24" s="48"/>
      <c r="D24" s="43"/>
      <c r="E24" s="45"/>
      <c r="F24" s="46"/>
      <c r="G24" s="46"/>
      <c r="H24" s="92"/>
      <c r="I24" s="91"/>
      <c r="J24" s="89" t="str">
        <f t="shared" ref="J24:J38" si="3">IF(I24="","","V")</f>
        <v/>
      </c>
      <c r="K24" s="89" t="str">
        <f t="shared" ref="K24:K38" si="4">IF(OR(J24&lt;&gt;"",C24=""),"","V")</f>
        <v/>
      </c>
      <c r="L24" s="90" t="str">
        <f t="shared" ref="L24:L38" si="5">IF(A24="","",LEFT(A24,FIND("-",A24)-1))</f>
        <v/>
      </c>
      <c r="M24" s="90"/>
      <c r="N24" s="36"/>
      <c r="O24" s="22"/>
      <c r="P24" s="22"/>
    </row>
    <row r="25" spans="1:16" s="23" customFormat="1" ht="31.15" customHeight="1">
      <c r="A25" s="47"/>
      <c r="B25" s="41"/>
      <c r="C25" s="48"/>
      <c r="D25" s="43"/>
      <c r="E25" s="45"/>
      <c r="F25" s="46"/>
      <c r="G25" s="46"/>
      <c r="H25" s="92"/>
      <c r="I25" s="91"/>
      <c r="J25" s="89" t="str">
        <f t="shared" si="3"/>
        <v/>
      </c>
      <c r="K25" s="89" t="str">
        <f t="shared" si="4"/>
        <v/>
      </c>
      <c r="L25" s="90" t="str">
        <f t="shared" si="5"/>
        <v/>
      </c>
      <c r="M25" s="90"/>
      <c r="N25" s="36"/>
      <c r="O25" s="22"/>
      <c r="P25" s="22"/>
    </row>
    <row r="26" spans="1:16" s="23" customFormat="1" ht="31.15" customHeight="1">
      <c r="A26" s="47"/>
      <c r="B26" s="41"/>
      <c r="C26" s="48"/>
      <c r="D26" s="43"/>
      <c r="E26" s="45"/>
      <c r="F26" s="46"/>
      <c r="G26" s="46"/>
      <c r="H26" s="92"/>
      <c r="I26" s="91"/>
      <c r="J26" s="89" t="str">
        <f t="shared" si="3"/>
        <v/>
      </c>
      <c r="K26" s="89" t="str">
        <f t="shared" si="4"/>
        <v/>
      </c>
      <c r="L26" s="90" t="str">
        <f t="shared" si="5"/>
        <v/>
      </c>
      <c r="M26" s="90"/>
      <c r="N26" s="36"/>
      <c r="O26" s="22"/>
      <c r="P26" s="22"/>
    </row>
    <row r="27" spans="1:16" s="23" customFormat="1" ht="31.15" customHeight="1">
      <c r="A27" s="47"/>
      <c r="B27" s="41"/>
      <c r="C27" s="48"/>
      <c r="D27" s="43"/>
      <c r="E27" s="45"/>
      <c r="F27" s="46"/>
      <c r="G27" s="46"/>
      <c r="H27" s="92"/>
      <c r="I27" s="91"/>
      <c r="J27" s="89" t="str">
        <f t="shared" si="3"/>
        <v/>
      </c>
      <c r="K27" s="89" t="str">
        <f t="shared" si="4"/>
        <v/>
      </c>
      <c r="L27" s="90" t="str">
        <f t="shared" si="5"/>
        <v/>
      </c>
      <c r="M27" s="90"/>
      <c r="N27" s="36"/>
      <c r="O27" s="22"/>
      <c r="P27" s="22"/>
    </row>
    <row r="28" spans="1:16" s="23" customFormat="1" ht="31.15" customHeight="1">
      <c r="A28" s="47"/>
      <c r="B28" s="41"/>
      <c r="C28" s="48"/>
      <c r="D28" s="43"/>
      <c r="E28" s="45"/>
      <c r="F28" s="46"/>
      <c r="G28" s="46"/>
      <c r="H28" s="92"/>
      <c r="I28" s="91"/>
      <c r="J28" s="89" t="str">
        <f t="shared" si="3"/>
        <v/>
      </c>
      <c r="K28" s="89" t="str">
        <f t="shared" si="4"/>
        <v/>
      </c>
      <c r="L28" s="90" t="str">
        <f t="shared" si="5"/>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8"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8"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8"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8"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8"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8"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8" s="23" customFormat="1" ht="31.15" customHeight="1">
      <c r="A39" s="47"/>
      <c r="B39" s="41"/>
      <c r="C39" s="48"/>
      <c r="D39" s="43"/>
      <c r="E39" s="45"/>
      <c r="F39" s="46"/>
      <c r="G39" s="46"/>
      <c r="H39" s="92"/>
      <c r="I39" s="91"/>
      <c r="J39" s="89" t="str">
        <f t="shared" ref="J39:J47" si="6">IF(I39="","","V")</f>
        <v/>
      </c>
      <c r="K39" s="89" t="str">
        <f t="shared" ref="K39:K47" si="7">IF(OR(J39&lt;&gt;"",C39=""),"","V")</f>
        <v/>
      </c>
      <c r="L39" s="90" t="str">
        <f t="shared" ref="L39:L47" si="8">IF(A39="","",LEFT(A39,FIND("-",A39)-1))</f>
        <v/>
      </c>
      <c r="M39" s="90"/>
      <c r="N39" s="36"/>
      <c r="O39" s="22"/>
      <c r="P39" s="22"/>
    </row>
    <row r="40" spans="1:18" s="23" customFormat="1" ht="31.15" customHeight="1">
      <c r="A40" s="47"/>
      <c r="B40" s="41"/>
      <c r="C40" s="48"/>
      <c r="D40" s="43"/>
      <c r="E40" s="45"/>
      <c r="F40" s="46"/>
      <c r="G40" s="46"/>
      <c r="H40" s="92"/>
      <c r="I40" s="91"/>
      <c r="J40" s="89" t="str">
        <f t="shared" si="6"/>
        <v/>
      </c>
      <c r="K40" s="89" t="str">
        <f t="shared" si="7"/>
        <v/>
      </c>
      <c r="L40" s="90" t="str">
        <f t="shared" si="8"/>
        <v/>
      </c>
      <c r="M40" s="90"/>
      <c r="N40" s="36"/>
      <c r="O40" s="22"/>
      <c r="P40" s="22"/>
    </row>
    <row r="41" spans="1:18" s="23" customFormat="1" ht="31.15" customHeight="1">
      <c r="A41" s="47"/>
      <c r="B41" s="41"/>
      <c r="C41" s="48"/>
      <c r="D41" s="43"/>
      <c r="E41" s="45"/>
      <c r="F41" s="46"/>
      <c r="G41" s="46"/>
      <c r="H41" s="92"/>
      <c r="I41" s="91"/>
      <c r="J41" s="89" t="str">
        <f t="shared" si="6"/>
        <v/>
      </c>
      <c r="K41" s="89" t="str">
        <f t="shared" si="7"/>
        <v/>
      </c>
      <c r="L41" s="90" t="str">
        <f t="shared" si="8"/>
        <v/>
      </c>
      <c r="M41" s="90"/>
      <c r="N41" s="36"/>
      <c r="O41" s="22"/>
      <c r="P41" s="22"/>
    </row>
    <row r="42" spans="1:18" s="23" customFormat="1" ht="31.15" customHeight="1">
      <c r="A42" s="47"/>
      <c r="B42" s="41"/>
      <c r="C42" s="48"/>
      <c r="D42" s="43"/>
      <c r="E42" s="45"/>
      <c r="F42" s="46"/>
      <c r="G42" s="46"/>
      <c r="H42" s="92"/>
      <c r="I42" s="91"/>
      <c r="J42" s="89" t="str">
        <f t="shared" si="6"/>
        <v/>
      </c>
      <c r="K42" s="89" t="str">
        <f t="shared" si="7"/>
        <v/>
      </c>
      <c r="L42" s="90" t="str">
        <f t="shared" si="8"/>
        <v/>
      </c>
      <c r="M42" s="90"/>
      <c r="N42" s="36"/>
      <c r="O42" s="22"/>
      <c r="P42" s="22"/>
    </row>
    <row r="43" spans="1:18" s="23" customFormat="1" ht="31.15" customHeight="1">
      <c r="A43" s="47"/>
      <c r="B43" s="41"/>
      <c r="C43" s="48"/>
      <c r="D43" s="43"/>
      <c r="E43" s="45"/>
      <c r="F43" s="46"/>
      <c r="G43" s="46"/>
      <c r="H43" s="92"/>
      <c r="I43" s="91"/>
      <c r="J43" s="89" t="str">
        <f t="shared" si="6"/>
        <v/>
      </c>
      <c r="K43" s="89" t="str">
        <f t="shared" si="7"/>
        <v/>
      </c>
      <c r="L43" s="90" t="str">
        <f t="shared" si="8"/>
        <v/>
      </c>
      <c r="M43" s="90"/>
      <c r="N43" s="36"/>
      <c r="O43" s="22"/>
      <c r="P43" s="22"/>
    </row>
    <row r="44" spans="1:18"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8"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8"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8"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8" s="23" customFormat="1" ht="31.15" customHeight="1">
      <c r="A48" s="86"/>
      <c r="B48" s="86"/>
      <c r="C48" s="86"/>
      <c r="D48" s="87"/>
      <c r="E48" s="86"/>
      <c r="F48" s="86"/>
      <c r="G48" s="86"/>
      <c r="H48" s="88"/>
      <c r="I48" s="88"/>
      <c r="J48" s="22"/>
      <c r="K48" s="22"/>
      <c r="L48" s="22"/>
      <c r="M48" s="22"/>
      <c r="N48" s="22"/>
      <c r="O48" s="22"/>
      <c r="P48" s="22"/>
      <c r="Q48" s="22"/>
      <c r="R48" s="22"/>
    </row>
    <row r="49" spans="1:18" s="23" customFormat="1" ht="31.15" customHeight="1">
      <c r="A49" s="86"/>
      <c r="B49" s="86"/>
      <c r="C49" s="86"/>
      <c r="D49" s="87"/>
      <c r="E49" s="86"/>
      <c r="F49" s="86"/>
      <c r="G49" s="86"/>
      <c r="H49" s="88"/>
      <c r="I49" s="88"/>
      <c r="J49" s="22"/>
      <c r="K49" s="22"/>
      <c r="L49" s="22"/>
      <c r="M49" s="22"/>
      <c r="N49" s="22"/>
      <c r="O49" s="22"/>
      <c r="P49" s="22"/>
      <c r="Q49" s="22"/>
      <c r="R49" s="22"/>
    </row>
    <row r="50" spans="1:18" s="23" customFormat="1" ht="31.15" customHeight="1">
      <c r="A50" s="86"/>
      <c r="B50" s="86"/>
      <c r="C50" s="86"/>
      <c r="D50" s="87"/>
      <c r="E50" s="86"/>
      <c r="F50" s="86"/>
      <c r="G50" s="86"/>
      <c r="H50" s="88"/>
      <c r="I50" s="88"/>
      <c r="J50" s="22"/>
      <c r="K50" s="22"/>
      <c r="L50" s="22"/>
      <c r="M50" s="22"/>
      <c r="N50" s="22"/>
      <c r="O50" s="22"/>
      <c r="P50" s="22"/>
      <c r="Q50" s="22"/>
      <c r="R50" s="22"/>
    </row>
    <row r="51" spans="1:18" s="23" customFormat="1" ht="31.15" customHeight="1">
      <c r="A51" s="86"/>
      <c r="B51" s="86"/>
      <c r="C51" s="86"/>
      <c r="D51" s="87"/>
      <c r="E51" s="86"/>
      <c r="F51" s="86"/>
      <c r="G51" s="86"/>
      <c r="H51" s="88"/>
      <c r="I51" s="88"/>
      <c r="J51" s="22"/>
      <c r="K51" s="22"/>
      <c r="L51" s="22"/>
      <c r="M51" s="22"/>
      <c r="N51" s="22"/>
      <c r="O51" s="22"/>
      <c r="P51" s="22"/>
      <c r="Q51" s="22"/>
      <c r="R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ht="31.15" customHeight="1">
      <c r="I103" s="88"/>
    </row>
    <row r="104" spans="1:18" ht="31.15" customHeight="1">
      <c r="I104" s="88"/>
    </row>
    <row r="105" spans="1:18" ht="31.15" customHeight="1">
      <c r="I105" s="88"/>
    </row>
    <row r="106" spans="1:18" ht="31.15" customHeight="1">
      <c r="I106" s="88"/>
    </row>
    <row r="107" spans="1:18" ht="31.15" customHeight="1">
      <c r="I107" s="88"/>
    </row>
    <row r="108" spans="1:18" ht="31.15" customHeight="1">
      <c r="I108" s="88"/>
    </row>
    <row r="109" spans="1:18" ht="31.15" customHeight="1">
      <c r="I109" s="88"/>
    </row>
  </sheetData>
  <sheetProtection selectLockedCells="1"/>
  <phoneticPr fontId="23" type="noConversion"/>
  <dataValidations count="5">
    <dataValidation type="list" allowBlank="1" showInputMessage="1" showErrorMessage="1" sqref="C48:C58 D59:E102">
      <formula1>"需求,分析,資安,設計,測試,規範,SLA,其他"</formula1>
    </dataValidation>
    <dataValidation type="list" allowBlank="1" showInputMessage="1" showErrorMessage="1" sqref="J3:K47">
      <formula1>"V"</formula1>
    </dataValidation>
    <dataValidation type="list" allowBlank="1" showInputMessage="1" showErrorMessage="1" sqref="A3:A47">
      <formula1>次數選單</formula1>
    </dataValidation>
    <dataValidation type="list" allowBlank="1" showInputMessage="1" showErrorMessage="1" sqref="F3:F65508">
      <formula1>植入Bug來源</formula1>
    </dataValidation>
    <dataValidation type="list" allowBlank="1" showInputMessage="1" showErrorMessage="1" sqref="G3:G65508">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張翔惟 a8907010</cp:lastModifiedBy>
  <cp:lastPrinted>2013-04-10T01:39:43Z</cp:lastPrinted>
  <dcterms:created xsi:type="dcterms:W3CDTF">2011-01-13T12:42:08Z</dcterms:created>
  <dcterms:modified xsi:type="dcterms:W3CDTF">2013-11-26T05:11:09Z</dcterms:modified>
</cp:coreProperties>
</file>