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270" windowWidth="10920" windowHeight="561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10" i="22" l="1"/>
  <c r="Q10" i="22"/>
  <c r="N10" i="22" s="1"/>
  <c r="P10" i="22" l="1"/>
  <c r="M9" i="22"/>
  <c r="Q9" i="22"/>
  <c r="N9" i="22" s="1"/>
  <c r="P9" i="22" l="1"/>
  <c r="L8" i="24"/>
  <c r="J8" i="24"/>
  <c r="K8" i="24" s="1"/>
  <c r="M8" i="22"/>
  <c r="Q8" i="22"/>
  <c r="N8" i="22" s="1"/>
  <c r="P8" i="22" l="1"/>
  <c r="J7" i="24" l="1"/>
  <c r="K7" i="24" s="1"/>
  <c r="J6" i="24"/>
  <c r="J5" i="24"/>
  <c r="J4" i="24"/>
  <c r="J3" i="24"/>
  <c r="K3" i="24" s="1"/>
  <c r="K6" i="24" l="1"/>
  <c r="O10" i="22"/>
  <c r="K4" i="24"/>
  <c r="O8" i="22"/>
  <c r="K5" i="24"/>
  <c r="O9" i="22"/>
  <c r="L7" i="24"/>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s="1"/>
  <c r="O7" i="22" l="1"/>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<sst xmlns="http://schemas.openxmlformats.org/spreadsheetml/2006/main" count="956" uniqueCount="413">
  <si>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</si>
  <si>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</si>
  <si>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</si>
  <si>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</si>
  <si>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</si>
  <si>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</si>
  <si>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</si>
  <si>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</si>
  <si>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</si>
  <si>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</si>
  <si>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</si>
  <si>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</si>
  <si>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</si>
  <si>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</si>
  <si>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</si>
  <si>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</si>
  <si>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</si>
  <si>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</si>
  <si>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</si>
  <si>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</si>
  <si>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</si>
  <si>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</si>
  <si>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</si>
  <si>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</si>
  <si>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</si>
  <si>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</si>
  <si>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</si>
  <si>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</si>
  <si>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</si>
  <si>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</si>
  <si>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</si>
  <si>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</si>
  <si>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</si>
  <si>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</si>
  <si>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</si>
  <si>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</si>
  <si>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</si>
  <si>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</si>
  <si>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</si>
  <si>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</si>
  <si>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</si>
  <si>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</si>
  <si>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</si>
  <si>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</si>
  <si>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</si>
  <si>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</si>
  <si>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</si>
  <si>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</si>
  <si>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</si>
  <si>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</si>
  <si>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</si>
  <si>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</si>
  <si>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</si>
  <si>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</si>
  <si>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</si>
  <si>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</si>
  <si>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</si>
  <si>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</si>
  <si>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</si>
  <si>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</si>
  <si>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</si>
  <si>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</si>
  <si>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</si>
  <si>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</si>
  <si>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</si>
  <si>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</si>
  <si>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</si>
  <si>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</si>
  <si>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</si>
  <si>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</si>
  <si>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</si>
  <si>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</si>
  <si>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</si>
  <si>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</si>
  <si>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</si>
  <si>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</si>
  <si>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</si>
  <si>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</si>
  <si>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</si>
  <si>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</si>
  <si>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</si>
  <si>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</si>
  <si>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</si>
  <si>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</si>
  <si>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</si>
  <si>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</si>
  <si>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</si>
  <si>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</si>
  <si>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</si>
  <si>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</si>
  <si>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</si>
  <si>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</si>
  <si>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</si>
  <si>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</si>
  <si>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</si>
  <si>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</si>
  <si>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</si>
  <si>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</si>
  <si>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</si>
  <si>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</si>
  <si>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</si>
  <si>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</si>
  <si>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</si>
  <si>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</si>
  <si>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</si>
  <si>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</si>
  <si>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</si>
  <si>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</si>
  <si>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</si>
  <si>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</si>
  <si>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</si>
  <si>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</si>
  <si>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</si>
  <si>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</si>
  <si>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</si>
  <si>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</si>
  <si>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</si>
  <si>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</si>
  <si>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</si>
  <si>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</si>
  <si>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</si>
  <si>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</si>
  <si>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</si>
  <si>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</si>
  <si>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</si>
  <si>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</si>
  <si>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</si>
  <si>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</si>
  <si>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</si>
  <si>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</si>
  <si>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</si>
  <si>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</si>
  <si>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</si>
  <si>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</si>
  <si>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</si>
  <si>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</si>
  <si>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</si>
  <si>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</si>
  <si>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</si>
  <si>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</si>
  <si>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</si>
  <si>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</si>
  <si>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</si>
  <si>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</si>
  <si>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</si>
  <si>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</si>
  <si>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</si>
  <si>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</si>
  <si>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</si>
  <si>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</si>
  <si>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</si>
  <si>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</si>
  <si>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</si>
  <si>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</si>
  <si>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</si>
  <si>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</si>
  <si>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</si>
  <si>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</si>
  <si>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</si>
  <si>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</si>
  <si>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</si>
  <si>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</si>
  <si>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</si>
  <si>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</si>
  <si>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</si>
  <si>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</si>
  <si>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</si>
  <si>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</si>
  <si>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</si>
  <si>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</si>
  <si>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</si>
  <si>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</si>
  <si>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</si>
  <si>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</si>
  <si>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</si>
  <si>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</si>
  <si>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</si>
  <si>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</si>
  <si>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</si>
  <si>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</si>
  <si>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</si>
  <si>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</si>
  <si>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</si>
  <si>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</si>
  <si>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</si>
  <si>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</si>
  <si>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</si>
  <si>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</si>
  <si>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</si>
  <si>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</si>
  <si>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</si>
  <si>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</si>
  <si>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</si>
  <si>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</si>
  <si>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</si>
  <si>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</si>
  <si>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</si>
  <si>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</si>
  <si>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</si>
  <si>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</si>
  <si>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</si>
  <si>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</si>
  <si>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</si>
  <si>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</si>
  <si>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</si>
  <si>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</si>
  <si>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</si>
  <si>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</si>
  <si>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</si>
  <si>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</si>
  <si>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</si>
  <si>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</si>
  <si>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</si>
  <si>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</si>
  <si>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</si>
  <si>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</si>
  <si>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</si>
  <si>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</si>
  <si>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</si>
  <si>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</si>
  <si>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</si>
  <si>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</si>
  <si>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</si>
  <si>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</si>
  <si>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</si>
  <si>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</si>
  <si>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</si>
  <si>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</si>
  <si>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</si>
  <si>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</si>
  <si>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</si>
  <si>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</si>
  <si>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</si>
  <si>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</si>
  <si>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</si>
  <si>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</si>
  <si>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</si>
  <si>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</si>
  <si>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</si>
  <si>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</si>
  <si>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</si>
  <si>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</si>
  <si>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</si>
  <si>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</si>
  <si>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</si>
  <si>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</si>
  <si>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</si>
  <si>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</si>
  <si>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</si>
  <si>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</si>
  <si>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</si>
  <si>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</si>
  <si>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</si>
  <si>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</si>
  <si>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</si>
  <si>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</si>
  <si>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</si>
  <si>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</si>
  <si>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</si>
  <si>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</si>
  <si>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</si>
  <si>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</si>
  <si>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</si>
  <si>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</si>
  <si>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</si>
  <si>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</si>
  <si>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</si>
  <si>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</si>
  <si>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</si>
  <si>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</si>
  <si>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</si>
  <si>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</si>
  <si>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</si>
  <si>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</si>
  <si>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</si>
  <si>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</si>
  <si>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</si>
  <si>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</si>
  <si>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</si>
  <si>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</si>
  <si>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</si>
  <si>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</si>
  <si>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</si>
  <si>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</si>
  <si>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</si>
  <si>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</si>
  <si>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</si>
  <si>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</si>
  <si>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</si>
  <si>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</si>
  <si>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</si>
  <si>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</si>
  <si>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</si>
  <si>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</si>
  <si>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</si>
  <si>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</si>
  <si>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</si>
  <si>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</si>
  <si>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</si>
  <si>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</si>
  <si>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</si>
  <si>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</si>
  <si>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</si>
  <si>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</si>
  <si>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</si>
  <si>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</si>
  <si>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</si>
  <si>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</si>
  <si>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</si>
  <si>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</si>
  <si>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</si>
  <si>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</si>
  <si>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</si>
  <si>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</si>
  <si>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</si>
  <si>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</si>
  <si>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</si>
  <si>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</si>
  <si>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</si>
  <si>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</si>
  <si>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</si>
  <si>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</si>
  <si>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</si>
  <si>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</si>
  <si>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</si>
  <si>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</si>
  <si>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</si>
  <si>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</si>
  <si>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</si>
  <si>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</si>
  <si>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</si>
  <si>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</si>
  <si>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</si>
  <si>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</si>
  <si>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</si>
  <si>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</si>
  <si>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</si>
  <si>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</si>
  <si>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</si>
  <si>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</si>
  <si>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</si>
  <si>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</si>
  <si>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</si>
  <si>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</si>
  <si>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</si>
  <si>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</si>
  <si>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</si>
  <si>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</si>
  <si>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</si>
  <si>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</si>
  <si>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</si>
  <si>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</si>
  <si>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</si>
  <si>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</si>
  <si>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</si>
  <si>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</si>
  <si>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</si>
  <si>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</si>
  <si>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</si>
  <si>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</si>
  <si>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</si>
  <si>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</si>
  <si>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</si>
  <si>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</si>
  <si>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</si>
  <si>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</si>
  <si>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</si>
  <si>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</si>
  <si>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</si>
  <si>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</si>
  <si>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</si>
  <si>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</si>
  <si>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</si>
  <si>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</si>
  <si>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</si>
  <si>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</si>
  <si>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</si>
  <si>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</si>
  <si>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</si>
  <si>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</si>
  <si>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</si>
  <si>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</si>
  <si>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</si>
  <si>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</si>
  <si>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如左列所示</t>
    <phoneticPr fontId="23" type="noConversion"/>
  </si>
  <si>
    <t>陳懿信</t>
    <phoneticPr fontId="20" type="noConversion"/>
  </si>
  <si>
    <t>懿信、慕霖</t>
    <phoneticPr fontId="20" type="noConversion"/>
  </si>
  <si>
    <t>慕霖</t>
    <phoneticPr fontId="20" type="noConversion"/>
  </si>
  <si>
    <t>異常訊息尚未與APF訊息表統整，請將RA006中的異常訊息改列訊息表No.</t>
    <phoneticPr fontId="23" type="noConversion"/>
  </si>
  <si>
    <t>懿信</t>
    <phoneticPr fontId="23" type="noConversion"/>
  </si>
  <si>
    <t>帳號設定由其他功能呼叫時(ex:逾期)，顯示的模式為浮動式 or 顯示於iframe內但功能列表無法點選?</t>
    <phoneticPr fontId="23" type="noConversion"/>
  </si>
  <si>
    <t>以浮動模式執行</t>
    <phoneticPr fontId="23" type="noConversion"/>
  </si>
  <si>
    <t>懿信</t>
    <phoneticPr fontId="23" type="noConversion"/>
  </si>
  <si>
    <t>功能分析</t>
  </si>
  <si>
    <t>SA PM-2</t>
  </si>
  <si>
    <t>2</t>
    <phoneticPr fontId="23" type="noConversion"/>
  </si>
  <si>
    <t>SA PM-3</t>
  </si>
  <si>
    <t>3</t>
    <phoneticPr fontId="23" type="noConversion"/>
  </si>
  <si>
    <t>超過20個字元的欄位應說明欄位實際長度為幾px，其餘則填寫比照UI規範</t>
    <phoneticPr fontId="23" type="noConversion"/>
  </si>
  <si>
    <t>新/舊PW將再清楚標列</t>
    <phoneticPr fontId="23" type="noConversion"/>
  </si>
  <si>
    <t>表達不清楚</t>
  </si>
  <si>
    <t>考慮不足</t>
  </si>
  <si>
    <t>強化</t>
  </si>
  <si>
    <t>SD PM</t>
  </si>
  <si>
    <t>OK</t>
  </si>
  <si>
    <t>陳慕霖</t>
    <phoneticPr fontId="20" type="noConversion"/>
  </si>
  <si>
    <t>懿信、慕霖、鈺杰、英杰</t>
    <phoneticPr fontId="20" type="noConversion"/>
  </si>
  <si>
    <t>鈺杰</t>
    <phoneticPr fontId="20" type="noConversion"/>
  </si>
  <si>
    <t>SD PM-4</t>
  </si>
  <si>
    <t>4</t>
    <phoneticPr fontId="23" type="noConversion"/>
  </si>
  <si>
    <t>因原考量收歸公用程式，目前仍需將SD寫於各自spec</t>
    <phoneticPr fontId="23" type="noConversion"/>
  </si>
  <si>
    <t>[清除重填]SD未清楚標列(MM1)</t>
    <phoneticPr fontId="23" type="noConversion"/>
  </si>
  <si>
    <t>英杰</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</si>
</sst>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I7" activePane="bottomRight" state="frozen"/>
      <selection pane="topRight" activeCell="C1" sqref="C1"/>
      <selection pane="bottomLeft" activeCell="A7" sqref="A7"/>
      <selection pane="bottomRight" activeCell="N8" sqref="N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4</v>
      </c>
      <c r="D5" s="108">
        <f>SUM($M$7:$M$27)</f>
        <v>2.3333333333333357</v>
      </c>
      <c r="E5" s="99">
        <f>SUM($J$7:$J$27)</f>
        <v>10</v>
      </c>
      <c r="F5" s="109">
        <f ca="1">SUM($N$7:$N$27)</f>
        <v>4</v>
      </c>
      <c r="G5" s="109">
        <f ca="1">SUM($O$7:$O$27)</f>
        <v>3</v>
      </c>
      <c r="H5" s="110">
        <f ca="1">F5-G5</f>
        <v>1</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41569</v>
      </c>
      <c r="F7" s="140" t="s">
        <v>383</v>
      </c>
      <c r="G7" s="66">
        <v>41569</v>
      </c>
      <c r="H7" s="67">
        <v>0.58333333333333337</v>
      </c>
      <c r="I7" s="67">
        <v>0.60416666666666663</v>
      </c>
      <c r="J7" s="65">
        <v>2</v>
      </c>
      <c r="K7" s="68" t="s">
        <v>386</v>
      </c>
      <c r="L7" s="69" t="s">
        <v>387</v>
      </c>
      <c r="M7" s="70">
        <f>IF(C7="","",J7*(I7-H7)*24)</f>
        <v>0.99999999999999645</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v>2</v>
      </c>
      <c r="C8" s="65" t="s">
        <v>379</v>
      </c>
      <c r="D8" s="140" t="s">
        <v>385</v>
      </c>
      <c r="E8" s="66">
        <v>41569</v>
      </c>
      <c r="F8" s="140" t="s">
        <v>383</v>
      </c>
      <c r="G8" s="66">
        <v>41572</v>
      </c>
      <c r="H8" s="67">
        <v>0.70833333333333337</v>
      </c>
      <c r="I8" s="67">
        <v>0.71527777777777779</v>
      </c>
      <c r="J8" s="65">
        <v>2</v>
      </c>
      <c r="K8" s="68" t="s">
        <v>386</v>
      </c>
      <c r="L8" s="69" t="s">
        <v>387</v>
      </c>
      <c r="M8" s="70">
        <f>IF(C8="","",J8*(I8-H8)*24)</f>
        <v>0.33333333333333215</v>
      </c>
      <c r="N8" s="63">
        <f>IF(C8="","",COUNTIF(改善明細!A:A,Q8))</f>
        <v>1</v>
      </c>
      <c r="O8" s="63">
        <f>IF(C8="","",COUNTIFS(改善明細!$A:$A,Q8, 改善明細!$J:$J,"V"))</f>
        <v>1</v>
      </c>
      <c r="P8" s="71" t="str">
        <f t="shared" ref="P8" si="1">IF(Q8="","",LEFT(Q8,FIND("-",Q8)-1))</f>
        <v>SA PM</v>
      </c>
      <c r="Q8" s="71" t="str">
        <f>IF(OR(A8="",B8=""),"",A8&amp;"-"&amp;B8)</f>
        <v>SA PM-2</v>
      </c>
      <c r="R8" s="72"/>
    </row>
    <row r="9" spans="1:20" s="55" customFormat="1" ht="16.5">
      <c r="A9" s="64" t="s">
        <v>380</v>
      </c>
      <c r="B9" s="1">
        <v>3</v>
      </c>
      <c r="C9" s="65" t="s">
        <v>379</v>
      </c>
      <c r="D9" s="140" t="s">
        <v>385</v>
      </c>
      <c r="E9" s="66">
        <v>41579</v>
      </c>
      <c r="F9" s="140" t="s">
        <v>383</v>
      </c>
      <c r="G9" s="66">
        <v>41579</v>
      </c>
      <c r="H9" s="67">
        <v>0.58333333333333337</v>
      </c>
      <c r="I9" s="67">
        <v>0.59027777777777779</v>
      </c>
      <c r="J9" s="65">
        <v>2</v>
      </c>
      <c r="K9" s="68" t="s">
        <v>386</v>
      </c>
      <c r="L9" s="69" t="s">
        <v>387</v>
      </c>
      <c r="M9" s="70">
        <f>IF(C9="","",J9*(I9-H9)*24)</f>
        <v>0.33333333333333215</v>
      </c>
      <c r="N9" s="63">
        <f>IF(C9="","",COUNTIF(改善明細!A:A,Q9))</f>
        <v>1</v>
      </c>
      <c r="O9" s="63">
        <f>IF(C9="","",COUNTIFS(改善明細!$A:$A,Q9, 改善明細!$J:$J,"V"))</f>
        <v>1</v>
      </c>
      <c r="P9" s="71" t="str">
        <f t="shared" ref="P9" si="2">IF(Q9="","",LEFT(Q9,FIND("-",Q9)-1))</f>
        <v>SA PM</v>
      </c>
      <c r="Q9" s="71" t="str">
        <f>IF(OR(A9="",B9=""),"",A9&amp;"-"&amp;B9)</f>
        <v>SA PM-3</v>
      </c>
      <c r="R9" s="72"/>
    </row>
    <row r="10" spans="1:20" s="55" customFormat="1" ht="16.5">
      <c r="A10" s="64" t="s">
        <v>403</v>
      </c>
      <c r="B10" s="1">
        <v>4</v>
      </c>
      <c r="C10" s="65" t="s">
        <v>404</v>
      </c>
      <c r="D10" s="140" t="s">
        <v>385</v>
      </c>
      <c r="E10" s="66">
        <v>41598</v>
      </c>
      <c r="F10" s="140" t="s">
        <v>405</v>
      </c>
      <c r="G10" s="66">
        <v>41598</v>
      </c>
      <c r="H10" s="67">
        <v>0.75</v>
      </c>
      <c r="I10" s="67">
        <v>0.75694444444444453</v>
      </c>
      <c r="J10" s="65">
        <v>4</v>
      </c>
      <c r="K10" s="68" t="s">
        <v>406</v>
      </c>
      <c r="L10" s="69" t="s">
        <v>407</v>
      </c>
      <c r="M10" s="70">
        <f>IF(C10="","",J10*(I10-H10)*24)</f>
        <v>0.66666666666667496</v>
      </c>
      <c r="N10" s="63">
        <f>IF(C10="","",COUNTIF(改善明細!A:A,Q10))</f>
        <v>1</v>
      </c>
      <c r="O10" s="63">
        <f>IF(C10="","",COUNTIFS(改善明細!$A:$A,Q10, 改善明細!$J:$J,"V"))</f>
        <v>0</v>
      </c>
      <c r="P10" s="71" t="str">
        <f t="shared" ref="P10" si="3">IF(Q10="","",LEFT(Q10,FIND("-",Q10)-1))</f>
        <v>SD PM</v>
      </c>
      <c r="Q10" s="71" t="str">
        <f>IF(OR(A10="",B10=""),"",A10&amp;"-"&amp;B10)</f>
        <v>SD PM-4</v>
      </c>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5">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G7" sqref="G7"/>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388</v>
      </c>
      <c r="D3" s="43" t="s">
        <v>384</v>
      </c>
      <c r="E3" s="45" t="s">
        <v>389</v>
      </c>
      <c r="F3" s="46" t="s">
        <v>393</v>
      </c>
      <c r="G3" s="44" t="s">
        <v>400</v>
      </c>
      <c r="H3" s="91">
        <v>41569</v>
      </c>
      <c r="I3" s="91">
        <v>41569</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394</v>
      </c>
      <c r="B4" s="41" t="s">
        <v>395</v>
      </c>
      <c r="C4" s="42" t="s">
        <v>390</v>
      </c>
      <c r="D4" s="43" t="s">
        <v>391</v>
      </c>
      <c r="E4" s="45" t="s">
        <v>392</v>
      </c>
      <c r="F4" s="46" t="s">
        <v>393</v>
      </c>
      <c r="G4" s="44" t="s">
        <v>401</v>
      </c>
      <c r="H4" s="91">
        <v>41577</v>
      </c>
      <c r="I4" s="91">
        <v>41577</v>
      </c>
      <c r="J4" s="89" t="str">
        <f t="shared" si="0"/>
        <v>V</v>
      </c>
      <c r="K4" s="89" t="str">
        <f t="shared" si="1"/>
        <v/>
      </c>
      <c r="L4" s="90" t="str">
        <f t="shared" si="2"/>
        <v>SA PM</v>
      </c>
      <c r="M4" s="90"/>
      <c r="N4" s="36"/>
      <c r="O4" s="22"/>
      <c r="P4" s="22"/>
    </row>
    <row r="5" spans="1:18" s="23" customFormat="1" ht="33">
      <c r="A5" s="40" t="s">
        <v>396</v>
      </c>
      <c r="B5" s="41" t="s">
        <v>397</v>
      </c>
      <c r="C5" s="42" t="s">
        <v>398</v>
      </c>
      <c r="D5" s="43" t="s">
        <v>399</v>
      </c>
      <c r="E5" s="45" t="s">
        <v>392</v>
      </c>
      <c r="F5" s="46" t="s">
        <v>393</v>
      </c>
      <c r="G5" s="44" t="s">
        <v>402</v>
      </c>
      <c r="H5" s="91">
        <v>41582</v>
      </c>
      <c r="I5" s="91">
        <v>41582</v>
      </c>
      <c r="J5" s="89" t="str">
        <f t="shared" si="0"/>
        <v>V</v>
      </c>
      <c r="K5" s="89" t="str">
        <f t="shared" si="1"/>
        <v/>
      </c>
      <c r="L5" s="90" t="str">
        <f t="shared" si="2"/>
        <v>SA PM</v>
      </c>
      <c r="M5" s="90"/>
      <c r="N5" s="36"/>
      <c r="O5" s="22"/>
      <c r="P5" s="22"/>
    </row>
    <row r="6" spans="1:18" s="23" customFormat="1" ht="47.25" customHeight="1">
      <c r="A6" s="40" t="s">
        <v>408</v>
      </c>
      <c r="B6" s="41" t="s">
        <v>409</v>
      </c>
      <c r="C6" s="42" t="s">
        <v>411</v>
      </c>
      <c r="D6" s="43" t="s">
        <v>410</v>
      </c>
      <c r="E6" s="45" t="s">
        <v>412</v>
      </c>
      <c r="F6" s="46" t="s">
        <v>393</v>
      </c>
      <c r="G6" s="44" t="s">
        <v>400</v>
      </c>
      <c r="H6" s="91">
        <v>41598</v>
      </c>
      <c r="I6" s="91"/>
      <c r="J6" s="89" t="str">
        <f t="shared" si="0"/>
        <v/>
      </c>
      <c r="K6" s="89" t="str">
        <f t="shared" si="1"/>
        <v>V</v>
      </c>
      <c r="L6" s="90" t="str">
        <f t="shared" si="2"/>
        <v>SD PM</v>
      </c>
      <c r="M6" s="90"/>
      <c r="N6" s="36"/>
      <c r="O6" s="22"/>
      <c r="P6" s="22"/>
    </row>
    <row r="7" spans="1:18" s="23" customFormat="1" ht="73.5" customHeight="1">
      <c r="A7" s="40"/>
      <c r="B7" s="41"/>
      <c r="C7" s="42"/>
      <c r="D7" s="43"/>
      <c r="E7" s="45"/>
      <c r="F7" s="46"/>
      <c r="G7" s="44"/>
      <c r="H7" s="91"/>
      <c r="I7" s="91"/>
      <c r="J7" s="89" t="str">
        <f t="shared" si="0"/>
        <v/>
      </c>
      <c r="K7" s="89" t="str">
        <f t="shared" si="1"/>
        <v/>
      </c>
      <c r="L7" s="90" t="str">
        <f t="shared" si="2"/>
        <v/>
      </c>
      <c r="M7" s="90"/>
      <c r="N7" s="36"/>
      <c r="O7" s="22"/>
      <c r="P7" s="22"/>
    </row>
    <row r="8" spans="1:18" s="23" customFormat="1" ht="16.5">
      <c r="A8" s="40"/>
      <c r="B8" s="41"/>
      <c r="C8" s="42"/>
      <c r="D8" s="43"/>
      <c r="E8" s="45"/>
      <c r="F8" s="46"/>
      <c r="G8" s="44"/>
      <c r="H8" s="91"/>
      <c r="I8" s="91"/>
      <c r="J8" s="89" t="str">
        <f t="shared" si="0"/>
        <v/>
      </c>
      <c r="K8" s="89" t="str">
        <f t="shared" si="1"/>
        <v/>
      </c>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2013-11-26T05:10:47Z</dcterms:modified>
</cp:coreProperties>
</file>