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180" windowWidth="10920" windowHeight="570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Q8" i="22" l="1"/>
  <c r="P8" i="22" s="1"/>
  <c r="M8" i="22"/>
  <c r="N8" i="22" l="1"/>
  <c r="O8" i="22"/>
  <c r="M7" i="22"/>
  <c r="J5" i="24" l="1"/>
  <c r="L7" i="24" l="1"/>
  <c r="L8" i="24"/>
  <c r="L9" i="24"/>
  <c r="L10" i="24"/>
  <c r="L11" i="24"/>
  <c r="L6" i="24"/>
  <c r="L5" i="24" l="1"/>
  <c r="L4" i="24" l="1"/>
  <c r="J3" i="24" l="1"/>
  <c r="K3" i="24" s="1"/>
  <c r="O16" i="22" l="1"/>
  <c r="N13" i="22"/>
  <c r="C5" i="22"/>
  <c r="C1" i="24"/>
  <c r="O20" i="22"/>
  <c r="M11" i="22"/>
  <c r="M12" i="22"/>
  <c r="M13" i="22"/>
  <c r="M14" i="22"/>
  <c r="M15" i="22"/>
  <c r="M16" i="22"/>
  <c r="M17" i="22"/>
  <c r="M18" i="22"/>
  <c r="M19"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0" i="22"/>
  <c r="B20" i="22"/>
  <c r="Q20" i="22" s="1"/>
  <c r="P20" i="22" s="1"/>
  <c r="B19" i="22"/>
  <c r="Q19" i="22" s="1"/>
  <c r="P19" i="22" s="1"/>
  <c r="B18" i="22"/>
  <c r="Q18" i="22" s="1"/>
  <c r="P18" i="22" s="1"/>
  <c r="B17" i="22"/>
  <c r="Q17" i="22" s="1"/>
  <c r="P17" i="22" s="1"/>
  <c r="B16" i="22"/>
  <c r="Q16" i="22" s="1"/>
  <c r="P16" i="22" s="1"/>
  <c r="Q9" i="22"/>
  <c r="Q10" i="22"/>
  <c r="P10"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N7" i="22" l="1"/>
  <c r="O7" i="22"/>
  <c r="P9" i="22"/>
  <c r="P7" i="22"/>
  <c r="D5" i="22"/>
  <c r="G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<sst xmlns="http://schemas.openxmlformats.org/spreadsheetml/2006/main" count="923" uniqueCount="395">
  <si>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</si>
  <si>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</si>
  <si>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</si>
  <si>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</si>
  <si>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</si>
  <si>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</si>
  <si>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</si>
  <si>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</si>
  <si>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</si>
  <si>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</si>
  <si>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</si>
  <si>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</si>
  <si>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</si>
  <si>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</si>
  <si>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</si>
  <si>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</si>
  <si>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</si>
  <si>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</si>
  <si>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</si>
  <si>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</si>
  <si>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</si>
  <si>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</si>
  <si>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</si>
  <si>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</si>
  <si>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</si>
  <si>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</si>
  <si>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</si>
  <si>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</si>
  <si>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</si>
  <si>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</si>
  <si>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</si>
  <si>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</si>
  <si>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</si>
  <si>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</si>
  <si>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</si>
  <si>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</si>
  <si>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</si>
  <si>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</si>
  <si>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</si>
  <si>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</si>
  <si>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</si>
  <si>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</si>
  <si>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</si>
  <si>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</si>
  <si>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</si>
  <si>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</si>
  <si>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</si>
  <si>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</si>
  <si>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</si>
  <si>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</si>
  <si>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</si>
  <si>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</si>
  <si>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</si>
  <si>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</si>
  <si>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</si>
  <si>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</si>
  <si>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</si>
  <si>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</si>
  <si>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</si>
  <si>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</si>
  <si>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</si>
  <si>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</si>
  <si>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</si>
  <si>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</si>
  <si>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</si>
  <si>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</si>
  <si>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</si>
  <si>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</si>
  <si>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</si>
  <si>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</si>
  <si>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</si>
  <si>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</si>
  <si>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</si>
  <si>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</si>
  <si>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</si>
  <si>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</si>
  <si>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</si>
  <si>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</si>
  <si>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</si>
  <si>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</si>
  <si>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</si>
  <si>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</si>
  <si>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</si>
  <si>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</si>
  <si>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</si>
  <si>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</si>
  <si>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</si>
  <si>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</si>
  <si>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</si>
  <si>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</si>
  <si>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</si>
  <si>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</si>
  <si>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</si>
  <si>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</si>
  <si>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</si>
  <si>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</si>
  <si>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</si>
  <si>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</si>
  <si>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</si>
  <si>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</si>
  <si>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</si>
  <si>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</si>
  <si>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</si>
  <si>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</si>
  <si>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</si>
  <si>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</si>
  <si>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</si>
  <si>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</si>
  <si>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</si>
  <si>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</si>
  <si>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</si>
  <si>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</si>
  <si>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</si>
  <si>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</si>
  <si>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</si>
  <si>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</si>
  <si>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</si>
  <si>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</si>
  <si>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</si>
  <si>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</si>
  <si>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</si>
  <si>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</si>
  <si>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</si>
  <si>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</si>
  <si>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</si>
  <si>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</si>
  <si>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</si>
  <si>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</si>
  <si>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</si>
  <si>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</si>
  <si>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</si>
  <si>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</si>
  <si>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</si>
  <si>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</si>
  <si>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</si>
  <si>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</si>
  <si>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</si>
  <si>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</si>
  <si>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</si>
  <si>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</si>
  <si>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</si>
  <si>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</si>
  <si>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</si>
  <si>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</si>
  <si>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</si>
  <si>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</si>
  <si>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</si>
  <si>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</si>
  <si>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</si>
  <si>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</si>
  <si>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</si>
  <si>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</si>
  <si>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</si>
  <si>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</si>
  <si>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</si>
  <si>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</si>
  <si>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</si>
  <si>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</si>
  <si>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</si>
  <si>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</si>
  <si>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</si>
  <si>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</si>
  <si>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</si>
  <si>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</si>
  <si>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</si>
  <si>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</si>
  <si>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</si>
  <si>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</si>
  <si>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</si>
  <si>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</si>
  <si>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</si>
  <si>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</si>
  <si>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</si>
  <si>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</si>
  <si>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</si>
  <si>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</si>
  <si>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</si>
  <si>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</si>
  <si>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</si>
  <si>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</si>
  <si>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</si>
  <si>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</si>
  <si>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</si>
  <si>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</si>
  <si>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</si>
  <si>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</si>
  <si>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</si>
  <si>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</si>
  <si>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</si>
  <si>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</si>
  <si>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</si>
  <si>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</si>
  <si>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</si>
  <si>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</si>
  <si>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</si>
  <si>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</si>
  <si>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</si>
  <si>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</si>
  <si>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</si>
  <si>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</si>
  <si>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</si>
  <si>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</si>
  <si>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</si>
  <si>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</si>
  <si>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</si>
  <si>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</si>
  <si>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</si>
  <si>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</si>
  <si>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</si>
  <si>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</si>
  <si>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</si>
  <si>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</si>
  <si>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</si>
  <si>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</si>
  <si>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</si>
  <si>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</si>
  <si>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</si>
  <si>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</si>
  <si>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</si>
  <si>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</si>
  <si>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</si>
  <si>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</si>
  <si>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</si>
  <si>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</si>
  <si>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</si>
  <si>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</si>
  <si>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</si>
  <si>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</si>
  <si>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</si>
  <si>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</si>
  <si>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</si>
  <si>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</si>
  <si>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</si>
  <si>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</si>
  <si>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</si>
  <si>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</si>
  <si>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</si>
  <si>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</si>
  <si>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</si>
  <si>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</si>
  <si>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</si>
  <si>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</si>
  <si>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</si>
  <si>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</si>
  <si>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</si>
  <si>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</si>
  <si>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</si>
  <si>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</si>
  <si>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</si>
  <si>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</si>
  <si>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</si>
  <si>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</si>
  <si>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</si>
  <si>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</si>
  <si>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</si>
  <si>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</si>
  <si>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</si>
  <si>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</si>
  <si>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</si>
  <si>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</si>
  <si>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</si>
  <si>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</si>
  <si>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</si>
  <si>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</si>
  <si>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</si>
  <si>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</si>
  <si>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</si>
  <si>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</si>
  <si>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</si>
  <si>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</si>
  <si>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</si>
  <si>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</si>
  <si>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</si>
  <si>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</si>
  <si>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</si>
  <si>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</si>
  <si>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</si>
  <si>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</si>
  <si>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</si>
  <si>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</si>
  <si>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</si>
  <si>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</si>
  <si>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</si>
  <si>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</si>
  <si>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</si>
  <si>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</si>
  <si>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</si>
  <si>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</si>
  <si>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</si>
  <si>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</si>
  <si>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</si>
  <si>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</si>
  <si>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</si>
  <si>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</si>
  <si>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</si>
  <si>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</si>
  <si>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</si>
  <si>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</si>
  <si>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</si>
  <si>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</si>
  <si>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</si>
  <si>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</si>
  <si>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</si>
  <si>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</si>
  <si>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</si>
  <si>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</si>
  <si>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</si>
  <si>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</si>
  <si>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</si>
  <si>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</si>
  <si>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</si>
  <si>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</si>
  <si>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</si>
  <si>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</si>
  <si>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</si>
  <si>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</si>
  <si>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</si>
  <si>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</si>
  <si>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</si>
  <si>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</si>
  <si>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</si>
  <si>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</si>
  <si>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</si>
  <si>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</si>
  <si>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</si>
  <si>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</si>
  <si>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</si>
  <si>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</si>
  <si>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</si>
  <si>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</si>
  <si>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</si>
  <si>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</si>
  <si>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</si>
  <si>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</si>
  <si>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</si>
  <si>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</si>
  <si>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</si>
  <si>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</si>
  <si>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</si>
  <si>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</si>
  <si>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</si>
  <si>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</si>
  <si>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</si>
  <si>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</si>
  <si>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</si>
  <si>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</si>
  <si>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</si>
  <si>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</si>
  <si>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</si>
  <si>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</si>
  <si>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</si>
  <si>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</si>
  <si>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</si>
  <si>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</si>
  <si>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</si>
  <si>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</si>
  <si>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</si>
  <si>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</si>
  <si>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</si>
  <si>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</si>
  <si>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</si>
  <si>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</si>
  <si>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</si>
  <si>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</si>
  <si>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</si>
  <si>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</si>
  <si>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</si>
  <si>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</si>
  <si>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</si>
  <si>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</si>
  <si>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</si>
  <si>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</si>
  <si>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</si>
  <si>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</si>
  <si>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</si>
  <si>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</si>
  <si>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</si>
  <si>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</si>
  <si>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</si>
  <si>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</si>
  <si>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</si>
  <si>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</si>
  <si>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系統分析</t>
  </si>
  <si>
    <t>陳慕霖</t>
    <phoneticPr fontId="20" type="noConversion"/>
  </si>
  <si>
    <t>英杰、慕霖</t>
    <phoneticPr fontId="20" type="noConversion"/>
  </si>
  <si>
    <t>SA PM-1</t>
    <phoneticPr fontId="23" type="noConversion"/>
  </si>
  <si>
    <t>傳勝</t>
    <phoneticPr fontId="23" type="noConversion"/>
  </si>
  <si>
    <t>傳勝、英杰、慕霖</t>
    <phoneticPr fontId="20" type="noConversion"/>
  </si>
  <si>
    <t>最後回傳可查詢單位代號應不可重複</t>
    <phoneticPr fontId="23" type="noConversion"/>
  </si>
  <si>
    <t>回傳結果補充說明</t>
    <phoneticPr fontId="23" type="noConversion"/>
  </si>
  <si>
    <t>林傳勝</t>
    <phoneticPr fontId="20" type="noConversion"/>
  </si>
  <si>
    <t>強化</t>
  </si>
  <si>
    <t>OK</t>
  </si>
  <si>
    <t>傳勝、英杰、慕霖</t>
    <phoneticPr fontId="20" type="noConversion"/>
  </si>
  <si>
    <t>SD PM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</si>
</sst>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C5" sqref="C5"/>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2</v>
      </c>
      <c r="D5" s="108">
        <f>SUM($M$7:$M$26)</f>
        <v>5.6666666666666705</v>
      </c>
      <c r="E5" s="99">
        <v>3</v>
      </c>
      <c r="F5" s="109">
        <v>1</v>
      </c>
      <c r="G5" s="109">
        <f ca="1">SUM($O$7:$O$26)</f>
        <v>1</v>
      </c>
      <c r="H5" s="110">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390</v>
      </c>
      <c r="E7" s="66">
        <v>41591</v>
      </c>
      <c r="F7" s="140" t="s">
        <v>383</v>
      </c>
      <c r="G7" s="66">
        <v>41591</v>
      </c>
      <c r="H7" s="67">
        <v>0.66666666666666663</v>
      </c>
      <c r="I7" s="67">
        <v>0.73611111111111116</v>
      </c>
      <c r="J7" s="65">
        <v>3</v>
      </c>
      <c r="K7" s="68" t="s">
        <v>387</v>
      </c>
      <c r="L7" s="69" t="s">
        <v>384</v>
      </c>
      <c r="M7" s="70">
        <f>IF(C7="","",J7*(I7-H7)*24)</f>
        <v>5.0000000000000062</v>
      </c>
      <c r="N7" s="63">
        <f ca="1">IF(C7="","",COUNTIF(改善明細!A:A,Q7))</f>
        <v>1</v>
      </c>
      <c r="O7" s="63">
        <f ca="1">IF(C7="","",COUNTIFS(改善明細!$A:$A,Q7, 改善明細!$J:$J,"V"))</f>
        <v>1</v>
      </c>
      <c r="P7" s="71" t="str">
        <f t="shared" ref="P7:P10" ca="1" si="0">IF(Q7="","",LEFT(Q7,FIND("-",Q7)-1))</f>
        <v>SA PM</v>
      </c>
      <c r="Q7" s="71" t="str">
        <f ca="1">IF(OR(A7="",B7=""),"",A7&amp;"-"&amp;B7)</f>
        <v>SA PM-1</v>
      </c>
      <c r="R7" s="72"/>
    </row>
    <row r="8" spans="1:20" s="55" customFormat="1" ht="16.5">
      <c r="A8" s="64" t="s">
        <v>394</v>
      </c>
      <c r="B8" s="1">
        <v>2</v>
      </c>
      <c r="C8" s="65" t="s">
        <v>392</v>
      </c>
      <c r="D8" s="140" t="s">
        <v>390</v>
      </c>
      <c r="E8" s="66">
        <v>41598</v>
      </c>
      <c r="F8" s="140" t="s">
        <v>383</v>
      </c>
      <c r="G8" s="66">
        <v>41598</v>
      </c>
      <c r="H8" s="67">
        <v>0.59722222222222221</v>
      </c>
      <c r="I8" s="67">
        <v>0.60416666666666663</v>
      </c>
      <c r="J8" s="65">
        <v>4</v>
      </c>
      <c r="K8" s="68" t="s">
        <v>393</v>
      </c>
      <c r="L8" s="69" t="s">
        <v>384</v>
      </c>
      <c r="M8" s="70">
        <f>IF(C8="","",J8*(I8-H8)*24)</f>
        <v>0.6666666666666643</v>
      </c>
      <c r="N8" s="63">
        <f>IF(C8="","",COUNTIF(改善明細!A:A,Q8))</f>
        <v>0</v>
      </c>
      <c r="O8" s="63">
        <f>IF(C8="","",COUNTIFS(改善明細!$A:$A,Q8, 改善明細!$J:$J,"V"))</f>
        <v>0</v>
      </c>
      <c r="P8" s="71" t="str">
        <f t="shared" si="0"/>
        <v>SD PM</v>
      </c>
      <c r="Q8" s="71" t="str">
        <f t="shared" ref="Q8:Q19" si="1">IF(OR(A8="",B8=""),"",A8&amp;"-"&amp;B8)</f>
        <v>SD PM-2</v>
      </c>
      <c r="R8" s="72"/>
    </row>
    <row r="9" spans="1:20" s="55" customFormat="1" ht="16.5">
      <c r="A9" s="64"/>
      <c r="B9" s="1"/>
      <c r="C9" s="65"/>
      <c r="D9" s="140"/>
      <c r="E9" s="66"/>
      <c r="F9" s="140"/>
      <c r="G9" s="66"/>
      <c r="H9" s="67"/>
      <c r="I9" s="67"/>
      <c r="J9" s="65"/>
      <c r="K9" s="68"/>
      <c r="L9" s="69"/>
      <c r="M9" s="70"/>
      <c r="N9" s="63"/>
      <c r="O9" s="63"/>
      <c r="P9" s="71" t="str">
        <f t="shared" si="0"/>
        <v/>
      </c>
      <c r="Q9" s="71" t="str">
        <f t="shared" si="1"/>
        <v/>
      </c>
      <c r="R9" s="74"/>
    </row>
    <row r="10" spans="1:20" s="55" customFormat="1" ht="16.5">
      <c r="A10" s="64"/>
      <c r="B10" s="1"/>
      <c r="C10" s="65"/>
      <c r="D10" s="140"/>
      <c r="E10" s="66"/>
      <c r="F10" s="140"/>
      <c r="G10" s="66"/>
      <c r="H10" s="67"/>
      <c r="I10" s="67"/>
      <c r="J10" s="65"/>
      <c r="K10" s="68"/>
      <c r="L10" s="69"/>
      <c r="M10" s="70"/>
      <c r="N10" s="63"/>
      <c r="O10" s="63"/>
      <c r="P10" s="71" t="str">
        <f t="shared" si="0"/>
        <v/>
      </c>
      <c r="Q10" s="71" t="str">
        <f>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2">IF(C11="","",J11*(I11-H11)*24)</f>
        <v/>
      </c>
      <c r="N11" s="63" t="str">
        <f>IF(C11="","",COUNTIF(改善明細!A:A,Q11))</f>
        <v/>
      </c>
      <c r="O11" s="63" t="str">
        <f>IF(C11="","",COUNTIFS(改善明細!$A:$A,Q11, 改善明細!$J:$J,"V"))</f>
        <v/>
      </c>
      <c r="P11" s="71" t="str">
        <f t="shared" ref="P11:P19" ca="1" si="3">IF(Q11="","",LEFT(Q11,FIND("-",Q11)-1))</f>
        <v/>
      </c>
      <c r="Q11" s="71" t="str">
        <f t="shared" ca="1" si="1"/>
        <v/>
      </c>
      <c r="R11" s="74"/>
    </row>
    <row r="12" spans="1:20" s="55" customFormat="1" ht="16.5">
      <c r="A12" s="64"/>
      <c r="B12" s="1" t="str">
        <f ca="1">IF(A12="","",COUNTIF(OFFSET($A$6,1,,,):OFFSET(B12,,-1,,),OFFSET(B12,,-1,,)))</f>
        <v/>
      </c>
      <c r="C12" s="65"/>
      <c r="D12" s="65"/>
      <c r="E12" s="66"/>
      <c r="F12" s="65"/>
      <c r="G12" s="66"/>
      <c r="H12" s="67"/>
      <c r="I12" s="67"/>
      <c r="J12" s="65"/>
      <c r="K12" s="68"/>
      <c r="L12" s="69"/>
      <c r="M12" s="70" t="str">
        <f t="shared" si="2"/>
        <v/>
      </c>
      <c r="N12" s="63" t="str">
        <f>IF(C12="","",COUNTIF(改善明細!A:A,Q12))</f>
        <v/>
      </c>
      <c r="O12" s="63" t="str">
        <f>IF(C12="","",COUNTIFS(改善明細!$A:$A,Q12, 改善明細!$J:$J,"V"))</f>
        <v/>
      </c>
      <c r="P12" s="71" t="str">
        <f t="shared" ca="1" si="3"/>
        <v/>
      </c>
      <c r="Q12" s="71" t="str">
        <f t="shared" ca="1" si="1"/>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1"/>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t="shared" ca="1" si="1"/>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1"/>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1"/>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1"/>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1"/>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zoomScale="85" zoomScaleNormal="85" workbookViewId="0">
      <pane xSplit="4" ySplit="2" topLeftCell="E3" activePane="bottomRight" state="frozen"/>
      <selection pane="topRight" activeCell="E1" sqref="E1"/>
      <selection pane="bottomLeft" activeCell="A3" sqref="A3"/>
      <selection pane="bottomRight" activeCell="G9" sqref="G9"/>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27.75" customHeight="1">
      <c r="A3" s="40" t="s">
        <v>385</v>
      </c>
      <c r="B3" s="41" t="s">
        <v>381</v>
      </c>
      <c r="C3" s="42" t="s">
        <v>388</v>
      </c>
      <c r="D3" s="43" t="s">
        <v>389</v>
      </c>
      <c r="E3" s="45" t="s">
        <v>386</v>
      </c>
      <c r="F3" s="46" t="s">
        <v>382</v>
      </c>
      <c r="G3" s="44" t="s">
        <v>391</v>
      </c>
      <c r="H3" s="91">
        <v>41592</v>
      </c>
      <c r="I3" s="91">
        <v>41592</v>
      </c>
      <c r="J3" s="89" t="str">
        <f>IF(I3="","","V")</f>
        <v>V</v>
      </c>
      <c r="K3" s="89" t="str">
        <f t="shared" ref="K3" si="0">IF(OR(J3&lt;&gt;"",C3=""),"","V")</f>
        <v/>
      </c>
      <c r="L3" s="90" t="str">
        <f t="shared" ref="L3:L19" si="1">IF(A3="","",LEFT(A3,FIND("-",A3)-1))</f>
        <v>SA PM</v>
      </c>
      <c r="M3" s="90"/>
      <c r="N3" s="36"/>
      <c r="O3" s="22"/>
      <c r="P3" s="22"/>
    </row>
    <row r="4" spans="1:18" s="23" customFormat="1" ht="16.5">
      <c r="A4" s="40"/>
      <c r="B4" s="41"/>
      <c r="C4" s="42"/>
      <c r="D4" s="43"/>
      <c r="E4" s="45"/>
      <c r="F4" s="46"/>
      <c r="G4" s="44"/>
      <c r="H4" s="91"/>
      <c r="I4" s="91"/>
      <c r="J4" s="89"/>
      <c r="K4" s="89"/>
      <c r="L4" s="90" t="str">
        <f t="shared" ref="L4:L11" si="2">IF(A4="","",LEFT(A4,FIND("-",A4)-1))</f>
        <v/>
      </c>
      <c r="M4" s="90"/>
      <c r="N4" s="36"/>
      <c r="O4" s="22"/>
      <c r="P4" s="22"/>
    </row>
    <row r="5" spans="1:18" s="23" customFormat="1" ht="16.5">
      <c r="A5" s="40"/>
      <c r="B5" s="41"/>
      <c r="C5" s="42"/>
      <c r="D5" s="43"/>
      <c r="E5" s="45"/>
      <c r="F5" s="46"/>
      <c r="G5" s="44"/>
      <c r="H5" s="91"/>
      <c r="I5" s="91"/>
      <c r="J5" s="89" t="str">
        <f>IF(I5="","","V")</f>
        <v/>
      </c>
      <c r="K5" s="89"/>
      <c r="L5" s="90" t="str">
        <f t="shared" si="2"/>
        <v/>
      </c>
      <c r="M5" s="90"/>
      <c r="N5" s="36"/>
      <c r="O5" s="22"/>
      <c r="P5" s="22"/>
    </row>
    <row r="6" spans="1:18" s="23" customFormat="1" ht="16.5">
      <c r="A6" s="40"/>
      <c r="B6" s="41"/>
      <c r="C6" s="42"/>
      <c r="D6" s="43"/>
      <c r="E6" s="45"/>
      <c r="F6" s="46"/>
      <c r="G6" s="46"/>
      <c r="H6" s="91"/>
      <c r="I6" s="91"/>
      <c r="J6" s="89"/>
      <c r="K6" s="89"/>
      <c r="L6" s="90" t="str">
        <f t="shared" si="2"/>
        <v/>
      </c>
      <c r="M6" s="90"/>
      <c r="N6" s="36"/>
      <c r="O6" s="22"/>
      <c r="P6" s="22"/>
    </row>
    <row r="7" spans="1:18" s="23" customFormat="1" ht="16.5">
      <c r="A7" s="40"/>
      <c r="B7" s="41"/>
      <c r="C7" s="42"/>
      <c r="D7" s="43"/>
      <c r="E7" s="45"/>
      <c r="F7" s="46"/>
      <c r="G7" s="46"/>
      <c r="H7" s="91"/>
      <c r="I7" s="92"/>
      <c r="J7" s="89"/>
      <c r="K7" s="89"/>
      <c r="L7" s="90" t="str">
        <f t="shared" si="2"/>
        <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36" customHeight="1">
      <c r="A10" s="40"/>
      <c r="B10" s="41"/>
      <c r="C10" s="42"/>
      <c r="D10" s="43"/>
      <c r="E10" s="45"/>
      <c r="F10" s="46"/>
      <c r="G10" s="46"/>
      <c r="H10" s="91"/>
      <c r="I10" s="91"/>
      <c r="J10" s="89"/>
      <c r="K10" s="89"/>
      <c r="L10" s="90" t="str">
        <f t="shared" si="2"/>
        <v/>
      </c>
      <c r="M10" s="90"/>
      <c r="N10" s="36"/>
      <c r="O10" s="22"/>
      <c r="P10" s="22"/>
    </row>
    <row r="11" spans="1:18" s="23" customFormat="1" ht="31.15" customHeight="1">
      <c r="A11" s="40"/>
      <c r="B11" s="41"/>
      <c r="C11" s="42"/>
      <c r="D11" s="43"/>
      <c r="E11" s="45"/>
      <c r="F11" s="46"/>
      <c r="G11" s="46"/>
      <c r="H11" s="91"/>
      <c r="I11" s="91"/>
      <c r="J11" s="89"/>
      <c r="K11" s="89"/>
      <c r="L11" s="90" t="str">
        <f t="shared" si="2"/>
        <v/>
      </c>
      <c r="M11" s="90"/>
      <c r="N11" s="36"/>
      <c r="O11" s="22"/>
      <c r="P11" s="22"/>
    </row>
    <row r="12" spans="1:18" s="23" customFormat="1" ht="16.5">
      <c r="A12" s="40"/>
      <c r="B12" s="41"/>
      <c r="C12" s="42"/>
      <c r="D12" s="43"/>
      <c r="E12" s="45"/>
      <c r="F12" s="46"/>
      <c r="G12" s="46"/>
      <c r="H12" s="91"/>
      <c r="I12" s="91"/>
      <c r="J12" s="89"/>
      <c r="K12" s="89"/>
      <c r="L12" s="90" t="str">
        <f t="shared" si="1"/>
        <v/>
      </c>
      <c r="M12" s="90"/>
      <c r="N12" s="36"/>
      <c r="O12" s="22"/>
      <c r="P12" s="22"/>
    </row>
    <row r="13" spans="1:18" s="23" customFormat="1" ht="31.15" customHeight="1">
      <c r="A13" s="40"/>
      <c r="B13" s="41"/>
      <c r="C13" s="42"/>
      <c r="D13" s="43"/>
      <c r="E13" s="45"/>
      <c r="F13" s="46"/>
      <c r="G13" s="46"/>
      <c r="H13" s="91"/>
      <c r="I13" s="91"/>
      <c r="J13" s="89"/>
      <c r="K13" s="89"/>
      <c r="L13" s="90" t="str">
        <f t="shared" si="1"/>
        <v/>
      </c>
      <c r="M13" s="90"/>
      <c r="N13" s="36"/>
      <c r="O13" s="22"/>
      <c r="P13" s="22"/>
    </row>
    <row r="14" spans="1:18" s="23" customFormat="1" ht="36.75"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 customHeight="1">
      <c r="A16" s="40"/>
      <c r="B16" s="41"/>
      <c r="C16" s="42"/>
      <c r="D16" s="43"/>
      <c r="E16" s="45"/>
      <c r="F16" s="46"/>
      <c r="G16" s="46"/>
      <c r="H16" s="91"/>
      <c r="I16" s="91"/>
      <c r="J16" s="89"/>
      <c r="K16" s="89"/>
      <c r="L16" s="90" t="str">
        <f t="shared" si="1"/>
        <v/>
      </c>
      <c r="M16" s="90"/>
      <c r="N16" s="36"/>
      <c r="O16" s="22"/>
      <c r="P16" s="22"/>
    </row>
    <row r="17" spans="1:16" s="23" customFormat="1" ht="39.75"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4"/>
      <c r="H18" s="91"/>
      <c r="I18" s="91"/>
      <c r="J18" s="89"/>
      <c r="K18" s="89"/>
      <c r="L18" s="90" t="str">
        <f t="shared" si="1"/>
        <v/>
      </c>
      <c r="M18" s="90"/>
      <c r="N18" s="36"/>
      <c r="O18" s="22"/>
      <c r="P18" s="22"/>
    </row>
    <row r="19" spans="1:16" s="23" customFormat="1" ht="37.5" customHeight="1">
      <c r="A19" s="40"/>
      <c r="B19" s="41"/>
      <c r="C19" s="42"/>
      <c r="D19" s="43"/>
      <c r="E19" s="45"/>
      <c r="F19" s="46"/>
      <c r="G19" s="44"/>
      <c r="H19" s="91"/>
      <c r="I19" s="91"/>
      <c r="J19" s="89"/>
      <c r="K19" s="89"/>
      <c r="L19" s="90" t="str">
        <f t="shared" si="1"/>
        <v/>
      </c>
      <c r="M19" s="90"/>
      <c r="N19" s="36"/>
      <c r="O19" s="22"/>
      <c r="P19" s="22"/>
    </row>
    <row r="20" spans="1:16" s="23" customFormat="1" ht="31.15" customHeight="1">
      <c r="A20" s="40"/>
      <c r="B20" s="41"/>
      <c r="C20" s="42"/>
      <c r="D20" s="43"/>
      <c r="E20" s="45"/>
      <c r="F20" s="46"/>
      <c r="G20" s="46"/>
      <c r="H20" s="91"/>
      <c r="I20" s="91"/>
      <c r="J20" s="89"/>
      <c r="K20" s="89"/>
      <c r="L20" s="90" t="str">
        <f t="shared" ref="L20:L45" si="3">IF(A20="","",LEFT(A20,FIND("-",A20)-1))</f>
        <v/>
      </c>
      <c r="M20" s="90"/>
      <c r="N20" s="36"/>
      <c r="O20" s="22"/>
      <c r="P20" s="22"/>
    </row>
    <row r="21" spans="1:16" s="23" customFormat="1" ht="31.15" customHeight="1">
      <c r="A21" s="40"/>
      <c r="B21" s="41"/>
      <c r="C21" s="48"/>
      <c r="D21" s="43"/>
      <c r="E21" s="45"/>
      <c r="F21" s="46"/>
      <c r="G21" s="46"/>
      <c r="H21" s="91"/>
      <c r="I21" s="92"/>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1"/>
      <c r="J23" s="89"/>
      <c r="K23" s="89"/>
      <c r="L23" s="90" t="str">
        <f t="shared" si="3"/>
        <v/>
      </c>
      <c r="M23" s="90"/>
      <c r="N23" s="36"/>
      <c r="O23" s="22"/>
      <c r="P23" s="22"/>
    </row>
    <row r="24" spans="1:16" s="23" customFormat="1" ht="31.15" customHeight="1">
      <c r="A24" s="40"/>
      <c r="B24" s="41"/>
      <c r="C24" s="48"/>
      <c r="D24" s="43"/>
      <c r="E24" s="45"/>
      <c r="F24" s="46"/>
      <c r="G24" s="46"/>
      <c r="H24" s="91"/>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1"/>
      <c r="J29" s="89"/>
      <c r="K29" s="89"/>
      <c r="L29" s="90" t="str">
        <f t="shared" si="3"/>
        <v/>
      </c>
      <c r="M29" s="90"/>
      <c r="N29" s="36"/>
      <c r="O29" s="22"/>
      <c r="P29" s="22"/>
    </row>
    <row r="30" spans="1:16" s="23" customFormat="1" ht="41.25" customHeight="1">
      <c r="A30" s="40"/>
      <c r="B30" s="41"/>
      <c r="C30" s="48"/>
      <c r="D30" s="43"/>
      <c r="E30" s="45"/>
      <c r="F30" s="46"/>
      <c r="G30" s="46"/>
      <c r="H30" s="92"/>
      <c r="I30" s="91"/>
      <c r="J30" s="89"/>
      <c r="K30" s="89"/>
      <c r="L30" s="90" t="str">
        <f t="shared" si="3"/>
        <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2013-11-26T05:09:49Z</dcterms:modified>
</cp:coreProperties>
</file>