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K4" i="24" l="1"/>
  <c r="K5" i="24"/>
  <c r="K6" i="24"/>
  <c r="K7" i="24"/>
  <c r="E5" i="22" l="1"/>
  <c r="L6" i="24" l="1"/>
  <c r="L4" i="24"/>
  <c r="J5" i="24" l="1"/>
  <c r="J6" i="24"/>
  <c r="J4" i="24"/>
  <c r="M8" i="22"/>
  <c r="B8" i="22"/>
  <c r="Q8" i="22" s="1"/>
  <c r="N8" i="22" l="1"/>
  <c r="O8" i="22"/>
  <c r="P8" i="22"/>
  <c r="O9" i="22" l="1"/>
  <c r="O10" i="22"/>
  <c r="N9" i="22"/>
  <c r="N10" i="22"/>
  <c r="M7" i="22" l="1"/>
  <c r="J7" i="24" l="1"/>
  <c r="L9" i="24" l="1"/>
  <c r="L10" i="24"/>
  <c r="L11" i="24"/>
  <c r="L12" i="24"/>
  <c r="L13" i="24"/>
  <c r="L8" i="24"/>
  <c r="L7" i="24" l="1"/>
  <c r="L5" i="24" l="1"/>
  <c r="J3" i="24" l="1"/>
  <c r="K3" i="24" s="1"/>
  <c r="O16" i="22" l="1"/>
  <c r="N13" i="22"/>
  <c r="C5" i="22"/>
  <c r="C1" i="24"/>
  <c r="O20" i="22"/>
  <c r="M11" i="22"/>
  <c r="M12" i="22"/>
  <c r="M13" i="22"/>
  <c r="M14" i="22"/>
  <c r="M15" i="22"/>
  <c r="M16" i="22"/>
  <c r="M17" i="22"/>
  <c r="M18" i="22"/>
  <c r="M19" i="22"/>
  <c r="L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J55" i="24"/>
  <c r="K55" i="24" s="1"/>
  <c r="J56" i="24"/>
  <c r="K56" i="24" s="1"/>
  <c r="B7" i="22"/>
  <c r="Q7" i="22" s="1"/>
  <c r="N7" i="22" l="1"/>
  <c r="F5" i="22" s="1"/>
  <c r="O7" i="22"/>
  <c r="G5" i="22" s="1"/>
  <c r="P9" i="22"/>
  <c r="P7" i="22"/>
  <c r="D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<sst xmlns="http://schemas.openxmlformats.org/spreadsheetml/2006/main" count="951" uniqueCount="412">
  <si>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</si>
  <si>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</si>
  <si>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</si>
  <si>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</si>
  <si>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</si>
  <si>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</si>
  <si>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</si>
  <si>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</si>
  <si>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</si>
  <si>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</si>
  <si>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</si>
  <si>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</si>
  <si>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</si>
  <si>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</si>
  <si>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</si>
  <si>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</si>
  <si>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</si>
  <si>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</si>
  <si>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</si>
  <si>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</si>
  <si>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</si>
  <si>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</si>
  <si>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</si>
  <si>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</si>
  <si>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</si>
  <si>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</si>
  <si>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</si>
  <si>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</si>
  <si>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</si>
  <si>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</si>
  <si>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</si>
  <si>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</si>
  <si>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</si>
  <si>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</si>
  <si>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</si>
  <si>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</si>
  <si>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</si>
  <si>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</si>
  <si>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</si>
  <si>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</si>
  <si>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</si>
  <si>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</si>
  <si>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</si>
  <si>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</si>
  <si>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</si>
  <si>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</si>
  <si>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</si>
  <si>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</si>
  <si>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</si>
  <si>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</si>
  <si>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</si>
  <si>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</si>
  <si>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</si>
  <si>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</si>
  <si>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</si>
  <si>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</si>
  <si>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</si>
  <si>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</si>
  <si>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</si>
  <si>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</si>
  <si>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</si>
  <si>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</si>
  <si>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</si>
  <si>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</si>
  <si>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</si>
  <si>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</si>
  <si>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</si>
  <si>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</si>
  <si>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</si>
  <si>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</si>
  <si>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</si>
  <si>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</si>
  <si>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</si>
  <si>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</si>
  <si>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</si>
  <si>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</si>
  <si>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</si>
  <si>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</si>
  <si>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</si>
  <si>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</si>
  <si>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</si>
  <si>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</si>
  <si>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</si>
  <si>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</si>
  <si>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</si>
  <si>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</si>
  <si>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</si>
  <si>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</si>
  <si>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</si>
  <si>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</si>
  <si>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</si>
  <si>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</si>
  <si>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</si>
  <si>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</si>
  <si>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</si>
  <si>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</si>
  <si>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</si>
  <si>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</si>
  <si>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</si>
  <si>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</si>
  <si>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</si>
  <si>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</si>
  <si>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</si>
  <si>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</si>
  <si>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</si>
  <si>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</si>
  <si>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</si>
  <si>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</si>
  <si>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</si>
  <si>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</si>
  <si>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</si>
  <si>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</si>
  <si>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</si>
  <si>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</si>
  <si>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</si>
  <si>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</si>
  <si>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</si>
  <si>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</si>
  <si>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</si>
  <si>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</si>
  <si>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</si>
  <si>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</si>
  <si>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</si>
  <si>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</si>
  <si>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</si>
  <si>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</si>
  <si>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</si>
  <si>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</si>
  <si>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</si>
  <si>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</si>
  <si>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</si>
  <si>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</si>
  <si>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</si>
  <si>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</si>
  <si>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</si>
  <si>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</si>
  <si>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</si>
  <si>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</si>
  <si>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</si>
  <si>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</si>
  <si>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</si>
  <si>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</si>
  <si>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</si>
  <si>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</si>
  <si>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</si>
  <si>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</si>
  <si>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</si>
  <si>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</si>
  <si>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</si>
  <si>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</si>
  <si>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</si>
  <si>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</si>
  <si>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</si>
  <si>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</si>
  <si>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</si>
  <si>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</si>
  <si>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</si>
  <si>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</si>
  <si>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</si>
  <si>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</si>
  <si>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</si>
  <si>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</si>
  <si>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</si>
  <si>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</si>
  <si>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</si>
  <si>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</si>
  <si>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</si>
  <si>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</si>
  <si>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</si>
  <si>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</si>
  <si>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</si>
  <si>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</si>
  <si>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</si>
  <si>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</si>
  <si>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</si>
  <si>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</si>
  <si>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</si>
  <si>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</si>
  <si>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</si>
  <si>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</si>
  <si>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</si>
  <si>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</si>
  <si>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</si>
  <si>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</si>
  <si>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</si>
  <si>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</si>
  <si>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</si>
  <si>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</si>
  <si>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</si>
  <si>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</si>
  <si>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</si>
  <si>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</si>
  <si>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</si>
  <si>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</si>
  <si>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</si>
  <si>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</si>
  <si>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</si>
  <si>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</si>
  <si>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</si>
  <si>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</si>
  <si>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</si>
  <si>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</si>
  <si>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</si>
  <si>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</si>
  <si>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</si>
  <si>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</si>
  <si>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</si>
  <si>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</si>
  <si>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</si>
  <si>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</si>
  <si>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</si>
  <si>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</si>
  <si>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</si>
  <si>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</si>
  <si>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</si>
  <si>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</si>
  <si>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</si>
  <si>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</si>
  <si>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</si>
  <si>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</si>
  <si>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</si>
  <si>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</si>
  <si>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</si>
  <si>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</si>
  <si>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</si>
  <si>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</si>
  <si>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</si>
  <si>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</si>
  <si>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</si>
  <si>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</si>
  <si>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</si>
  <si>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</si>
  <si>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</si>
  <si>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</si>
  <si>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</si>
  <si>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</si>
  <si>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</si>
  <si>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</si>
  <si>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</si>
  <si>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</si>
  <si>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</si>
  <si>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</si>
  <si>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</si>
  <si>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</si>
  <si>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</si>
  <si>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</si>
  <si>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</si>
  <si>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</si>
  <si>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</si>
  <si>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</si>
  <si>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</si>
  <si>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</si>
  <si>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</si>
  <si>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</si>
  <si>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</si>
  <si>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</si>
  <si>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</si>
  <si>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</si>
  <si>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</si>
  <si>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</si>
  <si>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</si>
  <si>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</si>
  <si>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</si>
  <si>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</si>
  <si>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</si>
  <si>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</si>
  <si>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</si>
  <si>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</si>
  <si>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</si>
  <si>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</si>
  <si>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</si>
  <si>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</si>
  <si>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</si>
  <si>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</si>
  <si>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</si>
  <si>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</si>
  <si>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</si>
  <si>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</si>
  <si>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</si>
  <si>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</si>
  <si>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</si>
  <si>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</si>
  <si>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</si>
  <si>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</si>
  <si>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</si>
  <si>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</si>
  <si>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</si>
  <si>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</si>
  <si>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</si>
  <si>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</si>
  <si>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</si>
  <si>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</si>
  <si>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</si>
  <si>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</si>
  <si>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</si>
  <si>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</si>
  <si>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</si>
  <si>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</si>
  <si>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</si>
  <si>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</si>
  <si>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</si>
  <si>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</si>
  <si>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</si>
  <si>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</si>
  <si>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</si>
  <si>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</si>
  <si>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</si>
  <si>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</si>
  <si>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</si>
  <si>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</si>
  <si>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</si>
  <si>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</si>
  <si>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</si>
  <si>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</si>
  <si>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</si>
  <si>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</si>
  <si>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</si>
  <si>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</si>
  <si>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</si>
  <si>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</si>
  <si>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</si>
  <si>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</si>
  <si>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</si>
  <si>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</si>
  <si>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</si>
  <si>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</si>
  <si>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</si>
  <si>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</si>
  <si>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</si>
  <si>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</si>
  <si>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</si>
  <si>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</si>
  <si>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</si>
  <si>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</si>
  <si>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</si>
  <si>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</si>
  <si>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</si>
  <si>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</si>
  <si>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</si>
  <si>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</si>
  <si>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</si>
  <si>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</si>
  <si>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</si>
  <si>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</si>
  <si>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</si>
  <si>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</si>
  <si>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</si>
  <si>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</si>
  <si>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</si>
  <si>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</si>
  <si>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</si>
  <si>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</si>
  <si>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</si>
  <si>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</si>
  <si>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</si>
  <si>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</si>
  <si>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</si>
  <si>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</si>
  <si>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</si>
  <si>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</si>
  <si>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</si>
  <si>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</si>
  <si>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</si>
  <si>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</si>
  <si>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</si>
  <si>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</si>
  <si>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</si>
  <si>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</si>
  <si>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</si>
  <si>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</si>
  <si>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</si>
  <si>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</si>
  <si>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</si>
  <si>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</si>
  <si>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</si>
  <si>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</si>
  <si>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</si>
  <si>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</si>
  <si>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</si>
  <si>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</si>
  <si>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</si>
  <si>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</si>
  <si>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陳慕霖</t>
    <phoneticPr fontId="20" type="noConversion"/>
  </si>
  <si>
    <t>SA PM-1</t>
    <phoneticPr fontId="23" type="noConversion"/>
  </si>
  <si>
    <t>傳勝</t>
    <phoneticPr fontId="23" type="noConversion"/>
  </si>
  <si>
    <t>林傳勝</t>
    <phoneticPr fontId="20" type="noConversion"/>
  </si>
  <si>
    <t>鈺杰、慕霖</t>
    <phoneticPr fontId="20" type="noConversion"/>
  </si>
  <si>
    <t>傳勝、鈺杰、慕霖、懿信</t>
    <phoneticPr fontId="20" type="noConversion"/>
  </si>
  <si>
    <t>DB Schema調整</t>
    <phoneticPr fontId="23" type="noConversion"/>
  </si>
  <si>
    <t>資料庫設計</t>
  </si>
  <si>
    <t>SA PM-1</t>
  </si>
  <si>
    <t>懿信</t>
    <phoneticPr fontId="23" type="noConversion"/>
  </si>
  <si>
    <t>資料字典click_log異動</t>
    <phoneticPr fontId="23" type="noConversion"/>
  </si>
  <si>
    <t>Click_Log、Action_Log紀錄DB失敗時，應將當時資訊記錄成文字檔</t>
    <phoneticPr fontId="23" type="noConversion"/>
  </si>
  <si>
    <t>在Click_log、Action_log寫入DB時發生錯誤時，呼叫記錄文字檔log的方法，將原本應紀錄在DB的資訊紀錄在文字檔內</t>
    <phoneticPr fontId="23" type="noConversion"/>
  </si>
  <si>
    <t>懿信</t>
    <phoneticPr fontId="23" type="noConversion"/>
  </si>
  <si>
    <t>考慮不足</t>
  </si>
  <si>
    <t>功能分析</t>
  </si>
  <si>
    <t>OK</t>
  </si>
  <si>
    <t>陳懿信</t>
    <phoneticPr fontId="20" type="noConversion"/>
  </si>
  <si>
    <t>陳慕霖</t>
    <phoneticPr fontId="20" type="noConversion"/>
  </si>
  <si>
    <t>傳勝、鈺杰、慕霖、懿信、英杰</t>
    <phoneticPr fontId="20" type="noConversion"/>
  </si>
  <si>
    <t>鈺杰、慕霖</t>
    <phoneticPr fontId="20" type="noConversion"/>
  </si>
  <si>
    <t>根節點名稱原比照4F Framework開100 --&gt; 需調整縮小</t>
    <phoneticPr fontId="23" type="noConversion"/>
  </si>
  <si>
    <t>所有Log相關紀錄中IP長度考量IPV6放寬</t>
    <phoneticPr fontId="23" type="noConversion"/>
  </si>
  <si>
    <t>2</t>
  </si>
  <si>
    <t>SA PM-1</t>
    <phoneticPr fontId="23" type="noConversion"/>
  </si>
  <si>
    <t>3</t>
  </si>
  <si>
    <t>4</t>
  </si>
  <si>
    <t xml:space="preserve">新增node_id欄位，紀錄點擊的功能node_id
</t>
    <phoneticPr fontId="23" type="noConversion"/>
  </si>
  <si>
    <t>調整menu_path欄位長度為nvarchar(45) (含模組別+3層功能)</t>
    <phoneticPr fontId="23" type="noConversion"/>
  </si>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</sst>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zoomScale="86" zoomScaleNormal="86" workbookViewId="0">
      <pane xSplit="2" ySplit="6" topLeftCell="G7" activePane="bottomRight" state="frozen"/>
      <selection pane="topRight" activeCell="C1" sqref="C1"/>
      <selection pane="bottomLeft" activeCell="A7" sqref="A7"/>
      <selection pane="bottomRight" activeCell="H5" sqref="H5"/>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2</v>
      </c>
      <c r="D5" s="108">
        <f>SUM($M$7:$M$26)</f>
        <v>13.999999999999988</v>
      </c>
      <c r="E5" s="99">
        <f>SUM($J$7:$J$26)</f>
        <v>7</v>
      </c>
      <c r="F5" s="109">
        <f ca="1">SUM($N$7:$N$26)</f>
        <v>5</v>
      </c>
      <c r="G5" s="109">
        <f ca="1">SUM($O$7:$O$26)</f>
        <v>5</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41596</v>
      </c>
      <c r="F7" s="140" t="s">
        <v>382</v>
      </c>
      <c r="G7" s="66">
        <v>41596</v>
      </c>
      <c r="H7" s="67">
        <v>0.64583333333333337</v>
      </c>
      <c r="I7" s="67">
        <v>0.72916666666666663</v>
      </c>
      <c r="J7" s="65">
        <v>3</v>
      </c>
      <c r="K7" s="68" t="s">
        <v>387</v>
      </c>
      <c r="L7" s="69" t="s">
        <v>386</v>
      </c>
      <c r="M7" s="70">
        <f>IF(C7="","",J7*(I7-H7)*24)</f>
        <v>5.9999999999999947</v>
      </c>
      <c r="N7" s="63">
        <f ca="1">IF(C7="","",COUNTIF(改善明細!A:A,Q7))</f>
        <v>5</v>
      </c>
      <c r="O7" s="63">
        <f ca="1">IF(C7="","",COUNTIFS(改善明細!$A:$A,Q7, 改善明細!$J:$J,"V"))</f>
        <v>5</v>
      </c>
      <c r="P7" s="71" t="str">
        <f t="shared" ref="P7:P10" ca="1" si="0">IF(Q7="","",LEFT(Q7,FIND("-",Q7)-1))</f>
        <v>SA PM</v>
      </c>
      <c r="Q7" s="71" t="str">
        <f ca="1">IF(OR(A7="",B7=""),"",A7&amp;"-"&amp;B7)</f>
        <v>SA PM-1</v>
      </c>
      <c r="R7" s="72"/>
    </row>
    <row r="8" spans="1:20" s="55" customFormat="1" ht="33">
      <c r="A8" s="64" t="s">
        <v>380</v>
      </c>
      <c r="B8" s="1">
        <f ca="1">IF(A8="","",COUNTIF(OFFSET($A$6,1,,,):OFFSET(B8,,-1,,),OFFSET(B8,,-1,,)))</f>
        <v>2</v>
      </c>
      <c r="C8" s="65" t="s">
        <v>398</v>
      </c>
      <c r="D8" s="140" t="s">
        <v>399</v>
      </c>
      <c r="E8" s="66">
        <v>41598</v>
      </c>
      <c r="F8" s="140" t="s">
        <v>400</v>
      </c>
      <c r="G8" s="66">
        <v>41598</v>
      </c>
      <c r="H8" s="67">
        <v>0.64583333333333337</v>
      </c>
      <c r="I8" s="67">
        <v>0.72916666666666663</v>
      </c>
      <c r="J8" s="65">
        <v>4</v>
      </c>
      <c r="K8" s="68" t="s">
        <v>401</v>
      </c>
      <c r="L8" s="69" t="s">
        <v>402</v>
      </c>
      <c r="M8" s="70">
        <f>IF(C8="","",J8*(I8-H8)*24)</f>
        <v>7.9999999999999929</v>
      </c>
      <c r="N8" s="63">
        <f ca="1">IF(C8="","",COUNTIF(改善明細!A:A,Q8))</f>
        <v>0</v>
      </c>
      <c r="O8" s="63">
        <f ca="1">IF(C8="","",COUNTIFS(改善明細!$A:$A,Q8, 改善明細!$J:$J,"V"))</f>
        <v>0</v>
      </c>
      <c r="P8" s="71" t="str">
        <f t="shared" ref="P8" ca="1" si="1">IF(Q8="","",LEFT(Q8,FIND("-",Q8)-1))</f>
        <v>SA PM</v>
      </c>
      <c r="Q8" s="71" t="str">
        <f ca="1">IF(OR(A8="",B8=""),"",A8&amp;"-"&amp;B8)</f>
        <v>SA PM-2</v>
      </c>
      <c r="R8" s="72"/>
    </row>
    <row r="9" spans="1:20" s="55" customFormat="1" ht="16.5">
      <c r="A9" s="64"/>
      <c r="B9" s="1"/>
      <c r="C9" s="65"/>
      <c r="D9" s="140"/>
      <c r="E9" s="66"/>
      <c r="F9" s="140"/>
      <c r="G9" s="66"/>
      <c r="H9" s="67"/>
      <c r="I9" s="67"/>
      <c r="J9" s="65"/>
      <c r="K9" s="68"/>
      <c r="L9" s="69"/>
      <c r="M9" s="70"/>
      <c r="N9" s="63" t="str">
        <f>IF(C9="","",COUNTIF(改善明細!A:A,Q9))</f>
        <v/>
      </c>
      <c r="O9" s="63" t="str">
        <f>IF(C9="","",COUNTIFS(改善明細!$A:$A,Q9, 改善明細!$J:$J,"V"))</f>
        <v/>
      </c>
      <c r="P9" s="71" t="str">
        <f t="shared" si="0"/>
        <v/>
      </c>
      <c r="Q9" s="71" t="str">
        <f t="shared" ref="Q9:Q19" si="2">IF(OR(A9="",B9=""),"",A9&amp;"-"&amp;B9)</f>
        <v/>
      </c>
      <c r="R9" s="74"/>
    </row>
    <row r="10" spans="1:20" s="55" customFormat="1" ht="16.5">
      <c r="A10" s="64"/>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3">IF(C11="","",J11*(I11-H11)*24)</f>
        <v/>
      </c>
      <c r="N11" s="63" t="str">
        <f>IF(C11="","",COUNTIF(改善明細!A:A,Q11))</f>
        <v/>
      </c>
      <c r="O11" s="63" t="str">
        <f>IF(C11="","",COUNTIFS(改善明細!$A:$A,Q11, 改善明細!$J:$J,"V"))</f>
        <v/>
      </c>
      <c r="P11" s="71" t="str">
        <f t="shared" ref="P11:P19" ca="1" si="4">IF(Q11="","",LEFT(Q11,FIND("-",Q11)-1))</f>
        <v/>
      </c>
      <c r="Q11" s="71" t="str">
        <f t="shared" ca="1" si="2"/>
        <v/>
      </c>
      <c r="R11" s="74"/>
    </row>
    <row r="12" spans="1:20" s="55" customFormat="1" ht="16.5">
      <c r="A12" s="64"/>
      <c r="B12" s="1" t="str">
        <f ca="1">IF(A12="","",COUNTIF(OFFSET($A$6,1,,,):OFFSET(B12,,-1,,),OFFSET(B12,,-1,,)))</f>
        <v/>
      </c>
      <c r="C12" s="65"/>
      <c r="D12" s="65"/>
      <c r="E12" s="66"/>
      <c r="F12" s="65"/>
      <c r="G12" s="66"/>
      <c r="H12" s="67"/>
      <c r="I12" s="67"/>
      <c r="J12" s="65"/>
      <c r="K12" s="68"/>
      <c r="L12" s="69"/>
      <c r="M12" s="70" t="str">
        <f t="shared" si="3"/>
        <v/>
      </c>
      <c r="N12" s="63" t="str">
        <f>IF(C12="","",COUNTIF(改善明細!A:A,Q12))</f>
        <v/>
      </c>
      <c r="O12" s="63" t="str">
        <f>IF(C12="","",COUNTIFS(改善明細!$A:$A,Q12, 改善明細!$J:$J,"V"))</f>
        <v/>
      </c>
      <c r="P12" s="71" t="str">
        <f t="shared" ca="1" si="4"/>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t="shared" ca="1" si="2"/>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8"/>
  <sheetViews>
    <sheetView showGridLines="0" tabSelected="1" zoomScale="85" zoomScaleNormal="85" workbookViewId="0">
      <pane xSplit="4" ySplit="2" topLeftCell="H3" activePane="bottomRight" state="frozen"/>
      <selection pane="topRight" activeCell="E1" sqref="E1"/>
      <selection pane="bottomLeft" activeCell="A3" sqref="A3"/>
      <selection pane="bottomRight" activeCell="K3" sqref="K3"/>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9.75" customHeight="1">
      <c r="A3" s="40" t="s">
        <v>383</v>
      </c>
      <c r="B3" s="41" t="s">
        <v>381</v>
      </c>
      <c r="C3" s="42" t="s">
        <v>388</v>
      </c>
      <c r="D3" s="43" t="s">
        <v>403</v>
      </c>
      <c r="E3" s="45" t="s">
        <v>384</v>
      </c>
      <c r="F3" s="46" t="s">
        <v>389</v>
      </c>
      <c r="G3" s="44" t="s">
        <v>396</v>
      </c>
      <c r="H3" s="91">
        <v>41597</v>
      </c>
      <c r="I3" s="91">
        <v>41597</v>
      </c>
      <c r="J3" s="89" t="str">
        <f>IF(I3="","","V")</f>
        <v>V</v>
      </c>
      <c r="K3" s="89" t="str">
        <f t="shared" ref="K3:K7" si="0">IF(OR(J3&lt;&gt;"",C3=""),"","V")</f>
        <v/>
      </c>
      <c r="L3" s="90" t="str">
        <f t="shared" ref="L3:L21" si="1">IF(A3="","",LEFT(A3,FIND("-",A3)-1))</f>
        <v>SA PM</v>
      </c>
      <c r="M3" s="90"/>
      <c r="N3" s="36"/>
      <c r="O3" s="22"/>
      <c r="P3" s="22"/>
    </row>
    <row r="4" spans="1:18" s="23" customFormat="1" ht="39.75" customHeight="1">
      <c r="A4" s="40" t="s">
        <v>406</v>
      </c>
      <c r="B4" s="41" t="s">
        <v>405</v>
      </c>
      <c r="C4" s="42" t="s">
        <v>388</v>
      </c>
      <c r="D4" s="43" t="s">
        <v>404</v>
      </c>
      <c r="E4" s="45" t="s">
        <v>384</v>
      </c>
      <c r="F4" s="46" t="s">
        <v>389</v>
      </c>
      <c r="G4" s="44" t="s">
        <v>396</v>
      </c>
      <c r="H4" s="91">
        <v>41597</v>
      </c>
      <c r="I4" s="91">
        <v>41597</v>
      </c>
      <c r="J4" s="89" t="str">
        <f>IF(I4="","","V")</f>
        <v>V</v>
      </c>
      <c r="K4" s="89" t="str">
        <f t="shared" si="0"/>
        <v/>
      </c>
      <c r="L4" s="90" t="str">
        <f t="shared" si="1"/>
        <v>SA PM</v>
      </c>
      <c r="M4" s="90"/>
      <c r="N4" s="36"/>
      <c r="O4" s="22"/>
      <c r="P4" s="22"/>
    </row>
    <row r="5" spans="1:18" s="23" customFormat="1" ht="48.75" customHeight="1">
      <c r="A5" s="40" t="s">
        <v>390</v>
      </c>
      <c r="B5" s="41" t="s">
        <v>407</v>
      </c>
      <c r="C5" s="42" t="s">
        <v>392</v>
      </c>
      <c r="D5" s="43" t="s">
        <v>409</v>
      </c>
      <c r="E5" s="45" t="s">
        <v>391</v>
      </c>
      <c r="F5" s="46" t="s">
        <v>397</v>
      </c>
      <c r="G5" s="44" t="s">
        <v>396</v>
      </c>
      <c r="H5" s="91">
        <v>41597</v>
      </c>
      <c r="I5" s="91">
        <v>41597</v>
      </c>
      <c r="J5" s="89" t="str">
        <f>IF(I5="","","V")</f>
        <v>V</v>
      </c>
      <c r="K5" s="89" t="str">
        <f t="shared" si="0"/>
        <v/>
      </c>
      <c r="L5" s="90" t="str">
        <f t="shared" ref="L5:L13" si="2">IF(A5="","",LEFT(A5,FIND("-",A5)-1))</f>
        <v>SA PM</v>
      </c>
      <c r="M5" s="90"/>
      <c r="N5" s="36"/>
      <c r="O5" s="22"/>
      <c r="P5" s="22"/>
    </row>
    <row r="6" spans="1:18" s="23" customFormat="1" ht="48.75" customHeight="1">
      <c r="A6" s="40" t="s">
        <v>390</v>
      </c>
      <c r="B6" s="41" t="s">
        <v>408</v>
      </c>
      <c r="C6" s="42" t="s">
        <v>392</v>
      </c>
      <c r="D6" s="43" t="s">
        <v>410</v>
      </c>
      <c r="E6" s="45" t="s">
        <v>391</v>
      </c>
      <c r="F6" s="46" t="s">
        <v>397</v>
      </c>
      <c r="G6" s="44" t="s">
        <v>396</v>
      </c>
      <c r="H6" s="91">
        <v>41597</v>
      </c>
      <c r="I6" s="91">
        <v>41597</v>
      </c>
      <c r="J6" s="89" t="str">
        <f>IF(I6="","","V")</f>
        <v>V</v>
      </c>
      <c r="K6" s="89" t="str">
        <f t="shared" si="0"/>
        <v/>
      </c>
      <c r="L6" s="90" t="str">
        <f t="shared" si="2"/>
        <v>SA PM</v>
      </c>
      <c r="M6" s="90"/>
      <c r="N6" s="36"/>
      <c r="O6" s="22"/>
      <c r="P6" s="22"/>
    </row>
    <row r="7" spans="1:18" s="23" customFormat="1" ht="46.5" customHeight="1">
      <c r="A7" s="40" t="s">
        <v>390</v>
      </c>
      <c r="B7" s="41" t="s">
        <v>411</v>
      </c>
      <c r="C7" s="42" t="s">
        <v>393</v>
      </c>
      <c r="D7" s="43" t="s">
        <v>394</v>
      </c>
      <c r="E7" s="45" t="s">
        <v>395</v>
      </c>
      <c r="F7" s="46" t="s">
        <v>397</v>
      </c>
      <c r="G7" s="44" t="s">
        <v>396</v>
      </c>
      <c r="H7" s="91">
        <v>41597</v>
      </c>
      <c r="I7" s="91">
        <v>41597</v>
      </c>
      <c r="J7" s="89" t="str">
        <f>IF(I7="","","V")</f>
        <v>V</v>
      </c>
      <c r="K7" s="89" t="str">
        <f t="shared" si="0"/>
        <v/>
      </c>
      <c r="L7" s="90" t="str">
        <f t="shared" si="2"/>
        <v>SA PM</v>
      </c>
      <c r="M7" s="90"/>
      <c r="N7" s="36"/>
      <c r="O7" s="22"/>
      <c r="P7" s="22"/>
    </row>
    <row r="8" spans="1:18" s="23" customFormat="1" ht="16.5">
      <c r="A8" s="40"/>
      <c r="B8" s="41"/>
      <c r="C8" s="42"/>
      <c r="D8" s="43"/>
      <c r="E8" s="45"/>
      <c r="F8" s="46"/>
      <c r="G8" s="46"/>
      <c r="H8" s="91"/>
      <c r="I8" s="91"/>
      <c r="J8" s="89"/>
      <c r="K8" s="89"/>
      <c r="L8" s="90" t="str">
        <f t="shared" si="2"/>
        <v/>
      </c>
      <c r="M8" s="90"/>
      <c r="N8" s="36"/>
      <c r="O8" s="22"/>
      <c r="P8" s="22"/>
    </row>
    <row r="9" spans="1:18" s="23" customFormat="1" ht="16.5">
      <c r="A9" s="40"/>
      <c r="B9" s="41"/>
      <c r="C9" s="42"/>
      <c r="D9" s="43"/>
      <c r="E9" s="45"/>
      <c r="F9" s="46"/>
      <c r="G9" s="46"/>
      <c r="H9" s="91"/>
      <c r="I9" s="92"/>
      <c r="J9" s="89"/>
      <c r="K9" s="89"/>
      <c r="L9" s="90" t="str">
        <f t="shared" si="2"/>
        <v/>
      </c>
      <c r="M9" s="90"/>
      <c r="N9" s="36"/>
      <c r="O9" s="22"/>
      <c r="P9" s="22"/>
    </row>
    <row r="10" spans="1:18" s="23" customFormat="1" ht="16.5">
      <c r="A10" s="40"/>
      <c r="B10" s="41"/>
      <c r="C10" s="42"/>
      <c r="D10" s="43"/>
      <c r="E10" s="45"/>
      <c r="F10" s="46"/>
      <c r="G10" s="46"/>
      <c r="H10" s="91"/>
      <c r="I10" s="91"/>
      <c r="J10" s="89"/>
      <c r="K10" s="89"/>
      <c r="L10" s="90" t="str">
        <f t="shared" si="2"/>
        <v/>
      </c>
      <c r="M10" s="90"/>
      <c r="N10" s="36"/>
      <c r="O10" s="22"/>
      <c r="P10" s="22"/>
    </row>
    <row r="11" spans="1:18" s="23" customFormat="1" ht="16.5">
      <c r="A11" s="40"/>
      <c r="B11" s="41"/>
      <c r="C11" s="42"/>
      <c r="D11" s="43"/>
      <c r="E11" s="45"/>
      <c r="F11" s="46"/>
      <c r="G11" s="46"/>
      <c r="H11" s="91"/>
      <c r="I11" s="92"/>
      <c r="J11" s="89"/>
      <c r="K11" s="89"/>
      <c r="L11" s="90" t="str">
        <f t="shared" si="2"/>
        <v/>
      </c>
      <c r="M11" s="90"/>
      <c r="N11" s="36"/>
      <c r="O11" s="22"/>
      <c r="P11" s="22"/>
    </row>
    <row r="12" spans="1:18" s="23" customFormat="1" ht="36" customHeight="1">
      <c r="A12" s="40"/>
      <c r="B12" s="41"/>
      <c r="C12" s="42"/>
      <c r="D12" s="43"/>
      <c r="E12" s="45"/>
      <c r="F12" s="46"/>
      <c r="G12" s="46"/>
      <c r="H12" s="91"/>
      <c r="I12" s="91"/>
      <c r="J12" s="89"/>
      <c r="K12" s="89"/>
      <c r="L12" s="90" t="str">
        <f t="shared" si="2"/>
        <v/>
      </c>
      <c r="M12" s="90"/>
      <c r="N12" s="36"/>
      <c r="O12" s="22"/>
      <c r="P12" s="22"/>
    </row>
    <row r="13" spans="1:18" s="23" customFormat="1" ht="31.15" customHeight="1">
      <c r="A13" s="40"/>
      <c r="B13" s="41"/>
      <c r="C13" s="42"/>
      <c r="D13" s="43"/>
      <c r="E13" s="45"/>
      <c r="F13" s="46"/>
      <c r="G13" s="46"/>
      <c r="H13" s="91"/>
      <c r="I13" s="91"/>
      <c r="J13" s="89"/>
      <c r="K13" s="89"/>
      <c r="L13" s="90" t="str">
        <f t="shared" si="2"/>
        <v/>
      </c>
      <c r="M13" s="90"/>
      <c r="N13" s="36"/>
      <c r="O13" s="22"/>
      <c r="P13" s="22"/>
    </row>
    <row r="14" spans="1:18" s="23" customFormat="1" ht="16.5">
      <c r="A14" s="40"/>
      <c r="B14" s="41"/>
      <c r="C14" s="42"/>
      <c r="D14" s="43"/>
      <c r="E14" s="45"/>
      <c r="F14" s="46"/>
      <c r="G14" s="46"/>
      <c r="H14" s="91"/>
      <c r="I14" s="91"/>
      <c r="J14" s="89"/>
      <c r="K14" s="89"/>
      <c r="L14" s="90" t="str">
        <f t="shared" si="1"/>
        <v/>
      </c>
      <c r="M14" s="90"/>
      <c r="N14" s="36"/>
      <c r="O14" s="22"/>
      <c r="P14" s="22"/>
    </row>
    <row r="15" spans="1:18" s="23" customFormat="1" ht="31.15" customHeight="1">
      <c r="A15" s="40"/>
      <c r="B15" s="41"/>
      <c r="C15" s="42"/>
      <c r="D15" s="43"/>
      <c r="E15" s="45"/>
      <c r="F15" s="46"/>
      <c r="G15" s="46"/>
      <c r="H15" s="91"/>
      <c r="I15" s="91"/>
      <c r="J15" s="89"/>
      <c r="K15" s="89"/>
      <c r="L15" s="90" t="str">
        <f t="shared" si="1"/>
        <v/>
      </c>
      <c r="M15" s="90"/>
      <c r="N15" s="36"/>
      <c r="O15" s="22"/>
      <c r="P15" s="22"/>
    </row>
    <row r="16" spans="1:18" s="23" customFormat="1" ht="36.75" customHeight="1">
      <c r="A16" s="40"/>
      <c r="B16" s="41"/>
      <c r="C16" s="42"/>
      <c r="D16" s="43"/>
      <c r="E16" s="45"/>
      <c r="F16" s="46"/>
      <c r="G16" s="46"/>
      <c r="H16" s="91"/>
      <c r="I16" s="91"/>
      <c r="J16" s="89"/>
      <c r="K16" s="89"/>
      <c r="L16" s="90" t="str">
        <f t="shared" si="1"/>
        <v/>
      </c>
      <c r="M16" s="90"/>
      <c r="N16" s="36"/>
      <c r="O16" s="22"/>
      <c r="P16" s="22"/>
    </row>
    <row r="17" spans="1:16" s="23" customFormat="1" ht="39" customHeight="1">
      <c r="A17" s="40"/>
      <c r="B17" s="41"/>
      <c r="C17" s="42"/>
      <c r="D17" s="43"/>
      <c r="E17" s="45"/>
      <c r="F17" s="46"/>
      <c r="G17" s="46"/>
      <c r="H17" s="91"/>
      <c r="I17" s="91"/>
      <c r="J17" s="89"/>
      <c r="K17" s="89"/>
      <c r="L17" s="90" t="str">
        <f t="shared" si="1"/>
        <v/>
      </c>
      <c r="M17" s="90"/>
      <c r="N17" s="36"/>
      <c r="O17" s="22"/>
      <c r="P17" s="22"/>
    </row>
    <row r="18" spans="1:16" s="23" customFormat="1" ht="39" customHeight="1">
      <c r="A18" s="40"/>
      <c r="B18" s="41"/>
      <c r="C18" s="42"/>
      <c r="D18" s="43"/>
      <c r="E18" s="45"/>
      <c r="F18" s="46"/>
      <c r="G18" s="46"/>
      <c r="H18" s="91"/>
      <c r="I18" s="91"/>
      <c r="J18" s="89"/>
      <c r="K18" s="89"/>
      <c r="L18" s="90" t="str">
        <f t="shared" si="1"/>
        <v/>
      </c>
      <c r="M18" s="90"/>
      <c r="N18" s="36"/>
      <c r="O18" s="22"/>
      <c r="P18" s="22"/>
    </row>
    <row r="19" spans="1:16" s="23" customFormat="1" ht="39.75" customHeight="1">
      <c r="A19" s="40"/>
      <c r="B19" s="41"/>
      <c r="C19" s="42"/>
      <c r="D19" s="43"/>
      <c r="E19" s="45"/>
      <c r="F19" s="46"/>
      <c r="G19" s="46"/>
      <c r="H19" s="91"/>
      <c r="I19" s="91"/>
      <c r="J19" s="89"/>
      <c r="K19" s="89"/>
      <c r="L19" s="90" t="str">
        <f t="shared" si="1"/>
        <v/>
      </c>
      <c r="M19" s="90"/>
      <c r="N19" s="36"/>
      <c r="O19" s="22"/>
      <c r="P19" s="22"/>
    </row>
    <row r="20" spans="1:16" s="23" customFormat="1" ht="39" customHeight="1">
      <c r="A20" s="40"/>
      <c r="B20" s="41"/>
      <c r="C20" s="42"/>
      <c r="D20" s="43"/>
      <c r="E20" s="45"/>
      <c r="F20" s="46"/>
      <c r="G20" s="44"/>
      <c r="H20" s="91"/>
      <c r="I20" s="91"/>
      <c r="J20" s="89"/>
      <c r="K20" s="89"/>
      <c r="L20" s="90" t="str">
        <f t="shared" si="1"/>
        <v/>
      </c>
      <c r="M20" s="90"/>
      <c r="N20" s="36"/>
      <c r="O20" s="22"/>
      <c r="P20" s="22"/>
    </row>
    <row r="21" spans="1:16" s="23" customFormat="1" ht="37.5" customHeight="1">
      <c r="A21" s="40"/>
      <c r="B21" s="41"/>
      <c r="C21" s="42"/>
      <c r="D21" s="43"/>
      <c r="E21" s="45"/>
      <c r="F21" s="46"/>
      <c r="G21" s="44"/>
      <c r="H21" s="91"/>
      <c r="I21" s="91"/>
      <c r="J21" s="89"/>
      <c r="K21" s="89"/>
      <c r="L21" s="90" t="str">
        <f t="shared" si="1"/>
        <v/>
      </c>
      <c r="M21" s="90"/>
      <c r="N21" s="36"/>
      <c r="O21" s="22"/>
      <c r="P21" s="22"/>
    </row>
    <row r="22" spans="1:16" s="23" customFormat="1" ht="31.15" customHeight="1">
      <c r="A22" s="40"/>
      <c r="B22" s="41"/>
      <c r="C22" s="42"/>
      <c r="D22" s="43"/>
      <c r="E22" s="45"/>
      <c r="F22" s="46"/>
      <c r="G22" s="46"/>
      <c r="H22" s="91"/>
      <c r="I22" s="91"/>
      <c r="J22" s="89"/>
      <c r="K22" s="89"/>
      <c r="L22" s="90" t="str">
        <f t="shared" ref="L22:L47" si="3">IF(A22="","",LEFT(A22,FIND("-",A22)-1))</f>
        <v/>
      </c>
      <c r="M22" s="90"/>
      <c r="N22" s="36"/>
      <c r="O22" s="22"/>
      <c r="P22" s="22"/>
    </row>
    <row r="23" spans="1:16" s="23" customFormat="1" ht="31.15" customHeight="1">
      <c r="A23" s="40"/>
      <c r="B23" s="41"/>
      <c r="C23" s="48"/>
      <c r="D23" s="43"/>
      <c r="E23" s="45"/>
      <c r="F23" s="46"/>
      <c r="G23" s="46"/>
      <c r="H23" s="91"/>
      <c r="I23" s="92"/>
      <c r="J23" s="89"/>
      <c r="K23" s="89"/>
      <c r="L23" s="90" t="str">
        <f t="shared" si="3"/>
        <v/>
      </c>
      <c r="M23" s="90"/>
      <c r="N23" s="36"/>
      <c r="O23" s="22"/>
      <c r="P23" s="22"/>
    </row>
    <row r="24" spans="1:16" s="23" customFormat="1" ht="31.15" customHeight="1">
      <c r="A24" s="40"/>
      <c r="B24" s="41"/>
      <c r="C24" s="48"/>
      <c r="D24" s="43"/>
      <c r="E24" s="45"/>
      <c r="F24" s="46"/>
      <c r="G24" s="46"/>
      <c r="H24" s="91"/>
      <c r="I24" s="91"/>
      <c r="J24" s="89"/>
      <c r="K24" s="89"/>
      <c r="L24" s="90" t="str">
        <f t="shared" si="3"/>
        <v/>
      </c>
      <c r="M24" s="90"/>
      <c r="N24" s="36"/>
      <c r="O24" s="22"/>
      <c r="P24" s="22"/>
    </row>
    <row r="25" spans="1:16" s="23" customFormat="1" ht="31.15" customHeight="1">
      <c r="A25" s="40"/>
      <c r="B25" s="41"/>
      <c r="C25" s="48"/>
      <c r="D25" s="43"/>
      <c r="E25" s="45"/>
      <c r="F25" s="46"/>
      <c r="G25" s="46"/>
      <c r="H25" s="91"/>
      <c r="I25" s="91"/>
      <c r="J25" s="89"/>
      <c r="K25" s="89"/>
      <c r="L25" s="90" t="str">
        <f t="shared" si="3"/>
        <v/>
      </c>
      <c r="M25" s="90"/>
      <c r="N25" s="36"/>
      <c r="O25" s="22"/>
      <c r="P25" s="22"/>
    </row>
    <row r="26" spans="1:16" s="23" customFormat="1" ht="31.15" customHeight="1">
      <c r="A26" s="40"/>
      <c r="B26" s="41"/>
      <c r="C26" s="48"/>
      <c r="D26" s="43"/>
      <c r="E26" s="45"/>
      <c r="F26" s="46"/>
      <c r="G26" s="46"/>
      <c r="H26" s="91"/>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2"/>
      <c r="J28" s="89"/>
      <c r="K28" s="89"/>
      <c r="L28" s="90" t="str">
        <f t="shared" si="3"/>
        <v/>
      </c>
      <c r="M28" s="90"/>
      <c r="N28" s="36"/>
      <c r="O28" s="22"/>
      <c r="P28" s="22"/>
    </row>
    <row r="29" spans="1:16" s="23" customFormat="1" ht="31.15" customHeight="1">
      <c r="A29" s="40"/>
      <c r="B29" s="41"/>
      <c r="C29" s="48"/>
      <c r="D29" s="43"/>
      <c r="E29" s="45"/>
      <c r="F29" s="46"/>
      <c r="G29" s="46"/>
      <c r="H29" s="92"/>
      <c r="I29" s="92"/>
      <c r="J29" s="89"/>
      <c r="K29" s="89"/>
      <c r="L29" s="90" t="str">
        <f t="shared" si="3"/>
        <v/>
      </c>
      <c r="M29" s="90"/>
      <c r="N29" s="36"/>
      <c r="O29" s="22"/>
      <c r="P29" s="22"/>
    </row>
    <row r="30" spans="1:16" s="23" customFormat="1" ht="31.15" customHeight="1">
      <c r="A30" s="40"/>
      <c r="B30" s="41"/>
      <c r="C30" s="48"/>
      <c r="D30" s="43"/>
      <c r="E30" s="45"/>
      <c r="F30" s="46"/>
      <c r="G30" s="46"/>
      <c r="H30" s="92"/>
      <c r="I30" s="92"/>
      <c r="J30" s="89"/>
      <c r="K30" s="89"/>
      <c r="L30" s="90" t="str">
        <f t="shared" si="3"/>
        <v/>
      </c>
      <c r="M30" s="90"/>
      <c r="N30" s="36"/>
      <c r="O30" s="22"/>
      <c r="P30" s="22"/>
    </row>
    <row r="31" spans="1:16" s="23" customFormat="1" ht="31.15" customHeight="1">
      <c r="A31" s="40"/>
      <c r="B31" s="41"/>
      <c r="C31" s="48"/>
      <c r="D31" s="43"/>
      <c r="E31" s="45"/>
      <c r="F31" s="46"/>
      <c r="G31" s="46"/>
      <c r="H31" s="92"/>
      <c r="I31" s="91"/>
      <c r="J31" s="89"/>
      <c r="K31" s="89"/>
      <c r="L31" s="90" t="str">
        <f t="shared" si="3"/>
        <v/>
      </c>
      <c r="M31" s="90"/>
      <c r="N31" s="36"/>
      <c r="O31" s="22"/>
      <c r="P31" s="22"/>
    </row>
    <row r="32" spans="1:16" s="23" customFormat="1" ht="41.25" customHeight="1">
      <c r="A32" s="40"/>
      <c r="B32" s="41"/>
      <c r="C32" s="48"/>
      <c r="D32" s="43"/>
      <c r="E32" s="45"/>
      <c r="F32" s="46"/>
      <c r="G32" s="46"/>
      <c r="H32" s="92"/>
      <c r="I32" s="91"/>
      <c r="J32" s="89"/>
      <c r="K32" s="89"/>
      <c r="L32" s="90" t="str">
        <f t="shared" si="3"/>
        <v/>
      </c>
      <c r="M32" s="90"/>
      <c r="N32" s="36"/>
      <c r="O32" s="22"/>
      <c r="P32" s="22"/>
    </row>
    <row r="33" spans="1:16" s="23" customFormat="1" ht="31.15" customHeight="1">
      <c r="A33" s="47"/>
      <c r="B33" s="41"/>
      <c r="C33" s="48"/>
      <c r="D33" s="43"/>
      <c r="E33" s="45"/>
      <c r="F33" s="46"/>
      <c r="G33" s="46"/>
      <c r="H33" s="92"/>
      <c r="I33" s="91"/>
      <c r="J33" s="89" t="str">
        <f t="shared" ref="J33:J47" si="4">IF(I33="","","V")</f>
        <v/>
      </c>
      <c r="K33" s="89" t="str">
        <f t="shared" ref="K33:K47" si="5">IF(OR(J33&lt;&gt;"",C33=""),"","V")</f>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si="4"/>
        <v/>
      </c>
      <c r="K46" s="89" t="str">
        <f t="shared" si="5"/>
        <v/>
      </c>
      <c r="L46" s="90" t="str">
        <f t="shared" si="3"/>
        <v/>
      </c>
      <c r="M46" s="90"/>
      <c r="N46" s="36"/>
      <c r="O46" s="22"/>
      <c r="P46" s="22"/>
    </row>
    <row r="47" spans="1:16" s="23" customFormat="1" ht="31.15" customHeight="1">
      <c r="A47" s="47"/>
      <c r="B47" s="41"/>
      <c r="C47" s="48"/>
      <c r="D47" s="43"/>
      <c r="E47" s="45"/>
      <c r="F47" s="46"/>
      <c r="G47" s="46"/>
      <c r="H47" s="92"/>
      <c r="I47" s="91"/>
      <c r="J47" s="89" t="str">
        <f t="shared" si="4"/>
        <v/>
      </c>
      <c r="K47" s="89" t="str">
        <f t="shared" si="5"/>
        <v/>
      </c>
      <c r="L47" s="90" t="str">
        <f t="shared" si="3"/>
        <v/>
      </c>
      <c r="M47" s="90"/>
      <c r="N47" s="36"/>
      <c r="O47" s="22"/>
      <c r="P47" s="22"/>
    </row>
    <row r="48" spans="1:16" s="23" customFormat="1" ht="31.15" customHeight="1">
      <c r="A48" s="47"/>
      <c r="B48" s="41"/>
      <c r="C48" s="48"/>
      <c r="D48" s="43"/>
      <c r="E48" s="45"/>
      <c r="F48" s="46"/>
      <c r="G48" s="46"/>
      <c r="H48" s="92"/>
      <c r="I48" s="91"/>
      <c r="J48" s="89" t="str">
        <f t="shared" ref="J48:J56" si="6">IF(I48="","","V")</f>
        <v/>
      </c>
      <c r="K48" s="89" t="str">
        <f t="shared" ref="K48:K56" si="7">IF(OR(J48&lt;&gt;"",C48=""),"","V")</f>
        <v/>
      </c>
      <c r="L48" s="90" t="str">
        <f t="shared" ref="L48:L56" si="8">IF(A48="","",LEFT(A48,FIND("-",A48)-1))</f>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47"/>
      <c r="B55" s="41"/>
      <c r="C55" s="48"/>
      <c r="D55" s="43"/>
      <c r="E55" s="45"/>
      <c r="F55" s="46"/>
      <c r="G55" s="46"/>
      <c r="H55" s="92"/>
      <c r="I55" s="91"/>
      <c r="J55" s="89" t="str">
        <f t="shared" si="6"/>
        <v/>
      </c>
      <c r="K55" s="89" t="str">
        <f t="shared" si="7"/>
        <v/>
      </c>
      <c r="L55" s="90" t="str">
        <f t="shared" si="8"/>
        <v/>
      </c>
      <c r="M55" s="90"/>
      <c r="N55" s="36"/>
      <c r="O55" s="22"/>
      <c r="P55" s="22"/>
    </row>
    <row r="56" spans="1:18" s="23" customFormat="1" ht="31.15" customHeight="1">
      <c r="A56" s="47"/>
      <c r="B56" s="41"/>
      <c r="C56" s="48"/>
      <c r="D56" s="43"/>
      <c r="E56" s="45"/>
      <c r="F56" s="46"/>
      <c r="G56" s="46"/>
      <c r="H56" s="92"/>
      <c r="I56" s="91"/>
      <c r="J56" s="89" t="str">
        <f t="shared" si="6"/>
        <v/>
      </c>
      <c r="K56" s="89" t="str">
        <f t="shared" si="7"/>
        <v/>
      </c>
      <c r="L56" s="90" t="str">
        <f t="shared" si="8"/>
        <v/>
      </c>
      <c r="M56" s="90"/>
      <c r="N56" s="36"/>
      <c r="O56" s="22"/>
      <c r="P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s="23" customFormat="1" ht="31.15" customHeight="1">
      <c r="A110" s="86"/>
      <c r="B110" s="86"/>
      <c r="C110" s="86"/>
      <c r="D110" s="87"/>
      <c r="E110" s="86"/>
      <c r="F110" s="86"/>
      <c r="G110" s="86"/>
      <c r="H110" s="88"/>
      <c r="I110" s="88"/>
      <c r="J110" s="22"/>
      <c r="K110" s="22"/>
      <c r="L110" s="22"/>
      <c r="M110" s="22"/>
      <c r="N110" s="22"/>
      <c r="O110" s="22"/>
      <c r="P110" s="22"/>
      <c r="Q110" s="22"/>
      <c r="R110" s="22"/>
    </row>
    <row r="111" spans="1:18" s="23" customFormat="1" ht="31.15" customHeight="1">
      <c r="A111" s="86"/>
      <c r="B111" s="86"/>
      <c r="C111" s="86"/>
      <c r="D111" s="87"/>
      <c r="E111" s="86"/>
      <c r="F111" s="86"/>
      <c r="G111" s="86"/>
      <c r="H111" s="88"/>
      <c r="I111" s="88"/>
      <c r="J111" s="22"/>
      <c r="K111" s="22"/>
      <c r="L111" s="22"/>
      <c r="M111" s="22"/>
      <c r="N111" s="22"/>
      <c r="O111" s="22"/>
      <c r="P111" s="22"/>
      <c r="Q111" s="22"/>
      <c r="R111" s="22"/>
    </row>
    <row r="112" spans="1:18" ht="31.15" customHeight="1">
      <c r="I112" s="88"/>
    </row>
    <row r="113" spans="9:9" ht="31.15" customHeight="1">
      <c r="I113" s="88"/>
    </row>
    <row r="114" spans="9:9" ht="31.15" customHeight="1">
      <c r="I114" s="88"/>
    </row>
    <row r="115" spans="9:9" ht="31.15" customHeight="1">
      <c r="I115" s="88"/>
    </row>
    <row r="116" spans="9:9" ht="31.15" customHeight="1">
      <c r="I116" s="88"/>
    </row>
    <row r="117" spans="9:9" ht="31.15" customHeight="1">
      <c r="I117" s="88"/>
    </row>
    <row r="118" spans="9:9" ht="31.15" customHeight="1">
      <c r="I118" s="88"/>
    </row>
  </sheetData>
  <sheetProtection selectLockedCells="1"/>
  <phoneticPr fontId="23" type="noConversion"/>
  <dataValidations count="5">
    <dataValidation type="list" allowBlank="1" showInputMessage="1" showErrorMessage="1" sqref="C57:C67 D68:E111">
      <formula1>"需求,分析,資安,設計,測試,規範,SLA,其他"</formula1>
    </dataValidation>
    <dataValidation type="list" allowBlank="1" showInputMessage="1" showErrorMessage="1" sqref="J3:K56">
      <formula1>"V"</formula1>
    </dataValidation>
    <dataValidation type="list" allowBlank="1" showInputMessage="1" showErrorMessage="1" sqref="A3:A56">
      <formula1>次數選單</formula1>
    </dataValidation>
    <dataValidation type="list" allowBlank="1" showInputMessage="1" showErrorMessage="1" sqref="F3:F65517">
      <formula1>植入Bug來源</formula1>
    </dataValidation>
    <dataValidation type="list" allowBlank="1" showInputMessage="1" showErrorMessage="1" sqref="G3:G65517">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18" sqref="A18"/>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2013-11-26T07:44:00Z</dcterms:modified>
</cp:coreProperties>
</file>