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395" yWindow="270" windowWidth="10920" windowHeight="561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45621"/>
</workbook>
</file>

<file path=xl/calcChain.xml><?xml version="1.0" encoding="utf-8"?>
<calcChain xmlns="http://schemas.openxmlformats.org/spreadsheetml/2006/main">
  <c r="J6" i="24" l="1"/>
  <c r="J5" i="24"/>
  <c r="M7" i="22" l="1"/>
  <c r="L8" i="24" l="1"/>
  <c r="Q8" i="22"/>
  <c r="P8" i="22" l="1"/>
  <c r="J4" i="24" l="1"/>
  <c r="K4" i="24" s="1"/>
  <c r="J3" i="24"/>
  <c r="K3" i="24" s="1"/>
  <c r="L7" i="24" l="1"/>
  <c r="L6" i="24"/>
  <c r="L5" i="24"/>
  <c r="L4" i="24"/>
  <c r="L3" i="24" l="1"/>
  <c r="O17" i="22" l="1"/>
  <c r="N14" i="22"/>
  <c r="E5" i="22"/>
  <c r="C5" i="22"/>
  <c r="C1" i="24"/>
  <c r="O21" i="22"/>
  <c r="M12" i="22"/>
  <c r="M13" i="22"/>
  <c r="M14" i="22"/>
  <c r="M15" i="22"/>
  <c r="M16" i="22"/>
  <c r="M17" i="22"/>
  <c r="M18" i="22"/>
  <c r="M19" i="22"/>
  <c r="M20" i="22"/>
  <c r="L28" i="24"/>
  <c r="L29" i="24"/>
  <c r="L30" i="24"/>
  <c r="L31" i="24"/>
  <c r="L32" i="24"/>
  <c r="L33" i="24"/>
  <c r="L34" i="24"/>
  <c r="L35" i="24"/>
  <c r="L36" i="24"/>
  <c r="L37" i="24"/>
  <c r="L38" i="24"/>
  <c r="L39" i="24"/>
  <c r="L40" i="24"/>
  <c r="L41" i="24"/>
  <c r="L42" i="24"/>
  <c r="L43" i="24"/>
  <c r="L44" i="24"/>
  <c r="L45" i="24"/>
  <c r="L46" i="24"/>
  <c r="L47" i="24"/>
  <c r="L48" i="24"/>
  <c r="L49" i="24"/>
  <c r="L50" i="24"/>
  <c r="L51"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Q7" i="22"/>
  <c r="O7" i="22" l="1"/>
  <c r="N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text>
        <r>
          <rPr>
            <b/>
            <sz val="9"/>
            <color indexed="81"/>
            <rFont val="細明體"/>
            <family val="3"/>
            <charset val="136"/>
          </rPr>
          <t>紀錄者</t>
        </r>
      </text>
    </comment>
    <comment ref="J6" authorId="0">
      <text>
        <r>
          <rPr>
            <b/>
            <sz val="9"/>
            <color indexed="81"/>
            <rFont val="細明體"/>
            <family val="3"/>
            <charset val="136"/>
          </rPr>
          <t>參與檢視人數</t>
        </r>
      </text>
    </comment>
    <comment ref="K6" authorId="0">
      <text>
        <r>
          <rPr>
            <b/>
            <sz val="9"/>
            <color indexed="81"/>
            <rFont val="細明體"/>
            <family val="3"/>
            <charset val="136"/>
          </rPr>
          <t>參與檢視人員名單</t>
        </r>
      </text>
    </comment>
    <comment ref="L6" authorId="0">
      <text>
        <r>
          <rPr>
            <b/>
            <sz val="9"/>
            <color indexed="81"/>
            <rFont val="細明體"/>
            <family val="3"/>
            <charset val="136"/>
          </rPr>
          <t>被Review者(文件作者)</t>
        </r>
      </text>
    </comment>
    <comment ref="Q6" authorId="1">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<sst xmlns="http://schemas.openxmlformats.org/spreadsheetml/2006/main" count="934" uniqueCount="398">
  <si>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</si>
  <si>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</si>
  <si>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</si>
  <si>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</si>
  <si>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</si>
  <si>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</si>
  <si>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</si>
  <si>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</si>
  <si>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</si>
  <si>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</si>
  <si>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</si>
  <si>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</si>
  <si>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</si>
  <si>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</si>
  <si>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</si>
  <si>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</si>
  <si>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</si>
  <si>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</si>
  <si>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</si>
  <si>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</si>
  <si>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</si>
  <si>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</si>
  <si>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</si>
  <si>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</si>
  <si>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</si>
  <si>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</si>
  <si>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</si>
  <si>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</si>
  <si>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</si>
  <si>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</si>
  <si>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</si>
  <si>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</si>
  <si>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</si>
  <si>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</si>
  <si>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</si>
  <si>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</si>
  <si>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</si>
  <si>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</si>
  <si>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</si>
  <si>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</si>
  <si>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</si>
  <si>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</si>
  <si>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</si>
  <si>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</si>
  <si>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</si>
  <si>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</si>
  <si>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</si>
  <si>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</si>
  <si>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</si>
  <si>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</si>
  <si>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</si>
  <si>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</si>
  <si>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</si>
  <si>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</si>
  <si>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</si>
  <si>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</si>
  <si>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</si>
  <si>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</si>
  <si>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</si>
  <si>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</si>
  <si>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</si>
  <si>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</si>
  <si>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</si>
  <si>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</si>
  <si>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</si>
  <si>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</si>
  <si>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</si>
  <si>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</si>
  <si>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</si>
  <si>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</si>
  <si>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</si>
  <si>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</si>
  <si>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</si>
  <si>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</si>
  <si>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</si>
  <si>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</si>
  <si>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</si>
  <si>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</si>
  <si>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</si>
  <si>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</si>
  <si>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</si>
  <si>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</si>
  <si>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</si>
  <si>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</si>
  <si>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</si>
  <si>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</si>
  <si>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</si>
  <si>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</si>
  <si>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</si>
  <si>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</si>
  <si>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</si>
  <si>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</si>
  <si>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</si>
  <si>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</si>
  <si>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</si>
  <si>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</si>
  <si>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</si>
  <si>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</si>
  <si>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</si>
  <si>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</si>
  <si>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</si>
  <si>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</si>
  <si>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</si>
  <si>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</si>
  <si>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</si>
  <si>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</si>
  <si>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</si>
  <si>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</si>
  <si>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</si>
  <si>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</si>
  <si>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</si>
  <si>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</si>
  <si>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</si>
  <si>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</si>
  <si>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</si>
  <si>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</si>
  <si>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</si>
  <si>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</si>
  <si>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</si>
  <si>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</si>
  <si>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</si>
  <si>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</si>
  <si>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</si>
  <si>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</si>
  <si>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</si>
  <si>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</si>
  <si>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</si>
  <si>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</si>
  <si>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</si>
  <si>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</si>
  <si>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</si>
  <si>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</si>
  <si>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</si>
  <si>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</si>
  <si>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</si>
  <si>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</si>
  <si>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</si>
  <si>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</si>
  <si>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</si>
  <si>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</si>
  <si>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</si>
  <si>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</si>
  <si>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</si>
  <si>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</si>
  <si>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</si>
  <si>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</si>
  <si>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</si>
  <si>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</si>
  <si>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</si>
  <si>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</si>
  <si>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</si>
  <si>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</si>
  <si>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</si>
  <si>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</si>
  <si>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</si>
  <si>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</si>
  <si>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</si>
  <si>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</si>
  <si>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</si>
  <si>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</si>
  <si>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</si>
  <si>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</si>
  <si>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</si>
  <si>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</si>
  <si>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</si>
  <si>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</si>
  <si>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</si>
  <si>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</si>
  <si>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</si>
  <si>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</si>
  <si>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</si>
  <si>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</si>
  <si>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</si>
  <si>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</si>
  <si>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</si>
  <si>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</si>
  <si>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</si>
  <si>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</si>
  <si>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</si>
  <si>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</si>
  <si>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</si>
  <si>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</si>
  <si>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</si>
  <si>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</si>
  <si>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</si>
  <si>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</si>
  <si>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</si>
  <si>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</si>
  <si>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</si>
  <si>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</si>
  <si>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</si>
  <si>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</si>
  <si>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</si>
  <si>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</si>
  <si>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</si>
  <si>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</si>
  <si>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</si>
  <si>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</si>
  <si>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</si>
  <si>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</si>
  <si>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</si>
  <si>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</si>
  <si>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</si>
  <si>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</si>
  <si>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</si>
  <si>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</si>
  <si>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</si>
  <si>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</si>
  <si>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</si>
  <si>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</si>
  <si>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</si>
  <si>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</si>
  <si>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</si>
  <si>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</si>
  <si>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</si>
  <si>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</si>
  <si>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</si>
  <si>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</si>
  <si>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</si>
  <si>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</si>
  <si>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</si>
  <si>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</si>
  <si>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</si>
  <si>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</si>
  <si>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</si>
  <si>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</si>
  <si>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</si>
  <si>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</si>
  <si>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</si>
  <si>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</si>
  <si>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</si>
  <si>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</si>
  <si>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</si>
  <si>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</si>
  <si>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</si>
  <si>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</si>
  <si>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</si>
  <si>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</si>
  <si>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</si>
  <si>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</si>
  <si>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</si>
  <si>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</si>
  <si>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</si>
  <si>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</si>
  <si>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</si>
  <si>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</si>
  <si>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</si>
  <si>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</si>
  <si>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</si>
  <si>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</si>
  <si>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</si>
  <si>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</si>
  <si>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</si>
  <si>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</si>
  <si>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</si>
  <si>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</si>
  <si>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</si>
  <si>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</si>
  <si>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</si>
  <si>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</si>
  <si>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</si>
  <si>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</si>
  <si>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</si>
  <si>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</si>
  <si>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</si>
  <si>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</si>
  <si>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</si>
  <si>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</si>
  <si>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</si>
  <si>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</si>
  <si>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</si>
  <si>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</si>
  <si>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</si>
  <si>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</si>
  <si>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</si>
  <si>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</si>
  <si>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</si>
  <si>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</si>
  <si>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</si>
  <si>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</si>
  <si>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</si>
  <si>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</si>
  <si>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</si>
  <si>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</si>
  <si>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</si>
  <si>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</si>
  <si>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</si>
  <si>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</si>
  <si>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</si>
  <si>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</si>
  <si>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</si>
  <si>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</si>
  <si>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</si>
  <si>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</si>
  <si>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</si>
  <si>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</si>
  <si>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</si>
  <si>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</si>
  <si>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</si>
  <si>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</si>
  <si>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</si>
  <si>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</si>
  <si>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</si>
  <si>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</si>
  <si>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</si>
  <si>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</si>
  <si>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</si>
  <si>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</si>
  <si>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</si>
  <si>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</si>
  <si>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</si>
  <si>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</si>
  <si>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</si>
  <si>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</si>
  <si>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</si>
  <si>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</si>
  <si>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</si>
  <si>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</si>
  <si>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</si>
  <si>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</si>
  <si>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</si>
  <si>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</si>
  <si>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</si>
  <si>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</si>
  <si>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</si>
  <si>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</si>
  <si>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</si>
  <si>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</si>
  <si>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</si>
  <si>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</si>
  <si>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</si>
  <si>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</si>
  <si>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</si>
  <si>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</si>
  <si>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</si>
  <si>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</si>
  <si>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</si>
  <si>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</si>
  <si>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</si>
  <si>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</si>
  <si>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</si>
  <si>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</si>
  <si>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</si>
  <si>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</si>
  <si>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</si>
  <si>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</si>
  <si>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</si>
  <si>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</si>
  <si>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</si>
  <si>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</si>
  <si>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</si>
  <si>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</si>
  <si>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</si>
  <si>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</si>
  <si>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</si>
  <si>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</si>
  <si>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</si>
  <si>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</si>
  <si>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</si>
  <si>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</si>
  <si>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</si>
  <si>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</si>
  <si>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</si>
  <si>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</si>
  <si>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</si>
  <si>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</si>
  <si>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</si>
  <si>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</si>
  <si>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</si>
  <si>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</si>
  <si>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</si>
  <si>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</si>
  <si>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</si>
  <si>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</si>
  <si>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</si>
  <si>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</si>
  <si>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</si>
  <si>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</si>
  <si>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</si>
  <si>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</si>
  <si>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1</t>
    <phoneticPr fontId="23" type="noConversion"/>
  </si>
  <si>
    <t>陳慕霖</t>
    <phoneticPr fontId="20" type="noConversion"/>
  </si>
  <si>
    <t>2</t>
    <phoneticPr fontId="23" type="noConversion"/>
  </si>
  <si>
    <t>功能分析</t>
  </si>
  <si>
    <t>懿信、傳勝、鈺杰、慕霖</t>
    <phoneticPr fontId="20" type="noConversion"/>
  </si>
  <si>
    <t>鈺杰、慕霖</t>
    <phoneticPr fontId="20" type="noConversion"/>
  </si>
  <si>
    <t>總表名稱錯誤，API的畫面說明應改為API說明</t>
    <phoneticPr fontId="23" type="noConversion"/>
  </si>
  <si>
    <t>將總表的API Sheet名稱改為API_APF0505_UserProfile，並修改超連結</t>
    <phoneticPr fontId="23" type="noConversion"/>
  </si>
  <si>
    <t>將總表的API Sheet名稱改為API_APF0505_Organization，並修改超連結</t>
    <phoneticPr fontId="23" type="noConversion"/>
  </si>
  <si>
    <t>3</t>
    <phoneticPr fontId="23" type="noConversion"/>
  </si>
  <si>
    <t>4</t>
    <phoneticPr fontId="23" type="noConversion"/>
  </si>
  <si>
    <t>將總表的API Sheet名稱改為API_APF0505_SudaWork，並修改超連結</t>
    <phoneticPr fontId="23" type="noConversion"/>
  </si>
  <si>
    <t>API Sheet內格式調整，應以目前其他API文件格式撰寫</t>
    <phoneticPr fontId="23" type="noConversion"/>
  </si>
  <si>
    <t>已經以API格式完成所有API Sheet修改</t>
    <phoneticPr fontId="23" type="noConversion"/>
  </si>
  <si>
    <t>林傳勝</t>
    <phoneticPr fontId="20" type="noConversion"/>
  </si>
  <si>
    <t>傳勝</t>
    <phoneticPr fontId="23" type="noConversion"/>
  </si>
  <si>
    <t>SD PM</t>
  </si>
  <si>
    <t>SD PM-1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</si>
</sst>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樣式 1" xfId="42"/>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tabSelected="1" zoomScale="86" zoomScaleNormal="86" workbookViewId="0">
      <pane xSplit="2" ySplit="6" topLeftCell="C7" activePane="bottomRight" state="frozen"/>
      <selection pane="topRight" activeCell="C1" sqref="C1"/>
      <selection pane="bottomLeft" activeCell="A7" sqref="A7"/>
      <selection pane="bottomRight" activeCell="A7" sqref="A7"/>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1</v>
      </c>
      <c r="D5" s="108">
        <f>SUM($M$7:$M$27)</f>
        <v>4.0000000000000071</v>
      </c>
      <c r="E5" s="99">
        <f>SUM($J$7:$J$27)</f>
        <v>4</v>
      </c>
      <c r="F5" s="109">
        <f>SUM($N$7:$N$27)</f>
        <v>4</v>
      </c>
      <c r="G5" s="109">
        <f>SUM($O$7:$O$27)</f>
        <v>4</v>
      </c>
      <c r="H5" s="110">
        <f>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396</v>
      </c>
      <c r="B7" s="1">
        <v>1</v>
      </c>
      <c r="C7" s="65" t="s">
        <v>379</v>
      </c>
      <c r="D7" s="140" t="s">
        <v>394</v>
      </c>
      <c r="E7" s="66">
        <v>41603</v>
      </c>
      <c r="F7" s="140" t="s">
        <v>381</v>
      </c>
      <c r="G7" s="66">
        <v>41600</v>
      </c>
      <c r="H7" s="67">
        <v>0.60416666666666663</v>
      </c>
      <c r="I7" s="67">
        <v>0.64583333333333337</v>
      </c>
      <c r="J7" s="65">
        <v>4</v>
      </c>
      <c r="K7" s="68" t="s">
        <v>384</v>
      </c>
      <c r="L7" s="69" t="s">
        <v>385</v>
      </c>
      <c r="M7" s="70">
        <f>IF(C7="","",J7*(I7-H7)*24)</f>
        <v>4.0000000000000071</v>
      </c>
      <c r="N7" s="63">
        <f>IF(C7="","",COUNTIF(改善明細!A:A,Q7))</f>
        <v>4</v>
      </c>
      <c r="O7" s="63">
        <f>IF(C7="","",COUNTIFS(改善明細!$A:$A,Q7, 改善明細!$J:$J,"V"))</f>
        <v>4</v>
      </c>
      <c r="P7" s="71" t="str">
        <f t="shared" ref="P7" si="0">IF(Q7="","",LEFT(Q7,FIND("-",Q7)-1))</f>
        <v>SD PM</v>
      </c>
      <c r="Q7" s="71" t="str">
        <f>IF(OR(A7="",B7=""),"",A7&amp;"-"&amp;B7)</f>
        <v>SD PM-1</v>
      </c>
      <c r="R7" s="72"/>
    </row>
    <row r="8" spans="1:20" s="55" customFormat="1" ht="16.5">
      <c r="A8" s="64"/>
      <c r="B8" s="1"/>
      <c r="C8" s="65"/>
      <c r="D8" s="140"/>
      <c r="E8" s="66"/>
      <c r="F8" s="140"/>
      <c r="G8" s="66"/>
      <c r="H8" s="67"/>
      <c r="I8" s="67"/>
      <c r="J8" s="65"/>
      <c r="K8" s="68"/>
      <c r="L8" s="69"/>
      <c r="M8" s="70"/>
      <c r="N8" s="63"/>
      <c r="O8" s="63"/>
      <c r="P8" s="71" t="str">
        <f t="shared" ref="P8" si="1">IF(Q8="","",LEFT(Q8,FIND("-",Q8)-1))</f>
        <v/>
      </c>
      <c r="Q8" s="71" t="str">
        <f>IF(OR(A8="",B8=""),"",A8&amp;"-"&amp;B8)</f>
        <v/>
      </c>
      <c r="R8" s="72"/>
    </row>
    <row r="9" spans="1:20" s="55" customFormat="1" ht="16.5">
      <c r="A9" s="64"/>
      <c r="B9" s="1"/>
      <c r="C9" s="65"/>
      <c r="D9" s="140"/>
      <c r="E9" s="66"/>
      <c r="F9" s="140"/>
      <c r="G9" s="66"/>
      <c r="H9" s="67"/>
      <c r="I9" s="67"/>
      <c r="J9" s="65"/>
      <c r="K9" s="68"/>
      <c r="L9" s="69"/>
      <c r="M9" s="70"/>
      <c r="N9" s="63"/>
      <c r="O9" s="63"/>
      <c r="P9" s="71"/>
      <c r="Q9" s="71"/>
      <c r="R9" s="72"/>
    </row>
    <row r="10" spans="1:20" s="55" customFormat="1" ht="16.5">
      <c r="A10" s="64"/>
      <c r="B10" s="1"/>
      <c r="C10" s="65"/>
      <c r="D10" s="140"/>
      <c r="E10" s="66"/>
      <c r="F10" s="140"/>
      <c r="G10" s="66"/>
      <c r="H10" s="67"/>
      <c r="I10" s="67"/>
      <c r="J10" s="65"/>
      <c r="K10" s="68"/>
      <c r="L10" s="69"/>
      <c r="M10" s="70"/>
      <c r="N10" s="63"/>
      <c r="O10" s="63"/>
      <c r="P10" s="71"/>
      <c r="Q10" s="71"/>
      <c r="R10" s="74"/>
    </row>
    <row r="11" spans="1:20" s="55" customFormat="1" ht="16.5">
      <c r="A11" s="64"/>
      <c r="B11" s="1"/>
      <c r="C11" s="65"/>
      <c r="D11" s="140"/>
      <c r="E11" s="66"/>
      <c r="F11" s="140"/>
      <c r="G11" s="66"/>
      <c r="H11" s="67"/>
      <c r="I11" s="67"/>
      <c r="J11" s="65"/>
      <c r="K11" s="68"/>
      <c r="L11" s="69"/>
      <c r="M11" s="70"/>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2">IF(C12="","",J12*(I12-H12)*24)</f>
        <v/>
      </c>
      <c r="N12" s="63" t="str">
        <f>IF(C12="","",COUNTIF(改善明細!A:A,Q12))</f>
        <v/>
      </c>
      <c r="O12" s="63" t="str">
        <f>IF(C12="","",COUNTIFS(改善明細!$A:$A,Q12, 改善明細!$J:$J,"V"))</f>
        <v/>
      </c>
      <c r="P12" s="71" t="str">
        <f t="shared" ref="P12:P20" ca="1" si="3">IF(Q12="","",LEFT(Q12,FIND("-",Q12)-1))</f>
        <v/>
      </c>
      <c r="Q12" s="71" t="str">
        <f t="shared" ref="Q12:Q20" ca="1" si="4">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3"/>
        <v/>
      </c>
      <c r="Q13" s="71" t="str">
        <f t="shared" ca="1" si="4"/>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3"/>
        <v/>
      </c>
      <c r="Q14" s="71" t="str">
        <f t="shared" ca="1" si="4"/>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3"/>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3"/>
        <v/>
      </c>
      <c r="Q16" s="71" t="str">
        <f t="shared" ca="1" si="4"/>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3"/>
        <v/>
      </c>
      <c r="Q17" s="71" t="str">
        <f t="shared" ca="1" si="4"/>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3"/>
        <v/>
      </c>
      <c r="Q18" s="71" t="str">
        <f t="shared" ca="1" si="4"/>
        <v/>
      </c>
      <c r="R18" s="74"/>
    </row>
    <row r="19" spans="1:18" s="55" customFormat="1" ht="16.5">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3"/>
        <v/>
      </c>
      <c r="Q19" s="71" t="str">
        <f t="shared" ca="1" si="4"/>
        <v/>
      </c>
      <c r="R19" s="74"/>
    </row>
    <row r="20" spans="1:18" s="55" customFormat="1" ht="16.5">
      <c r="A20" s="64"/>
      <c r="B20" s="1" t="str">
        <f ca="1">IF(A20="","",COUNTIF(OFFSET($A$6,1,,,):OFFSET(B20,,-1,,),OFFSET(B20,,-1,,)))</f>
        <v/>
      </c>
      <c r="C20" s="65"/>
      <c r="D20" s="65"/>
      <c r="E20" s="66"/>
      <c r="F20" s="65"/>
      <c r="G20" s="66"/>
      <c r="H20" s="67"/>
      <c r="I20" s="67"/>
      <c r="J20" s="65"/>
      <c r="K20" s="68"/>
      <c r="L20" s="69"/>
      <c r="M20" s="70" t="str">
        <f t="shared" si="2"/>
        <v/>
      </c>
      <c r="N20" s="63" t="str">
        <f>IF(C20="","",COUNTIF(改善明細!A:A,Q20))</f>
        <v/>
      </c>
      <c r="O20" s="63" t="str">
        <f>IF(C20="","",COUNTIFS(改善明細!$A:$A,Q20, 改善明細!$J:$J,"V"))</f>
        <v/>
      </c>
      <c r="P20" s="71" t="str">
        <f t="shared" ca="1" si="3"/>
        <v/>
      </c>
      <c r="Q20" s="71" t="str">
        <f t="shared" ca="1" si="4"/>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zoomScale="80" zoomScaleNormal="80" workbookViewId="0">
      <pane xSplit="4" ySplit="2" topLeftCell="E3" activePane="bottomRight" state="frozen"/>
      <selection pane="topRight" activeCell="E1" sqref="E1"/>
      <selection pane="bottomLeft" activeCell="A3" sqref="A3"/>
      <selection pane="bottomRight" activeCell="A8" sqref="A8"/>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44.25" customHeight="1">
      <c r="A3" s="40" t="s">
        <v>397</v>
      </c>
      <c r="B3" s="41" t="s">
        <v>380</v>
      </c>
      <c r="C3" s="42" t="s">
        <v>386</v>
      </c>
      <c r="D3" s="43" t="s">
        <v>387</v>
      </c>
      <c r="E3" s="45" t="s">
        <v>395</v>
      </c>
      <c r="F3" s="46" t="s">
        <v>383</v>
      </c>
      <c r="G3" s="44"/>
      <c r="H3" s="91">
        <v>41603</v>
      </c>
      <c r="I3" s="91">
        <v>41603</v>
      </c>
      <c r="J3" s="89" t="str">
        <f t="shared" ref="J3:J6" si="0">IF(I3="","","V")</f>
        <v>V</v>
      </c>
      <c r="K3" s="89" t="str">
        <f t="shared" ref="K3:K4" si="1">IF(OR(J3&lt;&gt;"",C3=""),"","V")</f>
        <v/>
      </c>
      <c r="L3" s="90" t="str">
        <f t="shared" ref="L3:L8" si="2">IF(A3="","",LEFT(A3,FIND("-",A3)-1))</f>
        <v>SD PM</v>
      </c>
      <c r="M3" s="90"/>
      <c r="N3" s="36"/>
      <c r="O3" s="22"/>
      <c r="P3" s="22"/>
    </row>
    <row r="4" spans="1:18" s="23" customFormat="1" ht="64.150000000000006" customHeight="1">
      <c r="A4" s="40" t="s">
        <v>397</v>
      </c>
      <c r="B4" s="41" t="s">
        <v>382</v>
      </c>
      <c r="C4" s="42" t="s">
        <v>386</v>
      </c>
      <c r="D4" s="43" t="s">
        <v>388</v>
      </c>
      <c r="E4" s="45" t="s">
        <v>395</v>
      </c>
      <c r="F4" s="46" t="s">
        <v>383</v>
      </c>
      <c r="G4" s="44"/>
      <c r="H4" s="91">
        <v>41603</v>
      </c>
      <c r="I4" s="91">
        <v>41603</v>
      </c>
      <c r="J4" s="89" t="str">
        <f t="shared" si="0"/>
        <v>V</v>
      </c>
      <c r="K4" s="89" t="str">
        <f t="shared" si="1"/>
        <v/>
      </c>
      <c r="L4" s="90" t="str">
        <f t="shared" si="2"/>
        <v>SD PM</v>
      </c>
      <c r="M4" s="90"/>
      <c r="N4" s="36"/>
      <c r="O4" s="22"/>
      <c r="P4" s="22"/>
    </row>
    <row r="5" spans="1:18" s="23" customFormat="1" ht="63" customHeight="1">
      <c r="A5" s="40" t="s">
        <v>397</v>
      </c>
      <c r="B5" s="41" t="s">
        <v>389</v>
      </c>
      <c r="C5" s="42" t="s">
        <v>386</v>
      </c>
      <c r="D5" s="43" t="s">
        <v>391</v>
      </c>
      <c r="E5" s="45" t="s">
        <v>395</v>
      </c>
      <c r="F5" s="46" t="s">
        <v>383</v>
      </c>
      <c r="G5" s="44"/>
      <c r="H5" s="91">
        <v>41603</v>
      </c>
      <c r="I5" s="91">
        <v>41603</v>
      </c>
      <c r="J5" s="89" t="str">
        <f t="shared" si="0"/>
        <v>V</v>
      </c>
      <c r="K5" s="89"/>
      <c r="L5" s="90" t="str">
        <f t="shared" si="2"/>
        <v>SD PM</v>
      </c>
      <c r="M5" s="90"/>
      <c r="N5" s="36"/>
      <c r="O5" s="22"/>
      <c r="P5" s="22"/>
    </row>
    <row r="6" spans="1:18" s="23" customFormat="1" ht="33">
      <c r="A6" s="40" t="s">
        <v>397</v>
      </c>
      <c r="B6" s="41" t="s">
        <v>390</v>
      </c>
      <c r="C6" s="42" t="s">
        <v>392</v>
      </c>
      <c r="D6" s="43" t="s">
        <v>393</v>
      </c>
      <c r="E6" s="45" t="s">
        <v>395</v>
      </c>
      <c r="F6" s="46" t="s">
        <v>383</v>
      </c>
      <c r="G6" s="44"/>
      <c r="H6" s="91">
        <v>41603</v>
      </c>
      <c r="I6" s="91">
        <v>41603</v>
      </c>
      <c r="J6" s="89" t="str">
        <f t="shared" si="0"/>
        <v>V</v>
      </c>
      <c r="K6" s="89"/>
      <c r="L6" s="90" t="str">
        <f t="shared" si="2"/>
        <v>SD PM</v>
      </c>
      <c r="M6" s="90"/>
      <c r="N6" s="36"/>
      <c r="O6" s="22"/>
      <c r="P6" s="22"/>
    </row>
    <row r="7" spans="1:18" s="23" customFormat="1" ht="73.5" customHeight="1">
      <c r="A7" s="40"/>
      <c r="B7" s="41"/>
      <c r="C7" s="42"/>
      <c r="D7" s="43"/>
      <c r="E7" s="45"/>
      <c r="F7" s="46"/>
      <c r="G7" s="44"/>
      <c r="H7" s="91"/>
      <c r="I7" s="91"/>
      <c r="J7" s="89"/>
      <c r="K7" s="89"/>
      <c r="L7" s="90" t="str">
        <f t="shared" si="2"/>
        <v/>
      </c>
      <c r="M7" s="90"/>
      <c r="N7" s="36"/>
      <c r="O7" s="22"/>
      <c r="P7" s="22"/>
    </row>
    <row r="8" spans="1:18" s="23" customFormat="1" ht="54" customHeight="1">
      <c r="A8" s="40"/>
      <c r="B8" s="41"/>
      <c r="C8" s="42"/>
      <c r="D8" s="43"/>
      <c r="E8" s="45"/>
      <c r="F8" s="46"/>
      <c r="G8" s="44"/>
      <c r="H8" s="91"/>
      <c r="I8" s="91"/>
      <c r="J8" s="89"/>
      <c r="K8" s="89"/>
      <c r="L8" s="90" t="str">
        <f t="shared" si="2"/>
        <v/>
      </c>
      <c r="M8" s="90"/>
      <c r="N8" s="36"/>
      <c r="O8" s="22"/>
      <c r="P8" s="22"/>
    </row>
    <row r="9" spans="1:18" s="23" customFormat="1" ht="16.5">
      <c r="A9" s="40"/>
      <c r="B9" s="41"/>
      <c r="C9" s="42"/>
      <c r="D9" s="43"/>
      <c r="E9" s="45"/>
      <c r="F9" s="46"/>
      <c r="G9" s="46"/>
      <c r="H9" s="91"/>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p10073676</cp:lastModifiedBy>
  <cp:lastPrinted>2013-04-10T01:39:43Z</cp:lastPrinted>
  <dcterms:created xsi:type="dcterms:W3CDTF">2011-01-13T12:42:08Z</dcterms:created>
  <dcterms:modified xsi:type="dcterms:W3CDTF">2013-11-27T03:12:52Z</dcterms:modified>
</cp:coreProperties>
</file>