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270" windowWidth="10920" windowHeight="561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O8" i="22" l="1"/>
  <c r="M9" i="22" l="1"/>
  <c r="Q9" i="22"/>
  <c r="N9" i="22" s="1"/>
  <c r="P9" i="22" l="1"/>
  <c r="L8" i="24" l="1"/>
  <c r="J8" i="24"/>
  <c r="K8" i="24" s="1"/>
  <c r="M8" i="22"/>
  <c r="Q8" i="22"/>
  <c r="N8" i="22" s="1"/>
  <c r="P8" i="22" l="1"/>
  <c r="J7" i="24" l="1"/>
  <c r="J6" i="24"/>
  <c r="K6" i="24" s="1"/>
  <c r="J5" i="24"/>
  <c r="K5" i="24" s="1"/>
  <c r="J4" i="24"/>
  <c r="J3" i="24"/>
  <c r="K3" i="24" s="1"/>
  <c r="K7" i="24" l="1"/>
  <c r="O9" i="22"/>
  <c r="K4" i="24"/>
  <c r="L7" i="24"/>
  <c r="L6" i="24"/>
  <c r="L5" i="24"/>
  <c r="L4" i="24"/>
  <c r="L3" i="24" l="1"/>
  <c r="M7" i="22" l="1"/>
  <c r="O16" i="22" l="1"/>
  <c r="N13" i="22"/>
  <c r="E5" i="22"/>
  <c r="C5" i="22"/>
  <c r="C1" i="24"/>
  <c r="O20" i="22"/>
  <c r="M11" i="22"/>
  <c r="M12" i="22"/>
  <c r="M13" i="22"/>
  <c r="M14" i="22"/>
  <c r="M15" i="22"/>
  <c r="M16" i="22"/>
  <c r="M17" i="22"/>
  <c r="M18" i="22"/>
  <c r="M19" i="22"/>
  <c r="L28" i="24"/>
  <c r="L29" i="24"/>
  <c r="L30" i="24"/>
  <c r="L31" i="24"/>
  <c r="L32" i="24"/>
  <c r="L33" i="24"/>
  <c r="L34" i="24"/>
  <c r="L35" i="24"/>
  <c r="L36" i="24"/>
  <c r="L37" i="24"/>
  <c r="L38" i="24"/>
  <c r="L39" i="24"/>
  <c r="L40" i="24"/>
  <c r="L41" i="24"/>
  <c r="L42" i="24"/>
  <c r="L43" i="24"/>
  <c r="L44" i="24"/>
  <c r="L45" i="24"/>
  <c r="L46" i="24"/>
  <c r="L47" i="24"/>
  <c r="L48" i="24"/>
  <c r="L49" i="24"/>
  <c r="L50" i="24"/>
  <c r="L51" i="24"/>
  <c r="M20" i="22"/>
  <c r="B20" i="22"/>
  <c r="Q20" i="22" s="1"/>
  <c r="P20" i="22" s="1"/>
  <c r="B19" i="22"/>
  <c r="Q19" i="22" s="1"/>
  <c r="P19" i="22" s="1"/>
  <c r="B18" i="22"/>
  <c r="Q18" i="22" s="1"/>
  <c r="P18" i="22" s="1"/>
  <c r="B17" i="22"/>
  <c r="Q17" i="22" s="1"/>
  <c r="P17" i="22" s="1"/>
  <c r="B16" i="22"/>
  <c r="Q16" i="22" s="1"/>
  <c r="P16"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O7" i="22" s="1"/>
  <c r="N7" i="22" l="1"/>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<sst xmlns="http://schemas.openxmlformats.org/spreadsheetml/2006/main" count="957" uniqueCount="412">
  <si>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</si>
  <si>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</si>
  <si>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</si>
  <si>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</si>
  <si>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</si>
  <si>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</si>
  <si>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</si>
  <si>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</si>
  <si>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</si>
  <si>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</si>
  <si>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</si>
  <si>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</si>
  <si>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</si>
  <si>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</si>
  <si>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</si>
  <si>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</si>
  <si>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</si>
  <si>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</si>
  <si>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</si>
  <si>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</si>
  <si>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</si>
  <si>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</si>
  <si>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</si>
  <si>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</si>
  <si>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</si>
  <si>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</si>
  <si>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</si>
  <si>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</si>
  <si>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</si>
  <si>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</si>
  <si>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</si>
  <si>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</si>
  <si>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</si>
  <si>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</si>
  <si>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</si>
  <si>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</si>
  <si>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</si>
  <si>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</si>
  <si>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</si>
  <si>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</si>
  <si>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</si>
  <si>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</si>
  <si>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</si>
  <si>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</si>
  <si>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</si>
  <si>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</si>
  <si>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</si>
  <si>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</si>
  <si>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</si>
  <si>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</si>
  <si>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</si>
  <si>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</si>
  <si>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</si>
  <si>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</si>
  <si>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</si>
  <si>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</si>
  <si>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</si>
  <si>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</si>
  <si>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</si>
  <si>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</si>
  <si>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</si>
  <si>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</si>
  <si>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</si>
  <si>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</si>
  <si>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</si>
  <si>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</si>
  <si>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</si>
  <si>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</si>
  <si>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</si>
  <si>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</si>
  <si>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</si>
  <si>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</si>
  <si>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</si>
  <si>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</si>
  <si>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</si>
  <si>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</si>
  <si>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</si>
  <si>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</si>
  <si>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</si>
  <si>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</si>
  <si>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</si>
  <si>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</si>
  <si>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</si>
  <si>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</si>
  <si>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</si>
  <si>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</si>
  <si>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</si>
  <si>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</si>
  <si>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</si>
  <si>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</si>
  <si>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</si>
  <si>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</si>
  <si>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</si>
  <si>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</si>
  <si>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</si>
  <si>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</si>
  <si>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</si>
  <si>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</si>
  <si>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</si>
  <si>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</si>
  <si>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</si>
  <si>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</si>
  <si>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</si>
  <si>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</si>
  <si>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</si>
  <si>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</si>
  <si>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</si>
  <si>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</si>
  <si>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</si>
  <si>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</si>
  <si>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</si>
  <si>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</si>
  <si>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</si>
  <si>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</si>
  <si>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</si>
  <si>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</si>
  <si>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</si>
  <si>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</si>
  <si>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</si>
  <si>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</si>
  <si>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</si>
  <si>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</si>
  <si>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</si>
  <si>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</si>
  <si>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</si>
  <si>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</si>
  <si>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</si>
  <si>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</si>
  <si>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</si>
  <si>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</si>
  <si>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</si>
  <si>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</si>
  <si>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</si>
  <si>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</si>
  <si>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</si>
  <si>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</si>
  <si>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</si>
  <si>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</si>
  <si>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</si>
  <si>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</si>
  <si>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</si>
  <si>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</si>
  <si>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</si>
  <si>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</si>
  <si>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</si>
  <si>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</si>
  <si>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</si>
  <si>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</si>
  <si>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</si>
  <si>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</si>
  <si>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</si>
  <si>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</si>
  <si>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</si>
  <si>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</si>
  <si>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</si>
  <si>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</si>
  <si>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</si>
  <si>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</si>
  <si>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</si>
  <si>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</si>
  <si>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</si>
  <si>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</si>
  <si>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</si>
  <si>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</si>
  <si>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</si>
  <si>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</si>
  <si>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</si>
  <si>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</si>
  <si>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</si>
  <si>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</si>
  <si>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</si>
  <si>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</si>
  <si>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</si>
  <si>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</si>
  <si>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</si>
  <si>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</si>
  <si>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</si>
  <si>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</si>
  <si>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</si>
  <si>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</si>
  <si>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</si>
  <si>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</si>
  <si>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</si>
  <si>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</si>
  <si>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</si>
  <si>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</si>
  <si>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</si>
  <si>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</si>
  <si>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</si>
  <si>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</si>
  <si>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</si>
  <si>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</si>
  <si>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</si>
  <si>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</si>
  <si>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</si>
  <si>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</si>
  <si>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</si>
  <si>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</si>
  <si>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</si>
  <si>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</si>
  <si>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</si>
  <si>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</si>
  <si>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</si>
  <si>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</si>
  <si>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</si>
  <si>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</si>
  <si>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</si>
  <si>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</si>
  <si>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</si>
  <si>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</si>
  <si>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</si>
  <si>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</si>
  <si>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</si>
  <si>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</si>
  <si>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</si>
  <si>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</si>
  <si>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</si>
  <si>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</si>
  <si>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</si>
  <si>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</si>
  <si>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</si>
  <si>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</si>
  <si>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</si>
  <si>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</si>
  <si>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</si>
  <si>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</si>
  <si>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</si>
  <si>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</si>
  <si>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</si>
  <si>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</si>
  <si>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</si>
  <si>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</si>
  <si>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</si>
  <si>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</si>
  <si>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</si>
  <si>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</si>
  <si>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</si>
  <si>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</si>
  <si>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</si>
  <si>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</si>
  <si>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</si>
  <si>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</si>
  <si>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</si>
  <si>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</si>
  <si>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</si>
  <si>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</si>
  <si>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</si>
  <si>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</si>
  <si>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</si>
  <si>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</si>
  <si>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</si>
  <si>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</si>
  <si>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</si>
  <si>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</si>
  <si>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</si>
  <si>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</si>
  <si>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</si>
  <si>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</si>
  <si>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</si>
  <si>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</si>
  <si>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</si>
  <si>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</si>
  <si>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</si>
  <si>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</si>
  <si>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</si>
  <si>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</si>
  <si>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</si>
  <si>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</si>
  <si>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</si>
  <si>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</si>
  <si>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</si>
  <si>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</si>
  <si>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</si>
  <si>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</si>
  <si>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</si>
  <si>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</si>
  <si>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</si>
  <si>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</si>
  <si>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</si>
  <si>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</si>
  <si>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</si>
  <si>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</si>
  <si>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</si>
  <si>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</si>
  <si>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</si>
  <si>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</si>
  <si>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</si>
  <si>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</si>
  <si>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</si>
  <si>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</si>
  <si>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</si>
  <si>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</si>
  <si>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</si>
  <si>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</si>
  <si>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</si>
  <si>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</si>
  <si>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</si>
  <si>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</si>
  <si>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</si>
  <si>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</si>
  <si>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</si>
  <si>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</si>
  <si>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</si>
  <si>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</si>
  <si>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</si>
  <si>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</si>
  <si>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</si>
  <si>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</si>
  <si>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</si>
  <si>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</si>
  <si>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</si>
  <si>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</si>
  <si>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</si>
  <si>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</si>
  <si>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</si>
  <si>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</si>
  <si>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</si>
  <si>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</si>
  <si>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</si>
  <si>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</si>
  <si>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</si>
  <si>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</si>
  <si>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</si>
  <si>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</si>
  <si>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</si>
  <si>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</si>
  <si>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</si>
  <si>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</si>
  <si>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</si>
  <si>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</si>
  <si>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</si>
  <si>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</si>
  <si>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</si>
  <si>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</si>
  <si>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</si>
  <si>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</si>
  <si>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</si>
  <si>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</si>
  <si>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</si>
  <si>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</si>
  <si>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</si>
  <si>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</si>
  <si>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</si>
  <si>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</si>
  <si>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</si>
  <si>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</si>
  <si>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</si>
  <si>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</si>
  <si>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</si>
  <si>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</si>
  <si>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</si>
  <si>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</si>
  <si>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</si>
  <si>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</si>
  <si>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</si>
  <si>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</si>
  <si>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</si>
  <si>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</si>
  <si>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</si>
  <si>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</si>
  <si>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</si>
  <si>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</si>
  <si>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</si>
  <si>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</si>
  <si>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</si>
  <si>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</si>
  <si>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</si>
  <si>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</si>
  <si>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</si>
  <si>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</si>
  <si>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</si>
  <si>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</si>
  <si>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</si>
  <si>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</si>
  <si>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</si>
  <si>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</si>
  <si>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</si>
  <si>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</si>
  <si>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</si>
  <si>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</si>
  <si>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</si>
  <si>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</si>
  <si>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</si>
  <si>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</si>
  <si>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陳懿信</t>
    <phoneticPr fontId="20" type="noConversion"/>
  </si>
  <si>
    <t>懿信、慕霖</t>
    <phoneticPr fontId="20" type="noConversion"/>
  </si>
  <si>
    <t>慕霖</t>
    <phoneticPr fontId="20" type="noConversion"/>
  </si>
  <si>
    <t>懿信</t>
    <phoneticPr fontId="23" type="noConversion"/>
  </si>
  <si>
    <t>功能分析</t>
  </si>
  <si>
    <t>如左列說明</t>
    <phoneticPr fontId="23" type="noConversion"/>
  </si>
  <si>
    <t>依內部決議，BT需提出執行作業流程，因此請補上IPO圖用以說明執行流程</t>
    <phoneticPr fontId="23" type="noConversion"/>
  </si>
  <si>
    <t>SA PM-2</t>
  </si>
  <si>
    <t>2</t>
    <phoneticPr fontId="23" type="noConversion"/>
  </si>
  <si>
    <t>範本以標準Flow Chart方式繪製，但目前則為Activity diagram方式，請調整讓內部格式統一</t>
    <phoneticPr fontId="23" type="noConversion"/>
  </si>
  <si>
    <t>表達不清楚</t>
  </si>
  <si>
    <t>不符規範</t>
  </si>
  <si>
    <t>SD PM</t>
  </si>
  <si>
    <t>林傳勝</t>
    <phoneticPr fontId="20" type="noConversion"/>
  </si>
  <si>
    <t>陳慕霖</t>
    <phoneticPr fontId="20" type="noConversion"/>
  </si>
  <si>
    <t>傳勝、英杰、慕霖</t>
    <phoneticPr fontId="20" type="noConversion"/>
  </si>
  <si>
    <t>英杰、慕霖</t>
    <phoneticPr fontId="20" type="noConversion"/>
  </si>
  <si>
    <t>SD PM-3</t>
  </si>
  <si>
    <t>IPO流程圖需加上功能簡述編號</t>
    <phoneticPr fontId="23" type="noConversion"/>
  </si>
  <si>
    <t>如左列所示，以利對照</t>
    <phoneticPr fontId="23" type="noConversion"/>
  </si>
  <si>
    <t>傳勝</t>
    <phoneticPr fontId="23" type="noConversion"/>
  </si>
  <si>
    <t>SSIS異常通知增加內容說明</t>
    <phoneticPr fontId="23" type="noConversion"/>
  </si>
  <si>
    <t>如左列所示</t>
    <phoneticPr fontId="23" type="noConversion"/>
  </si>
  <si>
    <t>成功及失敗Log增加內容說明</t>
    <phoneticPr fontId="23" type="noConversion"/>
  </si>
  <si>
    <t>3</t>
    <phoneticPr fontId="23" type="noConversion"/>
  </si>
  <si>
    <t>4</t>
    <phoneticPr fontId="23" type="noConversion"/>
  </si>
  <si>
    <t>5</t>
    <phoneticPr fontId="23" type="noConversion"/>
  </si>
  <si>
    <t>強化</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</si>
</sst>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F0"/>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50">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49" fontId="44" fillId="35" borderId="10" xfId="2" applyNumberFormat="1" applyFont="1" applyFill="1" applyBorder="1" applyAlignment="1" applyProtection="1">
      <alignment horizontal="center" vertical="center" wrapText="1"/>
      <protection locked="0"/>
    </xf>
    <xf numFmtId="0" fontId="43" fillId="34" borderId="10" xfId="2" applyFont="1" applyFill="1" applyBorder="1" applyAlignment="1" applyProtection="1">
      <alignment horizontal="center" vertical="center" wrapText="1"/>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6" t="s">
        <v>292</v>
      </c>
      <c r="D2" s="147"/>
      <c r="E2" s="147"/>
      <c r="F2" s="147"/>
    </row>
    <row r="3" spans="1:6" s="6" customFormat="1" ht="16.5">
      <c r="B3" s="7" t="s">
        <v>53</v>
      </c>
      <c r="C3" s="146" t="s">
        <v>350</v>
      </c>
      <c r="D3" s="147"/>
      <c r="E3" s="147"/>
      <c r="F3" s="147"/>
    </row>
    <row r="4" spans="1:6" s="6" customFormat="1" ht="16.5">
      <c r="B4" s="7" t="s">
        <v>54</v>
      </c>
      <c r="C4" s="146" t="s">
        <v>350</v>
      </c>
      <c r="D4" s="147"/>
      <c r="E4" s="147"/>
      <c r="F4" s="147"/>
    </row>
    <row r="5" spans="1:6" s="6" customFormat="1" ht="16.5">
      <c r="B5" s="7" t="s">
        <v>55</v>
      </c>
      <c r="C5" s="148" t="s">
        <v>64</v>
      </c>
      <c r="D5" s="149"/>
      <c r="E5" s="149"/>
      <c r="F5" s="149"/>
    </row>
    <row r="6" spans="1:6" s="8" customFormat="1" ht="16.5">
      <c r="A6" s="143" t="s">
        <v>56</v>
      </c>
      <c r="B6" s="144"/>
      <c r="C6" s="144"/>
      <c r="D6" s="144"/>
      <c r="E6" s="144"/>
      <c r="F6" s="145"/>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zoomScale="86" zoomScaleNormal="86" workbookViewId="0">
      <pane xSplit="2" ySplit="6" topLeftCell="J7" activePane="bottomRight" state="frozen"/>
      <selection pane="topRight" activeCell="C1" sqref="C1"/>
      <selection pane="bottomLeft" activeCell="A7" sqref="A7"/>
      <selection pane="bottomRight" activeCell="O8" sqref="O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3" width="10.25" style="77" customWidth="1"/>
    <col min="14"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3</v>
      </c>
      <c r="D5" s="108">
        <f>SUM($M$7:$M$26)</f>
        <v>3.4166666666666625</v>
      </c>
      <c r="E5" s="99">
        <f>SUM($J$7:$J$26)</f>
        <v>7</v>
      </c>
      <c r="F5" s="109">
        <f ca="1">SUM($N$7:$N$26)</f>
        <v>5</v>
      </c>
      <c r="G5" s="109">
        <f ca="1">SUM($O$7:$O$26)</f>
        <v>3</v>
      </c>
      <c r="H5" s="110">
        <f ca="1">F5-G5</f>
        <v>2</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384</v>
      </c>
      <c r="E7" s="66">
        <v>41572</v>
      </c>
      <c r="F7" s="140" t="s">
        <v>383</v>
      </c>
      <c r="G7" s="66">
        <v>41572</v>
      </c>
      <c r="H7" s="67">
        <v>0.70833333333333337</v>
      </c>
      <c r="I7" s="67">
        <v>0.71527777777777779</v>
      </c>
      <c r="J7" s="65">
        <v>2</v>
      </c>
      <c r="K7" s="68" t="s">
        <v>385</v>
      </c>
      <c r="L7" s="69" t="s">
        <v>386</v>
      </c>
      <c r="M7" s="70">
        <f>IF(C7="","",J7*(I7-H7)*24)</f>
        <v>0.33333333333333215</v>
      </c>
      <c r="N7" s="63">
        <f ca="1">IF(C7="","",COUNTIF(改善明細!A:A,Q7))</f>
        <v>1</v>
      </c>
      <c r="O7" s="63">
        <f ca="1">IF(C7="","",COUNTIFS(改善明細!$A:$A,Q7, 改善明細!$J:$J,"V"))</f>
        <v>1</v>
      </c>
      <c r="P7" s="71" t="str">
        <f t="shared" ref="P7" ca="1" si="0">IF(Q7="","",LEFT(Q7,FIND("-",Q7)-1))</f>
        <v>SA PM</v>
      </c>
      <c r="Q7" s="71" t="str">
        <f ca="1">IF(OR(A7="",B7=""),"",A7&amp;"-"&amp;B7)</f>
        <v>SA PM-1</v>
      </c>
      <c r="R7" s="72"/>
    </row>
    <row r="8" spans="1:20" s="55" customFormat="1" ht="16.5">
      <c r="A8" s="64" t="s">
        <v>380</v>
      </c>
      <c r="B8" s="1">
        <v>2</v>
      </c>
      <c r="C8" s="65" t="s">
        <v>379</v>
      </c>
      <c r="D8" s="140" t="s">
        <v>384</v>
      </c>
      <c r="E8" s="66">
        <v>41579</v>
      </c>
      <c r="F8" s="140" t="s">
        <v>383</v>
      </c>
      <c r="G8" s="66">
        <v>41579</v>
      </c>
      <c r="H8" s="67">
        <v>0.70833333333333337</v>
      </c>
      <c r="I8" s="67">
        <v>0.71527777777777779</v>
      </c>
      <c r="J8" s="65">
        <v>2</v>
      </c>
      <c r="K8" s="68" t="s">
        <v>385</v>
      </c>
      <c r="L8" s="69" t="s">
        <v>386</v>
      </c>
      <c r="M8" s="70">
        <f>IF(C8="","",J8*(I8-H8)*24)</f>
        <v>0.33333333333333215</v>
      </c>
      <c r="N8" s="63">
        <f>IF(C8="","",COUNTIF(改善明細!A:A,Q8))</f>
        <v>1</v>
      </c>
      <c r="O8" s="63">
        <f>IF(C8="","",COUNTIFS(改善明細!$A:$A,Q8, 改善明細!$J:$J,"V"))</f>
        <v>1</v>
      </c>
      <c r="P8" s="71" t="str">
        <f t="shared" ref="P8" si="1">IF(Q8="","",LEFT(Q8,FIND("-",Q8)-1))</f>
        <v>SA PM</v>
      </c>
      <c r="Q8" s="71" t="str">
        <f>IF(OR(A8="",B8=""),"",A8&amp;"-"&amp;B8)</f>
        <v>SA PM-2</v>
      </c>
      <c r="R8" s="72"/>
    </row>
    <row r="9" spans="1:20" s="55" customFormat="1" ht="16.5">
      <c r="A9" s="64" t="s">
        <v>396</v>
      </c>
      <c r="B9" s="1">
        <v>3</v>
      </c>
      <c r="C9" s="65" t="s">
        <v>379</v>
      </c>
      <c r="D9" s="140" t="s">
        <v>397</v>
      </c>
      <c r="E9" s="66">
        <v>41593</v>
      </c>
      <c r="F9" s="140" t="s">
        <v>398</v>
      </c>
      <c r="G9" s="66">
        <v>41593</v>
      </c>
      <c r="H9" s="67">
        <v>0.57291666666666663</v>
      </c>
      <c r="I9" s="67">
        <v>0.61111111111111105</v>
      </c>
      <c r="J9" s="65">
        <v>3</v>
      </c>
      <c r="K9" s="68" t="s">
        <v>399</v>
      </c>
      <c r="L9" s="69" t="s">
        <v>400</v>
      </c>
      <c r="M9" s="70">
        <f>IF(C9="","",J9*(I9-H9)*24)</f>
        <v>2.7499999999999982</v>
      </c>
      <c r="N9" s="63">
        <f>IF(C9="","",COUNTIF(改善明細!A:A,Q9))</f>
        <v>3</v>
      </c>
      <c r="O9" s="63">
        <f>IF(C9="","",COUNTIFS(改善明細!$A:$A,Q9, 改善明細!$J:$J,"V"))</f>
        <v>1</v>
      </c>
      <c r="P9" s="71" t="str">
        <f t="shared" ref="P9" si="2">IF(Q9="","",LEFT(Q9,FIND("-",Q9)-1))</f>
        <v>SD PM</v>
      </c>
      <c r="Q9" s="71" t="str">
        <f>IF(OR(A9="",B9=""),"",A9&amp;"-"&amp;B9)</f>
        <v>SD PM-3</v>
      </c>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3">IF(C11="","",J11*(I11-H11)*24)</f>
        <v/>
      </c>
      <c r="N11" s="63" t="str">
        <f>IF(C11="","",COUNTIF(改善明細!A:A,Q11))</f>
        <v/>
      </c>
      <c r="O11" s="63" t="str">
        <f>IF(C11="","",COUNTIFS(改善明細!$A:$A,Q11, 改善明細!$J:$J,"V"))</f>
        <v/>
      </c>
      <c r="P11" s="71" t="str">
        <f t="shared" ref="P11:P19" ca="1" si="4">IF(Q11="","",LEFT(Q11,FIND("-",Q11)-1))</f>
        <v/>
      </c>
      <c r="Q11" s="71" t="str">
        <f t="shared" ref="Q11:Q19" ca="1" si="5">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si="3"/>
        <v/>
      </c>
      <c r="N12" s="63" t="str">
        <f>IF(C12="","",COUNTIF(改善明細!A:A,Q12))</f>
        <v/>
      </c>
      <c r="O12" s="63" t="str">
        <f>IF(C12="","",COUNTIFS(改善明細!$A:$A,Q12, 改善明細!$J:$J,"V"))</f>
        <v/>
      </c>
      <c r="P12" s="71" t="str">
        <f t="shared" ca="1" si="4"/>
        <v/>
      </c>
      <c r="Q12" s="71" t="str">
        <f t="shared" ca="1" si="5"/>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5"/>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t="shared" ca="1" si="5"/>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5"/>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5"/>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5"/>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5"/>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tabSelected="1" zoomScale="80" zoomScaleNormal="80" workbookViewId="0">
      <pane xSplit="4" ySplit="2" topLeftCell="E3" activePane="bottomRight" state="frozen"/>
      <selection pane="topRight" activeCell="E1" sqref="E1"/>
      <selection pane="bottomLeft" activeCell="A3" sqref="A3"/>
      <selection pane="bottomRight" activeCell="G10" sqref="G10"/>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57.75" customHeight="1">
      <c r="A3" s="40" t="s">
        <v>381</v>
      </c>
      <c r="B3" s="41" t="s">
        <v>382</v>
      </c>
      <c r="C3" s="42" t="s">
        <v>390</v>
      </c>
      <c r="D3" s="43" t="s">
        <v>389</v>
      </c>
      <c r="E3" s="45" t="s">
        <v>387</v>
      </c>
      <c r="F3" s="46" t="s">
        <v>388</v>
      </c>
      <c r="G3" s="44" t="s">
        <v>394</v>
      </c>
      <c r="H3" s="91">
        <v>41575</v>
      </c>
      <c r="I3" s="91">
        <v>41575</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391</v>
      </c>
      <c r="B4" s="141" t="s">
        <v>392</v>
      </c>
      <c r="C4" s="42" t="s">
        <v>393</v>
      </c>
      <c r="D4" s="43" t="s">
        <v>389</v>
      </c>
      <c r="E4" s="45" t="s">
        <v>387</v>
      </c>
      <c r="F4" s="46" t="s">
        <v>388</v>
      </c>
      <c r="G4" s="142" t="s">
        <v>395</v>
      </c>
      <c r="H4" s="91">
        <v>41579</v>
      </c>
      <c r="I4" s="91">
        <v>41579</v>
      </c>
      <c r="J4" s="89" t="str">
        <f t="shared" si="0"/>
        <v>V</v>
      </c>
      <c r="K4" s="89" t="str">
        <f t="shared" si="1"/>
        <v/>
      </c>
      <c r="L4" s="90" t="str">
        <f t="shared" si="2"/>
        <v>SA PM</v>
      </c>
      <c r="M4" s="90"/>
      <c r="N4" s="36"/>
      <c r="O4" s="22"/>
      <c r="P4" s="22"/>
    </row>
    <row r="5" spans="1:18" s="23" customFormat="1" ht="16.5">
      <c r="A5" s="40" t="s">
        <v>401</v>
      </c>
      <c r="B5" s="41" t="s">
        <v>408</v>
      </c>
      <c r="C5" s="42" t="s">
        <v>402</v>
      </c>
      <c r="D5" s="43" t="s">
        <v>403</v>
      </c>
      <c r="E5" s="45" t="s">
        <v>404</v>
      </c>
      <c r="F5" s="46" t="s">
        <v>388</v>
      </c>
      <c r="G5" s="44" t="s">
        <v>411</v>
      </c>
      <c r="H5" s="91">
        <v>41593</v>
      </c>
      <c r="I5" s="91">
        <v>41593</v>
      </c>
      <c r="J5" s="89" t="str">
        <f t="shared" si="0"/>
        <v>V</v>
      </c>
      <c r="K5" s="89" t="str">
        <f t="shared" si="1"/>
        <v/>
      </c>
      <c r="L5" s="90" t="str">
        <f t="shared" si="2"/>
        <v>SD PM</v>
      </c>
      <c r="M5" s="90"/>
      <c r="N5" s="36"/>
      <c r="O5" s="22"/>
      <c r="P5" s="22"/>
    </row>
    <row r="6" spans="1:18" s="23" customFormat="1" ht="16.5">
      <c r="A6" s="40" t="s">
        <v>401</v>
      </c>
      <c r="B6" s="41" t="s">
        <v>409</v>
      </c>
      <c r="C6" s="42" t="s">
        <v>405</v>
      </c>
      <c r="D6" s="43" t="s">
        <v>406</v>
      </c>
      <c r="E6" s="45" t="s">
        <v>404</v>
      </c>
      <c r="F6" s="46" t="s">
        <v>388</v>
      </c>
      <c r="G6" s="44" t="s">
        <v>411</v>
      </c>
      <c r="H6" s="91">
        <v>41596</v>
      </c>
      <c r="I6" s="91"/>
      <c r="J6" s="89" t="str">
        <f t="shared" si="0"/>
        <v/>
      </c>
      <c r="K6" s="89" t="str">
        <f t="shared" si="1"/>
        <v>V</v>
      </c>
      <c r="L6" s="90" t="str">
        <f t="shared" si="2"/>
        <v>SD PM</v>
      </c>
      <c r="M6" s="90"/>
      <c r="N6" s="36"/>
      <c r="O6" s="22"/>
      <c r="P6" s="22"/>
    </row>
    <row r="7" spans="1:18" s="23" customFormat="1" ht="16.5">
      <c r="A7" s="40" t="s">
        <v>401</v>
      </c>
      <c r="B7" s="41" t="s">
        <v>410</v>
      </c>
      <c r="C7" s="42" t="s">
        <v>407</v>
      </c>
      <c r="D7" s="43" t="s">
        <v>406</v>
      </c>
      <c r="E7" s="45" t="s">
        <v>404</v>
      </c>
      <c r="F7" s="46" t="s">
        <v>388</v>
      </c>
      <c r="G7" s="44" t="s">
        <v>411</v>
      </c>
      <c r="H7" s="91">
        <v>41596</v>
      </c>
      <c r="I7" s="91"/>
      <c r="J7" s="89" t="str">
        <f t="shared" si="0"/>
        <v/>
      </c>
      <c r="K7" s="89" t="str">
        <f t="shared" si="1"/>
        <v>V</v>
      </c>
      <c r="L7" s="90" t="str">
        <f t="shared" si="2"/>
        <v>SD PM</v>
      </c>
      <c r="M7" s="90"/>
      <c r="N7" s="36"/>
      <c r="O7" s="22"/>
      <c r="P7" s="22"/>
    </row>
    <row r="8" spans="1:18" s="23" customFormat="1" ht="16.5">
      <c r="A8" s="40"/>
      <c r="B8" s="41"/>
      <c r="C8" s="42"/>
      <c r="D8" s="43"/>
      <c r="E8" s="45"/>
      <c r="F8" s="46"/>
      <c r="G8" s="44"/>
      <c r="H8" s="91"/>
      <c r="I8" s="91"/>
      <c r="J8" s="89" t="str">
        <f t="shared" si="0"/>
        <v/>
      </c>
      <c r="K8" s="89" t="str">
        <f t="shared" si="1"/>
        <v/>
      </c>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8" activePane="bottomLeft" state="frozen"/>
      <selection pane="bottomLeft" activeCell="B18" sqref="A18:B18"/>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2013-11-26T05:10:03Z</dcterms:modified>
</cp:coreProperties>
</file>