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395" yWindow="270" windowWidth="10920" windowHeight="561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檢視記錄!$Q$7:$Q$20</definedName>
    <definedName name="原因工程">備註說明!$B$2:$B$6</definedName>
    <definedName name="原因分類">備註說明!$D$2:$D$8</definedName>
    <definedName name="植入Bug來源">備註說明!$A$2:$A$19</definedName>
  </definedNames>
  <calcPr calcId="145621"/>
</workbook>
</file>

<file path=xl/calcChain.xml><?xml version="1.0" encoding="utf-8"?>
<calcChain xmlns="http://schemas.openxmlformats.org/spreadsheetml/2006/main">
  <c r="M8" i="22" l="1"/>
  <c r="M9" i="22"/>
  <c r="M10" i="22"/>
  <c r="M11" i="22"/>
  <c r="Q11" i="22"/>
  <c r="B10" i="22"/>
  <c r="Q10" i="22" s="1"/>
  <c r="B9" i="22"/>
  <c r="Q9" i="22" s="1"/>
  <c r="B8" i="22"/>
  <c r="Q8" i="22" s="1"/>
  <c r="O10" i="22" l="1"/>
  <c r="N10" i="22"/>
  <c r="P10" i="22"/>
  <c r="O8" i="22"/>
  <c r="N8" i="22"/>
  <c r="P8" i="22"/>
  <c r="P11" i="22"/>
  <c r="O11" i="22"/>
  <c r="N11" i="22"/>
  <c r="P9" i="22"/>
  <c r="O9" i="22"/>
  <c r="N9" i="22"/>
  <c r="L8" i="24"/>
  <c r="J8" i="24"/>
  <c r="K8" i="24" s="1"/>
  <c r="J7" i="24" l="1"/>
  <c r="K7" i="24" s="1"/>
  <c r="J6" i="24"/>
  <c r="K6" i="24" s="1"/>
  <c r="J5" i="24"/>
  <c r="J4" i="24"/>
  <c r="J3" i="24"/>
  <c r="K3" i="24" s="1"/>
  <c r="K4" i="24" l="1"/>
  <c r="K5" i="24"/>
  <c r="L7" i="24"/>
  <c r="L6" i="24"/>
  <c r="L5" i="24"/>
  <c r="L4" i="24"/>
  <c r="L3" i="24" l="1"/>
  <c r="M7" i="22" l="1"/>
  <c r="O15" i="22" l="1"/>
  <c r="N12" i="22"/>
  <c r="E5" i="22"/>
  <c r="C5" i="22"/>
  <c r="C1" i="24"/>
  <c r="O19" i="22"/>
  <c r="M12" i="22"/>
  <c r="M13" i="22"/>
  <c r="M14" i="22"/>
  <c r="M15" i="22"/>
  <c r="M16" i="22"/>
  <c r="M17" i="22"/>
  <c r="M18" i="22"/>
  <c r="L28" i="24"/>
  <c r="L29" i="24"/>
  <c r="L30" i="24"/>
  <c r="L31" i="24"/>
  <c r="L32" i="24"/>
  <c r="L33" i="24"/>
  <c r="L34" i="24"/>
  <c r="L35" i="24"/>
  <c r="L36" i="24"/>
  <c r="L37" i="24"/>
  <c r="L38" i="24"/>
  <c r="L39" i="24"/>
  <c r="L40" i="24"/>
  <c r="L41" i="24"/>
  <c r="L42" i="24"/>
  <c r="L43" i="24"/>
  <c r="L44" i="24"/>
  <c r="L45" i="24"/>
  <c r="L46" i="24"/>
  <c r="L47" i="24"/>
  <c r="L48" i="24"/>
  <c r="L49" i="24"/>
  <c r="L50" i="24"/>
  <c r="L51" i="24"/>
  <c r="M19" i="22"/>
  <c r="B19" i="22"/>
  <c r="Q19" i="22" s="1"/>
  <c r="P19" i="22" s="1"/>
  <c r="B18" i="22"/>
  <c r="Q18" i="22" s="1"/>
  <c r="P18" i="22" s="1"/>
  <c r="B17" i="22"/>
  <c r="Q17" i="22" s="1"/>
  <c r="P17" i="22" s="1"/>
  <c r="B16" i="22"/>
  <c r="Q16" i="22" s="1"/>
  <c r="P16" i="22" s="1"/>
  <c r="B15" i="22"/>
  <c r="Q15" i="22" s="1"/>
  <c r="P15" i="22" s="1"/>
  <c r="B12" i="22"/>
  <c r="Q12" i="22" s="1"/>
  <c r="P12" i="22" s="1"/>
  <c r="B13" i="22"/>
  <c r="Q13" i="22" s="1"/>
  <c r="P13" i="22" s="1"/>
  <c r="B14" i="22"/>
  <c r="Q14" i="22" s="1"/>
  <c r="P14" i="22" s="1"/>
  <c r="O12" i="22"/>
  <c r="N16" i="22"/>
  <c r="O16" i="22"/>
  <c r="N18" i="22"/>
  <c r="O18" i="22"/>
  <c r="N14" i="22"/>
  <c r="O14" i="22"/>
  <c r="O13" i="22"/>
  <c r="N13" i="22"/>
  <c r="N15" i="22"/>
  <c r="O17" i="22"/>
  <c r="N17" i="22"/>
  <c r="N19"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text>
        <r>
          <rPr>
            <b/>
            <sz val="9"/>
            <color indexed="81"/>
            <rFont val="細明體"/>
            <family val="3"/>
            <charset val="136"/>
          </rPr>
          <t>紀錄者</t>
        </r>
      </text>
    </comment>
    <comment ref="J6" authorId="0">
      <text>
        <r>
          <rPr>
            <b/>
            <sz val="9"/>
            <color indexed="81"/>
            <rFont val="細明體"/>
            <family val="3"/>
            <charset val="136"/>
          </rPr>
          <t>參與檢視人數</t>
        </r>
      </text>
    </comment>
    <comment ref="K6" authorId="0">
      <text>
        <r>
          <rPr>
            <b/>
            <sz val="9"/>
            <color indexed="81"/>
            <rFont val="細明體"/>
            <family val="3"/>
            <charset val="136"/>
          </rPr>
          <t>參與檢視人員名單</t>
        </r>
      </text>
    </comment>
    <comment ref="L6" authorId="0">
      <text>
        <r>
          <rPr>
            <b/>
            <sz val="9"/>
            <color indexed="81"/>
            <rFont val="細明體"/>
            <family val="3"/>
            <charset val="136"/>
          </rPr>
          <t>被Review者(文件作者)</t>
        </r>
      </text>
    </comment>
    <comment ref="Q6" authorId="1">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<sst xmlns="http://schemas.openxmlformats.org/spreadsheetml/2006/main" count="975" uniqueCount="426">
  <si>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</si>
  <si>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</si>
  <si>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</si>
  <si>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</si>
  <si>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</si>
  <si>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</si>
  <si>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</si>
  <si>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</si>
  <si>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</si>
  <si>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</si>
  <si>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</si>
  <si>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</si>
  <si>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</si>
  <si>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</si>
  <si>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</si>
  <si>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</si>
  <si>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</si>
  <si>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</si>
  <si>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</si>
  <si>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</si>
  <si>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</si>
  <si>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</si>
  <si>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</si>
  <si>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</si>
  <si>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</si>
  <si>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</si>
  <si>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</si>
  <si>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</si>
  <si>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</si>
  <si>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</si>
  <si>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</si>
  <si>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</si>
  <si>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</si>
  <si>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</si>
  <si>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</si>
  <si>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</si>
  <si>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</si>
  <si>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</si>
  <si>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</si>
  <si>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</si>
  <si>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</si>
  <si>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</si>
  <si>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</si>
  <si>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</si>
  <si>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</si>
  <si>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</si>
  <si>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</si>
  <si>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</si>
  <si>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</si>
  <si>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</si>
  <si>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</si>
  <si>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</si>
  <si>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</si>
  <si>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</si>
  <si>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</si>
  <si>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</si>
  <si>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</si>
  <si>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</si>
  <si>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</si>
  <si>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</si>
  <si>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</si>
  <si>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</si>
  <si>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</si>
  <si>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</si>
  <si>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</si>
  <si>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</si>
  <si>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</si>
  <si>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</si>
  <si>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</si>
  <si>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</si>
  <si>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</si>
  <si>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</si>
  <si>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</si>
  <si>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</si>
  <si>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</si>
  <si>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</si>
  <si>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</si>
  <si>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</si>
  <si>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</si>
  <si>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</si>
  <si>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</si>
  <si>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</si>
  <si>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</si>
  <si>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</si>
  <si>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</si>
  <si>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</si>
  <si>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</si>
  <si>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</si>
  <si>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</si>
  <si>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</si>
  <si>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</si>
  <si>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</si>
  <si>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</si>
  <si>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</si>
  <si>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</si>
  <si>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</si>
  <si>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</si>
  <si>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</si>
  <si>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</si>
  <si>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</si>
  <si>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</si>
  <si>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</si>
  <si>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</si>
  <si>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</si>
  <si>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</si>
  <si>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</si>
  <si>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</si>
  <si>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</si>
  <si>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</si>
  <si>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</si>
  <si>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</si>
  <si>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</si>
  <si>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</si>
  <si>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</si>
  <si>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</si>
  <si>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</si>
  <si>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</si>
  <si>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</si>
  <si>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</si>
  <si>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</si>
  <si>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</si>
  <si>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</si>
  <si>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</si>
  <si>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</si>
  <si>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</si>
  <si>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</si>
  <si>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</si>
  <si>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</si>
  <si>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</si>
  <si>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</si>
  <si>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</si>
  <si>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</si>
  <si>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</si>
  <si>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</si>
  <si>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</si>
  <si>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</si>
  <si>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</si>
  <si>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</si>
  <si>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</si>
  <si>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</si>
  <si>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</si>
  <si>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</si>
  <si>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</si>
  <si>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</si>
  <si>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</si>
  <si>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</si>
  <si>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</si>
  <si>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</si>
  <si>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</si>
  <si>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</si>
  <si>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</si>
  <si>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</si>
  <si>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</si>
  <si>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</si>
  <si>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</si>
  <si>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</si>
  <si>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</si>
  <si>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</si>
  <si>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</si>
  <si>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</si>
  <si>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</si>
  <si>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</si>
  <si>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</si>
  <si>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</si>
  <si>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</si>
  <si>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</si>
  <si>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</si>
  <si>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</si>
  <si>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</si>
  <si>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</si>
  <si>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</si>
  <si>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</si>
  <si>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</si>
  <si>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</si>
  <si>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</si>
  <si>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</si>
  <si>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</si>
  <si>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</si>
  <si>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</si>
  <si>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</si>
  <si>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</si>
  <si>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</si>
  <si>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</si>
  <si>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</si>
  <si>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</si>
  <si>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</si>
  <si>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</si>
  <si>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</si>
  <si>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</si>
  <si>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</si>
  <si>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</si>
  <si>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</si>
  <si>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</si>
  <si>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</si>
  <si>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</si>
  <si>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</si>
  <si>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</si>
  <si>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</si>
  <si>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</si>
  <si>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</si>
  <si>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</si>
  <si>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</si>
  <si>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</si>
  <si>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</si>
  <si>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</si>
  <si>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</si>
  <si>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</si>
  <si>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</si>
  <si>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</si>
  <si>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</si>
  <si>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</si>
  <si>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</si>
  <si>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</si>
  <si>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</si>
  <si>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</si>
  <si>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</si>
  <si>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</si>
  <si>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</si>
  <si>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</si>
  <si>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</si>
  <si>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</si>
  <si>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</si>
  <si>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</si>
  <si>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</si>
  <si>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</si>
  <si>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</si>
  <si>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</si>
  <si>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</si>
  <si>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</si>
  <si>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</si>
  <si>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</si>
  <si>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</si>
  <si>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</si>
  <si>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</si>
  <si>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</si>
  <si>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</si>
  <si>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</si>
  <si>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</si>
  <si>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</si>
  <si>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</si>
  <si>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</si>
  <si>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</si>
  <si>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</si>
  <si>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</si>
  <si>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</si>
  <si>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</si>
  <si>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</si>
  <si>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</si>
  <si>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</si>
  <si>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</si>
  <si>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</si>
  <si>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</si>
  <si>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</si>
  <si>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</si>
  <si>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</si>
  <si>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</si>
  <si>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</si>
  <si>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</si>
  <si>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</si>
  <si>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</si>
  <si>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</si>
  <si>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</si>
  <si>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</si>
  <si>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</si>
  <si>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</si>
  <si>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</si>
  <si>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</si>
  <si>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</si>
  <si>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</si>
  <si>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</si>
  <si>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</si>
  <si>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</si>
  <si>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</si>
  <si>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</si>
  <si>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</si>
  <si>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</si>
  <si>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</si>
  <si>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</si>
  <si>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</si>
  <si>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</si>
  <si>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</si>
  <si>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</si>
  <si>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</si>
  <si>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</si>
  <si>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</si>
  <si>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</si>
  <si>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</si>
  <si>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</si>
  <si>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</si>
  <si>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</si>
  <si>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</si>
  <si>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</si>
  <si>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</si>
  <si>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</si>
  <si>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</si>
  <si>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</si>
  <si>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</si>
  <si>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</si>
  <si>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</si>
  <si>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</si>
  <si>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</si>
  <si>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</si>
  <si>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</si>
  <si>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</si>
  <si>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</si>
  <si>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</si>
  <si>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</si>
  <si>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</si>
  <si>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</si>
  <si>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</si>
  <si>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</si>
  <si>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</si>
  <si>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</si>
  <si>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</si>
  <si>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</si>
  <si>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</si>
  <si>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</si>
  <si>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</si>
  <si>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</si>
  <si>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</si>
  <si>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</si>
  <si>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</si>
  <si>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</si>
  <si>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</si>
  <si>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</si>
  <si>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</si>
  <si>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</si>
  <si>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</si>
  <si>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</si>
  <si>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</si>
  <si>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</si>
  <si>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</si>
  <si>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</si>
  <si>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</si>
  <si>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</si>
  <si>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</si>
  <si>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</si>
  <si>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</si>
  <si>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</si>
  <si>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</si>
  <si>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</si>
  <si>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</si>
  <si>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</si>
  <si>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</si>
  <si>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</si>
  <si>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</si>
  <si>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</si>
  <si>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</si>
  <si>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</si>
  <si>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</si>
  <si>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</si>
  <si>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</si>
  <si>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</si>
  <si>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</si>
  <si>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</si>
  <si>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</si>
  <si>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</si>
  <si>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</si>
  <si>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</si>
  <si>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</si>
  <si>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</si>
  <si>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</si>
  <si>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</si>
  <si>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</si>
  <si>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</si>
  <si>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</si>
  <si>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</si>
  <si>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</si>
  <si>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</si>
  <si>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</si>
  <si>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</si>
  <si>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</si>
  <si>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</si>
  <si>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</si>
  <si>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</si>
  <si>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</si>
  <si>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</si>
  <si>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</si>
  <si>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</si>
  <si>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</si>
  <si>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</si>
  <si>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</si>
  <si>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1</t>
    <phoneticPr fontId="23" type="noConversion"/>
  </si>
  <si>
    <t>陳慕霖</t>
    <phoneticPr fontId="20" type="noConversion"/>
  </si>
  <si>
    <t>陳懿信</t>
    <phoneticPr fontId="20" type="noConversion"/>
  </si>
  <si>
    <t>慕霖</t>
    <phoneticPr fontId="20" type="noConversion"/>
  </si>
  <si>
    <t>懿信</t>
    <phoneticPr fontId="23" type="noConversion"/>
  </si>
  <si>
    <t>懿信</t>
    <phoneticPr fontId="23" type="noConversion"/>
  </si>
  <si>
    <t>功能分析</t>
  </si>
  <si>
    <t>2</t>
    <phoneticPr fontId="23" type="noConversion"/>
  </si>
  <si>
    <t>3</t>
    <phoneticPr fontId="23" type="noConversion"/>
  </si>
  <si>
    <t>單位代號、人員職稱、員工編號等跳窗查詢未說明</t>
    <phoneticPr fontId="23" type="noConversion"/>
  </si>
  <si>
    <t>於功能簡述補充跳窗查詢的作業內容</t>
    <phoneticPr fontId="23" type="noConversion"/>
  </si>
  <si>
    <t>畫面說明頁籤，前端檢核應說明欄位檢核長度，為中文或英文</t>
    <phoneticPr fontId="23" type="noConversion"/>
  </si>
  <si>
    <t>已補充說明為標準檢核格式，EX
輸入型態:string
格式:英數字
最大長度限制:英文10(控制項控制)</t>
    <phoneticPr fontId="23" type="noConversion"/>
  </si>
  <si>
    <t>SD沒有說明此功能頁面的form attribute及button attribute</t>
    <phoneticPr fontId="23" type="noConversion"/>
  </si>
  <si>
    <t>於畫面說明補充form attribute、button attribute</t>
    <phoneticPr fontId="23" type="noConversion"/>
  </si>
  <si>
    <t xml:space="preserve">懿信、慕霖、英杰、鈺杰 </t>
    <phoneticPr fontId="20" type="noConversion"/>
  </si>
  <si>
    <t>表達不清楚</t>
  </si>
  <si>
    <t>強化</t>
  </si>
  <si>
    <t>功能設計</t>
  </si>
  <si>
    <t>4</t>
    <phoneticPr fontId="23" type="noConversion"/>
  </si>
  <si>
    <t>IPO流程圖調整</t>
    <phoneticPr fontId="23" type="noConversion"/>
  </si>
  <si>
    <t>懿信</t>
    <phoneticPr fontId="23" type="noConversion"/>
  </si>
  <si>
    <t>5</t>
    <phoneticPr fontId="23" type="noConversion"/>
  </si>
  <si>
    <t>於帳號查詢時，應依可查詢範圍，顯示可查詢的帳號(人員)資訊</t>
    <phoneticPr fontId="23" type="noConversion"/>
  </si>
  <si>
    <t>於功能簡述中補充說明</t>
    <phoneticPr fontId="23" type="noConversion"/>
  </si>
  <si>
    <t>傳勝</t>
    <phoneticPr fontId="23" type="noConversion"/>
  </si>
  <si>
    <t>6</t>
    <phoneticPr fontId="23" type="noConversion"/>
  </si>
  <si>
    <t>應說明預設密碼來源</t>
    <phoneticPr fontId="23" type="noConversion"/>
  </si>
  <si>
    <t>7</t>
    <phoneticPr fontId="23" type="noConversion"/>
  </si>
  <si>
    <t>查詢帳號時，按下確認按鈕時，所傳入後端的參數調整為物件參數，非多個字串參數</t>
    <phoneticPr fontId="23" type="noConversion"/>
  </si>
  <si>
    <t>目前定義兩個(含)以下參數，仍使用字串參數；三個(含)以上參數，改為傳入物件參數</t>
    <phoneticPr fontId="23" type="noConversion"/>
  </si>
  <si>
    <t>鈺杰</t>
    <phoneticPr fontId="23" type="noConversion"/>
  </si>
  <si>
    <t>陳懿信</t>
    <phoneticPr fontId="20" type="noConversion"/>
  </si>
  <si>
    <t>陳慕霖</t>
    <phoneticPr fontId="20" type="noConversion"/>
  </si>
  <si>
    <t>懿信、慕霖</t>
    <phoneticPr fontId="20" type="noConversion"/>
  </si>
  <si>
    <t>慕霖</t>
    <phoneticPr fontId="20" type="noConversion"/>
  </si>
  <si>
    <t>林傳勝</t>
    <phoneticPr fontId="20" type="noConversion"/>
  </si>
  <si>
    <t>傳勝、鈺杰、慕霖</t>
    <phoneticPr fontId="20" type="noConversion"/>
  </si>
  <si>
    <t>鈺杰、慕霖</t>
    <phoneticPr fontId="20" type="noConversion"/>
  </si>
  <si>
    <t>SD PM</t>
  </si>
  <si>
    <t>SA PM-2</t>
  </si>
  <si>
    <t>SA PM-3</t>
  </si>
  <si>
    <t>SD PM-1</t>
  </si>
  <si>
    <t>IPO在UI文件上是指畫面遷徙圖，故此IPO應沒有output，已完成修改</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</si>
</sst>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樣式 1" xfId="42"/>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69"/>
  <sheetViews>
    <sheetView showGridLines="0" zoomScale="86" zoomScaleNormal="86" workbookViewId="0">
      <pane xSplit="2" ySplit="6" topLeftCell="C7" activePane="bottomRight" state="frozen"/>
      <selection pane="topRight" activeCell="C1" sqref="C1"/>
      <selection pane="bottomLeft" activeCell="A7" sqref="A7"/>
      <selection pane="bottomRight" activeCell="A10" sqref="A10"/>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COUNTIF($C$7:$C$25,"&gt;""")</f>
        <v>5</v>
      </c>
      <c r="D5" s="108">
        <f>SUM($M$7:$M$25)</f>
        <v>6.5000000000000142</v>
      </c>
      <c r="E5" s="99">
        <f>SUM($J$7:$J$25)</f>
        <v>11</v>
      </c>
      <c r="F5" s="109">
        <f ca="1">SUM($N$7:$N$25)</f>
        <v>1048574</v>
      </c>
      <c r="G5" s="109">
        <f ca="1">SUM($O$7:$O$25)</f>
        <v>6</v>
      </c>
      <c r="H5" s="110">
        <f ca="1">F5-G5</f>
        <v>1048568</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384</v>
      </c>
      <c r="E7" s="66">
        <v>41598</v>
      </c>
      <c r="F7" s="140" t="s">
        <v>383</v>
      </c>
      <c r="G7" s="66">
        <v>41598</v>
      </c>
      <c r="H7" s="67">
        <v>0.74305555555555547</v>
      </c>
      <c r="I7" s="67">
        <v>0.75694444444444453</v>
      </c>
      <c r="J7" s="65">
        <v>4</v>
      </c>
      <c r="K7" s="68" t="s">
        <v>397</v>
      </c>
      <c r="L7" s="69" t="s">
        <v>385</v>
      </c>
      <c r="M7" s="70">
        <f>IF(C7="","",J7*(I7-H7)*24)</f>
        <v>1.3333333333333499</v>
      </c>
      <c r="N7" s="63">
        <f ca="1">IF(C7="","",COUNTIF(改善明細!A:A,Q7))</f>
        <v>1</v>
      </c>
      <c r="O7" s="63">
        <f ca="1">IF(C7="","",COUNTIFS(改善明細!$A:$A,Q7, 改善明細!$J:$J,"V"))</f>
        <v>1</v>
      </c>
      <c r="P7" s="71" t="str">
        <f t="shared" ref="P7" ca="1" si="0">IF(Q7="","",LEFT(Q7,FIND("-",Q7)-1))</f>
        <v>SA PM</v>
      </c>
      <c r="Q7" s="71" t="str">
        <f ca="1">IF(OR(A7="",B7=""),"",A7&amp;"-"&amp;B7)</f>
        <v>SA PM-1</v>
      </c>
      <c r="R7" s="72"/>
    </row>
    <row r="8" spans="1:20" s="55" customFormat="1" ht="16.5">
      <c r="A8" s="64" t="s">
        <v>380</v>
      </c>
      <c r="B8" s="1">
        <f ca="1">IF(A8="","",COUNTIF(OFFSET($A$6,1,,,):OFFSET(B8,,-1,,),OFFSET(B8,,-1,,)))</f>
        <v>2</v>
      </c>
      <c r="C8" s="65" t="s">
        <v>379</v>
      </c>
      <c r="D8" s="140" t="s">
        <v>414</v>
      </c>
      <c r="E8" s="66">
        <v>41569</v>
      </c>
      <c r="F8" s="140" t="s">
        <v>415</v>
      </c>
      <c r="G8" s="66">
        <v>41572</v>
      </c>
      <c r="H8" s="67">
        <v>0.70833333333333337</v>
      </c>
      <c r="I8" s="67">
        <v>0.71527777777777779</v>
      </c>
      <c r="J8" s="65">
        <v>2</v>
      </c>
      <c r="K8" s="68" t="s">
        <v>416</v>
      </c>
      <c r="L8" s="69" t="s">
        <v>417</v>
      </c>
      <c r="M8" s="70">
        <f t="shared" ref="M8:M11" si="1">IF(C8="","",J8*(I8-H8)*24)</f>
        <v>0.33333333333333215</v>
      </c>
      <c r="N8" s="63">
        <f ca="1">IF(C8="","",COUNTIF(改善明細!A:A,Q8))</f>
        <v>1</v>
      </c>
      <c r="O8" s="63">
        <f ca="1">IF(C8="","",COUNTIFS(改善明細!$A:$A,Q8, 改善明細!$J:$J,"V"))</f>
        <v>1</v>
      </c>
      <c r="P8" s="71" t="str">
        <f t="shared" ref="P8:P11" ca="1" si="2">IF(Q8="","",LEFT(Q8,FIND("-",Q8)-1))</f>
        <v>SA PM</v>
      </c>
      <c r="Q8" s="71" t="str">
        <f t="shared" ref="Q8:Q11" ca="1" si="3">IF(OR(A8="",B8=""),"",A8&amp;"-"&amp;B8)</f>
        <v>SA PM-2</v>
      </c>
      <c r="R8" s="72"/>
    </row>
    <row r="9" spans="1:20" s="55" customFormat="1" ht="16.5">
      <c r="A9" s="64" t="s">
        <v>380</v>
      </c>
      <c r="B9" s="1">
        <f ca="1">IF(A9="","",COUNTIF(OFFSET($A$6,1,,,):OFFSET(B9,,-1,,),OFFSET(B9,,-1,,)))</f>
        <v>3</v>
      </c>
      <c r="C9" s="65" t="s">
        <v>379</v>
      </c>
      <c r="D9" s="140" t="s">
        <v>414</v>
      </c>
      <c r="E9" s="66">
        <v>41579</v>
      </c>
      <c r="F9" s="140" t="s">
        <v>415</v>
      </c>
      <c r="G9" s="66">
        <v>41579</v>
      </c>
      <c r="H9" s="67">
        <v>0.58333333333333337</v>
      </c>
      <c r="I9" s="67">
        <v>0.59027777777777779</v>
      </c>
      <c r="J9" s="65">
        <v>2</v>
      </c>
      <c r="K9" s="68" t="s">
        <v>416</v>
      </c>
      <c r="L9" s="69" t="s">
        <v>417</v>
      </c>
      <c r="M9" s="70">
        <f t="shared" si="1"/>
        <v>0.33333333333333215</v>
      </c>
      <c r="N9" s="63">
        <f ca="1">IF(C9="","",COUNTIF(改善明細!A:A,Q9))</f>
        <v>1</v>
      </c>
      <c r="O9" s="63">
        <f ca="1">IF(C9="","",COUNTIFS(改善明細!$A:$A,Q9, 改善明細!$J:$J,"V"))</f>
        <v>1</v>
      </c>
      <c r="P9" s="71" t="str">
        <f t="shared" ca="1" si="2"/>
        <v>SA PM</v>
      </c>
      <c r="Q9" s="71" t="str">
        <f t="shared" ca="1" si="3"/>
        <v>SA PM-3</v>
      </c>
      <c r="R9" s="72"/>
    </row>
    <row r="10" spans="1:20" s="55" customFormat="1" ht="16.5">
      <c r="A10" s="64" t="s">
        <v>421</v>
      </c>
      <c r="B10" s="1">
        <f ca="1">IF(A10="","",COUNTIF(OFFSET($A$6,1,,,):OFFSET(B10,,-1,,),OFFSET(B10,,-1,,)))</f>
        <v>1</v>
      </c>
      <c r="C10" s="65" t="s">
        <v>379</v>
      </c>
      <c r="D10" s="140" t="s">
        <v>418</v>
      </c>
      <c r="E10" s="66">
        <v>41603</v>
      </c>
      <c r="F10" s="140" t="s">
        <v>415</v>
      </c>
      <c r="G10" s="66">
        <v>41600</v>
      </c>
      <c r="H10" s="67">
        <v>0.66666666666666663</v>
      </c>
      <c r="I10" s="67">
        <v>0.72916666666666663</v>
      </c>
      <c r="J10" s="65">
        <v>3</v>
      </c>
      <c r="K10" s="68" t="s">
        <v>419</v>
      </c>
      <c r="L10" s="69" t="s">
        <v>420</v>
      </c>
      <c r="M10" s="70">
        <f t="shared" si="1"/>
        <v>4.5</v>
      </c>
      <c r="N10" s="63">
        <f ca="1">IF(C10="","",COUNTIF(改善明細!A:A,Q10))</f>
        <v>4</v>
      </c>
      <c r="O10" s="63">
        <f ca="1">IF(C10="","",COUNTIFS(改善明細!$A:$A,Q10, 改善明細!$J:$J,"V"))</f>
        <v>3</v>
      </c>
      <c r="P10" s="71" t="str">
        <f t="shared" ca="1" si="2"/>
        <v>SD PM</v>
      </c>
      <c r="Q10" s="71" t="str">
        <f t="shared" ca="1" si="3"/>
        <v>SD PM-1</v>
      </c>
      <c r="R10" s="72"/>
    </row>
    <row r="11" spans="1:20" s="55" customFormat="1" ht="16.5">
      <c r="A11" s="64" t="s">
        <v>380</v>
      </c>
      <c r="B11" s="1"/>
      <c r="C11" s="65" t="s">
        <v>379</v>
      </c>
      <c r="D11" s="140"/>
      <c r="E11" s="66"/>
      <c r="F11" s="140"/>
      <c r="G11" s="66"/>
      <c r="H11" s="67"/>
      <c r="I11" s="67"/>
      <c r="J11" s="65"/>
      <c r="K11" s="68"/>
      <c r="L11" s="69"/>
      <c r="M11" s="70">
        <f t="shared" si="1"/>
        <v>0</v>
      </c>
      <c r="N11" s="63">
        <f>IF(C11="","",COUNTIF(改善明細!A:A,Q11))</f>
        <v>1048567</v>
      </c>
      <c r="O11" s="63">
        <f>IF(C11="","",COUNTIFS(改善明細!$A:$A,Q11, 改善明細!$J:$J,"V"))</f>
        <v>0</v>
      </c>
      <c r="P11" s="71" t="str">
        <f t="shared" si="2"/>
        <v/>
      </c>
      <c r="Q11" s="71" t="str">
        <f t="shared" si="3"/>
        <v/>
      </c>
      <c r="R11" s="72"/>
    </row>
    <row r="12" spans="1:20" s="55" customFormat="1" ht="16.5">
      <c r="A12" s="64"/>
      <c r="B12" s="1" t="str">
        <f ca="1">IF(A12="","",COUNTIF(OFFSET($A$6,1,,,):OFFSET(B12,,-1,,),OFFSET(B12,,-1,,)))</f>
        <v/>
      </c>
      <c r="C12" s="65"/>
      <c r="D12" s="140"/>
      <c r="E12" s="66"/>
      <c r="F12" s="140"/>
      <c r="G12" s="66"/>
      <c r="H12" s="67"/>
      <c r="I12" s="67"/>
      <c r="J12" s="65"/>
      <c r="K12" s="68"/>
      <c r="L12" s="69"/>
      <c r="M12" s="70" t="str">
        <f t="shared" ref="M12:M18" si="4">IF(C12="","",J12*(I12-H12)*24)</f>
        <v/>
      </c>
      <c r="N12" s="63" t="str">
        <f>IF(C12="","",COUNTIF(改善明細!A:A,Q12))</f>
        <v/>
      </c>
      <c r="O12" s="63" t="str">
        <f>IF(C12="","",COUNTIFS(改善明細!$A:$A,Q12, 改善明細!$J:$J,"V"))</f>
        <v/>
      </c>
      <c r="P12" s="71" t="str">
        <f t="shared" ref="P12:P18" ca="1" si="5">IF(Q12="","",LEFT(Q12,FIND("-",Q12)-1))</f>
        <v/>
      </c>
      <c r="Q12" s="71" t="str">
        <f t="shared" ref="Q12:Q18" ca="1" si="6">IF(OR(A12="",B12=""),"",A12&amp;"-"&amp;B12)</f>
        <v/>
      </c>
      <c r="R12" s="72"/>
    </row>
    <row r="13" spans="1:20" s="55" customFormat="1" ht="16.5">
      <c r="A13" s="64"/>
      <c r="B13" s="1" t="str">
        <f ca="1">IF(A13="","",COUNTIF(OFFSET($A$6,1,,,):OFFSET(B13,,-1,,),OFFSET(B13,,-1,,)))</f>
        <v/>
      </c>
      <c r="C13" s="65"/>
      <c r="D13" s="65"/>
      <c r="E13" s="66"/>
      <c r="F13" s="65"/>
      <c r="G13" s="66"/>
      <c r="H13" s="67"/>
      <c r="I13" s="67"/>
      <c r="J13" s="65"/>
      <c r="K13" s="68"/>
      <c r="L13" s="69"/>
      <c r="M13" s="70" t="str">
        <f t="shared" si="4"/>
        <v/>
      </c>
      <c r="N13" s="63" t="str">
        <f>IF(C13="","",COUNTIF(改善明細!A:A,Q13))</f>
        <v/>
      </c>
      <c r="O13" s="63" t="str">
        <f>IF(C13="","",COUNTIFS(改善明細!$A:$A,Q13, 改善明細!$J:$J,"V"))</f>
        <v/>
      </c>
      <c r="P13" s="71" t="str">
        <f t="shared" ca="1" si="5"/>
        <v/>
      </c>
      <c r="Q13" s="71" t="str">
        <f ca="1">IF(OR(A13="",B13=""),"",A13&amp;"-"&amp;B13)</f>
        <v/>
      </c>
      <c r="R13" s="74"/>
    </row>
    <row r="14" spans="1:20" s="55" customFormat="1" ht="16.5">
      <c r="A14" s="64"/>
      <c r="B14" s="1" t="str">
        <f ca="1">IF(A14="","",COUNTIF(OFFSET($A$6,1,,,):OFFSET(B14,,-1,,),OFFSET(B14,,-1,,)))</f>
        <v/>
      </c>
      <c r="C14" s="65"/>
      <c r="D14" s="65"/>
      <c r="E14" s="66"/>
      <c r="F14" s="65"/>
      <c r="G14" s="66"/>
      <c r="H14" s="67"/>
      <c r="I14" s="67"/>
      <c r="J14" s="65"/>
      <c r="K14" s="68"/>
      <c r="L14" s="69"/>
      <c r="M14" s="70" t="str">
        <f t="shared" si="4"/>
        <v/>
      </c>
      <c r="N14" s="63" t="str">
        <f>IF(C14="","",COUNTIF(改善明細!A:A,Q14))</f>
        <v/>
      </c>
      <c r="O14" s="63" t="str">
        <f>IF(C14="","",COUNTIFS(改善明細!$A:$A,Q14, 改善明細!$J:$J,"V"))</f>
        <v/>
      </c>
      <c r="P14" s="71" t="str">
        <f t="shared" ca="1" si="5"/>
        <v/>
      </c>
      <c r="Q14" s="71" t="str">
        <f t="shared" ca="1" si="6"/>
        <v/>
      </c>
      <c r="R14" s="74"/>
    </row>
    <row r="15" spans="1:20" s="55" customFormat="1" ht="16.5">
      <c r="A15" s="64"/>
      <c r="B15" s="1" t="str">
        <f ca="1">IF(A15="","",COUNTIF(OFFSET($A$6,1,,,):OFFSET(B15,,-1,,),OFFSET(B15,,-1,,)))</f>
        <v/>
      </c>
      <c r="C15" s="65"/>
      <c r="D15" s="65"/>
      <c r="E15" s="66"/>
      <c r="F15" s="65"/>
      <c r="G15" s="66"/>
      <c r="H15" s="67"/>
      <c r="I15" s="67"/>
      <c r="J15" s="65"/>
      <c r="K15" s="68"/>
      <c r="L15" s="69"/>
      <c r="M15" s="70" t="str">
        <f t="shared" si="4"/>
        <v/>
      </c>
      <c r="N15" s="63" t="str">
        <f>IF(C15="","",COUNTIF(改善明細!A:A,Q15))</f>
        <v/>
      </c>
      <c r="O15" s="63" t="str">
        <f>IF(C15="","",COUNTIFS(改善明細!$A:$A,Q15, 改善明細!$J:$J,"V"))</f>
        <v/>
      </c>
      <c r="P15" s="71" t="str">
        <f t="shared" ca="1" si="5"/>
        <v/>
      </c>
      <c r="Q15" s="71" t="str">
        <f t="shared" ca="1" si="6"/>
        <v/>
      </c>
      <c r="R15" s="74"/>
    </row>
    <row r="16" spans="1:20" s="55" customFormat="1" ht="16.5">
      <c r="A16" s="64"/>
      <c r="B16" s="1" t="str">
        <f ca="1">IF(A16="","",COUNTIF(OFFSET($A$6,1,,,):OFFSET(B16,,-1,,),OFFSET(B16,,-1,,)))</f>
        <v/>
      </c>
      <c r="C16" s="65"/>
      <c r="D16" s="65"/>
      <c r="E16" s="66"/>
      <c r="F16" s="65"/>
      <c r="G16" s="66"/>
      <c r="H16" s="67"/>
      <c r="I16" s="67"/>
      <c r="J16" s="65"/>
      <c r="K16" s="68"/>
      <c r="L16" s="69"/>
      <c r="M16" s="70" t="str">
        <f t="shared" si="4"/>
        <v/>
      </c>
      <c r="N16" s="63" t="str">
        <f>IF(C16="","",COUNTIF(改善明細!A:A,Q16))</f>
        <v/>
      </c>
      <c r="O16" s="63" t="str">
        <f>IF(C16="","",COUNTIFS(改善明細!$A:$A,Q16, 改善明細!$J:$J,"V"))</f>
        <v/>
      </c>
      <c r="P16" s="71" t="str">
        <f t="shared" ca="1" si="5"/>
        <v/>
      </c>
      <c r="Q16" s="71" t="str">
        <f t="shared" ca="1" si="6"/>
        <v/>
      </c>
      <c r="R16" s="74"/>
    </row>
    <row r="17" spans="1:18" s="55" customFormat="1" ht="16.5">
      <c r="A17" s="64"/>
      <c r="B17" s="1" t="str">
        <f ca="1">IF(A17="","",COUNTIF(OFFSET($A$6,1,,,):OFFSET(B17,,-1,,),OFFSET(B17,,-1,,)))</f>
        <v/>
      </c>
      <c r="C17" s="65"/>
      <c r="D17" s="65"/>
      <c r="E17" s="66"/>
      <c r="F17" s="65"/>
      <c r="G17" s="66"/>
      <c r="H17" s="67"/>
      <c r="I17" s="67"/>
      <c r="J17" s="65"/>
      <c r="K17" s="68"/>
      <c r="L17" s="69"/>
      <c r="M17" s="70" t="str">
        <f t="shared" si="4"/>
        <v/>
      </c>
      <c r="N17" s="63" t="str">
        <f>IF(C17="","",COUNTIF(改善明細!A:A,Q17))</f>
        <v/>
      </c>
      <c r="O17" s="63" t="str">
        <f>IF(C17="","",COUNTIFS(改善明細!$A:$A,Q17, 改善明細!$J:$J,"V"))</f>
        <v/>
      </c>
      <c r="P17" s="71" t="str">
        <f t="shared" ca="1" si="5"/>
        <v/>
      </c>
      <c r="Q17" s="71" t="str">
        <f t="shared" ca="1" si="6"/>
        <v/>
      </c>
      <c r="R17" s="74"/>
    </row>
    <row r="18" spans="1:18" s="55" customFormat="1" ht="16.5">
      <c r="A18" s="64"/>
      <c r="B18" s="1" t="str">
        <f ca="1">IF(A18="","",COUNTIF(OFFSET($A$6,1,,,):OFFSET(B18,,-1,,),OFFSET(B18,,-1,,)))</f>
        <v/>
      </c>
      <c r="C18" s="65"/>
      <c r="D18" s="65"/>
      <c r="E18" s="66"/>
      <c r="F18" s="65"/>
      <c r="G18" s="66"/>
      <c r="H18" s="67"/>
      <c r="I18" s="67"/>
      <c r="J18" s="65"/>
      <c r="K18" s="68"/>
      <c r="L18" s="69"/>
      <c r="M18" s="70" t="str">
        <f t="shared" si="4"/>
        <v/>
      </c>
      <c r="N18" s="63" t="str">
        <f>IF(C18="","",COUNTIF(改善明細!A:A,Q18))</f>
        <v/>
      </c>
      <c r="O18" s="63" t="str">
        <f>IF(C18="","",COUNTIFS(改善明細!$A:$A,Q18, 改善明細!$J:$J,"V"))</f>
        <v/>
      </c>
      <c r="P18" s="71" t="str">
        <f t="shared" ca="1" si="5"/>
        <v/>
      </c>
      <c r="Q18" s="71" t="str">
        <f t="shared" ca="1" si="6"/>
        <v/>
      </c>
      <c r="R18" s="74"/>
    </row>
    <row r="19" spans="1:18" s="55" customFormat="1" ht="16.5">
      <c r="A19" s="64"/>
      <c r="B19" s="1" t="str">
        <f ca="1">IF(A19="","",COUNTIF(OFFSET($A$6,1,,,):OFFSET(B19,,-1,,),OFFSET(B19,,-1,,)))</f>
        <v/>
      </c>
      <c r="C19" s="73"/>
      <c r="D19" s="65"/>
      <c r="E19" s="66"/>
      <c r="F19" s="65"/>
      <c r="G19" s="66"/>
      <c r="H19" s="67"/>
      <c r="I19" s="67"/>
      <c r="J19" s="65"/>
      <c r="K19" s="68"/>
      <c r="L19" s="69"/>
      <c r="M19" s="82" t="str">
        <f>IF(C19="","",J19*(I19-H19)*24)</f>
        <v/>
      </c>
      <c r="N19" s="81" t="str">
        <f>IF(C19="","",COUNTIF(改善明細!A:A,Q19))</f>
        <v/>
      </c>
      <c r="O19" s="63" t="str">
        <f>IF(C19="","",COUNTIFS(改善明細!$A:$A,Q19, 改善明細!$J:$J,"V"))</f>
        <v/>
      </c>
      <c r="P19" s="83" t="str">
        <f ca="1">IF(Q19="","",LEFT(Q19,FIND("-",Q19)-1))</f>
        <v/>
      </c>
      <c r="Q19" s="83" t="str">
        <f ca="1">IF(OR(A19="",B19=""),"",A19&amp;"-"&amp;B19)</f>
        <v/>
      </c>
      <c r="R19" s="74"/>
    </row>
    <row r="20" spans="1:18" s="55" customFormat="1">
      <c r="A20" s="75" t="s">
        <v>51</v>
      </c>
      <c r="B20" s="76"/>
      <c r="O20" s="58"/>
      <c r="P20" s="58"/>
      <c r="Q20" s="74"/>
      <c r="R20" s="74"/>
    </row>
    <row r="21" spans="1:18" s="55" customFormat="1">
      <c r="O21" s="58"/>
      <c r="P21" s="58"/>
    </row>
    <row r="22" spans="1:18" s="55" customFormat="1">
      <c r="O22" s="58"/>
      <c r="P22" s="58"/>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9" customFormat="1">
      <c r="A54" s="55"/>
      <c r="B54" s="55"/>
      <c r="C54" s="55"/>
      <c r="D54" s="55"/>
      <c r="E54" s="55"/>
      <c r="F54" s="55"/>
      <c r="G54" s="55"/>
      <c r="H54" s="55"/>
      <c r="I54" s="55"/>
      <c r="J54" s="55"/>
      <c r="K54" s="55"/>
      <c r="L54" s="55"/>
      <c r="M54" s="55"/>
      <c r="N54" s="55"/>
      <c r="O54" s="58"/>
      <c r="P54" s="58"/>
      <c r="Q54" s="55"/>
      <c r="R54" s="55"/>
    </row>
    <row r="55" spans="1:18" s="59" customFormat="1">
      <c r="A55" s="55"/>
      <c r="B55" s="55"/>
      <c r="C55" s="55"/>
      <c r="D55" s="55"/>
      <c r="E55" s="55"/>
      <c r="F55" s="55"/>
      <c r="G55" s="55"/>
      <c r="H55" s="55"/>
      <c r="I55" s="55"/>
      <c r="J55" s="55"/>
      <c r="K55" s="55"/>
      <c r="L55" s="55"/>
      <c r="M55" s="55"/>
      <c r="N55" s="55"/>
      <c r="O55" s="58"/>
      <c r="P55" s="58"/>
      <c r="Q55" s="55"/>
      <c r="R55" s="55"/>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sheetData>
  <sheetProtection formatCells="0" selectLockedCells="1"/>
  <phoneticPr fontId="20" type="noConversion"/>
  <dataValidations count="4">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 type="custom" allowBlank="1" showInputMessage="1" showErrorMessage="1" sqref="B7:B19">
      <formula1>IF(A7="","",IF(A7&lt;&gt;OFFSET(A7,-1,,,),1,OFFSET(B7,-1,,,)+1))</formula1>
    </dataValidation>
    <dataValidation type="list" allowBlank="1" showInputMessage="1" showErrorMessage="1" sqref="C7:C19">
      <formula1>"再Review,OK"</formula1>
    </dataValidation>
    <dataValidation type="list" allowBlank="1" showInputMessage="1" showErrorMessage="1" sqref="A7:A19">
      <formula1>review階段</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tabSelected="1" zoomScale="80" zoomScaleNormal="80" workbookViewId="0">
      <pane xSplit="4" ySplit="2" topLeftCell="E3" activePane="bottomRight" state="frozen"/>
      <selection pane="topRight" activeCell="E1" sqref="E1"/>
      <selection pane="bottomLeft" activeCell="A3" sqref="A3"/>
      <selection pane="bottomRight" activeCell="C7" sqref="C7"/>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47.25" customHeight="1">
      <c r="A3" s="40" t="s">
        <v>381</v>
      </c>
      <c r="B3" s="41" t="s">
        <v>382</v>
      </c>
      <c r="C3" s="42" t="s">
        <v>391</v>
      </c>
      <c r="D3" s="43" t="s">
        <v>392</v>
      </c>
      <c r="E3" s="45" t="s">
        <v>386</v>
      </c>
      <c r="F3" s="46" t="s">
        <v>388</v>
      </c>
      <c r="G3" s="44" t="s">
        <v>399</v>
      </c>
      <c r="H3" s="91">
        <v>41599</v>
      </c>
      <c r="I3" s="91">
        <v>41599</v>
      </c>
      <c r="J3" s="89" t="str">
        <f t="shared" ref="J3:J8" si="0">IF(I3="","","V")</f>
        <v>V</v>
      </c>
      <c r="K3" s="89" t="str">
        <f t="shared" ref="K3:K8" si="1">IF(OR(J3&lt;&gt;"",C3=""),"","V")</f>
        <v/>
      </c>
      <c r="L3" s="90" t="str">
        <f t="shared" ref="L3:L8" si="2">IF(A3="","",LEFT(A3,FIND("-",A3)-1))</f>
        <v>SA PM</v>
      </c>
      <c r="M3" s="90"/>
      <c r="N3" s="36"/>
      <c r="O3" s="22"/>
      <c r="P3" s="22"/>
    </row>
    <row r="4" spans="1:18" s="23" customFormat="1" ht="81" customHeight="1">
      <c r="A4" s="40" t="s">
        <v>422</v>
      </c>
      <c r="B4" s="41" t="s">
        <v>389</v>
      </c>
      <c r="C4" s="42" t="s">
        <v>393</v>
      </c>
      <c r="D4" s="43" t="s">
        <v>394</v>
      </c>
      <c r="E4" s="45" t="s">
        <v>387</v>
      </c>
      <c r="F4" s="46" t="s">
        <v>388</v>
      </c>
      <c r="G4" s="44" t="s">
        <v>399</v>
      </c>
      <c r="H4" s="91">
        <v>41599</v>
      </c>
      <c r="I4" s="91">
        <v>41599</v>
      </c>
      <c r="J4" s="89" t="str">
        <f t="shared" si="0"/>
        <v>V</v>
      </c>
      <c r="K4" s="89" t="str">
        <f t="shared" si="1"/>
        <v/>
      </c>
      <c r="L4" s="90" t="str">
        <f t="shared" si="2"/>
        <v>SA PM</v>
      </c>
      <c r="M4" s="90"/>
      <c r="N4" s="36"/>
      <c r="O4" s="22"/>
      <c r="P4" s="22"/>
    </row>
    <row r="5" spans="1:18" s="23" customFormat="1" ht="33">
      <c r="A5" s="40" t="s">
        <v>423</v>
      </c>
      <c r="B5" s="41" t="s">
        <v>390</v>
      </c>
      <c r="C5" s="42" t="s">
        <v>395</v>
      </c>
      <c r="D5" s="43" t="s">
        <v>396</v>
      </c>
      <c r="E5" s="45" t="s">
        <v>387</v>
      </c>
      <c r="F5" s="46" t="s">
        <v>400</v>
      </c>
      <c r="G5" s="44" t="s">
        <v>398</v>
      </c>
      <c r="H5" s="91">
        <v>41599</v>
      </c>
      <c r="I5" s="91">
        <v>41599</v>
      </c>
      <c r="J5" s="89" t="str">
        <f t="shared" si="0"/>
        <v>V</v>
      </c>
      <c r="K5" s="89" t="str">
        <f t="shared" si="1"/>
        <v/>
      </c>
      <c r="L5" s="90" t="str">
        <f t="shared" si="2"/>
        <v>SA PM</v>
      </c>
      <c r="M5" s="90"/>
      <c r="N5" s="36"/>
      <c r="O5" s="22"/>
      <c r="P5" s="22"/>
    </row>
    <row r="6" spans="1:18" s="23" customFormat="1" ht="33">
      <c r="A6" s="40" t="s">
        <v>424</v>
      </c>
      <c r="B6" s="41" t="s">
        <v>401</v>
      </c>
      <c r="C6" s="42" t="s">
        <v>402</v>
      </c>
      <c r="D6" s="43" t="s">
        <v>425</v>
      </c>
      <c r="E6" s="45" t="s">
        <v>403</v>
      </c>
      <c r="F6" s="46" t="s">
        <v>400</v>
      </c>
      <c r="G6" s="44"/>
      <c r="H6" s="91">
        <v>41603</v>
      </c>
      <c r="I6" s="91">
        <v>41603</v>
      </c>
      <c r="J6" s="89" t="str">
        <f t="shared" si="0"/>
        <v>V</v>
      </c>
      <c r="K6" s="89" t="str">
        <f t="shared" si="1"/>
        <v/>
      </c>
      <c r="L6" s="90" t="str">
        <f t="shared" si="2"/>
        <v>SD PM</v>
      </c>
      <c r="M6" s="90"/>
      <c r="N6" s="36"/>
      <c r="O6" s="22"/>
      <c r="P6" s="22"/>
    </row>
    <row r="7" spans="1:18" s="23" customFormat="1" ht="73.5" customHeight="1">
      <c r="A7" s="40" t="s">
        <v>424</v>
      </c>
      <c r="B7" s="41" t="s">
        <v>404</v>
      </c>
      <c r="C7" s="42" t="s">
        <v>405</v>
      </c>
      <c r="D7" s="43" t="s">
        <v>406</v>
      </c>
      <c r="E7" s="45" t="s">
        <v>407</v>
      </c>
      <c r="F7" s="46" t="s">
        <v>388</v>
      </c>
      <c r="G7" s="44"/>
      <c r="H7" s="91">
        <v>41603</v>
      </c>
      <c r="I7" s="91">
        <v>41603</v>
      </c>
      <c r="J7" s="89" t="str">
        <f t="shared" si="0"/>
        <v>V</v>
      </c>
      <c r="K7" s="89" t="str">
        <f t="shared" si="1"/>
        <v/>
      </c>
      <c r="L7" s="90" t="str">
        <f t="shared" si="2"/>
        <v>SD PM</v>
      </c>
      <c r="M7" s="90"/>
      <c r="N7" s="36"/>
      <c r="O7" s="22"/>
      <c r="P7" s="22"/>
    </row>
    <row r="8" spans="1:18" s="23" customFormat="1" ht="16.5">
      <c r="A8" s="40" t="s">
        <v>424</v>
      </c>
      <c r="B8" s="41" t="s">
        <v>408</v>
      </c>
      <c r="C8" s="42" t="s">
        <v>409</v>
      </c>
      <c r="D8" s="43" t="s">
        <v>406</v>
      </c>
      <c r="E8" s="45" t="s">
        <v>407</v>
      </c>
      <c r="F8" s="46" t="s">
        <v>388</v>
      </c>
      <c r="G8" s="44"/>
      <c r="H8" s="91">
        <v>41603</v>
      </c>
      <c r="I8" s="91">
        <v>41603</v>
      </c>
      <c r="J8" s="89" t="str">
        <f t="shared" si="0"/>
        <v>V</v>
      </c>
      <c r="K8" s="89" t="str">
        <f t="shared" si="1"/>
        <v/>
      </c>
      <c r="L8" s="90" t="str">
        <f t="shared" si="2"/>
        <v>SD PM</v>
      </c>
      <c r="M8" s="90"/>
      <c r="N8" s="36"/>
      <c r="O8" s="22"/>
      <c r="P8" s="22"/>
    </row>
    <row r="9" spans="1:18" s="23" customFormat="1" ht="33">
      <c r="A9" s="40" t="s">
        <v>424</v>
      </c>
      <c r="B9" s="41" t="s">
        <v>410</v>
      </c>
      <c r="C9" s="42" t="s">
        <v>411</v>
      </c>
      <c r="D9" s="43" t="s">
        <v>412</v>
      </c>
      <c r="E9" s="45" t="s">
        <v>413</v>
      </c>
      <c r="F9" s="46" t="s">
        <v>400</v>
      </c>
      <c r="G9" s="46"/>
      <c r="H9" s="91">
        <v>41603</v>
      </c>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p10073676</cp:lastModifiedBy>
  <cp:lastPrinted>2013-04-10T01:39:43Z</cp:lastPrinted>
  <dcterms:created xsi:type="dcterms:W3CDTF">2011-01-13T12:42:08Z</dcterms:created>
  <dcterms:modified xsi:type="dcterms:W3CDTF">2013-11-27T10:13:05Z</dcterms:modified>
</cp:coreProperties>
</file>