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PIC2013\QA\速達3G\9.3 文件檢視記錄統計\"/>
    </mc:Choice>
  </mc:AlternateContent>
  <bookViews>
    <workbookView xWindow="1401" yWindow="223" windowWidth="10918" windowHeight="5655"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改善明細!$A$2:$N$55</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9" i="24" l="1"/>
  <c r="L10" i="24"/>
  <c r="L11" i="24"/>
  <c r="L12" i="24"/>
  <c r="L13" i="24"/>
  <c r="L14" i="24"/>
  <c r="L15" i="24"/>
  <c r="L16" i="24"/>
  <c r="L17" i="24"/>
  <c r="L18" i="24"/>
  <c r="L19" i="24"/>
  <c r="L20" i="24"/>
  <c r="L21" i="24"/>
  <c r="M11" i="22" l="1"/>
  <c r="Q11" i="22"/>
  <c r="N11" i="22" s="1"/>
  <c r="P11" i="22" l="1"/>
  <c r="M10" i="22"/>
  <c r="Q10" i="22"/>
  <c r="P10" i="22" s="1"/>
  <c r="M9" i="22"/>
  <c r="Q9" i="22"/>
  <c r="N9" i="22" s="1"/>
  <c r="M8" i="22"/>
  <c r="Q8" i="22"/>
  <c r="N8" i="22" s="1"/>
  <c r="N10" i="22" l="1"/>
  <c r="P9" i="22"/>
  <c r="P8" i="22"/>
  <c r="J29" i="24" l="1"/>
  <c r="K29" i="24" s="1"/>
  <c r="J28" i="24"/>
  <c r="K28" i="24" s="1"/>
  <c r="J27" i="24"/>
  <c r="K27" i="24" s="1"/>
  <c r="J26" i="24"/>
  <c r="K26" i="24" s="1"/>
  <c r="J25" i="24"/>
  <c r="K25" i="24" s="1"/>
  <c r="J24" i="24"/>
  <c r="K24" i="24" s="1"/>
  <c r="J23" i="24"/>
  <c r="K23" i="24" s="1"/>
  <c r="J22" i="24"/>
  <c r="K22" i="24" s="1"/>
  <c r="J21" i="24"/>
  <c r="J20" i="24"/>
  <c r="K20" i="24" s="1"/>
  <c r="J19" i="24"/>
  <c r="K19" i="24" s="1"/>
  <c r="J18" i="24"/>
  <c r="K18" i="24" s="1"/>
  <c r="J17" i="24"/>
  <c r="K17" i="24" s="1"/>
  <c r="J16" i="24"/>
  <c r="J15" i="24"/>
  <c r="K15" i="24" s="1"/>
  <c r="J14" i="24"/>
  <c r="K14" i="24" s="1"/>
  <c r="J13" i="24"/>
  <c r="J12" i="24"/>
  <c r="K12" i="24" s="1"/>
  <c r="J11" i="24"/>
  <c r="K11" i="24" s="1"/>
  <c r="J10" i="24"/>
  <c r="K10" i="24" s="1"/>
  <c r="J9" i="24"/>
  <c r="J8" i="24"/>
  <c r="K8" i="24" s="1"/>
  <c r="J7" i="24"/>
  <c r="K7" i="24" s="1"/>
  <c r="J6" i="24"/>
  <c r="K6" i="24" s="1"/>
  <c r="J5" i="24"/>
  <c r="K5" i="24" s="1"/>
  <c r="J4" i="24"/>
  <c r="K4" i="24" s="1"/>
  <c r="K13" i="24" l="1"/>
  <c r="O9" i="22"/>
  <c r="K16" i="24"/>
  <c r="O10" i="22"/>
  <c r="K21" i="24"/>
  <c r="O11" i="22"/>
  <c r="K9" i="24"/>
  <c r="O8" i="22"/>
  <c r="J3" i="24"/>
  <c r="K3" i="24" s="1"/>
  <c r="L8" i="24" l="1"/>
  <c r="L7" i="24"/>
  <c r="L6" i="24"/>
  <c r="L5" i="24"/>
  <c r="L4" i="24"/>
  <c r="L3" i="24" l="1"/>
  <c r="M7" i="22" l="1"/>
  <c r="O17" i="22" l="1"/>
  <c r="N14" i="22"/>
  <c r="E5" i="22"/>
  <c r="C5" i="22"/>
  <c r="C1" i="24"/>
  <c r="O21" i="22"/>
  <c r="M12" i="22"/>
  <c r="M13" i="22"/>
  <c r="M14" i="22"/>
  <c r="M15" i="22"/>
  <c r="M16" i="22"/>
  <c r="M17" i="22"/>
  <c r="M18" i="22"/>
  <c r="M19" i="22"/>
  <c r="M20" i="22"/>
  <c r="L32" i="24"/>
  <c r="L33" i="24"/>
  <c r="L34" i="24"/>
  <c r="L35" i="24"/>
  <c r="L36" i="24"/>
  <c r="L37" i="24"/>
  <c r="L38" i="24"/>
  <c r="L39" i="24"/>
  <c r="L40" i="24"/>
  <c r="L41" i="24"/>
  <c r="L42" i="24"/>
  <c r="L43" i="24"/>
  <c r="L44" i="24"/>
  <c r="L45" i="24"/>
  <c r="L46" i="24"/>
  <c r="L47" i="24"/>
  <c r="L48" i="24"/>
  <c r="L49" i="24"/>
  <c r="L50" i="24"/>
  <c r="L51" i="24"/>
  <c r="L52" i="24"/>
  <c r="L53" i="24"/>
  <c r="L54" i="24"/>
  <c r="L55"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J55" i="24"/>
  <c r="K55"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<sst xmlns="http://schemas.openxmlformats.org/spreadsheetml/2006/main" count="1067" uniqueCount="466">
  <si>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</si>
  <si>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</si>
  <si>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</si>
  <si>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</si>
  <si>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</si>
  <si>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</si>
  <si>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</si>
  <si>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</si>
  <si>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</si>
  <si>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</si>
  <si>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</si>
  <si>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</si>
  <si>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</si>
  <si>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</si>
  <si>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</si>
  <si>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</si>
  <si>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</si>
  <si>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</si>
  <si>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</si>
  <si>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</si>
  <si>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</si>
  <si>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</si>
  <si>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</si>
  <si>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</si>
  <si>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</si>
  <si>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</si>
  <si>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</si>
  <si>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</si>
  <si>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</si>
  <si>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</si>
  <si>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</si>
  <si>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</si>
  <si>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</si>
  <si>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</si>
  <si>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</si>
  <si>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</si>
  <si>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</si>
  <si>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</si>
  <si>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</si>
  <si>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</si>
  <si>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</si>
  <si>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</si>
  <si>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</si>
  <si>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</si>
  <si>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</si>
  <si>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</si>
  <si>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</si>
  <si>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</si>
  <si>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</si>
  <si>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</si>
  <si>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</si>
  <si>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</si>
  <si>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</si>
  <si>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</si>
  <si>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</si>
  <si>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</si>
  <si>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</si>
  <si>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</si>
  <si>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</si>
  <si>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</si>
  <si>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</si>
  <si>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</si>
  <si>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</si>
  <si>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</si>
  <si>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</si>
  <si>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</si>
  <si>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</si>
  <si>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</si>
  <si>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</si>
  <si>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</si>
  <si>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</si>
  <si>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</si>
  <si>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</si>
  <si>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</si>
  <si>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</si>
  <si>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</si>
  <si>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</si>
  <si>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</si>
  <si>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</si>
  <si>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</si>
  <si>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</si>
  <si>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</si>
  <si>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</si>
  <si>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</si>
  <si>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</si>
  <si>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</si>
  <si>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</si>
  <si>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</si>
  <si>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</si>
  <si>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</si>
  <si>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</si>
  <si>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</si>
  <si>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</si>
  <si>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</si>
  <si>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</si>
  <si>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</si>
  <si>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</si>
  <si>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</si>
  <si>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</si>
  <si>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</si>
  <si>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</si>
  <si>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</si>
  <si>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</si>
  <si>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</si>
  <si>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</si>
  <si>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</si>
  <si>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</si>
  <si>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</si>
  <si>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</si>
  <si>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</si>
  <si>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</si>
  <si>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</si>
  <si>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</si>
  <si>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</si>
  <si>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</si>
  <si>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</si>
  <si>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</si>
  <si>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</si>
  <si>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</si>
  <si>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</si>
  <si>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</si>
  <si>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</si>
  <si>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</si>
  <si>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</si>
  <si>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</si>
  <si>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</si>
  <si>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</si>
  <si>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</si>
  <si>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</si>
  <si>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</si>
  <si>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</si>
  <si>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</si>
  <si>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</si>
  <si>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</si>
  <si>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</si>
  <si>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</si>
  <si>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</si>
  <si>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</si>
  <si>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</si>
  <si>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</si>
  <si>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</si>
  <si>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</si>
  <si>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</si>
  <si>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</si>
  <si>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</si>
  <si>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</si>
  <si>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</si>
  <si>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</si>
  <si>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</si>
  <si>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</si>
  <si>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</si>
  <si>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</si>
  <si>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</si>
  <si>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</si>
  <si>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</si>
  <si>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</si>
  <si>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</si>
  <si>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</si>
  <si>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</si>
  <si>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</si>
  <si>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</si>
  <si>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</si>
  <si>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</si>
  <si>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</si>
  <si>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</si>
  <si>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</si>
  <si>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</si>
  <si>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</si>
  <si>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</si>
  <si>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</si>
  <si>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</si>
  <si>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</si>
  <si>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</si>
  <si>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</si>
  <si>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</si>
  <si>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</si>
  <si>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</si>
  <si>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</si>
  <si>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</si>
  <si>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</si>
  <si>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</si>
  <si>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</si>
  <si>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</si>
  <si>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</si>
  <si>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</si>
  <si>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</si>
  <si>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</si>
  <si>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</si>
  <si>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</si>
  <si>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</si>
  <si>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</si>
  <si>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</si>
  <si>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</si>
  <si>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</si>
  <si>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</si>
  <si>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</si>
  <si>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</si>
  <si>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</si>
  <si>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</si>
  <si>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</si>
  <si>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</si>
  <si>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</si>
  <si>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</si>
  <si>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</si>
  <si>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</si>
  <si>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</si>
  <si>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</si>
  <si>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</si>
  <si>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</si>
  <si>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</si>
  <si>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</si>
  <si>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</si>
  <si>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</si>
  <si>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</si>
  <si>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</si>
  <si>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</si>
  <si>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</si>
  <si>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</si>
  <si>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</si>
  <si>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</si>
  <si>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</si>
  <si>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</si>
  <si>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</si>
  <si>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</si>
  <si>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</si>
  <si>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</si>
  <si>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</si>
  <si>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</si>
  <si>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</si>
  <si>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</si>
  <si>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</si>
  <si>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</si>
  <si>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</si>
  <si>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</si>
  <si>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</si>
  <si>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</si>
  <si>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</si>
  <si>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</si>
  <si>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</si>
  <si>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</si>
  <si>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</si>
  <si>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</si>
  <si>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</si>
  <si>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</si>
  <si>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</si>
  <si>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</si>
  <si>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</si>
  <si>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</si>
  <si>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</si>
  <si>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</si>
  <si>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</si>
  <si>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</si>
  <si>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</si>
  <si>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</si>
  <si>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</si>
  <si>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</si>
  <si>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</si>
  <si>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</si>
  <si>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</si>
  <si>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</si>
  <si>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</si>
  <si>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</si>
  <si>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</si>
  <si>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</si>
  <si>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</si>
  <si>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</si>
  <si>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</si>
  <si>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</si>
  <si>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</si>
  <si>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</si>
  <si>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</si>
  <si>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</si>
  <si>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</si>
  <si>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</si>
  <si>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</si>
  <si>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</si>
  <si>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</si>
  <si>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</si>
  <si>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</si>
  <si>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</si>
  <si>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</si>
  <si>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</si>
  <si>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</si>
  <si>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</si>
  <si>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</si>
  <si>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</si>
  <si>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</si>
  <si>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</si>
  <si>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</si>
  <si>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</si>
  <si>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</si>
  <si>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</si>
  <si>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</si>
  <si>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</si>
  <si>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</si>
  <si>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</si>
  <si>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</si>
  <si>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</si>
  <si>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</si>
  <si>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</si>
  <si>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</si>
  <si>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</si>
  <si>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</si>
  <si>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</si>
  <si>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</si>
  <si>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</si>
  <si>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</si>
  <si>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</si>
  <si>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</si>
  <si>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</si>
  <si>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</si>
  <si>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</si>
  <si>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</si>
  <si>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</si>
  <si>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</si>
  <si>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</si>
  <si>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</si>
  <si>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</si>
  <si>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</si>
  <si>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</si>
  <si>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</si>
  <si>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</si>
  <si>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</si>
  <si>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</si>
  <si>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</si>
  <si>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</si>
  <si>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</si>
  <si>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</si>
  <si>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</si>
  <si>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</si>
  <si>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</si>
  <si>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</si>
  <si>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</si>
  <si>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</si>
  <si>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</si>
  <si>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</si>
  <si>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</si>
  <si>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</si>
  <si>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</si>
  <si>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</si>
  <si>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</si>
  <si>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</si>
  <si>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</si>
  <si>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</si>
  <si>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</si>
  <si>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</si>
  <si>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</si>
  <si>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</si>
  <si>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</si>
  <si>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</si>
  <si>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</si>
  <si>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</si>
  <si>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</si>
  <si>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</si>
  <si>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</si>
  <si>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</si>
  <si>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</si>
  <si>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</si>
  <si>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</si>
  <si>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</si>
  <si>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</si>
  <si>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</si>
  <si>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</si>
  <si>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</si>
  <si>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</si>
  <si>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</si>
  <si>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</si>
  <si>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</si>
  <si>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</si>
  <si>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</si>
  <si>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</si>
  <si>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</si>
  <si>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</si>
  <si>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</si>
  <si>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</si>
  <si>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</si>
  <si>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</si>
  <si>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</si>
  <si>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</si>
  <si>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</si>
  <si>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</si>
  <si>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</si>
  <si>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</si>
  <si>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</si>
  <si>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SA PM-1</t>
  </si>
  <si>
    <t>仕國、懿信、清翔、芳妤、宏明、英杰、業譚、慕霖、增賢</t>
    <phoneticPr fontId="20" type="noConversion"/>
  </si>
  <si>
    <t>1</t>
    <phoneticPr fontId="23" type="noConversion"/>
  </si>
  <si>
    <t>2</t>
    <phoneticPr fontId="23" type="noConversion"/>
  </si>
  <si>
    <t>李仕國</t>
    <phoneticPr fontId="23" type="noConversion"/>
  </si>
  <si>
    <t>表達不清楚</t>
  </si>
  <si>
    <t>文件中描述"主檔"文字請修正為模組代號"CMD"</t>
    <phoneticPr fontId="23" type="noConversion"/>
  </si>
  <si>
    <t>"P.其他"中的流程應為主流程中的一部份需移至"N.處理流程說明"中</t>
    <phoneticPr fontId="23" type="noConversion"/>
  </si>
  <si>
    <t>事先條件Preconditions在每份RA006上是否都需描述</t>
    <phoneticPr fontId="23" type="noConversion"/>
  </si>
  <si>
    <t>此份文件事先條件Preconditions非必要條件，故刪除Preconditions描述</t>
    <phoneticPr fontId="23" type="noConversion"/>
  </si>
  <si>
    <t>將文件中＂主檔＂文字修正為"CMD"</t>
    <phoneticPr fontId="23" type="noConversion"/>
  </si>
  <si>
    <t>對於UI的顏色應表達正明確</t>
    <phoneticPr fontId="23" type="noConversion"/>
  </si>
  <si>
    <t>對UI顏色增加顏色標明,將參照UI規範中的"色碼代號"</t>
    <phoneticPr fontId="23" type="noConversion"/>
  </si>
  <si>
    <r>
      <t>文件中所列出的</t>
    </r>
    <r>
      <rPr>
        <sz val="12"/>
        <color rgb="FFFF0000"/>
        <rFont val="新細明體"/>
        <family val="1"/>
        <charset val="136"/>
        <scheme val="minor"/>
      </rPr>
      <t>檢核方法</t>
    </r>
    <r>
      <rPr>
        <sz val="12"/>
        <color indexed="8"/>
        <rFont val="新細明體"/>
        <family val="1"/>
        <charset val="136"/>
        <scheme val="minor"/>
      </rPr>
      <t>，需將檢核的羅輯寫在其寫在O.規則說明</t>
    </r>
    <phoneticPr fontId="23" type="noConversion"/>
  </si>
  <si>
    <r>
      <t>5.4 各頁籤依APF DB參數檔所設定的Session timeout時間，逾時後頁籤</t>
    </r>
    <r>
      <rPr>
        <sz val="12"/>
        <color rgb="FFFF0000"/>
        <rFont val="新細明體"/>
        <family val="1"/>
        <charset val="136"/>
        <scheme val="minor"/>
      </rPr>
      <t>變色</t>
    </r>
    <r>
      <rPr>
        <sz val="12"/>
        <color indexed="8"/>
        <rFont val="新細明體"/>
        <family val="1"/>
        <charset val="136"/>
        <scheme val="minor"/>
      </rPr>
      <t>提醒。將變色文字修改為"</t>
    </r>
    <r>
      <rPr>
        <sz val="12"/>
        <color rgb="FFFF0000"/>
        <rFont val="新細明體"/>
        <family val="1"/>
        <charset val="136"/>
        <scheme val="minor"/>
      </rPr>
      <t>閃爍</t>
    </r>
    <r>
      <rPr>
        <sz val="12"/>
        <color indexed="8"/>
        <rFont val="新細明體"/>
        <family val="1"/>
        <charset val="136"/>
        <scheme val="minor"/>
      </rPr>
      <t>"</t>
    </r>
    <phoneticPr fontId="23" type="noConversion"/>
  </si>
  <si>
    <t>將文件中"變色"文字修正為"閃爍"</t>
    <phoneticPr fontId="23" type="noConversion"/>
  </si>
  <si>
    <t>己修正文件表達方式</t>
  </si>
  <si>
    <t>己修正文件表達方式</t>
    <phoneticPr fontId="23" type="noConversion"/>
  </si>
  <si>
    <t>3</t>
  </si>
  <si>
    <t>4</t>
  </si>
  <si>
    <t>5</t>
  </si>
  <si>
    <t>6</t>
  </si>
  <si>
    <t>理解不足</t>
  </si>
  <si>
    <t>強化</t>
  </si>
  <si>
    <t>Login log的模式欄位改記錄瀏覽器版本</t>
    <phoneticPr fontId="23" type="noConversion"/>
  </si>
  <si>
    <t>Login Log Schema須對應調整</t>
    <phoneticPr fontId="23" type="noConversion"/>
  </si>
  <si>
    <t>權限檢核，新增權限檢核及按鈕對照表</t>
    <phoneticPr fontId="23" type="noConversion"/>
  </si>
  <si>
    <t>如左列所示</t>
    <phoneticPr fontId="23" type="noConversion"/>
  </si>
  <si>
    <t>欄位輸入檢核方法(前端或後端檢核)待討論</t>
    <phoneticPr fontId="23" type="noConversion"/>
  </si>
  <si>
    <t>各頁面若有特殊按鈕權限，於事前檢核區塊描述</t>
    <phoneticPr fontId="23" type="noConversion"/>
  </si>
  <si>
    <t>APF訊息提示表，加入confirm提示方式</t>
    <phoneticPr fontId="23" type="noConversion"/>
  </si>
  <si>
    <t>將來所有confirm提示方式，可以直接參考APF訊息提示表</t>
    <phoneticPr fontId="23" type="noConversion"/>
  </si>
  <si>
    <t>重複登入時，是否需記錄IP待確認</t>
    <phoneticPr fontId="23" type="noConversion"/>
  </si>
  <si>
    <t>UI欄位的前端及後端檢核，若輸入有誤時，提示方式調整</t>
    <phoneticPr fontId="23" type="noConversion"/>
  </si>
  <si>
    <t>在檢核有誤的欄位後方顯示錯誤訊息，並以msgbox提示</t>
    <phoneticPr fontId="23" type="noConversion"/>
  </si>
  <si>
    <t>重複登入驗證及處理方法未填寫(APF0001)</t>
    <phoneticPr fontId="23" type="noConversion"/>
  </si>
  <si>
    <t>在Button說明補上</t>
    <phoneticPr fontId="23" type="noConversion"/>
  </si>
  <si>
    <t>Error handler的處理方式說明，及Error Log方式的對應</t>
    <phoneticPr fontId="23" type="noConversion"/>
  </si>
  <si>
    <t>待討論後於文件上補充說明</t>
    <phoneticPr fontId="23" type="noConversion"/>
  </si>
  <si>
    <t>7</t>
  </si>
  <si>
    <t>8</t>
  </si>
  <si>
    <t>9</t>
  </si>
  <si>
    <t>10</t>
  </si>
  <si>
    <t>11</t>
  </si>
  <si>
    <t>12</t>
  </si>
  <si>
    <t>13</t>
  </si>
  <si>
    <t>14</t>
  </si>
  <si>
    <t>15</t>
  </si>
  <si>
    <t>SA PM-2</t>
  </si>
  <si>
    <t>李仕國</t>
    <phoneticPr fontId="20" type="noConversion"/>
  </si>
  <si>
    <t>陳慕霖</t>
    <phoneticPr fontId="20" type="noConversion"/>
  </si>
  <si>
    <t>仕國、懿信、傳勝、鈺杰、慕霖</t>
    <phoneticPr fontId="20" type="noConversion"/>
  </si>
  <si>
    <t>陳慕霖</t>
    <phoneticPr fontId="20" type="noConversion"/>
  </si>
  <si>
    <t>懿信、傳勝、英杰、慕霖</t>
    <phoneticPr fontId="20" type="noConversion"/>
  </si>
  <si>
    <t>林傳勝</t>
    <phoneticPr fontId="20" type="noConversion"/>
  </si>
  <si>
    <t>SD PM</t>
  </si>
  <si>
    <t>SD PM-3</t>
  </si>
  <si>
    <t>訊息表加入訊息的類別代碼，方便日後調整</t>
    <phoneticPr fontId="23" type="noConversion"/>
  </si>
  <si>
    <t>待討論後決定</t>
    <phoneticPr fontId="23" type="noConversion"/>
  </si>
  <si>
    <t>傳勝</t>
    <phoneticPr fontId="23" type="noConversion"/>
  </si>
  <si>
    <t>16</t>
  </si>
  <si>
    <t>懿信、傳勝、鈺杰、慕霖</t>
    <phoneticPr fontId="20" type="noConversion"/>
  </si>
  <si>
    <t>SD PM-4</t>
  </si>
  <si>
    <t>仕國</t>
    <phoneticPr fontId="23" type="noConversion"/>
  </si>
  <si>
    <t>傳勝</t>
    <phoneticPr fontId="23" type="noConversion"/>
  </si>
  <si>
    <t>懿信</t>
    <phoneticPr fontId="23" type="noConversion"/>
  </si>
  <si>
    <t>懿信</t>
    <phoneticPr fontId="23" type="noConversion"/>
  </si>
  <si>
    <t>陳懿信</t>
    <phoneticPr fontId="20" type="noConversion"/>
  </si>
  <si>
    <t>陳慕霖</t>
    <phoneticPr fontId="20" type="noConversion"/>
  </si>
  <si>
    <t>懿信、慕霖</t>
    <phoneticPr fontId="20" type="noConversion"/>
  </si>
  <si>
    <t>慕霖</t>
    <phoneticPr fontId="20" type="noConversion"/>
  </si>
  <si>
    <t>SA PM-5</t>
  </si>
  <si>
    <t>17</t>
    <phoneticPr fontId="23" type="noConversion"/>
  </si>
  <si>
    <t>登入後生成session目前有3個，請明確提列於功能簡述</t>
    <phoneticPr fontId="23" type="noConversion"/>
  </si>
  <si>
    <t>如左列所示</t>
    <phoneticPr fontId="23" type="noConversion"/>
  </si>
  <si>
    <t>懿信</t>
    <phoneticPr fontId="23" type="noConversion"/>
  </si>
  <si>
    <t>18</t>
    <phoneticPr fontId="23" type="noConversion"/>
  </si>
  <si>
    <t>如為強制登入(踢除前1個)，需要呼叫各模組Session clear API，請補列於功能簡述</t>
    <phoneticPr fontId="23" type="noConversion"/>
  </si>
  <si>
    <t>19</t>
    <phoneticPr fontId="23" type="noConversion"/>
  </si>
  <si>
    <t>備註也請補上[需參考模組開發說明文件]</t>
    <phoneticPr fontId="23" type="noConversion"/>
  </si>
  <si>
    <t>功能分析</t>
  </si>
  <si>
    <t>考慮不足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</si>
</sst>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1">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
      <sz val="12"/>
      <color rgb="FFFF0000"/>
      <name val="新細明體"/>
      <family val="1"/>
      <charset val="136"/>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50">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43" fillId="34" borderId="10" xfId="2" applyFont="1" applyFill="1" applyBorder="1" applyAlignment="1" applyProtection="1">
      <alignment horizontal="center" vertical="center" wrapText="1"/>
      <protection locked="0"/>
    </xf>
    <xf numFmtId="0" fontId="44"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6" t="s">
        <v>292</v>
      </c>
      <c r="D2" s="147"/>
      <c r="E2" s="147"/>
      <c r="F2" s="147"/>
    </row>
    <row r="3" spans="1:6" s="6" customFormat="1" ht="16.399999999999999">
      <c r="B3" s="7" t="s">
        <v>53</v>
      </c>
      <c r="C3" s="146" t="s">
        <v>350</v>
      </c>
      <c r="D3" s="147"/>
      <c r="E3" s="147"/>
      <c r="F3" s="147"/>
    </row>
    <row r="4" spans="1:6" s="6" customFormat="1" ht="16.399999999999999">
      <c r="B4" s="7" t="s">
        <v>54</v>
      </c>
      <c r="C4" s="146" t="s">
        <v>350</v>
      </c>
      <c r="D4" s="147"/>
      <c r="E4" s="147"/>
      <c r="F4" s="147"/>
    </row>
    <row r="5" spans="1:6" s="6" customFormat="1" ht="16.399999999999999">
      <c r="B5" s="7" t="s">
        <v>55</v>
      </c>
      <c r="C5" s="148" t="s">
        <v>64</v>
      </c>
      <c r="D5" s="149"/>
      <c r="E5" s="149"/>
      <c r="F5" s="149"/>
    </row>
    <row r="6" spans="1:6" s="8" customFormat="1" ht="16.399999999999999">
      <c r="A6" s="143" t="s">
        <v>56</v>
      </c>
      <c r="B6" s="144"/>
      <c r="C6" s="144"/>
      <c r="D6" s="144"/>
      <c r="E6" s="144"/>
      <c r="F6" s="145"/>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D11" sqref="D11:L11"/>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5</v>
      </c>
      <c r="D5" s="108">
        <f>SUM($M$7:$M$27)</f>
        <v>29.499999999999993</v>
      </c>
      <c r="E5" s="99">
        <f>SUM($J$7:$J$27)</f>
        <v>26</v>
      </c>
      <c r="F5" s="109">
        <f ca="1">SUM($N$7:$N$27)</f>
        <v>19</v>
      </c>
      <c r="G5" s="109">
        <f ca="1">SUM($O$7:$O$27)</f>
        <v>16</v>
      </c>
      <c r="H5" s="110">
        <f ca="1">F5-G5</f>
        <v>3</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49.1">
      <c r="A7" s="64" t="s">
        <v>383</v>
      </c>
      <c r="B7" s="1">
        <f ca="1">IF(A7="","",COUNTIF(OFFSET($A$6,1,,,):OFFSET(B7,,-1,,),OFFSET(B7,,-1,,)))</f>
        <v>1</v>
      </c>
      <c r="C7" s="65" t="s">
        <v>379</v>
      </c>
      <c r="D7" s="140" t="s">
        <v>380</v>
      </c>
      <c r="E7" s="66">
        <v>41549</v>
      </c>
      <c r="F7" s="140" t="s">
        <v>381</v>
      </c>
      <c r="G7" s="66">
        <v>41549</v>
      </c>
      <c r="H7" s="67">
        <v>0.67361111111111116</v>
      </c>
      <c r="I7" s="67">
        <v>0.72222222222222221</v>
      </c>
      <c r="J7" s="65">
        <v>9</v>
      </c>
      <c r="K7" s="68" t="s">
        <v>385</v>
      </c>
      <c r="L7" s="69" t="s">
        <v>382</v>
      </c>
      <c r="M7" s="70">
        <f>IF(C7="","",J7*(I7-H7)*24)</f>
        <v>10.499999999999986</v>
      </c>
      <c r="N7" s="63">
        <f ca="1">IF(C7="","",COUNTIF(改善明細!A:A,Q7))</f>
        <v>6</v>
      </c>
      <c r="O7" s="63">
        <f ca="1">IF(C7="","",COUNTIFS(改善明細!$A:$A,Q7, 改善明細!$J:$J,"V"))</f>
        <v>6</v>
      </c>
      <c r="P7" s="71" t="str">
        <f t="shared" ref="P7" ca="1" si="0">IF(Q7="","",LEFT(Q7,FIND("-",Q7)-1))</f>
        <v>SA PM</v>
      </c>
      <c r="Q7" s="71" t="str">
        <f ca="1">IF(OR(A7="",B7=""),"",A7&amp;"-"&amp;B7)</f>
        <v>SA PM-1</v>
      </c>
      <c r="R7" s="72"/>
    </row>
    <row r="8" spans="1:20" s="55" customFormat="1" ht="32.75">
      <c r="A8" s="64" t="s">
        <v>383</v>
      </c>
      <c r="B8" s="1">
        <v>2</v>
      </c>
      <c r="C8" s="65" t="s">
        <v>379</v>
      </c>
      <c r="D8" s="140" t="s">
        <v>433</v>
      </c>
      <c r="E8" s="66">
        <v>41569</v>
      </c>
      <c r="F8" s="140" t="s">
        <v>434</v>
      </c>
      <c r="G8" s="66">
        <v>41569</v>
      </c>
      <c r="H8" s="67">
        <v>0.70833333333333337</v>
      </c>
      <c r="I8" s="67">
        <v>0.73611111111111116</v>
      </c>
      <c r="J8" s="65">
        <v>7</v>
      </c>
      <c r="K8" s="68" t="s">
        <v>435</v>
      </c>
      <c r="L8" s="69" t="s">
        <v>382</v>
      </c>
      <c r="M8" s="70">
        <f>IF(C8="","",J8*(I8-H8)*24)</f>
        <v>4.6666666666666687</v>
      </c>
      <c r="N8" s="63">
        <f>IF(C8="","",COUNTIF(改善明細!A:A,Q8))</f>
        <v>4</v>
      </c>
      <c r="O8" s="63">
        <f>IF(C8="","",COUNTIFS(改善明細!$A:$A,Q8, 改善明細!$J:$J,"V"))</f>
        <v>4</v>
      </c>
      <c r="P8" s="71" t="str">
        <f t="shared" ref="P8" si="1">IF(Q8="","",LEFT(Q8,FIND("-",Q8)-1))</f>
        <v>SA PM</v>
      </c>
      <c r="Q8" s="71" t="str">
        <f>IF(OR(A8="",B8=""),"",A8&amp;"-"&amp;B8)</f>
        <v>SA PM-2</v>
      </c>
      <c r="R8" s="72"/>
    </row>
    <row r="9" spans="1:20" s="55" customFormat="1" ht="32.75">
      <c r="A9" s="64" t="s">
        <v>439</v>
      </c>
      <c r="B9" s="1">
        <v>3</v>
      </c>
      <c r="C9" s="65" t="s">
        <v>379</v>
      </c>
      <c r="D9" s="140" t="s">
        <v>438</v>
      </c>
      <c r="E9" s="66">
        <v>41576</v>
      </c>
      <c r="F9" s="140" t="s">
        <v>436</v>
      </c>
      <c r="G9" s="66">
        <v>41576</v>
      </c>
      <c r="H9" s="67">
        <v>0.5625</v>
      </c>
      <c r="I9" s="67">
        <v>0.64583333333333337</v>
      </c>
      <c r="J9" s="65">
        <v>4</v>
      </c>
      <c r="K9" s="68" t="s">
        <v>437</v>
      </c>
      <c r="L9" s="69" t="s">
        <v>382</v>
      </c>
      <c r="M9" s="70">
        <f>IF(C9="","",J9*(I9-H9)*24)</f>
        <v>8.0000000000000036</v>
      </c>
      <c r="N9" s="63">
        <f>IF(C9="","",COUNTIF(改善明細!A:A,Q9))</f>
        <v>3</v>
      </c>
      <c r="O9" s="63">
        <f>IF(C9="","",COUNTIFS(改善明細!$A:$A,Q9, 改善明細!$J:$J,"V"))</f>
        <v>3</v>
      </c>
      <c r="P9" s="71" t="str">
        <f t="shared" ref="P9" si="2">IF(Q9="","",LEFT(Q9,FIND("-",Q9)-1))</f>
        <v>SD PM</v>
      </c>
      <c r="Q9" s="71" t="str">
        <f>IF(OR(A9="",B9=""),"",A9&amp;"-"&amp;B9)</f>
        <v>SD PM-3</v>
      </c>
      <c r="R9" s="72"/>
    </row>
    <row r="10" spans="1:20" s="55" customFormat="1" ht="32.75">
      <c r="A10" s="64" t="s">
        <v>439</v>
      </c>
      <c r="B10" s="1">
        <v>4</v>
      </c>
      <c r="C10" s="65" t="s">
        <v>379</v>
      </c>
      <c r="D10" s="140" t="s">
        <v>438</v>
      </c>
      <c r="E10" s="66">
        <v>41577</v>
      </c>
      <c r="F10" s="140" t="s">
        <v>436</v>
      </c>
      <c r="G10" s="66">
        <v>41582</v>
      </c>
      <c r="H10" s="67">
        <v>0.41666666666666669</v>
      </c>
      <c r="I10" s="67">
        <v>0.47222222222222227</v>
      </c>
      <c r="J10" s="65">
        <v>4</v>
      </c>
      <c r="K10" s="68" t="s">
        <v>445</v>
      </c>
      <c r="L10" s="69" t="s">
        <v>382</v>
      </c>
      <c r="M10" s="70">
        <f>IF(C10="","",J10*(I10-H10)*24)</f>
        <v>5.3333333333333357</v>
      </c>
      <c r="N10" s="63">
        <f>IF(C10="","",COUNTIF(改善明細!A:A,Q10))</f>
        <v>3</v>
      </c>
      <c r="O10" s="63">
        <f>IF(C10="","",COUNTIFS(改善明細!$A:$A,Q10, 改善明細!$J:$J,"V"))</f>
        <v>0</v>
      </c>
      <c r="P10" s="71" t="str">
        <f t="shared" ref="P10" si="3">IF(Q10="","",LEFT(Q10,FIND("-",Q10)-1))</f>
        <v>SD PM</v>
      </c>
      <c r="Q10" s="71" t="str">
        <f>IF(OR(A10="",B10=""),"",A10&amp;"-"&amp;B10)</f>
        <v>SD PM-4</v>
      </c>
      <c r="R10" s="74"/>
    </row>
    <row r="11" spans="1:20" s="55" customFormat="1" ht="16.399999999999999">
      <c r="A11" s="64" t="s">
        <v>383</v>
      </c>
      <c r="B11" s="1">
        <v>5</v>
      </c>
      <c r="C11" s="65" t="s">
        <v>379</v>
      </c>
      <c r="D11" s="140" t="s">
        <v>451</v>
      </c>
      <c r="E11" s="66">
        <v>41572</v>
      </c>
      <c r="F11" s="140" t="s">
        <v>452</v>
      </c>
      <c r="G11" s="66">
        <v>41572</v>
      </c>
      <c r="H11" s="67">
        <v>0.6875</v>
      </c>
      <c r="I11" s="67">
        <v>0.70833333333333337</v>
      </c>
      <c r="J11" s="65">
        <v>2</v>
      </c>
      <c r="K11" s="68" t="s">
        <v>453</v>
      </c>
      <c r="L11" s="69" t="s">
        <v>454</v>
      </c>
      <c r="M11" s="70">
        <f>IF(C11="","",J11*(I11-H11)*24)</f>
        <v>1.0000000000000018</v>
      </c>
      <c r="N11" s="63">
        <f>IF(C11="","",COUNTIF(改善明細!A:A,Q11))</f>
        <v>3</v>
      </c>
      <c r="O11" s="63">
        <f>IF(C11="","",COUNTIFS(改善明細!$A:$A,Q11, 改善明細!$J:$J,"V"))</f>
        <v>3</v>
      </c>
      <c r="P11" s="71" t="str">
        <f t="shared" ref="P11" si="4">IF(Q11="","",LEFT(Q11,FIND("-",Q11)-1))</f>
        <v>SA PM</v>
      </c>
      <c r="Q11" s="71" t="str">
        <f>IF(OR(A11="",B11=""),"",A11&amp;"-"&amp;B11)</f>
        <v>SA PM-5</v>
      </c>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ref="M12:M20" si="5">IF(C12="","",J12*(I12-H12)*24)</f>
        <v/>
      </c>
      <c r="N12" s="63" t="str">
        <f>IF(C12="","",COUNTIF(改善明細!A:A,Q12))</f>
        <v/>
      </c>
      <c r="O12" s="63" t="str">
        <f>IF(C12="","",COUNTIFS(改善明細!$A:$A,Q12, 改善明細!$J:$J,"V"))</f>
        <v/>
      </c>
      <c r="P12" s="71" t="str">
        <f t="shared" ref="P12:P20" ca="1" si="6">IF(Q12="","",LEFT(Q12,FIND("-",Q12)-1))</f>
        <v/>
      </c>
      <c r="Q12" s="71" t="str">
        <f t="shared" ref="Q12:Q20" ca="1" si="7">IF(OR(A12="",B12=""),"",A12&amp;"-"&amp;B12)</f>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5"/>
        <v/>
      </c>
      <c r="N13" s="63" t="str">
        <f>IF(C13="","",COUNTIF(改善明細!A:A,Q13))</f>
        <v/>
      </c>
      <c r="O13" s="63" t="str">
        <f>IF(C13="","",COUNTIFS(改善明細!$A:$A,Q13, 改善明細!$J:$J,"V"))</f>
        <v/>
      </c>
      <c r="P13" s="71" t="str">
        <f t="shared" ca="1" si="6"/>
        <v/>
      </c>
      <c r="Q13" s="71" t="str">
        <f t="shared" ca="1" si="7"/>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5"/>
        <v/>
      </c>
      <c r="N14" s="63" t="str">
        <f>IF(C14="","",COUNTIF(改善明細!A:A,Q14))</f>
        <v/>
      </c>
      <c r="O14" s="63" t="str">
        <f>IF(C14="","",COUNTIFS(改善明細!$A:$A,Q14, 改善明細!$J:$J,"V"))</f>
        <v/>
      </c>
      <c r="P14" s="71" t="str">
        <f t="shared" ca="1" si="6"/>
        <v/>
      </c>
      <c r="Q14" s="71" t="str">
        <f t="shared" ca="1" si="7"/>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5"/>
        <v/>
      </c>
      <c r="N15" s="63" t="str">
        <f>IF(C15="","",COUNTIF(改善明細!A:A,Q15))</f>
        <v/>
      </c>
      <c r="O15" s="63" t="str">
        <f>IF(C15="","",COUNTIFS(改善明細!$A:$A,Q15, 改善明細!$J:$J,"V"))</f>
        <v/>
      </c>
      <c r="P15" s="71" t="str">
        <f t="shared" ca="1" si="6"/>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5"/>
        <v/>
      </c>
      <c r="N16" s="63" t="str">
        <f>IF(C16="","",COUNTIF(改善明細!A:A,Q16))</f>
        <v/>
      </c>
      <c r="O16" s="63" t="str">
        <f>IF(C16="","",COUNTIFS(改善明細!$A:$A,Q16, 改善明細!$J:$J,"V"))</f>
        <v/>
      </c>
      <c r="P16" s="71" t="str">
        <f t="shared" ca="1" si="6"/>
        <v/>
      </c>
      <c r="Q16" s="71" t="str">
        <f t="shared" ca="1" si="7"/>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5"/>
        <v/>
      </c>
      <c r="N17" s="63" t="str">
        <f>IF(C17="","",COUNTIF(改善明細!A:A,Q17))</f>
        <v/>
      </c>
      <c r="O17" s="63" t="str">
        <f>IF(C17="","",COUNTIFS(改善明細!$A:$A,Q17, 改善明細!$J:$J,"V"))</f>
        <v/>
      </c>
      <c r="P17" s="71" t="str">
        <f t="shared" ca="1" si="6"/>
        <v/>
      </c>
      <c r="Q17" s="71" t="str">
        <f t="shared" ca="1" si="7"/>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5"/>
        <v/>
      </c>
      <c r="N18" s="63" t="str">
        <f>IF(C18="","",COUNTIF(改善明細!A:A,Q18))</f>
        <v/>
      </c>
      <c r="O18" s="63" t="str">
        <f>IF(C18="","",COUNTIFS(改善明細!$A:$A,Q18, 改善明細!$J:$J,"V"))</f>
        <v/>
      </c>
      <c r="P18" s="71" t="str">
        <f t="shared" ca="1" si="6"/>
        <v/>
      </c>
      <c r="Q18" s="71" t="str">
        <f t="shared" ca="1" si="7"/>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5"/>
        <v/>
      </c>
      <c r="N19" s="63" t="str">
        <f>IF(C19="","",COUNTIF(改善明細!A:A,Q19))</f>
        <v/>
      </c>
      <c r="O19" s="63" t="str">
        <f>IF(C19="","",COUNTIFS(改善明細!$A:$A,Q19, 改善明細!$J:$J,"V"))</f>
        <v/>
      </c>
      <c r="P19" s="71" t="str">
        <f t="shared" ca="1" si="6"/>
        <v/>
      </c>
      <c r="Q19" s="71" t="str">
        <f t="shared" ca="1" si="7"/>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5"/>
        <v/>
      </c>
      <c r="N20" s="63" t="str">
        <f>IF(C20="","",COUNTIF(改善明細!A:A,Q20))</f>
        <v/>
      </c>
      <c r="O20" s="63" t="str">
        <f>IF(C20="","",COUNTIFS(改善明細!$A:$A,Q20, 改善明細!$J:$J,"V"))</f>
        <v/>
      </c>
      <c r="P20" s="71" t="str">
        <f t="shared" ca="1" si="6"/>
        <v/>
      </c>
      <c r="Q20" s="71" t="str">
        <f t="shared" ca="1" si="7"/>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7"/>
  <sheetViews>
    <sheetView showGridLines="0" tabSelected="1" zoomScale="90" zoomScaleNormal="90" workbookViewId="0">
      <pane xSplit="4" ySplit="2" topLeftCell="H12" activePane="bottomRight" state="frozen"/>
      <selection pane="topRight" activeCell="E1" sqref="E1"/>
      <selection pane="bottomLeft" activeCell="A3" sqref="A3"/>
      <selection pane="bottomRight" activeCell="L8" sqref="L8:L21"/>
    </sheetView>
  </sheetViews>
  <sheetFormatPr defaultRowHeight="31.1" customHeight="1"/>
  <cols>
    <col min="1" max="1" width="12.625" style="93" customWidth="1"/>
    <col min="2" max="2" width="6.5" style="93" customWidth="1"/>
    <col min="3" max="3" width="50.875" style="94" bestFit="1"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2.75">
      <c r="A3" s="40" t="s">
        <v>384</v>
      </c>
      <c r="B3" s="41" t="s">
        <v>386</v>
      </c>
      <c r="C3" s="42" t="s">
        <v>392</v>
      </c>
      <c r="D3" s="43" t="s">
        <v>393</v>
      </c>
      <c r="E3" s="45" t="s">
        <v>388</v>
      </c>
      <c r="F3" s="46" t="s">
        <v>464</v>
      </c>
      <c r="G3" s="141" t="s">
        <v>406</v>
      </c>
      <c r="H3" s="91">
        <v>41550</v>
      </c>
      <c r="I3" s="91">
        <v>41551</v>
      </c>
      <c r="J3" s="89" t="str">
        <f t="shared" ref="J3" si="0">IF(I3="","","V")</f>
        <v>V</v>
      </c>
      <c r="K3" s="89" t="str">
        <f t="shared" ref="K3" si="1">IF(OR(J3&lt;&gt;"",C3=""),"","V")</f>
        <v/>
      </c>
      <c r="L3" s="90" t="str">
        <f t="shared" ref="L3:L21" si="2">IF(A3="","",LEFT(A3,FIND("-",A3)-1))</f>
        <v>SA PM</v>
      </c>
      <c r="M3" s="90"/>
      <c r="N3" s="36"/>
      <c r="O3" s="22"/>
      <c r="P3" s="22"/>
    </row>
    <row r="4" spans="1:18" s="23" customFormat="1" ht="16.399999999999999">
      <c r="A4" s="40" t="s">
        <v>384</v>
      </c>
      <c r="B4" s="41" t="s">
        <v>387</v>
      </c>
      <c r="C4" s="42" t="s">
        <v>390</v>
      </c>
      <c r="D4" s="43" t="s">
        <v>394</v>
      </c>
      <c r="E4" s="45" t="s">
        <v>388</v>
      </c>
      <c r="F4" s="46" t="s">
        <v>464</v>
      </c>
      <c r="G4" s="46" t="s">
        <v>389</v>
      </c>
      <c r="H4" s="91">
        <v>41550</v>
      </c>
      <c r="I4" s="91">
        <v>41551</v>
      </c>
      <c r="J4" s="89" t="str">
        <f t="shared" ref="J4:J29" si="3">IF(I4="","","V")</f>
        <v>V</v>
      </c>
      <c r="K4" s="89" t="str">
        <f t="shared" ref="K4:K29" si="4">IF(OR(J4&lt;&gt;"",C4=""),"","V")</f>
        <v/>
      </c>
      <c r="L4" s="90" t="str">
        <f t="shared" si="2"/>
        <v>SA PM</v>
      </c>
      <c r="M4" s="90"/>
      <c r="N4" s="36"/>
      <c r="O4" s="22"/>
      <c r="P4" s="22"/>
    </row>
    <row r="5" spans="1:18" s="23" customFormat="1" ht="16.399999999999999">
      <c r="A5" s="40" t="s">
        <v>384</v>
      </c>
      <c r="B5" s="41" t="s">
        <v>402</v>
      </c>
      <c r="C5" s="42" t="s">
        <v>395</v>
      </c>
      <c r="D5" s="42" t="s">
        <v>396</v>
      </c>
      <c r="E5" s="45" t="s">
        <v>388</v>
      </c>
      <c r="F5" s="46" t="s">
        <v>464</v>
      </c>
      <c r="G5" s="44" t="s">
        <v>389</v>
      </c>
      <c r="H5" s="91">
        <v>41550</v>
      </c>
      <c r="I5" s="91">
        <v>41551</v>
      </c>
      <c r="J5" s="89" t="str">
        <f t="shared" si="3"/>
        <v>V</v>
      </c>
      <c r="K5" s="89" t="str">
        <f t="shared" si="4"/>
        <v/>
      </c>
      <c r="L5" s="90" t="str">
        <f t="shared" si="2"/>
        <v>SA PM</v>
      </c>
      <c r="M5" s="90"/>
      <c r="N5" s="36"/>
      <c r="O5" s="22"/>
      <c r="P5" s="22"/>
    </row>
    <row r="6" spans="1:18" s="23" customFormat="1" ht="32.75">
      <c r="A6" s="40" t="s">
        <v>384</v>
      </c>
      <c r="B6" s="41" t="s">
        <v>403</v>
      </c>
      <c r="C6" s="42" t="s">
        <v>397</v>
      </c>
      <c r="D6" s="43" t="s">
        <v>401</v>
      </c>
      <c r="E6" s="45" t="s">
        <v>388</v>
      </c>
      <c r="F6" s="46" t="s">
        <v>464</v>
      </c>
      <c r="G6" s="141" t="s">
        <v>389</v>
      </c>
      <c r="H6" s="91">
        <v>41550</v>
      </c>
      <c r="I6" s="91">
        <v>41551</v>
      </c>
      <c r="J6" s="89" t="str">
        <f t="shared" si="3"/>
        <v>V</v>
      </c>
      <c r="K6" s="89" t="str">
        <f t="shared" si="4"/>
        <v/>
      </c>
      <c r="L6" s="90" t="str">
        <f t="shared" si="2"/>
        <v>SA PM</v>
      </c>
      <c r="M6" s="90"/>
      <c r="N6" s="36"/>
      <c r="O6" s="22"/>
      <c r="P6" s="22"/>
    </row>
    <row r="7" spans="1:18" s="23" customFormat="1" ht="49.1">
      <c r="A7" s="40" t="s">
        <v>384</v>
      </c>
      <c r="B7" s="41" t="s">
        <v>404</v>
      </c>
      <c r="C7" s="42" t="s">
        <v>398</v>
      </c>
      <c r="D7" s="43" t="s">
        <v>399</v>
      </c>
      <c r="E7" s="45" t="s">
        <v>388</v>
      </c>
      <c r="F7" s="46" t="s">
        <v>464</v>
      </c>
      <c r="G7" s="142" t="s">
        <v>407</v>
      </c>
      <c r="H7" s="91">
        <v>41550</v>
      </c>
      <c r="I7" s="91">
        <v>41551</v>
      </c>
      <c r="J7" s="89" t="str">
        <f t="shared" si="3"/>
        <v>V</v>
      </c>
      <c r="K7" s="89" t="str">
        <f t="shared" si="4"/>
        <v/>
      </c>
      <c r="L7" s="90" t="str">
        <f t="shared" si="2"/>
        <v>SA PM</v>
      </c>
      <c r="M7" s="90"/>
      <c r="N7" s="36"/>
      <c r="O7" s="22"/>
      <c r="P7" s="22"/>
    </row>
    <row r="8" spans="1:18" s="23" customFormat="1" ht="32.75">
      <c r="A8" s="40" t="s">
        <v>384</v>
      </c>
      <c r="B8" s="41" t="s">
        <v>405</v>
      </c>
      <c r="C8" s="42" t="s">
        <v>391</v>
      </c>
      <c r="D8" s="43" t="s">
        <v>400</v>
      </c>
      <c r="E8" s="45" t="s">
        <v>388</v>
      </c>
      <c r="F8" s="46" t="s">
        <v>464</v>
      </c>
      <c r="G8" s="142" t="s">
        <v>389</v>
      </c>
      <c r="H8" s="91">
        <v>41550</v>
      </c>
      <c r="I8" s="91">
        <v>41551</v>
      </c>
      <c r="J8" s="89" t="str">
        <f t="shared" si="3"/>
        <v>V</v>
      </c>
      <c r="K8" s="89" t="str">
        <f t="shared" si="4"/>
        <v/>
      </c>
      <c r="L8" s="90" t="str">
        <f t="shared" si="2"/>
        <v>SA PM</v>
      </c>
      <c r="M8" s="90"/>
      <c r="N8" s="36"/>
      <c r="O8" s="22"/>
      <c r="P8" s="22"/>
    </row>
    <row r="9" spans="1:18" s="23" customFormat="1" ht="16.399999999999999">
      <c r="A9" s="40" t="s">
        <v>432</v>
      </c>
      <c r="B9" s="41" t="s">
        <v>423</v>
      </c>
      <c r="C9" s="42" t="s">
        <v>408</v>
      </c>
      <c r="D9" s="43" t="s">
        <v>409</v>
      </c>
      <c r="E9" s="45" t="s">
        <v>447</v>
      </c>
      <c r="F9" s="46" t="s">
        <v>464</v>
      </c>
      <c r="G9" s="46" t="s">
        <v>465</v>
      </c>
      <c r="H9" s="91">
        <v>41570</v>
      </c>
      <c r="I9" s="91">
        <v>41569</v>
      </c>
      <c r="J9" s="89" t="str">
        <f t="shared" si="3"/>
        <v>V</v>
      </c>
      <c r="K9" s="89" t="str">
        <f t="shared" si="4"/>
        <v/>
      </c>
      <c r="L9" s="90" t="str">
        <f t="shared" si="2"/>
        <v>SA PM</v>
      </c>
      <c r="M9" s="90"/>
      <c r="N9" s="36"/>
      <c r="O9" s="22"/>
      <c r="P9" s="22"/>
    </row>
    <row r="10" spans="1:18" s="23" customFormat="1" ht="16.399999999999999">
      <c r="A10" s="40" t="s">
        <v>432</v>
      </c>
      <c r="B10" s="41" t="s">
        <v>424</v>
      </c>
      <c r="C10" s="42" t="s">
        <v>410</v>
      </c>
      <c r="D10" s="43" t="s">
        <v>411</v>
      </c>
      <c r="E10" s="45" t="s">
        <v>448</v>
      </c>
      <c r="F10" s="46" t="s">
        <v>464</v>
      </c>
      <c r="G10" s="46" t="s">
        <v>465</v>
      </c>
      <c r="H10" s="91">
        <v>41570</v>
      </c>
      <c r="I10" s="91">
        <v>41570</v>
      </c>
      <c r="J10" s="89" t="str">
        <f t="shared" si="3"/>
        <v>V</v>
      </c>
      <c r="K10" s="89" t="str">
        <f t="shared" si="4"/>
        <v/>
      </c>
      <c r="L10" s="90" t="str">
        <f t="shared" si="2"/>
        <v>SA PM</v>
      </c>
      <c r="M10" s="90"/>
      <c r="N10" s="36"/>
      <c r="O10" s="22"/>
      <c r="P10" s="22"/>
    </row>
    <row r="11" spans="1:18" s="23" customFormat="1" ht="36" customHeight="1">
      <c r="A11" s="40" t="s">
        <v>432</v>
      </c>
      <c r="B11" s="41" t="s">
        <v>425</v>
      </c>
      <c r="C11" s="42" t="s">
        <v>412</v>
      </c>
      <c r="D11" s="43" t="s">
        <v>411</v>
      </c>
      <c r="E11" s="45" t="s">
        <v>447</v>
      </c>
      <c r="F11" s="46" t="s">
        <v>464</v>
      </c>
      <c r="G11" s="46" t="s">
        <v>465</v>
      </c>
      <c r="H11" s="91">
        <v>41570</v>
      </c>
      <c r="I11" s="91">
        <v>41570</v>
      </c>
      <c r="J11" s="89" t="str">
        <f t="shared" si="3"/>
        <v>V</v>
      </c>
      <c r="K11" s="89" t="str">
        <f t="shared" si="4"/>
        <v/>
      </c>
      <c r="L11" s="90" t="str">
        <f t="shared" si="2"/>
        <v>SA PM</v>
      </c>
      <c r="M11" s="90"/>
      <c r="N11" s="36"/>
      <c r="O11" s="22"/>
      <c r="P11" s="22"/>
    </row>
    <row r="12" spans="1:18" s="23" customFormat="1" ht="16.399999999999999">
      <c r="A12" s="40" t="s">
        <v>432</v>
      </c>
      <c r="B12" s="41" t="s">
        <v>426</v>
      </c>
      <c r="C12" s="42" t="s">
        <v>413</v>
      </c>
      <c r="D12" s="43" t="s">
        <v>411</v>
      </c>
      <c r="E12" s="45" t="s">
        <v>447</v>
      </c>
      <c r="F12" s="46" t="s">
        <v>464</v>
      </c>
      <c r="G12" s="46" t="s">
        <v>407</v>
      </c>
      <c r="H12" s="91">
        <v>41570</v>
      </c>
      <c r="I12" s="91">
        <v>41570</v>
      </c>
      <c r="J12" s="89" t="str">
        <f t="shared" si="3"/>
        <v>V</v>
      </c>
      <c r="K12" s="89" t="str">
        <f t="shared" si="4"/>
        <v/>
      </c>
      <c r="L12" s="90" t="str">
        <f t="shared" si="2"/>
        <v>SA PM</v>
      </c>
      <c r="M12" s="90"/>
      <c r="N12" s="36"/>
      <c r="O12" s="22"/>
      <c r="P12" s="22"/>
    </row>
    <row r="13" spans="1:18" s="23" customFormat="1" ht="32.75">
      <c r="A13" s="40" t="s">
        <v>440</v>
      </c>
      <c r="B13" s="41" t="s">
        <v>427</v>
      </c>
      <c r="C13" s="42" t="s">
        <v>414</v>
      </c>
      <c r="D13" s="43" t="s">
        <v>415</v>
      </c>
      <c r="E13" s="45" t="s">
        <v>448</v>
      </c>
      <c r="F13" s="46" t="s">
        <v>464</v>
      </c>
      <c r="G13" s="46" t="s">
        <v>407</v>
      </c>
      <c r="H13" s="91">
        <v>41578</v>
      </c>
      <c r="I13" s="91">
        <v>41578</v>
      </c>
      <c r="J13" s="89" t="str">
        <f t="shared" si="3"/>
        <v>V</v>
      </c>
      <c r="K13" s="89" t="str">
        <f t="shared" si="4"/>
        <v/>
      </c>
      <c r="L13" s="90" t="str">
        <f t="shared" si="2"/>
        <v>SD PM</v>
      </c>
      <c r="M13" s="90"/>
      <c r="N13" s="36"/>
      <c r="O13" s="22"/>
      <c r="P13" s="22"/>
    </row>
    <row r="14" spans="1:18" s="23" customFormat="1" ht="31.1" customHeight="1">
      <c r="A14" s="40" t="s">
        <v>440</v>
      </c>
      <c r="B14" s="41" t="s">
        <v>428</v>
      </c>
      <c r="C14" s="42" t="s">
        <v>416</v>
      </c>
      <c r="D14" s="43" t="s">
        <v>411</v>
      </c>
      <c r="E14" s="45" t="s">
        <v>449</v>
      </c>
      <c r="F14" s="46" t="s">
        <v>464</v>
      </c>
      <c r="G14" s="46" t="s">
        <v>465</v>
      </c>
      <c r="H14" s="91">
        <v>41578</v>
      </c>
      <c r="I14" s="91">
        <v>41578</v>
      </c>
      <c r="J14" s="89" t="str">
        <f t="shared" si="3"/>
        <v>V</v>
      </c>
      <c r="K14" s="89" t="str">
        <f t="shared" si="4"/>
        <v/>
      </c>
      <c r="L14" s="90" t="str">
        <f t="shared" si="2"/>
        <v>SD PM</v>
      </c>
      <c r="M14" s="90"/>
      <c r="N14" s="36"/>
      <c r="O14" s="22"/>
      <c r="P14" s="22"/>
    </row>
    <row r="15" spans="1:18" s="23" customFormat="1" ht="32.75">
      <c r="A15" s="40" t="s">
        <v>440</v>
      </c>
      <c r="B15" s="41" t="s">
        <v>429</v>
      </c>
      <c r="C15" s="42" t="s">
        <v>417</v>
      </c>
      <c r="D15" s="43" t="s">
        <v>418</v>
      </c>
      <c r="E15" s="45" t="s">
        <v>449</v>
      </c>
      <c r="F15" s="46" t="s">
        <v>464</v>
      </c>
      <c r="G15" s="44" t="s">
        <v>407</v>
      </c>
      <c r="H15" s="91">
        <v>41578</v>
      </c>
      <c r="I15" s="91">
        <v>41578</v>
      </c>
      <c r="J15" s="89" t="str">
        <f t="shared" si="3"/>
        <v>V</v>
      </c>
      <c r="K15" s="89" t="str">
        <f t="shared" si="4"/>
        <v/>
      </c>
      <c r="L15" s="90" t="str">
        <f t="shared" si="2"/>
        <v>SD PM</v>
      </c>
      <c r="M15" s="90"/>
      <c r="N15" s="36"/>
      <c r="O15" s="22"/>
      <c r="P15" s="22"/>
    </row>
    <row r="16" spans="1:18" s="23" customFormat="1" ht="16.399999999999999">
      <c r="A16" s="40" t="s">
        <v>446</v>
      </c>
      <c r="B16" s="41" t="s">
        <v>430</v>
      </c>
      <c r="C16" s="42" t="s">
        <v>419</v>
      </c>
      <c r="D16" s="43" t="s">
        <v>420</v>
      </c>
      <c r="E16" s="45" t="s">
        <v>450</v>
      </c>
      <c r="F16" s="46" t="s">
        <v>464</v>
      </c>
      <c r="G16" s="44" t="s">
        <v>465</v>
      </c>
      <c r="H16" s="91">
        <v>41584</v>
      </c>
      <c r="I16" s="91"/>
      <c r="J16" s="89" t="str">
        <f t="shared" si="3"/>
        <v/>
      </c>
      <c r="K16" s="89" t="str">
        <f t="shared" si="4"/>
        <v>V</v>
      </c>
      <c r="L16" s="90" t="str">
        <f t="shared" si="2"/>
        <v>SD PM</v>
      </c>
      <c r="M16" s="90"/>
      <c r="N16" s="36"/>
      <c r="O16" s="22"/>
      <c r="P16" s="22"/>
    </row>
    <row r="17" spans="1:16" s="23" customFormat="1" ht="32.75">
      <c r="A17" s="40" t="s">
        <v>446</v>
      </c>
      <c r="B17" s="41" t="s">
        <v>431</v>
      </c>
      <c r="C17" s="42" t="s">
        <v>421</v>
      </c>
      <c r="D17" s="43" t="s">
        <v>422</v>
      </c>
      <c r="E17" s="45" t="s">
        <v>450</v>
      </c>
      <c r="F17" s="46" t="s">
        <v>464</v>
      </c>
      <c r="G17" s="44" t="s">
        <v>465</v>
      </c>
      <c r="H17" s="91">
        <v>41584</v>
      </c>
      <c r="I17" s="91"/>
      <c r="J17" s="89" t="str">
        <f t="shared" si="3"/>
        <v/>
      </c>
      <c r="K17" s="89" t="str">
        <f t="shared" si="4"/>
        <v>V</v>
      </c>
      <c r="L17" s="90" t="str">
        <f t="shared" si="2"/>
        <v>SD PM</v>
      </c>
      <c r="M17" s="90"/>
      <c r="N17" s="36"/>
      <c r="O17" s="22"/>
      <c r="P17" s="22"/>
    </row>
    <row r="18" spans="1:16" s="23" customFormat="1" ht="16.399999999999999">
      <c r="A18" s="40" t="s">
        <v>446</v>
      </c>
      <c r="B18" s="41" t="s">
        <v>444</v>
      </c>
      <c r="C18" s="42" t="s">
        <v>441</v>
      </c>
      <c r="D18" s="43" t="s">
        <v>442</v>
      </c>
      <c r="E18" s="45" t="s">
        <v>443</v>
      </c>
      <c r="F18" s="46" t="s">
        <v>464</v>
      </c>
      <c r="G18" s="44" t="s">
        <v>465</v>
      </c>
      <c r="H18" s="91">
        <v>41584</v>
      </c>
      <c r="I18" s="91"/>
      <c r="J18" s="89" t="str">
        <f t="shared" si="3"/>
        <v/>
      </c>
      <c r="K18" s="89" t="str">
        <f t="shared" si="4"/>
        <v>V</v>
      </c>
      <c r="L18" s="90" t="str">
        <f t="shared" si="2"/>
        <v>SD PM</v>
      </c>
      <c r="M18" s="90"/>
      <c r="N18" s="36"/>
      <c r="O18" s="22"/>
      <c r="P18" s="22"/>
    </row>
    <row r="19" spans="1:16" s="23" customFormat="1" ht="32.75">
      <c r="A19" s="40" t="s">
        <v>455</v>
      </c>
      <c r="B19" s="41" t="s">
        <v>456</v>
      </c>
      <c r="C19" s="42" t="s">
        <v>457</v>
      </c>
      <c r="D19" s="43" t="s">
        <v>458</v>
      </c>
      <c r="E19" s="45" t="s">
        <v>459</v>
      </c>
      <c r="F19" s="46" t="s">
        <v>464</v>
      </c>
      <c r="G19" s="44" t="s">
        <v>465</v>
      </c>
      <c r="H19" s="91">
        <v>41575</v>
      </c>
      <c r="I19" s="92">
        <v>41575</v>
      </c>
      <c r="J19" s="89" t="str">
        <f t="shared" si="3"/>
        <v>V</v>
      </c>
      <c r="K19" s="89" t="str">
        <f t="shared" si="4"/>
        <v/>
      </c>
      <c r="L19" s="90" t="str">
        <f t="shared" si="2"/>
        <v>SA PM</v>
      </c>
      <c r="M19" s="90"/>
      <c r="N19" s="36"/>
      <c r="O19" s="22"/>
      <c r="P19" s="22"/>
    </row>
    <row r="20" spans="1:16" s="23" customFormat="1" ht="32.75">
      <c r="A20" s="40" t="s">
        <v>455</v>
      </c>
      <c r="B20" s="41" t="s">
        <v>460</v>
      </c>
      <c r="C20" s="42" t="s">
        <v>461</v>
      </c>
      <c r="D20" s="43" t="s">
        <v>458</v>
      </c>
      <c r="E20" s="45" t="s">
        <v>459</v>
      </c>
      <c r="F20" s="46" t="s">
        <v>464</v>
      </c>
      <c r="G20" s="46" t="s">
        <v>465</v>
      </c>
      <c r="H20" s="91">
        <v>41575</v>
      </c>
      <c r="I20" s="92">
        <v>41575</v>
      </c>
      <c r="J20" s="89" t="str">
        <f t="shared" si="3"/>
        <v>V</v>
      </c>
      <c r="K20" s="89" t="str">
        <f t="shared" si="4"/>
        <v/>
      </c>
      <c r="L20" s="90" t="str">
        <f t="shared" si="2"/>
        <v>SA PM</v>
      </c>
      <c r="M20" s="90"/>
      <c r="N20" s="36"/>
      <c r="O20" s="22"/>
      <c r="P20" s="22"/>
    </row>
    <row r="21" spans="1:16" s="23" customFormat="1" ht="31.1" customHeight="1">
      <c r="A21" s="40" t="s">
        <v>455</v>
      </c>
      <c r="B21" s="41" t="s">
        <v>462</v>
      </c>
      <c r="C21" s="42" t="s">
        <v>463</v>
      </c>
      <c r="D21" s="43" t="s">
        <v>458</v>
      </c>
      <c r="E21" s="45" t="s">
        <v>459</v>
      </c>
      <c r="F21" s="46" t="s">
        <v>464</v>
      </c>
      <c r="G21" s="46" t="s">
        <v>465</v>
      </c>
      <c r="H21" s="91">
        <v>41575</v>
      </c>
      <c r="I21" s="92">
        <v>41575</v>
      </c>
      <c r="J21" s="89" t="str">
        <f t="shared" si="3"/>
        <v>V</v>
      </c>
      <c r="K21" s="89" t="str">
        <f t="shared" si="4"/>
        <v/>
      </c>
      <c r="L21" s="90" t="str">
        <f t="shared" si="2"/>
        <v>SA PM</v>
      </c>
      <c r="M21" s="90"/>
      <c r="N21" s="36"/>
      <c r="O21" s="22"/>
      <c r="P21" s="22"/>
    </row>
    <row r="22" spans="1:16" s="23" customFormat="1" ht="31.1" customHeight="1">
      <c r="A22" s="40"/>
      <c r="B22" s="41"/>
      <c r="C22" s="48"/>
      <c r="D22" s="43"/>
      <c r="E22" s="45"/>
      <c r="F22" s="46"/>
      <c r="G22" s="46"/>
      <c r="H22" s="91"/>
      <c r="I22" s="92"/>
      <c r="J22" s="89" t="str">
        <f t="shared" si="3"/>
        <v/>
      </c>
      <c r="K22" s="89" t="str">
        <f t="shared" si="4"/>
        <v/>
      </c>
      <c r="L22" s="90"/>
      <c r="M22" s="90"/>
      <c r="N22" s="36"/>
      <c r="O22" s="22"/>
      <c r="P22" s="22"/>
    </row>
    <row r="23" spans="1:16" s="23" customFormat="1" ht="31.1" customHeight="1">
      <c r="A23" s="40"/>
      <c r="B23" s="41"/>
      <c r="C23" s="48"/>
      <c r="D23" s="43"/>
      <c r="E23" s="45"/>
      <c r="F23" s="46"/>
      <c r="G23" s="46"/>
      <c r="H23" s="91"/>
      <c r="I23" s="91"/>
      <c r="J23" s="89" t="str">
        <f t="shared" si="3"/>
        <v/>
      </c>
      <c r="K23" s="89" t="str">
        <f t="shared" si="4"/>
        <v/>
      </c>
      <c r="L23" s="90"/>
      <c r="M23" s="90"/>
      <c r="N23" s="36"/>
      <c r="O23" s="22"/>
      <c r="P23" s="22"/>
    </row>
    <row r="24" spans="1:16" s="23" customFormat="1" ht="31.1" customHeight="1">
      <c r="A24" s="40"/>
      <c r="B24" s="41"/>
      <c r="C24" s="48"/>
      <c r="D24" s="43"/>
      <c r="E24" s="45"/>
      <c r="F24" s="46"/>
      <c r="G24" s="46"/>
      <c r="H24" s="91"/>
      <c r="I24" s="91"/>
      <c r="J24" s="89" t="str">
        <f t="shared" si="3"/>
        <v/>
      </c>
      <c r="K24" s="89" t="str">
        <f t="shared" si="4"/>
        <v/>
      </c>
      <c r="L24" s="90"/>
      <c r="M24" s="90"/>
      <c r="N24" s="36"/>
      <c r="O24" s="22"/>
      <c r="P24" s="22"/>
    </row>
    <row r="25" spans="1:16" s="23" customFormat="1" ht="31.1" customHeight="1">
      <c r="A25" s="40"/>
      <c r="B25" s="41"/>
      <c r="C25" s="48"/>
      <c r="D25" s="43"/>
      <c r="E25" s="45"/>
      <c r="F25" s="46"/>
      <c r="G25" s="46"/>
      <c r="H25" s="91"/>
      <c r="I25" s="92"/>
      <c r="J25" s="89" t="str">
        <f t="shared" si="3"/>
        <v/>
      </c>
      <c r="K25" s="89" t="str">
        <f t="shared" si="4"/>
        <v/>
      </c>
      <c r="L25" s="90"/>
      <c r="M25" s="90"/>
      <c r="N25" s="36"/>
      <c r="O25" s="22"/>
      <c r="P25" s="22"/>
    </row>
    <row r="26" spans="1:16" s="23" customFormat="1" ht="31.1" customHeight="1">
      <c r="A26" s="40"/>
      <c r="B26" s="41"/>
      <c r="C26" s="48"/>
      <c r="D26" s="43"/>
      <c r="E26" s="45"/>
      <c r="F26" s="46"/>
      <c r="G26" s="46"/>
      <c r="H26" s="92"/>
      <c r="I26" s="92"/>
      <c r="J26" s="89" t="str">
        <f t="shared" si="3"/>
        <v/>
      </c>
      <c r="K26" s="89" t="str">
        <f t="shared" si="4"/>
        <v/>
      </c>
      <c r="L26" s="90"/>
      <c r="M26" s="90"/>
      <c r="N26" s="36"/>
      <c r="O26" s="22"/>
      <c r="P26" s="22"/>
    </row>
    <row r="27" spans="1:16" s="23" customFormat="1" ht="31.1" customHeight="1">
      <c r="A27" s="40"/>
      <c r="B27" s="41"/>
      <c r="C27" s="48"/>
      <c r="D27" s="43"/>
      <c r="E27" s="45"/>
      <c r="F27" s="46"/>
      <c r="G27" s="46"/>
      <c r="H27" s="92"/>
      <c r="I27" s="92"/>
      <c r="J27" s="89" t="str">
        <f t="shared" si="3"/>
        <v/>
      </c>
      <c r="K27" s="89" t="str">
        <f t="shared" si="4"/>
        <v/>
      </c>
      <c r="L27" s="90"/>
      <c r="M27" s="90"/>
      <c r="N27" s="36"/>
      <c r="O27" s="22"/>
      <c r="P27" s="22"/>
    </row>
    <row r="28" spans="1:16" s="23" customFormat="1" ht="31.1" customHeight="1">
      <c r="A28" s="40"/>
      <c r="B28" s="41"/>
      <c r="C28" s="48"/>
      <c r="D28" s="43"/>
      <c r="E28" s="45"/>
      <c r="F28" s="46"/>
      <c r="G28" s="46"/>
      <c r="H28" s="92"/>
      <c r="I28" s="92"/>
      <c r="J28" s="89" t="str">
        <f t="shared" si="3"/>
        <v/>
      </c>
      <c r="K28" s="89" t="str">
        <f t="shared" si="4"/>
        <v/>
      </c>
      <c r="L28" s="90"/>
      <c r="M28" s="90"/>
      <c r="N28" s="36"/>
      <c r="O28" s="22"/>
      <c r="P28" s="22"/>
    </row>
    <row r="29" spans="1:16" s="23" customFormat="1" ht="31.1" customHeight="1">
      <c r="A29" s="40"/>
      <c r="B29" s="41"/>
      <c r="C29" s="48"/>
      <c r="D29" s="43"/>
      <c r="E29" s="45"/>
      <c r="F29" s="46"/>
      <c r="G29" s="46"/>
      <c r="H29" s="92"/>
      <c r="I29" s="92"/>
      <c r="J29" s="89" t="str">
        <f t="shared" si="3"/>
        <v/>
      </c>
      <c r="K29" s="89" t="str">
        <f t="shared" si="4"/>
        <v/>
      </c>
      <c r="L29" s="90"/>
      <c r="M29" s="90"/>
      <c r="N29" s="36"/>
      <c r="O29" s="22"/>
      <c r="P29" s="22"/>
    </row>
    <row r="30" spans="1:16" s="23" customFormat="1" ht="31.1" customHeight="1">
      <c r="A30" s="40"/>
      <c r="B30" s="41"/>
      <c r="C30" s="48"/>
      <c r="D30" s="43"/>
      <c r="E30" s="45"/>
      <c r="F30" s="46"/>
      <c r="G30" s="46"/>
      <c r="H30" s="92"/>
      <c r="I30" s="91"/>
      <c r="J30" s="89"/>
      <c r="K30" s="89"/>
      <c r="L30" s="90"/>
      <c r="M30" s="90"/>
      <c r="N30" s="36"/>
      <c r="O30" s="22"/>
      <c r="P30" s="22"/>
    </row>
    <row r="31" spans="1:16" s="23" customFormat="1" ht="31.1" customHeight="1">
      <c r="A31" s="40"/>
      <c r="B31" s="41"/>
      <c r="C31" s="48"/>
      <c r="D31" s="43"/>
      <c r="E31" s="45"/>
      <c r="F31" s="46"/>
      <c r="G31" s="46"/>
      <c r="H31" s="92"/>
      <c r="I31" s="92"/>
      <c r="J31" s="89"/>
      <c r="K31" s="89"/>
      <c r="L31" s="90"/>
      <c r="M31" s="90"/>
      <c r="N31" s="36"/>
      <c r="O31" s="22"/>
      <c r="P31" s="22"/>
    </row>
    <row r="32" spans="1:16" s="23" customFormat="1" ht="31.1" customHeight="1">
      <c r="A32" s="47"/>
      <c r="B32" s="41"/>
      <c r="C32" s="48"/>
      <c r="D32" s="43"/>
      <c r="E32" s="45"/>
      <c r="F32" s="46"/>
      <c r="G32" s="46"/>
      <c r="H32" s="92"/>
      <c r="I32" s="91"/>
      <c r="J32" s="89" t="str">
        <f t="shared" ref="J32:J46" si="5">IF(I32="","","V")</f>
        <v/>
      </c>
      <c r="K32" s="89" t="str">
        <f t="shared" ref="K32:K46" si="6">IF(OR(J32&lt;&gt;"",C32=""),"","V")</f>
        <v/>
      </c>
      <c r="L32" s="90" t="str">
        <f t="shared" ref="L32:L46" si="7">IF(A32="","",LEFT(A32,FIND("-",A32)-1))</f>
        <v/>
      </c>
      <c r="M32" s="90"/>
      <c r="N32" s="36"/>
      <c r="O32" s="22"/>
      <c r="P32" s="22"/>
    </row>
    <row r="33" spans="1:16" s="23" customFormat="1" ht="31.1" customHeight="1">
      <c r="A33" s="47"/>
      <c r="B33" s="41"/>
      <c r="C33" s="48"/>
      <c r="D33" s="43"/>
      <c r="E33" s="45"/>
      <c r="F33" s="46"/>
      <c r="G33" s="46"/>
      <c r="H33" s="92"/>
      <c r="I33" s="91"/>
      <c r="J33" s="89" t="str">
        <f t="shared" si="5"/>
        <v/>
      </c>
      <c r="K33" s="89" t="str">
        <f t="shared" si="6"/>
        <v/>
      </c>
      <c r="L33" s="90" t="str">
        <f t="shared" si="7"/>
        <v/>
      </c>
      <c r="M33" s="90"/>
      <c r="N33" s="36"/>
      <c r="O33" s="22"/>
      <c r="P33" s="22"/>
    </row>
    <row r="34" spans="1:16" s="23" customFormat="1" ht="31.1" customHeight="1">
      <c r="A34" s="47"/>
      <c r="B34" s="41"/>
      <c r="C34" s="48"/>
      <c r="D34" s="43"/>
      <c r="E34" s="45"/>
      <c r="F34" s="46"/>
      <c r="G34" s="46"/>
      <c r="H34" s="92"/>
      <c r="I34" s="91"/>
      <c r="J34" s="89" t="str">
        <f t="shared" si="5"/>
        <v/>
      </c>
      <c r="K34" s="89" t="str">
        <f t="shared" si="6"/>
        <v/>
      </c>
      <c r="L34" s="90" t="str">
        <f t="shared" si="7"/>
        <v/>
      </c>
      <c r="M34" s="90"/>
      <c r="N34" s="36"/>
      <c r="O34" s="22"/>
      <c r="P34" s="22"/>
    </row>
    <row r="35" spans="1:16" s="23" customFormat="1" ht="31.1"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 customHeight="1">
      <c r="A47" s="47"/>
      <c r="B47" s="41"/>
      <c r="C47" s="48"/>
      <c r="D47" s="43"/>
      <c r="E47" s="45"/>
      <c r="F47" s="46"/>
      <c r="G47" s="46"/>
      <c r="H47" s="92"/>
      <c r="I47" s="91"/>
      <c r="J47" s="89" t="str">
        <f t="shared" ref="J47:J55" si="8">IF(I47="","","V")</f>
        <v/>
      </c>
      <c r="K47" s="89" t="str">
        <f t="shared" ref="K47:K55" si="9">IF(OR(J47&lt;&gt;"",C47=""),"","V")</f>
        <v/>
      </c>
      <c r="L47" s="90" t="str">
        <f t="shared" ref="L47:L55" si="10">IF(A47="","",LEFT(A47,FIND("-",A47)-1))</f>
        <v/>
      </c>
      <c r="M47" s="90"/>
      <c r="N47" s="36"/>
      <c r="O47" s="22"/>
      <c r="P47" s="22"/>
    </row>
    <row r="48" spans="1:16" s="23" customFormat="1" ht="31.1"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s="23" customFormat="1" ht="31.1" customHeight="1">
      <c r="A103" s="86"/>
      <c r="B103" s="86"/>
      <c r="C103" s="86"/>
      <c r="D103" s="87"/>
      <c r="E103" s="86"/>
      <c r="F103" s="86"/>
      <c r="G103" s="86"/>
      <c r="H103" s="88"/>
      <c r="I103" s="88"/>
      <c r="J103" s="22"/>
      <c r="K103" s="22"/>
      <c r="L103" s="22"/>
      <c r="M103" s="22"/>
      <c r="N103" s="22"/>
      <c r="O103" s="22"/>
      <c r="P103" s="22"/>
      <c r="Q103" s="22"/>
      <c r="R103" s="22"/>
    </row>
    <row r="104" spans="1:18" s="23" customFormat="1" ht="31.1" customHeight="1">
      <c r="A104" s="86"/>
      <c r="B104" s="86"/>
      <c r="C104" s="86"/>
      <c r="D104" s="87"/>
      <c r="E104" s="86"/>
      <c r="F104" s="86"/>
      <c r="G104" s="86"/>
      <c r="H104" s="88"/>
      <c r="I104" s="88"/>
      <c r="J104" s="22"/>
      <c r="K104" s="22"/>
      <c r="L104" s="22"/>
      <c r="M104" s="22"/>
      <c r="N104" s="22"/>
      <c r="O104" s="22"/>
      <c r="P104" s="22"/>
      <c r="Q104" s="22"/>
      <c r="R104" s="22"/>
    </row>
    <row r="105" spans="1:18" s="23" customFormat="1" ht="31.1" customHeight="1">
      <c r="A105" s="86"/>
      <c r="B105" s="86"/>
      <c r="C105" s="86"/>
      <c r="D105" s="87"/>
      <c r="E105" s="86"/>
      <c r="F105" s="86"/>
      <c r="G105" s="86"/>
      <c r="H105" s="88"/>
      <c r="I105" s="88"/>
      <c r="J105" s="22"/>
      <c r="K105" s="22"/>
      <c r="L105" s="22"/>
      <c r="M105" s="22"/>
      <c r="N105" s="22"/>
      <c r="O105" s="22"/>
      <c r="P105" s="22"/>
      <c r="Q105" s="22"/>
      <c r="R105" s="22"/>
    </row>
    <row r="106" spans="1:18" s="23" customFormat="1" ht="31.1" customHeight="1">
      <c r="A106" s="86"/>
      <c r="B106" s="86"/>
      <c r="C106" s="86"/>
      <c r="D106" s="87"/>
      <c r="E106" s="86"/>
      <c r="F106" s="86"/>
      <c r="G106" s="86"/>
      <c r="H106" s="88"/>
      <c r="I106" s="88"/>
      <c r="J106" s="22"/>
      <c r="K106" s="22"/>
      <c r="L106" s="22"/>
      <c r="M106" s="22"/>
      <c r="N106" s="22"/>
      <c r="O106" s="22"/>
      <c r="P106" s="22"/>
      <c r="Q106" s="22"/>
      <c r="R106" s="22"/>
    </row>
    <row r="107" spans="1:18" s="23" customFormat="1" ht="31.1" customHeight="1">
      <c r="A107" s="86"/>
      <c r="B107" s="86"/>
      <c r="C107" s="86"/>
      <c r="D107" s="87"/>
      <c r="E107" s="86"/>
      <c r="F107" s="86"/>
      <c r="G107" s="86"/>
      <c r="H107" s="88"/>
      <c r="I107" s="88"/>
      <c r="J107" s="22"/>
      <c r="K107" s="22"/>
      <c r="L107" s="22"/>
      <c r="M107" s="22"/>
      <c r="N107" s="22"/>
      <c r="O107" s="22"/>
      <c r="P107" s="22"/>
      <c r="Q107" s="22"/>
      <c r="R107" s="22"/>
    </row>
    <row r="108" spans="1:18" s="23" customFormat="1" ht="31.1" customHeight="1">
      <c r="A108" s="86"/>
      <c r="B108" s="86"/>
      <c r="C108" s="86"/>
      <c r="D108" s="87"/>
      <c r="E108" s="86"/>
      <c r="F108" s="86"/>
      <c r="G108" s="86"/>
      <c r="H108" s="88"/>
      <c r="I108" s="88"/>
      <c r="J108" s="22"/>
      <c r="K108" s="22"/>
      <c r="L108" s="22"/>
      <c r="M108" s="22"/>
      <c r="N108" s="22"/>
      <c r="O108" s="22"/>
      <c r="P108" s="22"/>
      <c r="Q108" s="22"/>
      <c r="R108" s="22"/>
    </row>
    <row r="109" spans="1:18" s="23" customFormat="1" ht="31.1" customHeight="1">
      <c r="A109" s="86"/>
      <c r="B109" s="86"/>
      <c r="C109" s="86"/>
      <c r="D109" s="87"/>
      <c r="E109" s="86"/>
      <c r="F109" s="86"/>
      <c r="G109" s="86"/>
      <c r="H109" s="88"/>
      <c r="I109" s="88"/>
      <c r="J109" s="22"/>
      <c r="K109" s="22"/>
      <c r="L109" s="22"/>
      <c r="M109" s="22"/>
      <c r="N109" s="22"/>
      <c r="O109" s="22"/>
      <c r="P109" s="22"/>
      <c r="Q109" s="22"/>
      <c r="R109" s="22"/>
    </row>
    <row r="110" spans="1:18" s="23" customFormat="1" ht="31.1" customHeight="1">
      <c r="A110" s="86"/>
      <c r="B110" s="86"/>
      <c r="C110" s="86"/>
      <c r="D110" s="87"/>
      <c r="E110" s="86"/>
      <c r="F110" s="86"/>
      <c r="G110" s="86"/>
      <c r="H110" s="88"/>
      <c r="I110" s="88"/>
      <c r="J110" s="22"/>
      <c r="K110" s="22"/>
      <c r="L110" s="22"/>
      <c r="M110" s="22"/>
      <c r="N110" s="22"/>
      <c r="O110" s="22"/>
      <c r="P110" s="22"/>
      <c r="Q110" s="22"/>
      <c r="R110" s="22"/>
    </row>
    <row r="111" spans="1:18" ht="31.1" customHeight="1">
      <c r="I111" s="88"/>
    </row>
    <row r="112" spans="1:18" ht="31.1" customHeight="1">
      <c r="I112" s="88"/>
    </row>
    <row r="113" spans="9:9" ht="31.1" customHeight="1">
      <c r="I113" s="88"/>
    </row>
    <row r="114" spans="9:9" ht="31.1" customHeight="1">
      <c r="I114" s="88"/>
    </row>
    <row r="115" spans="9:9" ht="31.1" customHeight="1">
      <c r="I115" s="88"/>
    </row>
    <row r="116" spans="9:9" ht="31.1" customHeight="1">
      <c r="I116" s="88"/>
    </row>
    <row r="117" spans="9:9" ht="31.1" customHeight="1">
      <c r="I117" s="88"/>
    </row>
  </sheetData>
  <sheetProtection selectLockedCells="1"/>
  <phoneticPr fontId="23" type="noConversion"/>
  <dataValidations count="5">
    <dataValidation type="list" allowBlank="1" showInputMessage="1" showErrorMessage="1" sqref="C56:C66 D67:E110">
      <formula1>"需求,分析,資安,設計,測試,規範,SLA,其他"</formula1>
    </dataValidation>
    <dataValidation type="list" allowBlank="1" showInputMessage="1" showErrorMessage="1" sqref="J3:K55">
      <formula1>"V"</formula1>
    </dataValidation>
    <dataValidation type="list" allowBlank="1" showInputMessage="1" showErrorMessage="1" sqref="A3:A55">
      <formula1>次數選單</formula1>
    </dataValidation>
    <dataValidation type="list" allowBlank="1" showInputMessage="1" showErrorMessage="1" sqref="F3:F65516">
      <formula1>植入Bug來源</formula1>
    </dataValidation>
    <dataValidation type="list" allowBlank="1" showInputMessage="1" showErrorMessage="1" sqref="G3:G65516">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8" activePane="bottomLeft" state="frozen"/>
      <selection pane="bottomLeft" activeCell="D5" sqref="D5"/>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2013-11-11T08:06:41Z</dcterms:modified>
</cp:coreProperties>
</file>