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M9" i="22" l="1"/>
  <c r="Q9" i="22"/>
  <c r="N9" i="22" s="1"/>
  <c r="P9" i="22" l="1"/>
  <c r="L8" i="24"/>
  <c r="J8" i="24"/>
  <c r="K8" i="24" s="1"/>
  <c r="M8" i="22"/>
  <c r="Q8" i="22"/>
  <c r="N8" i="22" s="1"/>
  <c r="P8" i="22" l="1"/>
  <c r="J7" i="24" l="1"/>
  <c r="K7" i="24" s="1"/>
  <c r="J6" i="24"/>
  <c r="J5" i="24"/>
  <c r="K5" i="24" s="1"/>
  <c r="J4" i="24"/>
  <c r="J3" i="24"/>
  <c r="K3" i="24" s="1"/>
  <c r="K6" i="24" l="1"/>
  <c r="O9" i="22"/>
  <c r="K4" i="24"/>
  <c r="O8"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<sst xmlns="http://schemas.openxmlformats.org/spreadsheetml/2006/main" count="961" uniqueCount="416">
  <si>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</si>
  <si>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</si>
  <si>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</si>
  <si>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</si>
  <si>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</si>
  <si>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</si>
  <si>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</si>
  <si>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</si>
  <si>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</si>
  <si>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</si>
  <si>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</si>
  <si>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</si>
  <si>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</si>
  <si>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</si>
  <si>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</si>
  <si>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</si>
  <si>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</si>
  <si>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</si>
  <si>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</si>
  <si>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</si>
  <si>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</si>
  <si>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</si>
  <si>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</si>
  <si>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</si>
  <si>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</si>
  <si>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</si>
  <si>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</si>
  <si>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</si>
  <si>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</si>
  <si>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</si>
  <si>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</si>
  <si>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</si>
  <si>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</si>
  <si>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</si>
  <si>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</si>
  <si>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</si>
  <si>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</si>
  <si>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</si>
  <si>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</si>
  <si>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</si>
  <si>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</si>
  <si>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</si>
  <si>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</si>
  <si>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</si>
  <si>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</si>
  <si>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</si>
  <si>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</si>
  <si>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</si>
  <si>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</si>
  <si>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</si>
  <si>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</si>
  <si>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</si>
  <si>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</si>
  <si>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</si>
  <si>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</si>
  <si>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</si>
  <si>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</si>
  <si>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</si>
  <si>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</si>
  <si>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</si>
  <si>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</si>
  <si>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</si>
  <si>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</si>
  <si>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</si>
  <si>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</si>
  <si>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</si>
  <si>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</si>
  <si>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</si>
  <si>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</si>
  <si>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</si>
  <si>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</si>
  <si>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</si>
  <si>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</si>
  <si>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</si>
  <si>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</si>
  <si>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</si>
  <si>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</si>
  <si>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</si>
  <si>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</si>
  <si>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</si>
  <si>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</si>
  <si>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</si>
  <si>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</si>
  <si>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</si>
  <si>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</si>
  <si>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</si>
  <si>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</si>
  <si>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</si>
  <si>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</si>
  <si>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</si>
  <si>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</si>
  <si>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</si>
  <si>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</si>
  <si>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</si>
  <si>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</si>
  <si>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</si>
  <si>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</si>
  <si>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</si>
  <si>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</si>
  <si>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</si>
  <si>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</si>
  <si>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</si>
  <si>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</si>
  <si>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</si>
  <si>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</si>
  <si>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</si>
  <si>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</si>
  <si>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</si>
  <si>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</si>
  <si>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</si>
  <si>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</si>
  <si>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</si>
  <si>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</si>
  <si>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</si>
  <si>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</si>
  <si>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</si>
  <si>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</si>
  <si>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</si>
  <si>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</si>
  <si>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</si>
  <si>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</si>
  <si>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</si>
  <si>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</si>
  <si>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</si>
  <si>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</si>
  <si>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</si>
  <si>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</si>
  <si>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</si>
  <si>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</si>
  <si>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</si>
  <si>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</si>
  <si>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</si>
  <si>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</si>
  <si>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</si>
  <si>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</si>
  <si>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</si>
  <si>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</si>
  <si>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</si>
  <si>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</si>
  <si>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</si>
  <si>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</si>
  <si>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</si>
  <si>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</si>
  <si>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</si>
  <si>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</si>
  <si>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</si>
  <si>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</si>
  <si>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</si>
  <si>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</si>
  <si>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</si>
  <si>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</si>
  <si>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</si>
  <si>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</si>
  <si>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</si>
  <si>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</si>
  <si>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</si>
  <si>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</si>
  <si>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</si>
  <si>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</si>
  <si>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</si>
  <si>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</si>
  <si>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</si>
  <si>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</si>
  <si>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</si>
  <si>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</si>
  <si>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</si>
  <si>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</si>
  <si>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</si>
  <si>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</si>
  <si>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</si>
  <si>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</si>
  <si>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</si>
  <si>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</si>
  <si>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</si>
  <si>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</si>
  <si>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</si>
  <si>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</si>
  <si>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</si>
  <si>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</si>
  <si>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</si>
  <si>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</si>
  <si>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</si>
  <si>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</si>
  <si>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</si>
  <si>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</si>
  <si>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</si>
  <si>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</si>
  <si>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</si>
  <si>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</si>
  <si>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</si>
  <si>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</si>
  <si>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</si>
  <si>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</si>
  <si>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</si>
  <si>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</si>
  <si>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</si>
  <si>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</si>
  <si>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</si>
  <si>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</si>
  <si>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</si>
  <si>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</si>
  <si>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</si>
  <si>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</si>
  <si>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</si>
  <si>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</si>
  <si>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</si>
  <si>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</si>
  <si>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</si>
  <si>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</si>
  <si>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</si>
  <si>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</si>
  <si>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</si>
  <si>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</si>
  <si>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</si>
  <si>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</si>
  <si>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</si>
  <si>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</si>
  <si>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</si>
  <si>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</si>
  <si>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</si>
  <si>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</si>
  <si>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</si>
  <si>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</si>
  <si>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</si>
  <si>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</si>
  <si>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</si>
  <si>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</si>
  <si>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</si>
  <si>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</si>
  <si>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</si>
  <si>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</si>
  <si>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</si>
  <si>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</si>
  <si>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</si>
  <si>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</si>
  <si>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</si>
  <si>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</si>
  <si>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</si>
  <si>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</si>
  <si>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</si>
  <si>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</si>
  <si>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</si>
  <si>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</si>
  <si>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</si>
  <si>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</si>
  <si>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</si>
  <si>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</si>
  <si>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</si>
  <si>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</si>
  <si>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</si>
  <si>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</si>
  <si>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</si>
  <si>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</si>
  <si>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</si>
  <si>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</si>
  <si>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</si>
  <si>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</si>
  <si>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</si>
  <si>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</si>
  <si>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</si>
  <si>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</si>
  <si>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</si>
  <si>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</si>
  <si>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</si>
  <si>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</si>
  <si>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</si>
  <si>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</si>
  <si>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</si>
  <si>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</si>
  <si>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</si>
  <si>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</si>
  <si>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</si>
  <si>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</si>
  <si>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</si>
  <si>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</si>
  <si>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</si>
  <si>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</si>
  <si>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</si>
  <si>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</si>
  <si>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</si>
  <si>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</si>
  <si>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</si>
  <si>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</si>
  <si>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</si>
  <si>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</si>
  <si>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</si>
  <si>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</si>
  <si>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</si>
  <si>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</si>
  <si>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</si>
  <si>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</si>
  <si>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</si>
  <si>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</si>
  <si>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</si>
  <si>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</si>
  <si>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</si>
  <si>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</si>
  <si>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</si>
  <si>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</si>
  <si>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</si>
  <si>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</si>
  <si>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</si>
  <si>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</si>
  <si>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</si>
  <si>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</si>
  <si>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</si>
  <si>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</si>
  <si>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</si>
  <si>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</si>
  <si>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</si>
  <si>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</si>
  <si>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</si>
  <si>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</si>
  <si>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</si>
  <si>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</si>
  <si>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</si>
  <si>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</si>
  <si>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</si>
  <si>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</si>
  <si>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</si>
  <si>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</si>
  <si>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</si>
  <si>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</si>
  <si>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</si>
  <si>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</si>
  <si>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</si>
  <si>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</si>
  <si>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</si>
  <si>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</si>
  <si>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</si>
  <si>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</si>
  <si>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</si>
  <si>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</si>
  <si>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</si>
  <si>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</si>
  <si>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</si>
  <si>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</si>
  <si>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</si>
  <si>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</si>
  <si>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</si>
  <si>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</si>
  <si>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</si>
  <si>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</si>
  <si>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</si>
  <si>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</si>
  <si>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</si>
  <si>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</si>
  <si>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</si>
  <si>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</si>
  <si>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</si>
  <si>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</si>
  <si>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</si>
  <si>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</si>
  <si>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</si>
  <si>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</si>
  <si>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</si>
  <si>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</si>
  <si>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</si>
  <si>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</si>
  <si>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</si>
  <si>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</si>
  <si>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</si>
  <si>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</si>
  <si>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</si>
  <si>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</si>
  <si>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</si>
  <si>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</si>
  <si>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</si>
  <si>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</si>
  <si>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</si>
  <si>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</si>
  <si>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</si>
  <si>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</si>
  <si>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</si>
  <si>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</si>
  <si>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</si>
  <si>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</si>
  <si>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</si>
  <si>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</si>
  <si>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</si>
  <si>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</si>
  <si>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</si>
  <si>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</si>
  <si>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</si>
  <si>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</si>
  <si>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</si>
  <si>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</si>
  <si>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</si>
  <si>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異常訊息尚未與APF訊息表統整，請將RA006中的異常訊息改列訊息表No.</t>
    <phoneticPr fontId="23" type="noConversion"/>
  </si>
  <si>
    <t>懿信</t>
    <phoneticPr fontId="23" type="noConversion"/>
  </si>
  <si>
    <t>超過20個字元的欄位應說明欄位實際長度為幾px，其餘則填寫比照UI規範</t>
    <phoneticPr fontId="23" type="noConversion"/>
  </si>
  <si>
    <t>懿信</t>
    <phoneticPr fontId="23" type="noConversion"/>
  </si>
  <si>
    <t>SA PM-2</t>
  </si>
  <si>
    <t>2</t>
    <phoneticPr fontId="23" type="noConversion"/>
  </si>
  <si>
    <t>功能名稱長度將再清楚標列</t>
    <phoneticPr fontId="23" type="noConversion"/>
  </si>
  <si>
    <t>3</t>
    <phoneticPr fontId="23" type="noConversion"/>
  </si>
  <si>
    <t>職稱角色的與功能的對應設定也是經此項功能完成，功能簡述需調整</t>
    <phoneticPr fontId="23" type="noConversion"/>
  </si>
  <si>
    <t>功能分析</t>
  </si>
  <si>
    <t>表達不清楚</t>
  </si>
  <si>
    <t>強化</t>
  </si>
  <si>
    <t>陳慕霖</t>
    <phoneticPr fontId="20" type="noConversion"/>
  </si>
  <si>
    <t>傳勝、英杰、慕霖</t>
    <phoneticPr fontId="20" type="noConversion"/>
  </si>
  <si>
    <t>英杰、慕霖</t>
    <phoneticPr fontId="20" type="noConversion"/>
  </si>
  <si>
    <t>SD PM</t>
  </si>
  <si>
    <t>補充匯出Excel欄位說明</t>
    <phoneticPr fontId="23" type="noConversion"/>
  </si>
  <si>
    <t>於欄位說明頁籤補上匯出欄位說明</t>
    <phoneticPr fontId="23" type="noConversion"/>
  </si>
  <si>
    <t>傳勝</t>
    <phoneticPr fontId="23" type="noConversion"/>
  </si>
  <si>
    <t>系統分析</t>
  </si>
  <si>
    <t>儲存及回上一頁需判斷來源</t>
    <phoneticPr fontId="23" type="noConversion"/>
  </si>
  <si>
    <t>儲存及回上一頁各有兩個按鈕，可回到APF0101MU1角色維護，及APF0202MM1角色功能清單設定，須在SD文件上說明</t>
    <phoneticPr fontId="23" type="noConversion"/>
  </si>
  <si>
    <t>SD PM-3</t>
  </si>
  <si>
    <t>4</t>
    <phoneticPr fontId="23" type="noConversion"/>
  </si>
  <si>
    <t>5</t>
    <phoneticPr fontId="23" type="noConversion"/>
  </si>
  <si>
    <t>6</t>
    <phoneticPr fontId="23" type="noConversion"/>
  </si>
  <si>
    <t>功能設計</t>
  </si>
  <si>
    <t>林傳勝</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</si>
</sst>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A8" sqref="A8:XFD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3</v>
      </c>
      <c r="D5" s="108">
        <f>SUM($M$7:$M$27)</f>
        <v>6.3333333333333348</v>
      </c>
      <c r="E5" s="99">
        <f>SUM($J$7:$J$27)</f>
        <v>7</v>
      </c>
      <c r="F5" s="109">
        <f ca="1">SUM($N$7:$N$27)</f>
        <v>6</v>
      </c>
      <c r="G5" s="109">
        <f ca="1">SUM($O$7:$O$27)</f>
        <v>3</v>
      </c>
      <c r="H5" s="110">
        <f ca="1">F5-G5</f>
        <v>3</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385</v>
      </c>
      <c r="E8" s="66">
        <v>41579</v>
      </c>
      <c r="F8" s="140" t="s">
        <v>383</v>
      </c>
      <c r="G8" s="66">
        <v>41579</v>
      </c>
      <c r="H8" s="67">
        <v>0.58333333333333337</v>
      </c>
      <c r="I8" s="67">
        <v>0.59027777777777779</v>
      </c>
      <c r="J8" s="65">
        <v>2</v>
      </c>
      <c r="K8" s="68" t="s">
        <v>386</v>
      </c>
      <c r="L8" s="69" t="s">
        <v>387</v>
      </c>
      <c r="M8" s="70">
        <f>IF(C8="","",J8*(I8-H8)*24)</f>
        <v>0.33333333333333215</v>
      </c>
      <c r="N8" s="63">
        <f>IF(C8="","",COUNTIF(改善明細!A:A,Q8))</f>
        <v>2</v>
      </c>
      <c r="O8" s="63">
        <f>IF(C8="","",COUNTIFS(改善明細!$A:$A,Q8, 改善明細!$J:$J,"V"))</f>
        <v>0</v>
      </c>
      <c r="P8" s="71" t="str">
        <f t="shared" ref="P8" si="1">IF(Q8="","",LEFT(Q8,FIND("-",Q8)-1))</f>
        <v>SA PM</v>
      </c>
      <c r="Q8" s="71" t="str">
        <f>IF(OR(A8="",B8=""),"",A8&amp;"-"&amp;B8)</f>
        <v>SA PM-2</v>
      </c>
      <c r="R8" s="72"/>
    </row>
    <row r="9" spans="1:20" s="55" customFormat="1" ht="16.5">
      <c r="A9" s="64" t="s">
        <v>403</v>
      </c>
      <c r="B9" s="1">
        <v>3</v>
      </c>
      <c r="C9" s="65" t="s">
        <v>379</v>
      </c>
      <c r="D9" s="140" t="s">
        <v>415</v>
      </c>
      <c r="E9" s="66">
        <v>41591</v>
      </c>
      <c r="F9" s="140" t="s">
        <v>400</v>
      </c>
      <c r="G9" s="66">
        <v>41591</v>
      </c>
      <c r="H9" s="67">
        <v>0.66666666666666663</v>
      </c>
      <c r="I9" s="67">
        <v>0.73611111111111116</v>
      </c>
      <c r="J9" s="65">
        <v>3</v>
      </c>
      <c r="K9" s="68" t="s">
        <v>401</v>
      </c>
      <c r="L9" s="69" t="s">
        <v>402</v>
      </c>
      <c r="M9" s="70">
        <f>IF(C9="","",J9*(I9-H9)*24)</f>
        <v>5.0000000000000062</v>
      </c>
      <c r="N9" s="63">
        <f>IF(C9="","",COUNTIF(改善明細!A:A,Q9))</f>
        <v>3</v>
      </c>
      <c r="O9" s="63">
        <f>IF(C9="","",COUNTIFS(改善明細!$A:$A,Q9, 改善明細!$J:$J,"V"))</f>
        <v>2</v>
      </c>
      <c r="P9" s="71" t="str">
        <f t="shared" ref="P9" si="2">IF(Q9="","",LEFT(Q9,FIND("-",Q9)-1))</f>
        <v>SD PM</v>
      </c>
      <c r="Q9" s="71" t="str">
        <f>IF(OR(A9="",B9=""),"",A9&amp;"-"&amp;B9)</f>
        <v>SD PM-3</v>
      </c>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ref="Q12:Q20" ca="1" si="5">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5"/>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5"/>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G3" activePane="bottomRight" state="frozen"/>
      <selection pane="topRight" activeCell="E1" sqref="E1"/>
      <selection pane="bottomLeft" activeCell="A3" sqref="A3"/>
      <selection pane="bottomRight" activeCell="J8" sqref="J8"/>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388</v>
      </c>
      <c r="D3" s="43" t="s">
        <v>384</v>
      </c>
      <c r="E3" s="45" t="s">
        <v>389</v>
      </c>
      <c r="F3" s="46" t="s">
        <v>397</v>
      </c>
      <c r="G3" s="44" t="s">
        <v>398</v>
      </c>
      <c r="H3" s="91">
        <v>41569</v>
      </c>
      <c r="I3" s="91">
        <v>41569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392</v>
      </c>
      <c r="B4" s="41" t="s">
        <v>393</v>
      </c>
      <c r="C4" s="42" t="s">
        <v>390</v>
      </c>
      <c r="D4" s="43" t="s">
        <v>394</v>
      </c>
      <c r="E4" s="45" t="s">
        <v>391</v>
      </c>
      <c r="F4" s="46" t="s">
        <v>397</v>
      </c>
      <c r="G4" s="44" t="s">
        <v>399</v>
      </c>
      <c r="H4" s="91">
        <v>41582</v>
      </c>
      <c r="I4" s="91"/>
      <c r="J4" s="89" t="str">
        <f t="shared" si="0"/>
        <v/>
      </c>
      <c r="K4" s="89" t="str">
        <f t="shared" si="1"/>
        <v>V</v>
      </c>
      <c r="L4" s="90" t="str">
        <f t="shared" si="2"/>
        <v>SA PM</v>
      </c>
      <c r="M4" s="90"/>
      <c r="N4" s="36"/>
      <c r="O4" s="22"/>
      <c r="P4" s="22"/>
    </row>
    <row r="5" spans="1:18" s="23" customFormat="1" ht="33">
      <c r="A5" s="40" t="s">
        <v>392</v>
      </c>
      <c r="B5" s="41" t="s">
        <v>395</v>
      </c>
      <c r="C5" s="42" t="s">
        <v>396</v>
      </c>
      <c r="D5" s="43" t="s">
        <v>384</v>
      </c>
      <c r="E5" s="45" t="s">
        <v>391</v>
      </c>
      <c r="F5" s="46" t="s">
        <v>397</v>
      </c>
      <c r="G5" s="44" t="s">
        <v>399</v>
      </c>
      <c r="H5" s="91">
        <v>41582</v>
      </c>
      <c r="I5" s="91"/>
      <c r="J5" s="89" t="str">
        <f t="shared" si="0"/>
        <v/>
      </c>
      <c r="K5" s="89" t="str">
        <f t="shared" si="1"/>
        <v>V</v>
      </c>
      <c r="L5" s="90" t="str">
        <f t="shared" si="2"/>
        <v>SA PM</v>
      </c>
      <c r="M5" s="90"/>
      <c r="N5" s="36"/>
      <c r="O5" s="22"/>
      <c r="P5" s="22"/>
    </row>
    <row r="6" spans="1:18" s="23" customFormat="1" ht="16.5">
      <c r="A6" s="40" t="s">
        <v>410</v>
      </c>
      <c r="B6" s="41" t="s">
        <v>411</v>
      </c>
      <c r="C6" s="42" t="s">
        <v>404</v>
      </c>
      <c r="D6" s="43" t="s">
        <v>405</v>
      </c>
      <c r="E6" s="45" t="s">
        <v>406</v>
      </c>
      <c r="F6" s="46" t="s">
        <v>407</v>
      </c>
      <c r="G6" s="44"/>
      <c r="H6" s="91">
        <v>41591</v>
      </c>
      <c r="I6" s="91">
        <v>41592</v>
      </c>
      <c r="J6" s="89" t="str">
        <f t="shared" si="0"/>
        <v>V</v>
      </c>
      <c r="K6" s="89" t="str">
        <f t="shared" si="1"/>
        <v/>
      </c>
      <c r="L6" s="90" t="str">
        <f t="shared" si="2"/>
        <v>SD PM</v>
      </c>
      <c r="M6" s="90"/>
      <c r="N6" s="36"/>
      <c r="O6" s="22"/>
      <c r="P6" s="22"/>
    </row>
    <row r="7" spans="1:18" s="23" customFormat="1" ht="73.5" customHeight="1">
      <c r="A7" s="40" t="s">
        <v>410</v>
      </c>
      <c r="B7" s="41" t="s">
        <v>412</v>
      </c>
      <c r="C7" s="42" t="s">
        <v>408</v>
      </c>
      <c r="D7" s="43" t="s">
        <v>409</v>
      </c>
      <c r="E7" s="45" t="s">
        <v>406</v>
      </c>
      <c r="F7" s="46" t="s">
        <v>414</v>
      </c>
      <c r="G7" s="44"/>
      <c r="H7" s="91">
        <v>41592</v>
      </c>
      <c r="I7" s="91">
        <v>41592</v>
      </c>
      <c r="J7" s="89" t="str">
        <f t="shared" si="0"/>
        <v>V</v>
      </c>
      <c r="K7" s="89" t="str">
        <f t="shared" si="1"/>
        <v/>
      </c>
      <c r="L7" s="90" t="str">
        <f t="shared" si="2"/>
        <v>SD PM</v>
      </c>
      <c r="M7" s="90"/>
      <c r="N7" s="36"/>
      <c r="O7" s="22"/>
      <c r="P7" s="22"/>
    </row>
    <row r="8" spans="1:18" s="23" customFormat="1" ht="33">
      <c r="A8" s="40" t="s">
        <v>410</v>
      </c>
      <c r="B8" s="41" t="s">
        <v>413</v>
      </c>
      <c r="C8" s="42" t="s">
        <v>408</v>
      </c>
      <c r="D8" s="43" t="s">
        <v>409</v>
      </c>
      <c r="E8" s="45" t="s">
        <v>406</v>
      </c>
      <c r="F8" s="46" t="s">
        <v>414</v>
      </c>
      <c r="G8" s="44"/>
      <c r="H8" s="91">
        <v>41592</v>
      </c>
      <c r="I8" s="91"/>
      <c r="J8" s="89" t="str">
        <f t="shared" si="0"/>
        <v/>
      </c>
      <c r="K8" s="89" t="str">
        <f t="shared" si="1"/>
        <v>V</v>
      </c>
      <c r="L8" s="90" t="str">
        <f t="shared" si="2"/>
        <v>SD PM</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2013-11-18T07:56:12Z</dcterms:modified>
</cp:coreProperties>
</file>