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ofberg_ntnu_no/Documents/2021H/Masteroppgave/Artikler og datasett/"/>
    </mc:Choice>
  </mc:AlternateContent>
  <xr:revisionPtr revIDLastSave="0" documentId="8_{E9145DD6-12A7-4BAB-A89E-EF02BF73D024}" xr6:coauthVersionLast="47" xr6:coauthVersionMax="47" xr10:uidLastSave="{00000000-0000-0000-0000-000000000000}"/>
  <bookViews>
    <workbookView xWindow="4950" yWindow="2310" windowWidth="18225" windowHeight="8640" xr2:uid="{5B69728F-4686-453A-8FE0-F8A40592CDAA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0" i="1" l="1"/>
  <c r="I40" i="1" s="1"/>
  <c r="D40" i="1"/>
  <c r="C40" i="1"/>
  <c r="G37" i="1"/>
  <c r="D37" i="1"/>
  <c r="G35" i="1"/>
  <c r="I35" i="1" s="1"/>
  <c r="C35" i="1"/>
  <c r="H34" i="1"/>
  <c r="D34" i="1"/>
  <c r="C34" i="1"/>
  <c r="H4" i="1"/>
  <c r="G4" i="1"/>
  <c r="I4" i="1" s="1"/>
  <c r="H29" i="1"/>
  <c r="G29" i="1"/>
  <c r="C29" i="1"/>
  <c r="G27" i="1"/>
  <c r="I27" i="1" s="1"/>
  <c r="G25" i="1"/>
  <c r="I25" i="1" s="1"/>
  <c r="I24" i="1"/>
  <c r="I26" i="1"/>
  <c r="I28" i="1"/>
  <c r="I29" i="1"/>
  <c r="I30" i="1"/>
  <c r="I31" i="1"/>
  <c r="I32" i="1"/>
  <c r="I33" i="1"/>
  <c r="I36" i="1"/>
  <c r="I37" i="1"/>
  <c r="I38" i="1"/>
  <c r="I39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H24" i="1"/>
  <c r="G22" i="1"/>
  <c r="I22" i="1" s="1"/>
  <c r="D20" i="1"/>
  <c r="C20" i="1"/>
  <c r="G20" i="1" s="1"/>
  <c r="I20" i="1" s="1"/>
  <c r="H19" i="1"/>
  <c r="G19" i="1"/>
  <c r="G18" i="1"/>
  <c r="H16" i="1"/>
  <c r="G16" i="1"/>
  <c r="C16" i="1"/>
  <c r="G15" i="1"/>
  <c r="I15" i="1" s="1"/>
  <c r="G14" i="1"/>
  <c r="I14" i="1" s="1"/>
  <c r="G12" i="1"/>
  <c r="I12" i="1" s="1"/>
  <c r="H9" i="1"/>
  <c r="D9" i="1"/>
  <c r="C9" i="1"/>
  <c r="G9" i="1" s="1"/>
  <c r="G8" i="1"/>
  <c r="I8" i="1" s="1"/>
  <c r="E7" i="1"/>
  <c r="D7" i="1"/>
  <c r="C7" i="1"/>
  <c r="G7" i="1" s="1"/>
  <c r="I7" i="1" s="1"/>
  <c r="D6" i="1"/>
  <c r="G6" i="1" s="1"/>
  <c r="I6" i="1" s="1"/>
  <c r="H3" i="1"/>
  <c r="D3" i="1"/>
  <c r="C3" i="1"/>
  <c r="G3" i="1" s="1"/>
  <c r="I5" i="1"/>
  <c r="I10" i="1"/>
  <c r="I11" i="1"/>
  <c r="I13" i="1"/>
  <c r="I17" i="1"/>
  <c r="I18" i="1"/>
  <c r="I21" i="1"/>
  <c r="I23" i="1"/>
  <c r="G2" i="1"/>
  <c r="I2" i="1" s="1"/>
  <c r="G34" i="1" l="1"/>
  <c r="I34" i="1" s="1"/>
  <c r="I16" i="1"/>
  <c r="I19" i="1"/>
  <c r="I9" i="1"/>
  <c r="I3" i="1"/>
</calcChain>
</file>

<file path=xl/sharedStrings.xml><?xml version="1.0" encoding="utf-8"?>
<sst xmlns="http://schemas.openxmlformats.org/spreadsheetml/2006/main" count="193" uniqueCount="131">
  <si>
    <t>Artikkel</t>
  </si>
  <si>
    <t>Wozniak (2015)</t>
  </si>
  <si>
    <t>Link</t>
  </si>
  <si>
    <t>https://doi.org/10.1371/journal.pone.0125026</t>
  </si>
  <si>
    <t>N=control</t>
  </si>
  <si>
    <t>Plasma/serum</t>
  </si>
  <si>
    <t>Data available</t>
  </si>
  <si>
    <t>Available</t>
  </si>
  <si>
    <t>Plasma</t>
  </si>
  <si>
    <t>Serum</t>
  </si>
  <si>
    <t>N=AC</t>
  </si>
  <si>
    <t>N=SCC</t>
  </si>
  <si>
    <t>N=total cancer</t>
  </si>
  <si>
    <t>N=total</t>
  </si>
  <si>
    <t>Bianchi (2011)</t>
  </si>
  <si>
    <t>https://www.ncbi.nlm.nih.gov/pmc/articles/PMC3377091/</t>
  </si>
  <si>
    <t>Comments</t>
  </si>
  <si>
    <t>Symtomatic/asymptomatic</t>
  </si>
  <si>
    <t>?</t>
  </si>
  <si>
    <t>Asymptomatic</t>
  </si>
  <si>
    <t>Also N=64 symptomic set? Mange referanser å se på</t>
  </si>
  <si>
    <t>No?</t>
  </si>
  <si>
    <t>Niu (2019)</t>
  </si>
  <si>
    <t>https://cebp.aacrjournals.org/content/28/2/327</t>
  </si>
  <si>
    <t>Sozzi (2014)</t>
  </si>
  <si>
    <t>https://ascopubs.org/doi/10.1200/JCO.2013.50.4357</t>
  </si>
  <si>
    <t>Zaporozhchenko (2018)</t>
  </si>
  <si>
    <t>https://www.nature.com/articles/s41598-018-24769-2</t>
  </si>
  <si>
    <t>Chen (2011)</t>
  </si>
  <si>
    <t>https://onlinelibrary.wiley.com/doi/full/10.1002/ijc.26177</t>
  </si>
  <si>
    <t>N=LCC</t>
  </si>
  <si>
    <t>Shen (2011)</t>
  </si>
  <si>
    <t>https://www.nature.com/articles/labinvest2010194</t>
  </si>
  <si>
    <t>Leng (2017)</t>
  </si>
  <si>
    <t>https://www.oncotarget.com/article/22950/text/</t>
  </si>
  <si>
    <t>Leidinger (2016)</t>
  </si>
  <si>
    <t>https://www.oncotarget.com/article/6566/text/</t>
  </si>
  <si>
    <t>Whole blood</t>
  </si>
  <si>
    <t>Xi (2018)</t>
  </si>
  <si>
    <t>https://jtd.amegroups.com/article/view/22438/html</t>
  </si>
  <si>
    <t>Yanaihara (2006)</t>
  </si>
  <si>
    <t>https://www.sciencedirect.com/science/article/pii/S153561080600033X#app2</t>
  </si>
  <si>
    <t>Tumor</t>
  </si>
  <si>
    <t>Klassifiserer tissue heller enn personer</t>
  </si>
  <si>
    <t>Keller (2011)</t>
  </si>
  <si>
    <t>https://pubmed.ncbi.nlm.nih.gov/21558792/</t>
  </si>
  <si>
    <t>No? (Some are)</t>
  </si>
  <si>
    <t>Bruker miRNA målinger før påvist kreft, og tyder på at miRNA kan prediktere om noen kommer til å utvikle kreft!</t>
  </si>
  <si>
    <t>Sputum</t>
  </si>
  <si>
    <t>Xie (2010)</t>
  </si>
  <si>
    <t>https://www.sciencedirect.com/science/article/pii/S0169500209002153</t>
  </si>
  <si>
    <t>Reis (2020)</t>
  </si>
  <si>
    <t>https://www.ncbi.nlm.nih.gov/pmc/articles/PMC7465670/</t>
  </si>
  <si>
    <t>Yao (2019)</t>
  </si>
  <si>
    <t>https://www.ncbi.nlm.nih.gov/pmc/articles/PMC6886307/</t>
  </si>
  <si>
    <t>Hu (2018)</t>
  </si>
  <si>
    <t>https://www.karger.com/Article/FullText/495921</t>
  </si>
  <si>
    <t>Drug-resistant. Ingen kontrollgruppe? Data: https://www.ncbi.nlm.nih.gov/geo/query/acc.cgi?acc=GSE122452</t>
  </si>
  <si>
    <t>Jiang (2020)</t>
  </si>
  <si>
    <t>https://pubmed.ncbi.nlm.nih.gov/32194819/</t>
  </si>
  <si>
    <t>Asakura (2020)</t>
  </si>
  <si>
    <t>https://www.nature.com/articles/s42003-020-0863-y</t>
  </si>
  <si>
    <t>Duan (2021)</t>
  </si>
  <si>
    <t>Referer til disse datasettene: (GSE2109, GSE74190, and GSE63805), and serum from lung cancer patients and healthy controls (GSE64591 and GSE20189)</t>
  </si>
  <si>
    <t>https://www.frontiersin.org/articles/10.3389/fgene.2021.673926/full</t>
  </si>
  <si>
    <t>Leidinger (2015)</t>
  </si>
  <si>
    <t>https://www.ncbi.nlm.nih.gov/pmc/articles/PMC4599298/</t>
  </si>
  <si>
    <t>Longitudinell, data: https://www.ncbi.nlm.nih.gov/geo/query/acc.cgi?acc=GSE68951</t>
  </si>
  <si>
    <t>Keller (2010)</t>
  </si>
  <si>
    <t>http://europepmc.org/article/MED/19807914</t>
  </si>
  <si>
    <t>Blood</t>
  </si>
  <si>
    <t>N=other cancer</t>
  </si>
  <si>
    <t>Leidinger (2014)</t>
  </si>
  <si>
    <t>https://www.ncbi.nlm.nih.gov/pmc/articles/PMC4253448/</t>
  </si>
  <si>
    <t xml:space="preserve">Ser på miRNA-utrykk i ulike typer celler </t>
  </si>
  <si>
    <t>Keller (2009)</t>
  </si>
  <si>
    <t>https://bmccancer.biomedcentral.com/articles/10.1186/1471-2407-9-353</t>
  </si>
  <si>
    <t>Patnaik (2017)</t>
  </si>
  <si>
    <t>I motsetning til de andre studiene tviler denne på nytten av miRNA i blod for diagnostisering</t>
  </si>
  <si>
    <t>https://journals.plos.org/plosone/article?id=10.1371/journal.pone.0181926</t>
  </si>
  <si>
    <t>Khadijah (2017)</t>
  </si>
  <si>
    <t>https://pubmed.ncbi.nlm.nih.gov/29196495/</t>
  </si>
  <si>
    <t>Sammenligning etnisitet</t>
  </si>
  <si>
    <t>Serum &amp; Tissue</t>
  </si>
  <si>
    <t>Ma (2011)</t>
  </si>
  <si>
    <t>https://journals.plos.org/plosone/article?id=10.1371/journal.pone.0026502</t>
  </si>
  <si>
    <t>Seike (2009)</t>
  </si>
  <si>
    <t>https://www.ncbi.nlm.nih.gov/pmc/articles/PMC2715493/</t>
  </si>
  <si>
    <t>Tissue</t>
  </si>
  <si>
    <t>Sammenligner friskt/ikke-friskt tissue hos ikke-røykere</t>
  </si>
  <si>
    <t>https://pubmed.ncbi.nlm.nih.gov/24743967/</t>
  </si>
  <si>
    <t>Molina-Pinelo (2014)</t>
  </si>
  <si>
    <t>bronchoalveolar lavage fluid</t>
  </si>
  <si>
    <t>https://journals.plos.org/plosone/article?id=10.1371/journal.pone.0050141</t>
  </si>
  <si>
    <t>Lussier (2012)</t>
  </si>
  <si>
    <t>Sammenligner microRNA  i høy/lav metastase</t>
  </si>
  <si>
    <t>Puisségur (2010)</t>
  </si>
  <si>
    <t>https://pubmed.ncbi.nlm.nih.gov/20885442/</t>
  </si>
  <si>
    <t>Late stage</t>
  </si>
  <si>
    <t>Roman-Canal (2019)</t>
  </si>
  <si>
    <t>https://www.nature.com/articles/s41598-019-51578-y</t>
  </si>
  <si>
    <t>pleural lavage</t>
  </si>
  <si>
    <t>https://journals.plos.org/plosone/article?id=10.1371/journal.pone.0046045</t>
  </si>
  <si>
    <t>Patnaik (2012)</t>
  </si>
  <si>
    <t>Liao (2020)</t>
  </si>
  <si>
    <t>https://pubmed.ncbi.nlm.nih.gov/31994346/</t>
  </si>
  <si>
    <t>Plasma &amp; serum</t>
  </si>
  <si>
    <t>Wang (2020)</t>
  </si>
  <si>
    <t>https://www.ncbi.nlm.nih.gov/pmc/articles/PMC7301755/</t>
  </si>
  <si>
    <t>Early detection</t>
  </si>
  <si>
    <t>https://www.ncbi.nlm.nih.gov/pmc/articles/PMC4672770/</t>
  </si>
  <si>
    <t>Gasparini (2015)</t>
  </si>
  <si>
    <t>Ser mer på mutasjoner</t>
  </si>
  <si>
    <t>Tan (2011)</t>
  </si>
  <si>
    <t>https://clincancerres.aacrjournals.org/content/17/21/6802.long</t>
  </si>
  <si>
    <t>Tellez (2016)</t>
  </si>
  <si>
    <t>https://pubmed.ncbi.nlm.nih.gov/27302168/</t>
  </si>
  <si>
    <t>Gror cellene kunstig</t>
  </si>
  <si>
    <t>Metaanalyse som ser på risiko</t>
  </si>
  <si>
    <t>https://www.ncbi.nlm.nih.gov/pmc/articles/PMC7050065/</t>
  </si>
  <si>
    <t>Liu (2020)</t>
  </si>
  <si>
    <t>Molina-Pinelo (2014) b)</t>
  </si>
  <si>
    <t>https://journals.plos.org/plosone/article?id=10.1371/journal.pone.0090524</t>
  </si>
  <si>
    <t>Skiller AD og SCC</t>
  </si>
  <si>
    <t>Kim (2013)</t>
  </si>
  <si>
    <t>https://www.ncbi.nlm.nih.gov/pmc/articles/PMC3566005/</t>
  </si>
  <si>
    <t>Raponi (2009)</t>
  </si>
  <si>
    <t>https://cancerres.aacrjournals.org/content/69/14/5776.long</t>
  </si>
  <si>
    <t>Samme datasett som Keller (2009)? Jepp</t>
  </si>
  <si>
    <t>https://www.ncbi.nlm.nih.gov/pmc/articles/PMC3163170/</t>
  </si>
  <si>
    <t>Landi (2010)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</si>
</sst>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ncotarget.com/article/22950/text/" TargetMode="External"/><Relationship Id="rId13" Type="http://schemas.openxmlformats.org/officeDocument/2006/relationships/hyperlink" Target="https://www.sciencedirect.com/science/article/pii/S0169500209002153" TargetMode="External"/><Relationship Id="rId18" Type="http://schemas.openxmlformats.org/officeDocument/2006/relationships/hyperlink" Target="https://www.nature.com/articles/s42003-020-0863-y" TargetMode="External"/><Relationship Id="rId26" Type="http://schemas.openxmlformats.org/officeDocument/2006/relationships/hyperlink" Target="https://journals.plos.org/plosone/article?id=10.1371/journal.pone.0026502" TargetMode="External"/><Relationship Id="rId39" Type="http://schemas.openxmlformats.org/officeDocument/2006/relationships/hyperlink" Target="https://journals.plos.org/plosone/article?id=10.1371/journal.pone.0090524" TargetMode="External"/><Relationship Id="rId3" Type="http://schemas.openxmlformats.org/officeDocument/2006/relationships/hyperlink" Target="https://cebp.aacrjournals.org/content/28/2/327" TargetMode="External"/><Relationship Id="rId21" Type="http://schemas.openxmlformats.org/officeDocument/2006/relationships/hyperlink" Target="http://europepmc.org/article/MED/19807914" TargetMode="External"/><Relationship Id="rId34" Type="http://schemas.openxmlformats.org/officeDocument/2006/relationships/hyperlink" Target="https://www.ncbi.nlm.nih.gov/pmc/articles/PMC7301755/" TargetMode="External"/><Relationship Id="rId42" Type="http://schemas.openxmlformats.org/officeDocument/2006/relationships/hyperlink" Target="https://www.ncbi.nlm.nih.gov/pmc/articles/PMC3163170/" TargetMode="External"/><Relationship Id="rId7" Type="http://schemas.openxmlformats.org/officeDocument/2006/relationships/hyperlink" Target="https://www.nature.com/articles/labinvest2010194" TargetMode="External"/><Relationship Id="rId12" Type="http://schemas.openxmlformats.org/officeDocument/2006/relationships/hyperlink" Target="https://pubmed.ncbi.nlm.nih.gov/21558792/" TargetMode="External"/><Relationship Id="rId17" Type="http://schemas.openxmlformats.org/officeDocument/2006/relationships/hyperlink" Target="https://pubmed.ncbi.nlm.nih.gov/32194819/" TargetMode="External"/><Relationship Id="rId25" Type="http://schemas.openxmlformats.org/officeDocument/2006/relationships/hyperlink" Target="https://pubmed.ncbi.nlm.nih.gov/29196495/" TargetMode="External"/><Relationship Id="rId33" Type="http://schemas.openxmlformats.org/officeDocument/2006/relationships/hyperlink" Target="https://pubmed.ncbi.nlm.nih.gov/31994346/" TargetMode="External"/><Relationship Id="rId38" Type="http://schemas.openxmlformats.org/officeDocument/2006/relationships/hyperlink" Target="https://www.ncbi.nlm.nih.gov/pmc/articles/PMC7050065/" TargetMode="External"/><Relationship Id="rId2" Type="http://schemas.openxmlformats.org/officeDocument/2006/relationships/hyperlink" Target="https://www.ncbi.nlm.nih.gov/pmc/articles/PMC3377091/" TargetMode="External"/><Relationship Id="rId16" Type="http://schemas.openxmlformats.org/officeDocument/2006/relationships/hyperlink" Target="https://www.karger.com/Article/FullText/495921" TargetMode="External"/><Relationship Id="rId20" Type="http://schemas.openxmlformats.org/officeDocument/2006/relationships/hyperlink" Target="https://www.ncbi.nlm.nih.gov/pmc/articles/PMC4599298/" TargetMode="External"/><Relationship Id="rId29" Type="http://schemas.openxmlformats.org/officeDocument/2006/relationships/hyperlink" Target="https://journals.plos.org/plosone/article?id=10.1371/journal.pone.0050141" TargetMode="External"/><Relationship Id="rId41" Type="http://schemas.openxmlformats.org/officeDocument/2006/relationships/hyperlink" Target="https://cancerres.aacrjournals.org/content/69/14/5776.long" TargetMode="External"/><Relationship Id="rId1" Type="http://schemas.openxmlformats.org/officeDocument/2006/relationships/hyperlink" Target="https://doi.org/10.1371/journal.pone.0125026" TargetMode="External"/><Relationship Id="rId6" Type="http://schemas.openxmlformats.org/officeDocument/2006/relationships/hyperlink" Target="https://onlinelibrary.wiley.com/doi/full/10.1002/ijc.26177" TargetMode="External"/><Relationship Id="rId11" Type="http://schemas.openxmlformats.org/officeDocument/2006/relationships/hyperlink" Target="https://www.sciencedirect.com/science/article/pii/S153561080600033X" TargetMode="External"/><Relationship Id="rId24" Type="http://schemas.openxmlformats.org/officeDocument/2006/relationships/hyperlink" Target="https://journals.plos.org/plosone/article?id=10.1371/journal.pone.0181926" TargetMode="External"/><Relationship Id="rId32" Type="http://schemas.openxmlformats.org/officeDocument/2006/relationships/hyperlink" Target="https://journals.plos.org/plosone/article?id=10.1371/journal.pone.0046045" TargetMode="External"/><Relationship Id="rId37" Type="http://schemas.openxmlformats.org/officeDocument/2006/relationships/hyperlink" Target="https://pubmed.ncbi.nlm.nih.gov/27302168/" TargetMode="External"/><Relationship Id="rId40" Type="http://schemas.openxmlformats.org/officeDocument/2006/relationships/hyperlink" Target="https://www.ncbi.nlm.nih.gov/pmc/articles/PMC3566005/" TargetMode="External"/><Relationship Id="rId5" Type="http://schemas.openxmlformats.org/officeDocument/2006/relationships/hyperlink" Target="https://www.nature.com/articles/s41598-018-24769-2" TargetMode="External"/><Relationship Id="rId15" Type="http://schemas.openxmlformats.org/officeDocument/2006/relationships/hyperlink" Target="https://www.ncbi.nlm.nih.gov/pmc/articles/PMC6886307/" TargetMode="External"/><Relationship Id="rId23" Type="http://schemas.openxmlformats.org/officeDocument/2006/relationships/hyperlink" Target="https://bmccancer.biomedcentral.com/articles/10.1186/1471-2407-9-353" TargetMode="External"/><Relationship Id="rId28" Type="http://schemas.openxmlformats.org/officeDocument/2006/relationships/hyperlink" Target="https://pubmed.ncbi.nlm.nih.gov/24743967/" TargetMode="External"/><Relationship Id="rId36" Type="http://schemas.openxmlformats.org/officeDocument/2006/relationships/hyperlink" Target="https://clincancerres.aacrjournals.org/content/17/21/6802.long" TargetMode="External"/><Relationship Id="rId10" Type="http://schemas.openxmlformats.org/officeDocument/2006/relationships/hyperlink" Target="https://jtd.amegroups.com/article/view/22438/html" TargetMode="External"/><Relationship Id="rId19" Type="http://schemas.openxmlformats.org/officeDocument/2006/relationships/hyperlink" Target="https://www.frontiersin.org/articles/10.3389/fgene.2021.673926/full" TargetMode="External"/><Relationship Id="rId31" Type="http://schemas.openxmlformats.org/officeDocument/2006/relationships/hyperlink" Target="https://www.nature.com/articles/s41598-019-51578-y" TargetMode="External"/><Relationship Id="rId4" Type="http://schemas.openxmlformats.org/officeDocument/2006/relationships/hyperlink" Target="https://ascopubs.org/doi/10.1200/JCO.2013.50.4357" TargetMode="External"/><Relationship Id="rId9" Type="http://schemas.openxmlformats.org/officeDocument/2006/relationships/hyperlink" Target="https://www.oncotarget.com/article/6566/text/" TargetMode="External"/><Relationship Id="rId14" Type="http://schemas.openxmlformats.org/officeDocument/2006/relationships/hyperlink" Target="https://www.ncbi.nlm.nih.gov/pmc/articles/PMC7465670/" TargetMode="External"/><Relationship Id="rId22" Type="http://schemas.openxmlformats.org/officeDocument/2006/relationships/hyperlink" Target="https://www.ncbi.nlm.nih.gov/pmc/articles/PMC4253448/" TargetMode="External"/><Relationship Id="rId27" Type="http://schemas.openxmlformats.org/officeDocument/2006/relationships/hyperlink" Target="https://www.ncbi.nlm.nih.gov/pmc/articles/PMC2715493/" TargetMode="External"/><Relationship Id="rId30" Type="http://schemas.openxmlformats.org/officeDocument/2006/relationships/hyperlink" Target="https://pubmed.ncbi.nlm.nih.gov/20885442/" TargetMode="External"/><Relationship Id="rId35" Type="http://schemas.openxmlformats.org/officeDocument/2006/relationships/hyperlink" Target="https://www.ncbi.nlm.nih.gov/pmc/articles/PMC467277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E7F08-BD36-451F-9DA3-A9CF1FA889F9}">
  <dimension ref="A1:M70"/>
  <sheetViews>
    <sheetView tabSelected="1" topLeftCell="A34" workbookViewId="0">
      <selection activeCell="B33" sqref="B33"/>
    </sheetView>
  </sheetViews>
  <sheetFormatPr defaultRowHeight="15" x14ac:dyDescent="0.25"/>
  <cols>
    <col min="1" max="1" width="24.5703125" customWidth="1"/>
    <col min="2" max="2" width="70.7109375" customWidth="1"/>
    <col min="3" max="3" width="9.42578125" customWidth="1"/>
    <col min="4" max="5" width="10.85546875" customWidth="1"/>
    <col min="6" max="6" width="15.42578125" customWidth="1"/>
    <col min="7" max="7" width="15.28515625" customWidth="1"/>
    <col min="8" max="9" width="10.140625" customWidth="1"/>
    <col min="10" max="10" width="14.5703125" customWidth="1"/>
    <col min="11" max="11" width="25.5703125" customWidth="1"/>
    <col min="12" max="12" width="21" customWidth="1"/>
    <col min="13" max="13" width="54.28515625" customWidth="1"/>
  </cols>
  <sheetData>
    <row r="1" spans="1:13" x14ac:dyDescent="0.25">
      <c r="A1" t="s">
        <v>0</v>
      </c>
      <c r="B1" t="s">
        <v>2</v>
      </c>
      <c r="C1" t="s">
        <v>10</v>
      </c>
      <c r="D1" t="s">
        <v>11</v>
      </c>
      <c r="E1" t="s">
        <v>30</v>
      </c>
      <c r="F1" t="s">
        <v>71</v>
      </c>
      <c r="G1" t="s">
        <v>12</v>
      </c>
      <c r="H1" t="s">
        <v>4</v>
      </c>
      <c r="I1" t="s">
        <v>13</v>
      </c>
      <c r="J1" t="s">
        <v>5</v>
      </c>
      <c r="K1" t="s">
        <v>17</v>
      </c>
      <c r="L1" t="s">
        <v>6</v>
      </c>
      <c r="M1" t="s">
        <v>16</v>
      </c>
    </row>
    <row r="2" spans="1:13" x14ac:dyDescent="0.25">
      <c r="A2" t="s">
        <v>1</v>
      </c>
      <c r="B2" s="1" t="s">
        <v>3</v>
      </c>
      <c r="C2">
        <v>35</v>
      </c>
      <c r="D2">
        <v>65</v>
      </c>
      <c r="G2">
        <f>C2+D2</f>
        <v>100</v>
      </c>
      <c r="H2">
        <v>100</v>
      </c>
      <c r="I2">
        <f>G2+H2</f>
        <v>200</v>
      </c>
      <c r="J2" t="s">
        <v>8</v>
      </c>
      <c r="K2" t="s">
        <v>18</v>
      </c>
      <c r="L2" t="s">
        <v>7</v>
      </c>
    </row>
    <row r="3" spans="1:13" x14ac:dyDescent="0.25">
      <c r="A3" t="s">
        <v>14</v>
      </c>
      <c r="B3" s="1" t="s">
        <v>15</v>
      </c>
      <c r="C3">
        <f>25+22</f>
        <v>47</v>
      </c>
      <c r="D3">
        <f>12</f>
        <v>12</v>
      </c>
      <c r="G3">
        <f>C3+D3</f>
        <v>59</v>
      </c>
      <c r="H3">
        <f>39+30</f>
        <v>69</v>
      </c>
      <c r="I3">
        <f t="shared" ref="I3:I66" si="0">G3+H3</f>
        <v>128</v>
      </c>
      <c r="J3" t="s">
        <v>9</v>
      </c>
      <c r="K3" t="s">
        <v>19</v>
      </c>
      <c r="L3" t="s">
        <v>7</v>
      </c>
      <c r="M3" t="s">
        <v>20</v>
      </c>
    </row>
    <row r="4" spans="1:13" x14ac:dyDescent="0.25">
      <c r="A4" t="s">
        <v>22</v>
      </c>
      <c r="B4" s="1" t="s">
        <v>23</v>
      </c>
      <c r="G4">
        <f>288+149</f>
        <v>437</v>
      </c>
      <c r="H4">
        <f>288+149</f>
        <v>437</v>
      </c>
      <c r="I4">
        <f t="shared" si="0"/>
        <v>874</v>
      </c>
      <c r="J4" t="s">
        <v>8</v>
      </c>
      <c r="L4" t="s">
        <v>21</v>
      </c>
    </row>
    <row r="5" spans="1:13" x14ac:dyDescent="0.25">
      <c r="A5" t="s">
        <v>24</v>
      </c>
      <c r="B5" s="1" t="s">
        <v>25</v>
      </c>
      <c r="G5">
        <v>69</v>
      </c>
      <c r="H5">
        <v>870</v>
      </c>
      <c r="I5">
        <f t="shared" si="0"/>
        <v>939</v>
      </c>
      <c r="J5" t="s">
        <v>8</v>
      </c>
      <c r="L5" t="s">
        <v>21</v>
      </c>
    </row>
    <row r="6" spans="1:13" x14ac:dyDescent="0.25">
      <c r="A6" t="s">
        <v>26</v>
      </c>
      <c r="B6" s="1" t="s">
        <v>27</v>
      </c>
      <c r="C6">
        <v>8</v>
      </c>
      <c r="D6">
        <f>14+28</f>
        <v>42</v>
      </c>
      <c r="G6">
        <f>C6+D6</f>
        <v>50</v>
      </c>
      <c r="H6">
        <v>30</v>
      </c>
      <c r="I6">
        <f t="shared" si="0"/>
        <v>80</v>
      </c>
      <c r="J6" t="s">
        <v>8</v>
      </c>
      <c r="L6" t="s">
        <v>7</v>
      </c>
    </row>
    <row r="7" spans="1:13" x14ac:dyDescent="0.25">
      <c r="A7" t="s">
        <v>28</v>
      </c>
      <c r="B7" s="1" t="s">
        <v>29</v>
      </c>
      <c r="C7">
        <f>124+108</f>
        <v>232</v>
      </c>
      <c r="D7">
        <f>60+75</f>
        <v>135</v>
      </c>
      <c r="E7">
        <f>16+17</f>
        <v>33</v>
      </c>
      <c r="G7">
        <f>SUM(C7:E7)</f>
        <v>400</v>
      </c>
      <c r="H7">
        <v>220</v>
      </c>
      <c r="I7">
        <f t="shared" si="0"/>
        <v>620</v>
      </c>
      <c r="J7" t="s">
        <v>9</v>
      </c>
      <c r="L7" t="s">
        <v>21</v>
      </c>
    </row>
    <row r="8" spans="1:13" x14ac:dyDescent="0.25">
      <c r="A8" t="s">
        <v>31</v>
      </c>
      <c r="B8" s="1" t="s">
        <v>32</v>
      </c>
      <c r="C8">
        <v>34</v>
      </c>
      <c r="D8">
        <v>24</v>
      </c>
      <c r="G8">
        <f>SUM(C8:D8)</f>
        <v>58</v>
      </c>
      <c r="H8">
        <v>29</v>
      </c>
      <c r="I8">
        <f t="shared" si="0"/>
        <v>87</v>
      </c>
      <c r="J8" t="s">
        <v>8</v>
      </c>
      <c r="L8" t="s">
        <v>21</v>
      </c>
    </row>
    <row r="9" spans="1:13" x14ac:dyDescent="0.25">
      <c r="A9" t="s">
        <v>33</v>
      </c>
      <c r="B9" s="1" t="s">
        <v>34</v>
      </c>
      <c r="C9">
        <f>55+21</f>
        <v>76</v>
      </c>
      <c r="D9">
        <f>37+13</f>
        <v>50</v>
      </c>
      <c r="G9">
        <f>SUM(C9:D9)</f>
        <v>126</v>
      </c>
      <c r="H9">
        <f>30+88</f>
        <v>118</v>
      </c>
      <c r="I9">
        <f t="shared" si="0"/>
        <v>244</v>
      </c>
      <c r="J9" t="s">
        <v>8</v>
      </c>
      <c r="L9" t="s">
        <v>21</v>
      </c>
    </row>
    <row r="10" spans="1:13" x14ac:dyDescent="0.25">
      <c r="A10" t="s">
        <v>35</v>
      </c>
      <c r="B10" s="1" t="s">
        <v>36</v>
      </c>
      <c r="G10">
        <v>74</v>
      </c>
      <c r="H10">
        <v>20</v>
      </c>
      <c r="I10">
        <f t="shared" si="0"/>
        <v>94</v>
      </c>
      <c r="J10" t="s">
        <v>37</v>
      </c>
      <c r="L10" t="s">
        <v>21</v>
      </c>
    </row>
    <row r="11" spans="1:13" x14ac:dyDescent="0.25">
      <c r="A11" t="s">
        <v>38</v>
      </c>
      <c r="B11" s="1" t="s">
        <v>39</v>
      </c>
      <c r="I11">
        <f t="shared" si="0"/>
        <v>0</v>
      </c>
      <c r="J11" t="s">
        <v>8</v>
      </c>
    </row>
    <row r="12" spans="1:13" x14ac:dyDescent="0.25">
      <c r="A12" t="s">
        <v>40</v>
      </c>
      <c r="B12" s="1" t="s">
        <v>41</v>
      </c>
      <c r="C12">
        <v>65</v>
      </c>
      <c r="D12">
        <v>39</v>
      </c>
      <c r="G12">
        <f>SUM(C12:D12)</f>
        <v>104</v>
      </c>
      <c r="H12">
        <v>104</v>
      </c>
      <c r="I12">
        <f t="shared" si="0"/>
        <v>208</v>
      </c>
      <c r="J12" t="s">
        <v>42</v>
      </c>
      <c r="L12" t="s">
        <v>7</v>
      </c>
      <c r="M12" t="s">
        <v>43</v>
      </c>
    </row>
    <row r="13" spans="1:13" x14ac:dyDescent="0.25">
      <c r="A13" t="s">
        <v>44</v>
      </c>
      <c r="B13" s="1" t="s">
        <v>45</v>
      </c>
      <c r="I13">
        <f t="shared" si="0"/>
        <v>0</v>
      </c>
      <c r="L13" t="s">
        <v>46</v>
      </c>
      <c r="M13" t="s">
        <v>47</v>
      </c>
    </row>
    <row r="14" spans="1:13" x14ac:dyDescent="0.25">
      <c r="A14" t="s">
        <v>49</v>
      </c>
      <c r="B14" s="1" t="s">
        <v>50</v>
      </c>
      <c r="C14">
        <v>13</v>
      </c>
      <c r="D14">
        <v>10</v>
      </c>
      <c r="G14">
        <f>SUM(C14:D14)</f>
        <v>23</v>
      </c>
      <c r="H14">
        <v>17</v>
      </c>
      <c r="I14">
        <f>G14+H14</f>
        <v>40</v>
      </c>
      <c r="J14" t="s">
        <v>48</v>
      </c>
      <c r="L14" t="s">
        <v>21</v>
      </c>
    </row>
    <row r="15" spans="1:13" x14ac:dyDescent="0.25">
      <c r="A15" t="s">
        <v>51</v>
      </c>
      <c r="B15" s="1" t="s">
        <v>52</v>
      </c>
      <c r="C15">
        <v>40</v>
      </c>
      <c r="D15">
        <v>38</v>
      </c>
      <c r="G15">
        <f>SUM(C15:D15)</f>
        <v>78</v>
      </c>
      <c r="H15">
        <v>61</v>
      </c>
      <c r="I15">
        <f t="shared" si="0"/>
        <v>139</v>
      </c>
      <c r="J15" t="s">
        <v>8</v>
      </c>
      <c r="L15" t="s">
        <v>7</v>
      </c>
    </row>
    <row r="16" spans="1:13" x14ac:dyDescent="0.25">
      <c r="A16" t="s">
        <v>53</v>
      </c>
      <c r="B16" s="1" t="s">
        <v>54</v>
      </c>
      <c r="C16">
        <f>45+389+39+23</f>
        <v>496</v>
      </c>
      <c r="G16">
        <f>C16</f>
        <v>496</v>
      </c>
      <c r="H16">
        <f>45+104+39</f>
        <v>188</v>
      </c>
      <c r="I16">
        <f t="shared" si="0"/>
        <v>684</v>
      </c>
      <c r="J16" t="s">
        <v>8</v>
      </c>
      <c r="L16" t="s">
        <v>7</v>
      </c>
    </row>
    <row r="17" spans="1:13" x14ac:dyDescent="0.25">
      <c r="A17" t="s">
        <v>55</v>
      </c>
      <c r="B17" s="1" t="s">
        <v>56</v>
      </c>
      <c r="I17">
        <f t="shared" si="0"/>
        <v>0</v>
      </c>
      <c r="L17" t="s">
        <v>7</v>
      </c>
      <c r="M17" t="s">
        <v>57</v>
      </c>
    </row>
    <row r="18" spans="1:13" x14ac:dyDescent="0.25">
      <c r="A18" t="s">
        <v>58</v>
      </c>
      <c r="B18" s="1" t="s">
        <v>59</v>
      </c>
      <c r="C18">
        <v>5</v>
      </c>
      <c r="G18">
        <f>C18</f>
        <v>5</v>
      </c>
      <c r="H18">
        <v>5</v>
      </c>
      <c r="I18">
        <f t="shared" si="0"/>
        <v>10</v>
      </c>
      <c r="J18" t="s">
        <v>42</v>
      </c>
      <c r="L18" t="s">
        <v>7</v>
      </c>
    </row>
    <row r="19" spans="1:13" x14ac:dyDescent="0.25">
      <c r="A19" t="s">
        <v>60</v>
      </c>
      <c r="B19" s="1" t="s">
        <v>61</v>
      </c>
      <c r="G19">
        <f>208+1358</f>
        <v>1566</v>
      </c>
      <c r="H19">
        <f>208+1970</f>
        <v>2178</v>
      </c>
      <c r="I19">
        <f t="shared" si="0"/>
        <v>3744</v>
      </c>
      <c r="J19" t="s">
        <v>9</v>
      </c>
      <c r="L19" t="s">
        <v>7</v>
      </c>
    </row>
    <row r="20" spans="1:13" x14ac:dyDescent="0.25">
      <c r="A20" t="s">
        <v>62</v>
      </c>
      <c r="B20" s="1" t="s">
        <v>64</v>
      </c>
      <c r="C20">
        <f>8+47</f>
        <v>55</v>
      </c>
      <c r="D20">
        <f>4+13</f>
        <v>17</v>
      </c>
      <c r="G20">
        <f>SUM(C20:D20)</f>
        <v>72</v>
      </c>
      <c r="H20">
        <v>72</v>
      </c>
      <c r="I20">
        <f t="shared" si="0"/>
        <v>144</v>
      </c>
      <c r="J20" t="s">
        <v>9</v>
      </c>
      <c r="L20" t="s">
        <v>7</v>
      </c>
      <c r="M20" t="s">
        <v>63</v>
      </c>
    </row>
    <row r="21" spans="1:13" x14ac:dyDescent="0.25">
      <c r="A21" t="s">
        <v>65</v>
      </c>
      <c r="B21" s="1" t="s">
        <v>66</v>
      </c>
      <c r="I21">
        <f t="shared" si="0"/>
        <v>0</v>
      </c>
      <c r="J21" t="s">
        <v>8</v>
      </c>
      <c r="L21" t="s">
        <v>7</v>
      </c>
      <c r="M21" t="s">
        <v>67</v>
      </c>
    </row>
    <row r="22" spans="1:13" x14ac:dyDescent="0.25">
      <c r="A22" t="s">
        <v>68</v>
      </c>
      <c r="B22" s="1" t="s">
        <v>69</v>
      </c>
      <c r="C22">
        <v>7</v>
      </c>
      <c r="D22">
        <v>7</v>
      </c>
      <c r="F22">
        <v>3</v>
      </c>
      <c r="G22">
        <f>SUM(C22:F22)</f>
        <v>17</v>
      </c>
      <c r="H22">
        <v>19</v>
      </c>
      <c r="I22">
        <f t="shared" si="0"/>
        <v>36</v>
      </c>
      <c r="J22" t="s">
        <v>70</v>
      </c>
      <c r="L22" t="s">
        <v>7</v>
      </c>
    </row>
    <row r="23" spans="1:13" x14ac:dyDescent="0.25">
      <c r="A23" t="s">
        <v>72</v>
      </c>
      <c r="B23" s="1" t="s">
        <v>73</v>
      </c>
      <c r="I23">
        <f t="shared" si="0"/>
        <v>0</v>
      </c>
      <c r="L23" t="s">
        <v>7</v>
      </c>
      <c r="M23" t="s">
        <v>74</v>
      </c>
    </row>
    <row r="24" spans="1:13" x14ac:dyDescent="0.25">
      <c r="A24" s="2" t="s">
        <v>75</v>
      </c>
      <c r="B24" s="1" t="s">
        <v>76</v>
      </c>
      <c r="H24">
        <f>7+12</f>
        <v>19</v>
      </c>
      <c r="I24">
        <f t="shared" si="0"/>
        <v>19</v>
      </c>
      <c r="J24" t="s">
        <v>70</v>
      </c>
      <c r="L24" t="s">
        <v>7</v>
      </c>
      <c r="M24" t="s">
        <v>128</v>
      </c>
    </row>
    <row r="25" spans="1:13" x14ac:dyDescent="0.25">
      <c r="A25" t="s">
        <v>77</v>
      </c>
      <c r="B25" s="1" t="s">
        <v>79</v>
      </c>
      <c r="C25">
        <v>45</v>
      </c>
      <c r="D25">
        <v>33</v>
      </c>
      <c r="F25">
        <v>7</v>
      </c>
      <c r="G25">
        <f>SUM(C25:F25)</f>
        <v>85</v>
      </c>
      <c r="H25">
        <v>76</v>
      </c>
      <c r="I25">
        <f t="shared" si="0"/>
        <v>161</v>
      </c>
      <c r="J25" t="s">
        <v>37</v>
      </c>
      <c r="L25" t="s">
        <v>7</v>
      </c>
      <c r="M25" t="s">
        <v>78</v>
      </c>
    </row>
    <row r="26" spans="1:13" x14ac:dyDescent="0.25">
      <c r="A26" t="s">
        <v>80</v>
      </c>
      <c r="B26" s="1" t="s">
        <v>81</v>
      </c>
      <c r="I26">
        <f t="shared" si="0"/>
        <v>0</v>
      </c>
      <c r="L26" t="s">
        <v>7</v>
      </c>
      <c r="M26" t="s">
        <v>82</v>
      </c>
    </row>
    <row r="27" spans="1:13" x14ac:dyDescent="0.25">
      <c r="A27" t="s">
        <v>84</v>
      </c>
      <c r="B27" s="1" t="s">
        <v>85</v>
      </c>
      <c r="G27">
        <f>6+35</f>
        <v>41</v>
      </c>
      <c r="H27">
        <v>41</v>
      </c>
      <c r="I27">
        <f t="shared" si="0"/>
        <v>82</v>
      </c>
      <c r="J27" t="s">
        <v>83</v>
      </c>
      <c r="L27" t="s">
        <v>7</v>
      </c>
    </row>
    <row r="28" spans="1:13" x14ac:dyDescent="0.25">
      <c r="A28" t="s">
        <v>86</v>
      </c>
      <c r="B28" s="1" t="s">
        <v>87</v>
      </c>
      <c r="G28">
        <v>28</v>
      </c>
      <c r="H28">
        <v>28</v>
      </c>
      <c r="I28">
        <f t="shared" si="0"/>
        <v>56</v>
      </c>
      <c r="J28" t="s">
        <v>88</v>
      </c>
      <c r="L28" t="s">
        <v>7</v>
      </c>
      <c r="M28" t="s">
        <v>89</v>
      </c>
    </row>
    <row r="29" spans="1:13" x14ac:dyDescent="0.25">
      <c r="A29" t="s">
        <v>91</v>
      </c>
      <c r="B29" s="1" t="s">
        <v>90</v>
      </c>
      <c r="C29">
        <f>27+10</f>
        <v>37</v>
      </c>
      <c r="G29">
        <f>C29</f>
        <v>37</v>
      </c>
      <c r="H29">
        <f>16+10</f>
        <v>26</v>
      </c>
      <c r="I29">
        <f t="shared" si="0"/>
        <v>63</v>
      </c>
      <c r="J29" t="s">
        <v>92</v>
      </c>
      <c r="L29" t="s">
        <v>7</v>
      </c>
    </row>
    <row r="30" spans="1:13" x14ac:dyDescent="0.25">
      <c r="A30" t="s">
        <v>94</v>
      </c>
      <c r="B30" s="1" t="s">
        <v>93</v>
      </c>
      <c r="I30">
        <f t="shared" si="0"/>
        <v>0</v>
      </c>
      <c r="L30" t="s">
        <v>7</v>
      </c>
      <c r="M30" t="s">
        <v>95</v>
      </c>
    </row>
    <row r="31" spans="1:13" x14ac:dyDescent="0.25">
      <c r="A31" t="s">
        <v>96</v>
      </c>
      <c r="B31" s="1" t="s">
        <v>97</v>
      </c>
      <c r="G31">
        <v>20</v>
      </c>
      <c r="H31">
        <v>20</v>
      </c>
      <c r="I31">
        <f t="shared" si="0"/>
        <v>40</v>
      </c>
      <c r="J31" t="s">
        <v>88</v>
      </c>
      <c r="L31" t="s">
        <v>7</v>
      </c>
      <c r="M31" t="s">
        <v>98</v>
      </c>
    </row>
    <row r="32" spans="1:13" x14ac:dyDescent="0.25">
      <c r="A32" t="s">
        <v>99</v>
      </c>
      <c r="B32" s="1" t="s">
        <v>100</v>
      </c>
      <c r="C32">
        <v>9</v>
      </c>
      <c r="D32">
        <v>7</v>
      </c>
      <c r="G32">
        <v>14</v>
      </c>
      <c r="H32">
        <v>20</v>
      </c>
      <c r="I32">
        <f t="shared" si="0"/>
        <v>34</v>
      </c>
      <c r="J32" t="s">
        <v>101</v>
      </c>
      <c r="L32" t="s">
        <v>7</v>
      </c>
    </row>
    <row r="33" spans="1:13" x14ac:dyDescent="0.25">
      <c r="A33" t="s">
        <v>103</v>
      </c>
      <c r="B33" s="1" t="s">
        <v>102</v>
      </c>
      <c r="C33">
        <v>22</v>
      </c>
      <c r="G33">
        <v>22</v>
      </c>
      <c r="H33">
        <v>23</v>
      </c>
      <c r="I33">
        <f t="shared" si="0"/>
        <v>45</v>
      </c>
      <c r="J33" t="s">
        <v>37</v>
      </c>
      <c r="L33" t="s">
        <v>7</v>
      </c>
    </row>
    <row r="34" spans="1:13" x14ac:dyDescent="0.25">
      <c r="A34" t="s">
        <v>104</v>
      </c>
      <c r="B34" s="1" t="s">
        <v>105</v>
      </c>
      <c r="C34">
        <f>43+31</f>
        <v>74</v>
      </c>
      <c r="D34">
        <f>33+25</f>
        <v>58</v>
      </c>
      <c r="G34">
        <f>SUM(C34:D34)</f>
        <v>132</v>
      </c>
      <c r="H34">
        <f>72+55</f>
        <v>127</v>
      </c>
      <c r="I34">
        <f t="shared" si="0"/>
        <v>259</v>
      </c>
      <c r="J34" t="s">
        <v>106</v>
      </c>
      <c r="L34" t="s">
        <v>7</v>
      </c>
    </row>
    <row r="35" spans="1:13" x14ac:dyDescent="0.25">
      <c r="A35" t="s">
        <v>107</v>
      </c>
      <c r="B35" s="1" t="s">
        <v>108</v>
      </c>
      <c r="C35">
        <f>27+22</f>
        <v>49</v>
      </c>
      <c r="D35">
        <v>3</v>
      </c>
      <c r="F35">
        <v>2</v>
      </c>
      <c r="G35">
        <f>SUM(C35:F35)</f>
        <v>54</v>
      </c>
      <c r="H35">
        <v>28</v>
      </c>
      <c r="I35">
        <f t="shared" si="0"/>
        <v>82</v>
      </c>
      <c r="J35" t="s">
        <v>8</v>
      </c>
      <c r="L35" t="s">
        <v>7</v>
      </c>
      <c r="M35" t="s">
        <v>109</v>
      </c>
    </row>
    <row r="36" spans="1:13" x14ac:dyDescent="0.25">
      <c r="A36" t="s">
        <v>111</v>
      </c>
      <c r="B36" s="1" t="s">
        <v>110</v>
      </c>
      <c r="I36">
        <f t="shared" si="0"/>
        <v>0</v>
      </c>
      <c r="L36" t="s">
        <v>7</v>
      </c>
      <c r="M36" t="s">
        <v>112</v>
      </c>
    </row>
    <row r="37" spans="1:13" x14ac:dyDescent="0.25">
      <c r="A37" t="s">
        <v>113</v>
      </c>
      <c r="B37" s="1" t="s">
        <v>114</v>
      </c>
      <c r="D37">
        <f>60+88</f>
        <v>148</v>
      </c>
      <c r="G37">
        <f>D37</f>
        <v>148</v>
      </c>
      <c r="H37">
        <v>148</v>
      </c>
      <c r="I37">
        <f t="shared" si="0"/>
        <v>296</v>
      </c>
      <c r="J37" t="s">
        <v>88</v>
      </c>
      <c r="L37" t="s">
        <v>7</v>
      </c>
    </row>
    <row r="38" spans="1:13" x14ac:dyDescent="0.25">
      <c r="A38" t="s">
        <v>115</v>
      </c>
      <c r="B38" s="1" t="s">
        <v>116</v>
      </c>
      <c r="I38">
        <f t="shared" si="0"/>
        <v>0</v>
      </c>
      <c r="L38" t="s">
        <v>7</v>
      </c>
      <c r="M38" t="s">
        <v>117</v>
      </c>
    </row>
    <row r="39" spans="1:13" x14ac:dyDescent="0.25">
      <c r="A39" t="s">
        <v>120</v>
      </c>
      <c r="B39" s="1" t="s">
        <v>119</v>
      </c>
      <c r="I39">
        <f t="shared" si="0"/>
        <v>0</v>
      </c>
      <c r="L39" t="s">
        <v>7</v>
      </c>
      <c r="M39" t="s">
        <v>118</v>
      </c>
    </row>
    <row r="40" spans="1:13" x14ac:dyDescent="0.25">
      <c r="A40" t="s">
        <v>121</v>
      </c>
      <c r="B40" s="1" t="s">
        <v>122</v>
      </c>
      <c r="C40">
        <f>25*2</f>
        <v>50</v>
      </c>
      <c r="D40">
        <f>19*2</f>
        <v>38</v>
      </c>
      <c r="G40">
        <f>SUM(C40:D40)</f>
        <v>88</v>
      </c>
      <c r="H40">
        <v>0</v>
      </c>
      <c r="I40">
        <f t="shared" si="0"/>
        <v>88</v>
      </c>
      <c r="J40" t="s">
        <v>42</v>
      </c>
      <c r="L40" t="s">
        <v>7</v>
      </c>
      <c r="M40" t="s">
        <v>123</v>
      </c>
    </row>
    <row r="41" spans="1:13" x14ac:dyDescent="0.25">
      <c r="A41" t="s">
        <v>124</v>
      </c>
      <c r="B41" s="1" t="s">
        <v>125</v>
      </c>
      <c r="C41">
        <v>6</v>
      </c>
      <c r="G41">
        <v>6</v>
      </c>
      <c r="H41">
        <v>6</v>
      </c>
      <c r="I41">
        <f t="shared" si="0"/>
        <v>12</v>
      </c>
      <c r="J41" t="s">
        <v>42</v>
      </c>
      <c r="L41" t="s">
        <v>7</v>
      </c>
    </row>
    <row r="42" spans="1:13" x14ac:dyDescent="0.25">
      <c r="A42" t="s">
        <v>126</v>
      </c>
      <c r="B42" s="1" t="s">
        <v>127</v>
      </c>
      <c r="D42">
        <v>61</v>
      </c>
      <c r="G42">
        <v>61</v>
      </c>
      <c r="H42">
        <v>10</v>
      </c>
      <c r="I42">
        <f t="shared" si="0"/>
        <v>71</v>
      </c>
      <c r="J42" t="s">
        <v>88</v>
      </c>
      <c r="L42" t="s">
        <v>7</v>
      </c>
    </row>
    <row r="43" spans="1:13" x14ac:dyDescent="0.25">
      <c r="A43" t="s">
        <v>130</v>
      </c>
      <c r="B43" s="1" t="s">
        <v>129</v>
      </c>
      <c r="I43">
        <f t="shared" si="0"/>
        <v>0</v>
      </c>
      <c r="J43" t="s">
        <v>88</v>
      </c>
      <c r="L43" t="s">
        <v>7</v>
      </c>
      <c r="M43" t="s">
        <v>123</v>
      </c>
    </row>
    <row r="44" spans="1:13" x14ac:dyDescent="0.25">
      <c r="I44">
        <f t="shared" si="0"/>
        <v>0</v>
      </c>
    </row>
    <row r="45" spans="1:13" x14ac:dyDescent="0.25">
      <c r="I45">
        <f t="shared" si="0"/>
        <v>0</v>
      </c>
    </row>
    <row r="46" spans="1:13" x14ac:dyDescent="0.25">
      <c r="I46">
        <f t="shared" si="0"/>
        <v>0</v>
      </c>
    </row>
    <row r="47" spans="1:13" x14ac:dyDescent="0.25">
      <c r="I47">
        <f t="shared" si="0"/>
        <v>0</v>
      </c>
    </row>
    <row r="48" spans="1:13" x14ac:dyDescent="0.25">
      <c r="I48">
        <f t="shared" si="0"/>
        <v>0</v>
      </c>
    </row>
    <row r="49" spans="9:9" x14ac:dyDescent="0.25">
      <c r="I49">
        <f t="shared" si="0"/>
        <v>0</v>
      </c>
    </row>
    <row r="50" spans="9:9" x14ac:dyDescent="0.25">
      <c r="I50">
        <f t="shared" si="0"/>
        <v>0</v>
      </c>
    </row>
    <row r="51" spans="9:9" x14ac:dyDescent="0.25">
      <c r="I51">
        <f t="shared" si="0"/>
        <v>0</v>
      </c>
    </row>
    <row r="52" spans="9:9" x14ac:dyDescent="0.25">
      <c r="I52">
        <f t="shared" si="0"/>
        <v>0</v>
      </c>
    </row>
    <row r="53" spans="9:9" x14ac:dyDescent="0.25">
      <c r="I53">
        <f t="shared" si="0"/>
        <v>0</v>
      </c>
    </row>
    <row r="54" spans="9:9" x14ac:dyDescent="0.25">
      <c r="I54">
        <f t="shared" si="0"/>
        <v>0</v>
      </c>
    </row>
    <row r="55" spans="9:9" x14ac:dyDescent="0.25">
      <c r="I55">
        <f t="shared" si="0"/>
        <v>0</v>
      </c>
    </row>
    <row r="56" spans="9:9" x14ac:dyDescent="0.25">
      <c r="I56">
        <f t="shared" si="0"/>
        <v>0</v>
      </c>
    </row>
    <row r="57" spans="9:9" x14ac:dyDescent="0.25">
      <c r="I57">
        <f t="shared" si="0"/>
        <v>0</v>
      </c>
    </row>
    <row r="58" spans="9:9" x14ac:dyDescent="0.25">
      <c r="I58">
        <f t="shared" si="0"/>
        <v>0</v>
      </c>
    </row>
    <row r="59" spans="9:9" x14ac:dyDescent="0.25">
      <c r="I59">
        <f t="shared" si="0"/>
        <v>0</v>
      </c>
    </row>
    <row r="60" spans="9:9" x14ac:dyDescent="0.25">
      <c r="I60">
        <f t="shared" si="0"/>
        <v>0</v>
      </c>
    </row>
    <row r="61" spans="9:9" x14ac:dyDescent="0.25">
      <c r="I61">
        <f t="shared" si="0"/>
        <v>0</v>
      </c>
    </row>
    <row r="62" spans="9:9" x14ac:dyDescent="0.25">
      <c r="I62">
        <f t="shared" si="0"/>
        <v>0</v>
      </c>
    </row>
    <row r="63" spans="9:9" x14ac:dyDescent="0.25">
      <c r="I63">
        <f t="shared" si="0"/>
        <v>0</v>
      </c>
    </row>
    <row r="64" spans="9:9" x14ac:dyDescent="0.25">
      <c r="I64">
        <f t="shared" si="0"/>
        <v>0</v>
      </c>
    </row>
    <row r="65" spans="9:9" x14ac:dyDescent="0.25">
      <c r="I65">
        <f t="shared" si="0"/>
        <v>0</v>
      </c>
    </row>
    <row r="66" spans="9:9" x14ac:dyDescent="0.25">
      <c r="I66">
        <f t="shared" si="0"/>
        <v>0</v>
      </c>
    </row>
    <row r="67" spans="9:9" x14ac:dyDescent="0.25">
      <c r="I67">
        <f>G67+H67</f>
        <v>0</v>
      </c>
    </row>
    <row r="68" spans="9:9" x14ac:dyDescent="0.25">
      <c r="I68">
        <f>G68+H68</f>
        <v>0</v>
      </c>
    </row>
    <row r="69" spans="9:9" x14ac:dyDescent="0.25">
      <c r="I69">
        <f>G69+H69</f>
        <v>0</v>
      </c>
    </row>
    <row r="70" spans="9:9" x14ac:dyDescent="0.25">
      <c r="I70">
        <f>G70+H70</f>
        <v>0</v>
      </c>
    </row>
  </sheetData>
  <conditionalFormatting sqref="L2:L43">
    <cfRule type="containsText" dxfId="2" priority="1" operator="containsText" text="No">
      <formula>NOT(ISERROR(SEARCH("No",L2)))</formula>
    </cfRule>
    <cfRule type="containsText" dxfId="1" priority="2" operator="containsText" text="On Demand">
      <formula>NOT(ISERROR(SEARCH("On Demand",L2)))</formula>
    </cfRule>
    <cfRule type="containsText" dxfId="0" priority="3" operator="containsText" text="Available">
      <formula>NOT(ISERROR(SEARCH("Available",L2)))</formula>
    </cfRule>
  </conditionalFormatting>
  <hyperlinks>
    <hyperlink ref="B2" r:id="rId1" xr:uid="{FF5A7124-7BBD-4E86-AC10-67042DB0C9EC}"/>
    <hyperlink ref="B3" r:id="rId2" xr:uid="{F93AA133-F0FD-474A-8AE7-B2F8868B762A}"/>
    <hyperlink ref="B4" r:id="rId3" xr:uid="{149F56A9-496B-46D3-AF1E-85E89ECB536A}"/>
    <hyperlink ref="B5" r:id="rId4" xr:uid="{AAB4C112-4791-4101-8737-850879D71F73}"/>
    <hyperlink ref="B6" r:id="rId5" xr:uid="{65640280-0DDF-42DF-BFBA-A474D616F22B}"/>
    <hyperlink ref="B7" r:id="rId6" xr:uid="{C9AE6FB7-4EE0-42AD-96B7-CA83D9EB8D82}"/>
    <hyperlink ref="B8" r:id="rId7" xr:uid="{8791BBB4-546F-4CBC-AB7E-6D07AF158E1B}"/>
    <hyperlink ref="B9" r:id="rId8" xr:uid="{8500151B-01D1-41C7-8118-8EC1A36669A3}"/>
    <hyperlink ref="B10" r:id="rId9" xr:uid="{BA5B019F-9D63-4035-B7CE-A3F9F383C528}"/>
    <hyperlink ref="B11" r:id="rId10" xr:uid="{8BDA523A-324F-4D29-9C6C-52ADA6F48295}"/>
    <hyperlink ref="B12" r:id="rId11" location="app2" xr:uid="{F1D303B3-6139-4875-BBC5-E1412BAA128A}"/>
    <hyperlink ref="B13" r:id="rId12" xr:uid="{D35955C6-E7A1-4CD8-B053-312685F51ED9}"/>
    <hyperlink ref="B14" r:id="rId13" xr:uid="{C2AF047C-B79F-451B-9758-D67AC6A1CA84}"/>
    <hyperlink ref="B15" r:id="rId14" xr:uid="{C6F0E088-ACCB-486D-AB0C-DDA8219C22F7}"/>
    <hyperlink ref="B16" r:id="rId15" xr:uid="{D5EEC243-4970-457A-8295-884A350A9AAC}"/>
    <hyperlink ref="B17" r:id="rId16" xr:uid="{C48E973E-5B65-4425-86E3-B9B074499128}"/>
    <hyperlink ref="B18" r:id="rId17" xr:uid="{F750FFC9-68BE-4789-A081-B403F8053E92}"/>
    <hyperlink ref="B19" r:id="rId18" xr:uid="{9FC2B9D4-051D-459C-8C41-68E8B1ED6854}"/>
    <hyperlink ref="B20" r:id="rId19" xr:uid="{7977382E-207E-4375-93CF-FEB0F9045CB3}"/>
    <hyperlink ref="B21" r:id="rId20" xr:uid="{2236850F-26DF-4AC8-8862-A3E9253865B1}"/>
    <hyperlink ref="B22" r:id="rId21" xr:uid="{244BFA89-321A-49E7-9A2E-291B13B0CF43}"/>
    <hyperlink ref="B23" r:id="rId22" xr:uid="{B68EA03A-1DAC-4863-BEF2-08B3D726BBD9}"/>
    <hyperlink ref="B24" r:id="rId23" xr:uid="{396F4423-5C9B-41D9-BE48-D91D9E33FEEE}"/>
    <hyperlink ref="B25" r:id="rId24" xr:uid="{BFB9CAF7-AB55-47D0-91AB-A627238A26AA}"/>
    <hyperlink ref="B26" r:id="rId25" xr:uid="{AE5294AC-FA65-4E82-989F-D6CB7ED7510C}"/>
    <hyperlink ref="B27" r:id="rId26" xr:uid="{6D63F112-9236-4ABB-AE93-9B1DD60BF3AF}"/>
    <hyperlink ref="B28" r:id="rId27" xr:uid="{F398EAAD-C9CA-44AB-8538-E6128BCAF3D5}"/>
    <hyperlink ref="B29" r:id="rId28" xr:uid="{C492A6C6-9E20-45F9-98AC-33058DA1E29A}"/>
    <hyperlink ref="B30" r:id="rId29" xr:uid="{F83ACF7B-4583-4F6F-AC40-43EE127EE169}"/>
    <hyperlink ref="B31" r:id="rId30" xr:uid="{1485CC8D-A489-4073-8419-5AB0812AC687}"/>
    <hyperlink ref="B32" r:id="rId31" xr:uid="{84F5EB4D-6693-41CB-8FF3-4DC433F241DD}"/>
    <hyperlink ref="B33" r:id="rId32" xr:uid="{106C6FCA-73F1-4677-B156-63ED63ED8490}"/>
    <hyperlink ref="B34" r:id="rId33" xr:uid="{17366FA4-5C3F-4D13-A965-2E4EB3ACB816}"/>
    <hyperlink ref="B35" r:id="rId34" xr:uid="{4B00475F-F1EA-4C75-8AD9-F5E5FA50D81D}"/>
    <hyperlink ref="B36" r:id="rId35" xr:uid="{2F2BA227-465E-4608-A76B-6370B7E3DF6D}"/>
    <hyperlink ref="B37" r:id="rId36" xr:uid="{607B8335-8EEF-4505-A1A3-7A885BE3B24E}"/>
    <hyperlink ref="B38" r:id="rId37" xr:uid="{47664ACE-D5CB-4A6B-B008-46CAE3CF7C14}"/>
    <hyperlink ref="B39" r:id="rId38" xr:uid="{BEA317C7-F760-4C92-9B9D-09F799590A5E}"/>
    <hyperlink ref="B40" r:id="rId39" xr:uid="{01AEEE72-70C4-440D-A779-D0A2AB3A333C}"/>
    <hyperlink ref="B41" r:id="rId40" xr:uid="{1DA2825A-EC92-4935-86DD-02720EECA3F5}"/>
    <hyperlink ref="B42" r:id="rId41" xr:uid="{8230A155-3993-4F4B-A64D-7D67E11D2334}"/>
    <hyperlink ref="B43" r:id="rId42" xr:uid="{3767905B-4654-41A8-9AED-098319316D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 Fredrik</dc:creator>
  <cp:lastModifiedBy>Ole Fredrik</cp:lastModifiedBy>
  <dcterms:created xsi:type="dcterms:W3CDTF">2021-08-26T11:18:49Z</dcterms:created>
  <dcterms:modified xsi:type="dcterms:W3CDTF">2021-08-31T11:57:41Z</dcterms:modified>
</cp:coreProperties>
</file>