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0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pivotTables/pivotTable9.xml" ContentType="application/vnd.openxmlformats-officedocument.spreadsheetml.pivotTab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10.xml" ContentType="application/vnd.openxmlformats-officedocument.spreadsheetml.pivotTable+xml"/>
  <Override PartName="/xl/drawings/drawing1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11.xml" ContentType="application/vnd.openxmlformats-officedocument.spreadsheetml.pivotTable+xml"/>
  <Override PartName="/xl/drawings/drawing1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12.xml" ContentType="application/vnd.openxmlformats-officedocument.spreadsheetml.pivotTable+xml"/>
  <Override PartName="/xl/drawings/drawing14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Oleg\Documents\Portfolio_Excel\Анализа трендов и прогнозирование продаж\"/>
    </mc:Choice>
  </mc:AlternateContent>
  <xr:revisionPtr revIDLastSave="0" documentId="13_ncr:1_{09C70459-0DEB-4F6A-8B79-65B7EFB2A3A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интро" sheetId="5" r:id="rId1"/>
    <sheet name="Дашборд" sheetId="16" r:id="rId2"/>
    <sheet name="Продажи магазинов" sheetId="6" r:id="rId3"/>
    <sheet name="Выгода клиентам" sheetId="12" r:id="rId4"/>
    <sheet name="Суммарные продажи по магазинам" sheetId="14" r:id="rId5"/>
    <sheet name="Анализ цен внутри категории по " sheetId="17" r:id="rId6"/>
    <sheet name="Суммарные продажи по поставщика" sheetId="18" r:id="rId7"/>
    <sheet name="Суммарные продажи по категориям" sheetId="19" r:id="rId8"/>
    <sheet name="Среднее кол-во по категориям" sheetId="20" r:id="rId9"/>
    <sheet name="суммарные продажи по странам" sheetId="27" r:id="rId10"/>
    <sheet name="продажи" sheetId="1" r:id="rId11"/>
    <sheet name="товар" sheetId="2" r:id="rId12"/>
    <sheet name="География клиента" sheetId="15" r:id="rId13"/>
    <sheet name="Лайфтайм клиентов" sheetId="24" r:id="rId14"/>
    <sheet name="Кол-во клиентов в программе лоя" sheetId="26" r:id="rId15"/>
    <sheet name="частотность имен для рекламной " sheetId="31" r:id="rId16"/>
    <sheet name="клиенты" sheetId="4" r:id="rId17"/>
    <sheet name="коды стран" sheetId="3" r:id="rId18"/>
  </sheets>
  <definedNames>
    <definedName name="_xlchart.v1.0" hidden="1">продажи!$P$3</definedName>
    <definedName name="_xlchart.v1.1" hidden="1">продажи!$P$4:$P$989</definedName>
    <definedName name="_xlchart.v1.2" hidden="1">продажи!$P$3</definedName>
    <definedName name="_xlchart.v1.3" hidden="1">продажи!$P$4:$P$989</definedName>
    <definedName name="Срез_id_клиента">#N/A</definedName>
    <definedName name="Срез_id_товара">#N/A</definedName>
    <definedName name="Срез_id_чека">#N/A</definedName>
    <definedName name="Срез_Годы__дата_создания_чека">#N/A</definedName>
    <definedName name="Срез_дата_создания_чека">#N/A</definedName>
    <definedName name="Срез_Кварталы__дата_создания_чека">#N/A</definedName>
    <definedName name="Срез_Месяцы__дата_создания_чека">#N/A</definedName>
    <definedName name="Срез_сумма_чека">#N/A</definedName>
    <definedName name="Срез_цена_за_шт_в_рублях">#N/A</definedName>
  </definedNames>
  <calcPr calcId="191029"/>
  <pivotCaches>
    <pivotCache cacheId="0" r:id="rId19"/>
    <pivotCache cacheId="1" r:id="rId20"/>
    <pivotCache cacheId="2" r:id="rId21"/>
    <pivotCache cacheId="3" r:id="rId22"/>
  </pivotCaches>
  <extLst>
    <ext xmlns:x14="http://schemas.microsoft.com/office/spreadsheetml/2009/9/main" uri="{BBE1A952-AA13-448e-AADC-164F8A28A991}">
      <x14:slicerCaches>
        <x14:slicerCache r:id="rId23"/>
        <x14:slicerCache r:id="rId24"/>
        <x14:slicerCache r:id="rId25"/>
        <x14:slicerCache r:id="rId26"/>
        <x14:slicerCache r:id="rId27"/>
        <x14:slicerCache r:id="rId28"/>
        <x14:slicerCache r:id="rId29"/>
        <x14:slicerCache r:id="rId30"/>
        <x14:slicerCache r:id="rId31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3" i="1" l="1"/>
  <c r="M233" i="1"/>
  <c r="O233" i="1"/>
  <c r="P233" i="1" s="1"/>
  <c r="Q233" i="1"/>
  <c r="J234" i="1"/>
  <c r="M234" i="1"/>
  <c r="O234" i="1"/>
  <c r="P234" i="1" s="1"/>
  <c r="Q234" i="1"/>
  <c r="M4" i="4"/>
  <c r="M419" i="4"/>
  <c r="M418" i="4"/>
  <c r="M402" i="4"/>
  <c r="M401" i="4"/>
  <c r="M400" i="4"/>
  <c r="M399" i="4"/>
  <c r="M396" i="4"/>
  <c r="M392" i="4"/>
  <c r="M391" i="4"/>
  <c r="M390" i="4"/>
  <c r="M387" i="4"/>
  <c r="M386" i="4"/>
  <c r="M379" i="4"/>
  <c r="M378" i="4"/>
  <c r="M377" i="4"/>
  <c r="M376" i="4"/>
  <c r="M370" i="4"/>
  <c r="M367" i="4"/>
  <c r="M366" i="4"/>
  <c r="M365" i="4"/>
  <c r="M364" i="4"/>
  <c r="M358" i="4"/>
  <c r="M357" i="4"/>
  <c r="M356" i="4"/>
  <c r="M355" i="4"/>
  <c r="M354" i="4"/>
  <c r="M352" i="4"/>
  <c r="M351" i="4"/>
  <c r="M350" i="4"/>
  <c r="M349" i="4"/>
  <c r="M348" i="4"/>
  <c r="M347" i="4"/>
  <c r="M345" i="4"/>
  <c r="M343" i="4"/>
  <c r="M342" i="4"/>
  <c r="M339" i="4"/>
  <c r="M336" i="4"/>
  <c r="M335" i="4"/>
  <c r="M334" i="4"/>
  <c r="M333" i="4"/>
  <c r="M332" i="4"/>
  <c r="M331" i="4"/>
  <c r="M330" i="4"/>
  <c r="M329" i="4"/>
  <c r="M328" i="4"/>
  <c r="M301" i="4"/>
  <c r="M299" i="4"/>
  <c r="M296" i="4"/>
  <c r="M295" i="4"/>
  <c r="M294" i="4"/>
  <c r="M293" i="4"/>
  <c r="M292" i="4"/>
  <c r="M291" i="4"/>
  <c r="M290" i="4"/>
  <c r="M289" i="4"/>
  <c r="M286" i="4"/>
  <c r="M283" i="4"/>
  <c r="M280" i="4"/>
  <c r="M279" i="4"/>
  <c r="M278" i="4"/>
  <c r="M277" i="4"/>
  <c r="M274" i="4"/>
  <c r="M273" i="4"/>
  <c r="M271" i="4"/>
  <c r="M270" i="4"/>
  <c r="M268" i="4"/>
  <c r="M267" i="4"/>
  <c r="M266" i="4"/>
  <c r="M265" i="4"/>
  <c r="M264" i="4"/>
  <c r="M262" i="4"/>
  <c r="M261" i="4"/>
  <c r="M260" i="4"/>
  <c r="M259" i="4"/>
  <c r="M256" i="4"/>
  <c r="M255" i="4"/>
  <c r="M253" i="4"/>
  <c r="M252" i="4"/>
  <c r="M251" i="4"/>
  <c r="M250" i="4"/>
  <c r="M249" i="4"/>
  <c r="M245" i="4"/>
  <c r="M243" i="4"/>
  <c r="M242" i="4"/>
  <c r="M237" i="4"/>
  <c r="M236" i="4"/>
  <c r="M222" i="4"/>
  <c r="M221" i="4"/>
  <c r="M219" i="4"/>
  <c r="M208" i="4"/>
  <c r="M207" i="4"/>
  <c r="M206" i="4"/>
  <c r="M205" i="4"/>
  <c r="M203" i="4"/>
  <c r="M202" i="4"/>
  <c r="M200" i="4"/>
  <c r="M199" i="4"/>
  <c r="M198" i="4"/>
  <c r="M197" i="4"/>
  <c r="M196" i="4"/>
  <c r="M195" i="4"/>
  <c r="M194" i="4"/>
  <c r="M192" i="4"/>
  <c r="M191" i="4"/>
  <c r="M190" i="4"/>
  <c r="M189" i="4"/>
  <c r="M188" i="4"/>
  <c r="M186" i="4"/>
  <c r="M185" i="4"/>
  <c r="M184" i="4"/>
  <c r="M182" i="4"/>
  <c r="M181" i="4"/>
  <c r="M179" i="4"/>
  <c r="M178" i="4"/>
  <c r="M177" i="4"/>
  <c r="M174" i="4"/>
  <c r="M173" i="4"/>
  <c r="M166" i="4"/>
  <c r="M165" i="4"/>
  <c r="M164" i="4"/>
  <c r="M163" i="4"/>
  <c r="M150" i="4"/>
  <c r="M149" i="4"/>
  <c r="M140" i="4"/>
  <c r="M139" i="4"/>
  <c r="M138" i="4"/>
  <c r="M113" i="4"/>
  <c r="M111" i="4"/>
  <c r="M110" i="4"/>
  <c r="M101" i="4"/>
  <c r="M99" i="4"/>
  <c r="M98" i="4"/>
  <c r="M86" i="4"/>
  <c r="M85" i="4"/>
  <c r="M84" i="4"/>
  <c r="M82" i="4"/>
  <c r="M7" i="4"/>
  <c r="M5" i="4"/>
  <c r="M6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3" i="4"/>
  <c r="M87" i="4"/>
  <c r="M88" i="4"/>
  <c r="M89" i="4"/>
  <c r="M90" i="4"/>
  <c r="M91" i="4"/>
  <c r="M92" i="4"/>
  <c r="M93" i="4"/>
  <c r="M94" i="4"/>
  <c r="M95" i="4"/>
  <c r="M96" i="4"/>
  <c r="M97" i="4"/>
  <c r="M100" i="4"/>
  <c r="M102" i="4"/>
  <c r="M103" i="4"/>
  <c r="M104" i="4"/>
  <c r="M105" i="4"/>
  <c r="M106" i="4"/>
  <c r="M107" i="4"/>
  <c r="M108" i="4"/>
  <c r="M109" i="4"/>
  <c r="M112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41" i="4"/>
  <c r="M142" i="4"/>
  <c r="M143" i="4"/>
  <c r="M144" i="4"/>
  <c r="M145" i="4"/>
  <c r="M146" i="4"/>
  <c r="M147" i="4"/>
  <c r="M148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7" i="4"/>
  <c r="M168" i="4"/>
  <c r="M169" i="4"/>
  <c r="M170" i="4"/>
  <c r="M171" i="4"/>
  <c r="M172" i="4"/>
  <c r="M175" i="4"/>
  <c r="M176" i="4"/>
  <c r="M180" i="4"/>
  <c r="M183" i="4"/>
  <c r="M187" i="4"/>
  <c r="M193" i="4"/>
  <c r="M201" i="4"/>
  <c r="M204" i="4"/>
  <c r="M209" i="4"/>
  <c r="M210" i="4"/>
  <c r="M211" i="4"/>
  <c r="M212" i="4"/>
  <c r="M213" i="4"/>
  <c r="M214" i="4"/>
  <c r="M215" i="4"/>
  <c r="M216" i="4"/>
  <c r="M217" i="4"/>
  <c r="M218" i="4"/>
  <c r="M220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8" i="4"/>
  <c r="M239" i="4"/>
  <c r="M240" i="4"/>
  <c r="M241" i="4"/>
  <c r="M244" i="4"/>
  <c r="M246" i="4"/>
  <c r="M247" i="4"/>
  <c r="M248" i="4"/>
  <c r="M254" i="4"/>
  <c r="M257" i="4"/>
  <c r="M258" i="4"/>
  <c r="M263" i="4"/>
  <c r="M269" i="4"/>
  <c r="M272" i="4"/>
  <c r="M275" i="4"/>
  <c r="M276" i="4"/>
  <c r="M281" i="4"/>
  <c r="M282" i="4"/>
  <c r="M284" i="4"/>
  <c r="M285" i="4"/>
  <c r="M287" i="4"/>
  <c r="M288" i="4"/>
  <c r="M297" i="4"/>
  <c r="M298" i="4"/>
  <c r="M300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37" i="4"/>
  <c r="M338" i="4"/>
  <c r="M340" i="4"/>
  <c r="M341" i="4"/>
  <c r="M344" i="4"/>
  <c r="M346" i="4"/>
  <c r="M353" i="4"/>
  <c r="M359" i="4"/>
  <c r="M360" i="4"/>
  <c r="M361" i="4"/>
  <c r="M362" i="4"/>
  <c r="M363" i="4"/>
  <c r="M368" i="4"/>
  <c r="M369" i="4"/>
  <c r="M371" i="4"/>
  <c r="M372" i="4"/>
  <c r="M373" i="4"/>
  <c r="M374" i="4"/>
  <c r="M375" i="4"/>
  <c r="M380" i="4"/>
  <c r="M381" i="4"/>
  <c r="M382" i="4"/>
  <c r="M383" i="4"/>
  <c r="M384" i="4"/>
  <c r="M385" i="4"/>
  <c r="M388" i="4"/>
  <c r="M389" i="4"/>
  <c r="M393" i="4"/>
  <c r="M394" i="4"/>
  <c r="M395" i="4"/>
  <c r="M397" i="4"/>
  <c r="M398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I73" i="4" l="1"/>
  <c r="I282" i="4"/>
  <c r="I292" i="4"/>
  <c r="I27" i="4"/>
  <c r="I165" i="4"/>
  <c r="I144" i="4"/>
  <c r="I300" i="4"/>
  <c r="I226" i="4"/>
  <c r="I8" i="4"/>
  <c r="I257" i="4"/>
  <c r="I16" i="4"/>
  <c r="I415" i="4"/>
  <c r="I214" i="4"/>
  <c r="I385" i="4"/>
  <c r="I194" i="4"/>
  <c r="I75" i="4"/>
  <c r="I291" i="4"/>
  <c r="I350" i="4"/>
  <c r="I288" i="4"/>
  <c r="I96" i="4"/>
  <c r="I54" i="4"/>
  <c r="I398" i="4"/>
  <c r="I195" i="4"/>
  <c r="I234" i="4"/>
  <c r="I220" i="4"/>
  <c r="I307" i="4"/>
  <c r="I404" i="4"/>
  <c r="I412" i="4"/>
  <c r="I28" i="4"/>
  <c r="I383" i="4"/>
  <c r="I169" i="4"/>
  <c r="I319" i="4"/>
  <c r="I308" i="4"/>
  <c r="I149" i="4"/>
  <c r="I341" i="4"/>
  <c r="I215" i="4"/>
  <c r="I378" i="4"/>
  <c r="I219" i="4"/>
  <c r="I310" i="4"/>
  <c r="I387" i="4"/>
  <c r="I107" i="4"/>
  <c r="I161" i="4"/>
  <c r="I265" i="4"/>
  <c r="I335" i="4"/>
  <c r="I354" i="4"/>
  <c r="I170" i="4"/>
  <c r="I179" i="4"/>
  <c r="I6" i="4"/>
  <c r="I65" i="4"/>
  <c r="I101" i="4"/>
  <c r="I408" i="4"/>
  <c r="I30" i="4"/>
  <c r="I14" i="4"/>
  <c r="I301" i="4"/>
  <c r="I154" i="4"/>
  <c r="I321" i="4"/>
  <c r="I322" i="4"/>
  <c r="I48" i="4"/>
  <c r="I148" i="4"/>
  <c r="I168" i="4"/>
  <c r="I167" i="4"/>
  <c r="I88" i="4"/>
  <c r="I302" i="4"/>
  <c r="I346" i="4"/>
  <c r="I305" i="4"/>
  <c r="I152" i="4"/>
  <c r="I221" i="4"/>
  <c r="I18" i="4"/>
  <c r="I83" i="4"/>
  <c r="I204" i="4"/>
  <c r="I409" i="4"/>
  <c r="I340" i="4"/>
  <c r="I320" i="4"/>
  <c r="I342" i="4"/>
  <c r="I143" i="4"/>
  <c r="I78" i="4"/>
  <c r="I318" i="4"/>
  <c r="I137" i="4"/>
  <c r="I360" i="4"/>
  <c r="I79" i="4"/>
  <c r="I7" i="4"/>
  <c r="I397" i="4"/>
  <c r="I134" i="4"/>
  <c r="I212" i="4"/>
  <c r="I255" i="4"/>
  <c r="I379" i="4"/>
  <c r="I283" i="4"/>
  <c r="I110" i="4"/>
  <c r="I25" i="4"/>
  <c r="I407" i="4"/>
  <c r="I368" i="4"/>
  <c r="I178" i="4"/>
  <c r="I113" i="4"/>
  <c r="I347" i="4"/>
  <c r="I269" i="4"/>
  <c r="I197" i="4"/>
  <c r="I207" i="4"/>
  <c r="I57" i="4"/>
  <c r="I370" i="4"/>
  <c r="I99" i="4"/>
  <c r="I56" i="4"/>
  <c r="I278" i="4"/>
  <c r="I393" i="4"/>
  <c r="I129" i="4"/>
  <c r="I40" i="4"/>
  <c r="I52" i="4"/>
  <c r="I189" i="4"/>
  <c r="I63" i="4"/>
  <c r="I315" i="4"/>
  <c r="I317" i="4"/>
  <c r="I381" i="4"/>
  <c r="I206" i="4"/>
  <c r="I61" i="4"/>
  <c r="I238" i="4"/>
  <c r="I11" i="4"/>
  <c r="I173" i="4"/>
  <c r="I364" i="4"/>
  <c r="I240" i="4"/>
  <c r="I337" i="4"/>
  <c r="I140" i="4"/>
  <c r="I44" i="4"/>
  <c r="I325" i="4"/>
  <c r="I82" i="4"/>
  <c r="I293" i="4"/>
  <c r="I136" i="4"/>
  <c r="I386" i="4"/>
  <c r="I208" i="4"/>
  <c r="I146" i="4"/>
  <c r="I70" i="4"/>
  <c r="I10" i="4"/>
  <c r="I71" i="4"/>
  <c r="I95" i="4"/>
  <c r="I250" i="4"/>
  <c r="I97" i="4"/>
  <c r="I352" i="4"/>
  <c r="I366" i="4"/>
  <c r="I333" i="4"/>
  <c r="I199" i="4"/>
  <c r="I42" i="4"/>
  <c r="I395" i="4"/>
  <c r="I328" i="4"/>
  <c r="I93" i="4"/>
  <c r="I418" i="4"/>
  <c r="I369" i="4"/>
  <c r="I376" i="4"/>
  <c r="I118" i="4"/>
  <c r="I171" i="4"/>
  <c r="I145" i="4"/>
  <c r="I228" i="4"/>
  <c r="I163" i="4"/>
  <c r="I241" i="4"/>
  <c r="I359" i="4"/>
  <c r="I334" i="4"/>
  <c r="I67" i="4"/>
  <c r="I384" i="4"/>
  <c r="I259" i="4"/>
  <c r="I68" i="4"/>
  <c r="I349" i="4"/>
  <c r="I224" i="4"/>
  <c r="I351" i="4"/>
  <c r="I23" i="4"/>
  <c r="I236" i="4"/>
  <c r="I39" i="4"/>
  <c r="I251" i="4"/>
  <c r="I388" i="4"/>
  <c r="I41" i="4"/>
  <c r="I81" i="4"/>
  <c r="I62" i="4"/>
  <c r="I357" i="4"/>
  <c r="I416" i="4"/>
  <c r="I180" i="4"/>
  <c r="I126" i="4"/>
  <c r="I51" i="4"/>
  <c r="I326" i="4"/>
  <c r="I38" i="4"/>
  <c r="I147" i="4"/>
  <c r="I329" i="4"/>
  <c r="I399" i="4"/>
  <c r="I396" i="4"/>
  <c r="I268" i="4"/>
  <c r="I55" i="4"/>
  <c r="I332" i="4"/>
  <c r="I12" i="4"/>
  <c r="I4" i="4"/>
  <c r="I336" i="4"/>
  <c r="I358" i="4"/>
  <c r="I162" i="4"/>
  <c r="I218" i="4"/>
  <c r="I275" i="4"/>
  <c r="I24" i="4"/>
  <c r="I59" i="4"/>
  <c r="I190" i="4"/>
  <c r="I372" i="4"/>
  <c r="I267" i="4"/>
  <c r="I103" i="4"/>
  <c r="I286" i="4"/>
  <c r="I389" i="4"/>
  <c r="I371" i="4"/>
  <c r="I158" i="4"/>
  <c r="I414" i="4"/>
  <c r="I356" i="4"/>
  <c r="I276" i="4"/>
  <c r="I139" i="4"/>
  <c r="I20" i="4"/>
  <c r="I76" i="4"/>
  <c r="I192" i="4"/>
  <c r="I242" i="4"/>
  <c r="I284" i="4"/>
  <c r="I237" i="4"/>
  <c r="I280" i="4"/>
  <c r="I72" i="4"/>
  <c r="I363" i="4"/>
  <c r="I312" i="4"/>
  <c r="I277" i="4"/>
  <c r="I13" i="4"/>
  <c r="I160" i="4"/>
  <c r="I273" i="4"/>
  <c r="I69" i="4"/>
  <c r="I254" i="4"/>
  <c r="I84" i="4"/>
  <c r="I216" i="4"/>
  <c r="I258" i="4"/>
  <c r="I413" i="4"/>
  <c r="I132" i="4"/>
  <c r="I49" i="4"/>
  <c r="I74" i="4"/>
  <c r="I271" i="4"/>
  <c r="I229" i="4"/>
  <c r="I123" i="4"/>
  <c r="I380" i="4"/>
  <c r="I253" i="4"/>
  <c r="I175" i="4"/>
  <c r="I117" i="4"/>
  <c r="I176" i="4"/>
  <c r="I36" i="4"/>
  <c r="I377" i="4"/>
  <c r="I112" i="4"/>
  <c r="I193" i="4"/>
  <c r="I121" i="4"/>
  <c r="I183" i="4"/>
  <c r="I116" i="4"/>
  <c r="I109" i="4"/>
  <c r="I304" i="4"/>
  <c r="I105" i="4"/>
  <c r="I205" i="4"/>
  <c r="I390" i="4"/>
  <c r="I156" i="4"/>
  <c r="I172" i="4"/>
  <c r="I198" i="4"/>
  <c r="I155" i="4"/>
  <c r="I401" i="4"/>
  <c r="I348" i="4"/>
  <c r="I210" i="4"/>
  <c r="I297" i="4"/>
  <c r="I331" i="4"/>
  <c r="I119" i="4"/>
  <c r="I270" i="4"/>
  <c r="I223" i="4"/>
  <c r="I77" i="4"/>
  <c r="I314" i="4"/>
  <c r="I324" i="4"/>
  <c r="I46" i="4"/>
  <c r="I111" i="4"/>
  <c r="I60" i="4"/>
  <c r="I344" i="4"/>
  <c r="I124" i="4"/>
  <c r="I227" i="4"/>
  <c r="I45" i="4"/>
  <c r="I239" i="4"/>
  <c r="I403" i="4"/>
  <c r="I37" i="4"/>
  <c r="I108" i="4"/>
  <c r="I374" i="4"/>
  <c r="I133" i="4"/>
  <c r="I400" i="4"/>
  <c r="I263" i="4"/>
  <c r="I157" i="4"/>
  <c r="I181" i="4"/>
  <c r="I230" i="4"/>
  <c r="I339" i="4"/>
  <c r="I361" i="4"/>
  <c r="I309" i="4"/>
  <c r="I406" i="4"/>
  <c r="I287" i="4"/>
  <c r="I243" i="4"/>
  <c r="I391" i="4"/>
  <c r="I87" i="4"/>
  <c r="I22" i="4"/>
  <c r="I200" i="4"/>
  <c r="I191" i="4"/>
  <c r="I303" i="4"/>
  <c r="I266" i="4"/>
  <c r="I106" i="4"/>
  <c r="I164" i="4"/>
  <c r="I142" i="4"/>
  <c r="I217" i="4"/>
  <c r="I201" i="4"/>
  <c r="I313" i="4"/>
  <c r="I114" i="4"/>
  <c r="I187" i="4"/>
  <c r="I29" i="4"/>
  <c r="I299" i="4"/>
  <c r="I327" i="4"/>
  <c r="I66" i="4"/>
  <c r="I138" i="4"/>
  <c r="I343" i="4"/>
  <c r="I285" i="4"/>
  <c r="I316" i="4"/>
  <c r="I244" i="4"/>
  <c r="I31" i="4"/>
  <c r="I186" i="4"/>
  <c r="I104" i="4"/>
  <c r="I17" i="4"/>
  <c r="I43" i="4"/>
  <c r="I249" i="4"/>
  <c r="I353" i="4"/>
  <c r="I272" i="4"/>
  <c r="I131" i="4"/>
  <c r="I252" i="4"/>
  <c r="I247" i="4"/>
  <c r="I185" i="4"/>
  <c r="I323" i="4"/>
  <c r="I211" i="4"/>
  <c r="I141" i="4"/>
  <c r="I64" i="4"/>
  <c r="I262" i="4"/>
  <c r="I203" i="4"/>
  <c r="I151" i="4"/>
  <c r="I402" i="4"/>
  <c r="I33" i="4"/>
  <c r="I375" i="4"/>
  <c r="I279" i="4"/>
  <c r="I235" i="4"/>
  <c r="I98" i="4"/>
  <c r="I135" i="4"/>
  <c r="I80" i="4"/>
  <c r="I290" i="4"/>
  <c r="I311" i="4"/>
  <c r="I120" i="4"/>
  <c r="I345" i="4"/>
  <c r="I289" i="4"/>
  <c r="I264" i="4"/>
  <c r="I122" i="4"/>
  <c r="I373" i="4"/>
  <c r="I21" i="4"/>
  <c r="I102" i="4"/>
  <c r="I92" i="4"/>
  <c r="I248" i="4"/>
  <c r="I125" i="4"/>
  <c r="I296" i="4"/>
  <c r="I410" i="4"/>
  <c r="I222" i="4"/>
  <c r="I392" i="4"/>
  <c r="I50" i="4"/>
  <c r="I91" i="4"/>
  <c r="I94" i="4"/>
  <c r="I274" i="4"/>
  <c r="I159" i="4"/>
  <c r="I182" i="4"/>
  <c r="I225" i="4"/>
  <c r="I330" i="4"/>
  <c r="I130" i="4"/>
  <c r="I100" i="4"/>
  <c r="I19" i="4"/>
  <c r="I245" i="4"/>
  <c r="I306" i="4"/>
  <c r="I58" i="4"/>
  <c r="I196" i="4"/>
  <c r="I260" i="4"/>
  <c r="I394" i="4"/>
  <c r="I294" i="4"/>
  <c r="I365" i="4"/>
  <c r="I177" i="4"/>
  <c r="I256" i="4"/>
  <c r="I419" i="4"/>
  <c r="I367" i="4"/>
  <c r="I90" i="4"/>
  <c r="I231" i="4"/>
  <c r="I89" i="4"/>
  <c r="I174" i="4"/>
  <c r="I128" i="4"/>
  <c r="I26" i="4"/>
  <c r="I246" i="4"/>
  <c r="I411" i="4"/>
  <c r="I5" i="4"/>
  <c r="I85" i="4"/>
  <c r="I295" i="4"/>
  <c r="I281" i="4"/>
  <c r="I32" i="4"/>
  <c r="I15" i="4"/>
  <c r="I355" i="4"/>
  <c r="I153" i="4"/>
  <c r="I362" i="4"/>
  <c r="I202" i="4"/>
  <c r="I188" i="4"/>
  <c r="I150" i="4"/>
  <c r="I261" i="4"/>
  <c r="I382" i="4"/>
  <c r="I127" i="4"/>
  <c r="I232" i="4"/>
  <c r="I298" i="4"/>
  <c r="I405" i="4"/>
  <c r="I184" i="4"/>
  <c r="I338" i="4"/>
  <c r="I233" i="4"/>
  <c r="I35" i="4"/>
  <c r="I417" i="4"/>
  <c r="I47" i="4"/>
  <c r="I209" i="4"/>
  <c r="I9" i="4"/>
  <c r="I86" i="4"/>
  <c r="I53" i="4"/>
  <c r="I34" i="4"/>
  <c r="I115" i="4"/>
  <c r="I213" i="4"/>
  <c r="I166" i="4"/>
  <c r="O4" i="1"/>
  <c r="P4" i="1" s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P55" i="1" s="1"/>
  <c r="O56" i="1"/>
  <c r="P56" i="1" s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P68" i="1" s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P90" i="1" s="1"/>
  <c r="O91" i="1"/>
  <c r="P91" i="1" s="1"/>
  <c r="O92" i="1"/>
  <c r="P92" i="1" s="1"/>
  <c r="O93" i="1"/>
  <c r="P93" i="1" s="1"/>
  <c r="O94" i="1"/>
  <c r="P94" i="1" s="1"/>
  <c r="O95" i="1"/>
  <c r="P95" i="1" s="1"/>
  <c r="O96" i="1"/>
  <c r="P96" i="1" s="1"/>
  <c r="O97" i="1"/>
  <c r="P97" i="1" s="1"/>
  <c r="O98" i="1"/>
  <c r="P98" i="1" s="1"/>
  <c r="O99" i="1"/>
  <c r="P99" i="1" s="1"/>
  <c r="O100" i="1"/>
  <c r="P100" i="1" s="1"/>
  <c r="O101" i="1"/>
  <c r="P101" i="1" s="1"/>
  <c r="O102" i="1"/>
  <c r="P102" i="1" s="1"/>
  <c r="O103" i="1"/>
  <c r="P103" i="1" s="1"/>
  <c r="O104" i="1"/>
  <c r="P104" i="1" s="1"/>
  <c r="O105" i="1"/>
  <c r="P105" i="1" s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20" i="1"/>
  <c r="P120" i="1" s="1"/>
  <c r="O121" i="1"/>
  <c r="P121" i="1" s="1"/>
  <c r="O122" i="1"/>
  <c r="P122" i="1" s="1"/>
  <c r="O123" i="1"/>
  <c r="P123" i="1" s="1"/>
  <c r="O124" i="1"/>
  <c r="P124" i="1" s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P130" i="1" s="1"/>
  <c r="O131" i="1"/>
  <c r="P131" i="1" s="1"/>
  <c r="O132" i="1"/>
  <c r="P132" i="1" s="1"/>
  <c r="O133" i="1"/>
  <c r="P133" i="1" s="1"/>
  <c r="O134" i="1"/>
  <c r="P134" i="1" s="1"/>
  <c r="O135" i="1"/>
  <c r="P135" i="1" s="1"/>
  <c r="O136" i="1"/>
  <c r="P136" i="1" s="1"/>
  <c r="O137" i="1"/>
  <c r="P137" i="1" s="1"/>
  <c r="O138" i="1"/>
  <c r="P138" i="1" s="1"/>
  <c r="O139" i="1"/>
  <c r="P139" i="1" s="1"/>
  <c r="O140" i="1"/>
  <c r="P140" i="1" s="1"/>
  <c r="O141" i="1"/>
  <c r="P141" i="1" s="1"/>
  <c r="O142" i="1"/>
  <c r="P142" i="1" s="1"/>
  <c r="O143" i="1"/>
  <c r="P143" i="1" s="1"/>
  <c r="O144" i="1"/>
  <c r="P144" i="1" s="1"/>
  <c r="O145" i="1"/>
  <c r="P145" i="1" s="1"/>
  <c r="O146" i="1"/>
  <c r="P146" i="1" s="1"/>
  <c r="O147" i="1"/>
  <c r="P147" i="1" s="1"/>
  <c r="O148" i="1"/>
  <c r="P148" i="1" s="1"/>
  <c r="O149" i="1"/>
  <c r="P149" i="1" s="1"/>
  <c r="O150" i="1"/>
  <c r="P150" i="1" s="1"/>
  <c r="O151" i="1"/>
  <c r="P151" i="1" s="1"/>
  <c r="O152" i="1"/>
  <c r="P152" i="1" s="1"/>
  <c r="O153" i="1"/>
  <c r="P153" i="1" s="1"/>
  <c r="O154" i="1"/>
  <c r="P154" i="1" s="1"/>
  <c r="O155" i="1"/>
  <c r="P155" i="1" s="1"/>
  <c r="O156" i="1"/>
  <c r="P156" i="1" s="1"/>
  <c r="O157" i="1"/>
  <c r="P157" i="1" s="1"/>
  <c r="O158" i="1"/>
  <c r="P158" i="1" s="1"/>
  <c r="O159" i="1"/>
  <c r="P159" i="1" s="1"/>
  <c r="O160" i="1"/>
  <c r="P160" i="1" s="1"/>
  <c r="O161" i="1"/>
  <c r="P161" i="1" s="1"/>
  <c r="O162" i="1"/>
  <c r="P162" i="1" s="1"/>
  <c r="O163" i="1"/>
  <c r="P163" i="1" s="1"/>
  <c r="O164" i="1"/>
  <c r="P164" i="1" s="1"/>
  <c r="O165" i="1"/>
  <c r="P165" i="1" s="1"/>
  <c r="O166" i="1"/>
  <c r="P166" i="1" s="1"/>
  <c r="O167" i="1"/>
  <c r="P167" i="1" s="1"/>
  <c r="O168" i="1"/>
  <c r="P168" i="1" s="1"/>
  <c r="O169" i="1"/>
  <c r="P169" i="1" s="1"/>
  <c r="O170" i="1"/>
  <c r="P170" i="1" s="1"/>
  <c r="O171" i="1"/>
  <c r="P171" i="1" s="1"/>
  <c r="O172" i="1"/>
  <c r="P172" i="1" s="1"/>
  <c r="O173" i="1"/>
  <c r="P173" i="1" s="1"/>
  <c r="O174" i="1"/>
  <c r="P174" i="1" s="1"/>
  <c r="O175" i="1"/>
  <c r="P175" i="1" s="1"/>
  <c r="O176" i="1"/>
  <c r="P176" i="1" s="1"/>
  <c r="O177" i="1"/>
  <c r="P177" i="1" s="1"/>
  <c r="O178" i="1"/>
  <c r="P178" i="1" s="1"/>
  <c r="O179" i="1"/>
  <c r="P179" i="1" s="1"/>
  <c r="O180" i="1"/>
  <c r="P180" i="1" s="1"/>
  <c r="O181" i="1"/>
  <c r="P181" i="1" s="1"/>
  <c r="O182" i="1"/>
  <c r="P182" i="1" s="1"/>
  <c r="O183" i="1"/>
  <c r="P183" i="1" s="1"/>
  <c r="O184" i="1"/>
  <c r="P184" i="1" s="1"/>
  <c r="O185" i="1"/>
  <c r="P185" i="1" s="1"/>
  <c r="O186" i="1"/>
  <c r="P186" i="1" s="1"/>
  <c r="O187" i="1"/>
  <c r="P187" i="1" s="1"/>
  <c r="O188" i="1"/>
  <c r="P188" i="1" s="1"/>
  <c r="O189" i="1"/>
  <c r="P189" i="1" s="1"/>
  <c r="O190" i="1"/>
  <c r="P190" i="1" s="1"/>
  <c r="O191" i="1"/>
  <c r="P191" i="1" s="1"/>
  <c r="O192" i="1"/>
  <c r="P192" i="1" s="1"/>
  <c r="O193" i="1"/>
  <c r="P193" i="1" s="1"/>
  <c r="O194" i="1"/>
  <c r="P194" i="1" s="1"/>
  <c r="O195" i="1"/>
  <c r="P195" i="1" s="1"/>
  <c r="O196" i="1"/>
  <c r="P196" i="1" s="1"/>
  <c r="O197" i="1"/>
  <c r="P197" i="1" s="1"/>
  <c r="O198" i="1"/>
  <c r="P198" i="1" s="1"/>
  <c r="O199" i="1"/>
  <c r="P199" i="1" s="1"/>
  <c r="O200" i="1"/>
  <c r="P200" i="1" s="1"/>
  <c r="O201" i="1"/>
  <c r="P201" i="1" s="1"/>
  <c r="O202" i="1"/>
  <c r="P202" i="1" s="1"/>
  <c r="O203" i="1"/>
  <c r="P203" i="1" s="1"/>
  <c r="O204" i="1"/>
  <c r="P204" i="1" s="1"/>
  <c r="O205" i="1"/>
  <c r="P205" i="1" s="1"/>
  <c r="O206" i="1"/>
  <c r="P206" i="1" s="1"/>
  <c r="O207" i="1"/>
  <c r="P207" i="1" s="1"/>
  <c r="O208" i="1"/>
  <c r="P208" i="1" s="1"/>
  <c r="O209" i="1"/>
  <c r="P209" i="1" s="1"/>
  <c r="O210" i="1"/>
  <c r="P210" i="1" s="1"/>
  <c r="O211" i="1"/>
  <c r="P211" i="1" s="1"/>
  <c r="O212" i="1"/>
  <c r="P212" i="1" s="1"/>
  <c r="O213" i="1"/>
  <c r="P213" i="1" s="1"/>
  <c r="O214" i="1"/>
  <c r="P214" i="1" s="1"/>
  <c r="O215" i="1"/>
  <c r="P215" i="1" s="1"/>
  <c r="O216" i="1"/>
  <c r="P216" i="1" s="1"/>
  <c r="O217" i="1"/>
  <c r="P217" i="1" s="1"/>
  <c r="O218" i="1"/>
  <c r="P218" i="1" s="1"/>
  <c r="O219" i="1"/>
  <c r="P219" i="1" s="1"/>
  <c r="O220" i="1"/>
  <c r="P220" i="1" s="1"/>
  <c r="O221" i="1"/>
  <c r="P221" i="1" s="1"/>
  <c r="O222" i="1"/>
  <c r="P222" i="1" s="1"/>
  <c r="O223" i="1"/>
  <c r="P223" i="1" s="1"/>
  <c r="O224" i="1"/>
  <c r="P224" i="1" s="1"/>
  <c r="O225" i="1"/>
  <c r="P225" i="1" s="1"/>
  <c r="O226" i="1"/>
  <c r="P226" i="1" s="1"/>
  <c r="O227" i="1"/>
  <c r="P227" i="1" s="1"/>
  <c r="O228" i="1"/>
  <c r="P228" i="1" s="1"/>
  <c r="O229" i="1"/>
  <c r="P229" i="1" s="1"/>
  <c r="O230" i="1"/>
  <c r="P230" i="1" s="1"/>
  <c r="O231" i="1"/>
  <c r="P231" i="1" s="1"/>
  <c r="O232" i="1"/>
  <c r="P232" i="1" s="1"/>
  <c r="O235" i="1"/>
  <c r="P235" i="1" s="1"/>
  <c r="O236" i="1"/>
  <c r="P236" i="1" s="1"/>
  <c r="O237" i="1"/>
  <c r="P237" i="1" s="1"/>
  <c r="O238" i="1"/>
  <c r="P238" i="1" s="1"/>
  <c r="O239" i="1"/>
  <c r="P239" i="1" s="1"/>
  <c r="O240" i="1"/>
  <c r="P240" i="1" s="1"/>
  <c r="O241" i="1"/>
  <c r="P241" i="1" s="1"/>
  <c r="O242" i="1"/>
  <c r="P242" i="1" s="1"/>
  <c r="O243" i="1"/>
  <c r="P243" i="1" s="1"/>
  <c r="O244" i="1"/>
  <c r="P244" i="1" s="1"/>
  <c r="O245" i="1"/>
  <c r="P245" i="1" s="1"/>
  <c r="O246" i="1"/>
  <c r="P246" i="1" s="1"/>
  <c r="O247" i="1"/>
  <c r="P247" i="1" s="1"/>
  <c r="O248" i="1"/>
  <c r="P248" i="1" s="1"/>
  <c r="O249" i="1"/>
  <c r="P249" i="1" s="1"/>
  <c r="O250" i="1"/>
  <c r="P250" i="1" s="1"/>
  <c r="O251" i="1"/>
  <c r="P251" i="1" s="1"/>
  <c r="O252" i="1"/>
  <c r="P252" i="1" s="1"/>
  <c r="O253" i="1"/>
  <c r="P253" i="1" s="1"/>
  <c r="O254" i="1"/>
  <c r="P254" i="1" s="1"/>
  <c r="O255" i="1"/>
  <c r="P255" i="1" s="1"/>
  <c r="O256" i="1"/>
  <c r="P256" i="1" s="1"/>
  <c r="O257" i="1"/>
  <c r="P257" i="1" s="1"/>
  <c r="O258" i="1"/>
  <c r="P258" i="1" s="1"/>
  <c r="O259" i="1"/>
  <c r="P259" i="1" s="1"/>
  <c r="O260" i="1"/>
  <c r="P260" i="1" s="1"/>
  <c r="O261" i="1"/>
  <c r="P261" i="1" s="1"/>
  <c r="O262" i="1"/>
  <c r="P262" i="1" s="1"/>
  <c r="O263" i="1"/>
  <c r="P263" i="1" s="1"/>
  <c r="O264" i="1"/>
  <c r="P264" i="1" s="1"/>
  <c r="O265" i="1"/>
  <c r="P265" i="1" s="1"/>
  <c r="O266" i="1"/>
  <c r="P266" i="1" s="1"/>
  <c r="O267" i="1"/>
  <c r="P267" i="1" s="1"/>
  <c r="O268" i="1"/>
  <c r="P268" i="1" s="1"/>
  <c r="O269" i="1"/>
  <c r="P269" i="1" s="1"/>
  <c r="O270" i="1"/>
  <c r="P270" i="1" s="1"/>
  <c r="O271" i="1"/>
  <c r="P271" i="1" s="1"/>
  <c r="O272" i="1"/>
  <c r="P272" i="1" s="1"/>
  <c r="O273" i="1"/>
  <c r="P273" i="1" s="1"/>
  <c r="O274" i="1"/>
  <c r="P274" i="1" s="1"/>
  <c r="O275" i="1"/>
  <c r="P275" i="1" s="1"/>
  <c r="O276" i="1"/>
  <c r="P276" i="1" s="1"/>
  <c r="O277" i="1"/>
  <c r="P277" i="1" s="1"/>
  <c r="O278" i="1"/>
  <c r="P278" i="1" s="1"/>
  <c r="O279" i="1"/>
  <c r="P279" i="1" s="1"/>
  <c r="O280" i="1"/>
  <c r="P280" i="1" s="1"/>
  <c r="O281" i="1"/>
  <c r="P281" i="1" s="1"/>
  <c r="O282" i="1"/>
  <c r="P282" i="1" s="1"/>
  <c r="O283" i="1"/>
  <c r="P283" i="1" s="1"/>
  <c r="O284" i="1"/>
  <c r="P284" i="1" s="1"/>
  <c r="O285" i="1"/>
  <c r="P285" i="1" s="1"/>
  <c r="O286" i="1"/>
  <c r="P286" i="1" s="1"/>
  <c r="O287" i="1"/>
  <c r="P287" i="1" s="1"/>
  <c r="O288" i="1"/>
  <c r="P288" i="1" s="1"/>
  <c r="O289" i="1"/>
  <c r="P289" i="1" s="1"/>
  <c r="O290" i="1"/>
  <c r="P290" i="1" s="1"/>
  <c r="O291" i="1"/>
  <c r="P291" i="1" s="1"/>
  <c r="O292" i="1"/>
  <c r="P292" i="1" s="1"/>
  <c r="O293" i="1"/>
  <c r="P293" i="1" s="1"/>
  <c r="O294" i="1"/>
  <c r="P294" i="1" s="1"/>
  <c r="O295" i="1"/>
  <c r="P295" i="1" s="1"/>
  <c r="O296" i="1"/>
  <c r="P296" i="1" s="1"/>
  <c r="O297" i="1"/>
  <c r="P297" i="1" s="1"/>
  <c r="O298" i="1"/>
  <c r="P298" i="1" s="1"/>
  <c r="O299" i="1"/>
  <c r="P299" i="1" s="1"/>
  <c r="O300" i="1"/>
  <c r="P300" i="1" s="1"/>
  <c r="O301" i="1"/>
  <c r="P301" i="1" s="1"/>
  <c r="O302" i="1"/>
  <c r="P302" i="1" s="1"/>
  <c r="O303" i="1"/>
  <c r="P303" i="1" s="1"/>
  <c r="O304" i="1"/>
  <c r="P304" i="1" s="1"/>
  <c r="O305" i="1"/>
  <c r="P305" i="1" s="1"/>
  <c r="O306" i="1"/>
  <c r="P306" i="1" s="1"/>
  <c r="O307" i="1"/>
  <c r="P307" i="1" s="1"/>
  <c r="O308" i="1"/>
  <c r="P308" i="1" s="1"/>
  <c r="O309" i="1"/>
  <c r="P309" i="1" s="1"/>
  <c r="O310" i="1"/>
  <c r="P310" i="1" s="1"/>
  <c r="O311" i="1"/>
  <c r="P311" i="1" s="1"/>
  <c r="O312" i="1"/>
  <c r="P312" i="1" s="1"/>
  <c r="O313" i="1"/>
  <c r="P313" i="1" s="1"/>
  <c r="O314" i="1"/>
  <c r="P314" i="1" s="1"/>
  <c r="O315" i="1"/>
  <c r="P315" i="1" s="1"/>
  <c r="O316" i="1"/>
  <c r="P316" i="1" s="1"/>
  <c r="O317" i="1"/>
  <c r="P317" i="1" s="1"/>
  <c r="O318" i="1"/>
  <c r="P318" i="1" s="1"/>
  <c r="O319" i="1"/>
  <c r="P319" i="1" s="1"/>
  <c r="O320" i="1"/>
  <c r="P320" i="1" s="1"/>
  <c r="O321" i="1"/>
  <c r="P321" i="1" s="1"/>
  <c r="O322" i="1"/>
  <c r="P322" i="1" s="1"/>
  <c r="O323" i="1"/>
  <c r="P323" i="1" s="1"/>
  <c r="O324" i="1"/>
  <c r="P324" i="1" s="1"/>
  <c r="O325" i="1"/>
  <c r="P325" i="1" s="1"/>
  <c r="O326" i="1"/>
  <c r="P326" i="1" s="1"/>
  <c r="O327" i="1"/>
  <c r="P327" i="1" s="1"/>
  <c r="O328" i="1"/>
  <c r="P328" i="1" s="1"/>
  <c r="O329" i="1"/>
  <c r="P329" i="1" s="1"/>
  <c r="O330" i="1"/>
  <c r="P330" i="1" s="1"/>
  <c r="O331" i="1"/>
  <c r="P331" i="1" s="1"/>
  <c r="O332" i="1"/>
  <c r="P332" i="1" s="1"/>
  <c r="O333" i="1"/>
  <c r="P333" i="1" s="1"/>
  <c r="O334" i="1"/>
  <c r="P334" i="1" s="1"/>
  <c r="O335" i="1"/>
  <c r="P335" i="1" s="1"/>
  <c r="O336" i="1"/>
  <c r="P336" i="1" s="1"/>
  <c r="O337" i="1"/>
  <c r="P337" i="1" s="1"/>
  <c r="O338" i="1"/>
  <c r="P338" i="1" s="1"/>
  <c r="O339" i="1"/>
  <c r="P339" i="1" s="1"/>
  <c r="O340" i="1"/>
  <c r="P340" i="1" s="1"/>
  <c r="O341" i="1"/>
  <c r="P341" i="1" s="1"/>
  <c r="O342" i="1"/>
  <c r="P342" i="1" s="1"/>
  <c r="O343" i="1"/>
  <c r="P343" i="1" s="1"/>
  <c r="O344" i="1"/>
  <c r="P344" i="1" s="1"/>
  <c r="O345" i="1"/>
  <c r="P345" i="1" s="1"/>
  <c r="O346" i="1"/>
  <c r="P346" i="1" s="1"/>
  <c r="O347" i="1"/>
  <c r="P347" i="1" s="1"/>
  <c r="O348" i="1"/>
  <c r="P348" i="1" s="1"/>
  <c r="O349" i="1"/>
  <c r="P349" i="1" s="1"/>
  <c r="O350" i="1"/>
  <c r="P350" i="1" s="1"/>
  <c r="O351" i="1"/>
  <c r="P351" i="1" s="1"/>
  <c r="O352" i="1"/>
  <c r="P352" i="1" s="1"/>
  <c r="O353" i="1"/>
  <c r="P353" i="1" s="1"/>
  <c r="O354" i="1"/>
  <c r="P354" i="1" s="1"/>
  <c r="O355" i="1"/>
  <c r="P355" i="1" s="1"/>
  <c r="O356" i="1"/>
  <c r="P356" i="1" s="1"/>
  <c r="O357" i="1"/>
  <c r="P357" i="1" s="1"/>
  <c r="O358" i="1"/>
  <c r="P358" i="1" s="1"/>
  <c r="O359" i="1"/>
  <c r="P359" i="1" s="1"/>
  <c r="O360" i="1"/>
  <c r="P360" i="1" s="1"/>
  <c r="O361" i="1"/>
  <c r="P361" i="1" s="1"/>
  <c r="O362" i="1"/>
  <c r="P362" i="1" s="1"/>
  <c r="O363" i="1"/>
  <c r="P363" i="1" s="1"/>
  <c r="O364" i="1"/>
  <c r="P364" i="1" s="1"/>
  <c r="O365" i="1"/>
  <c r="P365" i="1" s="1"/>
  <c r="O366" i="1"/>
  <c r="P366" i="1" s="1"/>
  <c r="O367" i="1"/>
  <c r="P367" i="1" s="1"/>
  <c r="O368" i="1"/>
  <c r="P368" i="1" s="1"/>
  <c r="O369" i="1"/>
  <c r="P369" i="1" s="1"/>
  <c r="O370" i="1"/>
  <c r="P370" i="1" s="1"/>
  <c r="O371" i="1"/>
  <c r="P371" i="1" s="1"/>
  <c r="O372" i="1"/>
  <c r="P372" i="1" s="1"/>
  <c r="O373" i="1"/>
  <c r="P373" i="1" s="1"/>
  <c r="O374" i="1"/>
  <c r="P374" i="1" s="1"/>
  <c r="O375" i="1"/>
  <c r="P375" i="1" s="1"/>
  <c r="O376" i="1"/>
  <c r="P376" i="1" s="1"/>
  <c r="O377" i="1"/>
  <c r="P377" i="1" s="1"/>
  <c r="O378" i="1"/>
  <c r="P378" i="1" s="1"/>
  <c r="O379" i="1"/>
  <c r="P379" i="1" s="1"/>
  <c r="O380" i="1"/>
  <c r="P380" i="1" s="1"/>
  <c r="O381" i="1"/>
  <c r="P381" i="1" s="1"/>
  <c r="O382" i="1"/>
  <c r="P382" i="1" s="1"/>
  <c r="O383" i="1"/>
  <c r="P383" i="1" s="1"/>
  <c r="O384" i="1"/>
  <c r="P384" i="1" s="1"/>
  <c r="O385" i="1"/>
  <c r="P385" i="1" s="1"/>
  <c r="O386" i="1"/>
  <c r="P386" i="1" s="1"/>
  <c r="O387" i="1"/>
  <c r="P387" i="1" s="1"/>
  <c r="O388" i="1"/>
  <c r="P388" i="1" s="1"/>
  <c r="O389" i="1"/>
  <c r="P389" i="1" s="1"/>
  <c r="O390" i="1"/>
  <c r="P390" i="1" s="1"/>
  <c r="O391" i="1"/>
  <c r="P391" i="1" s="1"/>
  <c r="O392" i="1"/>
  <c r="P392" i="1" s="1"/>
  <c r="O393" i="1"/>
  <c r="P393" i="1" s="1"/>
  <c r="O394" i="1"/>
  <c r="P394" i="1" s="1"/>
  <c r="O395" i="1"/>
  <c r="P395" i="1" s="1"/>
  <c r="O396" i="1"/>
  <c r="P396" i="1" s="1"/>
  <c r="O397" i="1"/>
  <c r="P397" i="1" s="1"/>
  <c r="O398" i="1"/>
  <c r="P398" i="1" s="1"/>
  <c r="O399" i="1"/>
  <c r="P399" i="1" s="1"/>
  <c r="O400" i="1"/>
  <c r="P400" i="1" s="1"/>
  <c r="O401" i="1"/>
  <c r="P401" i="1" s="1"/>
  <c r="O402" i="1"/>
  <c r="P402" i="1" s="1"/>
  <c r="O403" i="1"/>
  <c r="P403" i="1" s="1"/>
  <c r="O404" i="1"/>
  <c r="P404" i="1" s="1"/>
  <c r="O405" i="1"/>
  <c r="P405" i="1" s="1"/>
  <c r="O406" i="1"/>
  <c r="P406" i="1" s="1"/>
  <c r="O407" i="1"/>
  <c r="P407" i="1" s="1"/>
  <c r="O408" i="1"/>
  <c r="P408" i="1" s="1"/>
  <c r="O409" i="1"/>
  <c r="P409" i="1" s="1"/>
  <c r="O410" i="1"/>
  <c r="P410" i="1" s="1"/>
  <c r="O411" i="1"/>
  <c r="P411" i="1" s="1"/>
  <c r="O412" i="1"/>
  <c r="P412" i="1" s="1"/>
  <c r="O413" i="1"/>
  <c r="P413" i="1" s="1"/>
  <c r="O414" i="1"/>
  <c r="P414" i="1" s="1"/>
  <c r="O415" i="1"/>
  <c r="P415" i="1" s="1"/>
  <c r="O416" i="1"/>
  <c r="P416" i="1" s="1"/>
  <c r="O417" i="1"/>
  <c r="P417" i="1" s="1"/>
  <c r="O418" i="1"/>
  <c r="P418" i="1" s="1"/>
  <c r="O419" i="1"/>
  <c r="P419" i="1" s="1"/>
  <c r="O420" i="1"/>
  <c r="P420" i="1" s="1"/>
  <c r="O421" i="1"/>
  <c r="P421" i="1" s="1"/>
  <c r="O422" i="1"/>
  <c r="P422" i="1" s="1"/>
  <c r="O423" i="1"/>
  <c r="P423" i="1" s="1"/>
  <c r="O424" i="1"/>
  <c r="P424" i="1" s="1"/>
  <c r="O425" i="1"/>
  <c r="P425" i="1" s="1"/>
  <c r="O426" i="1"/>
  <c r="P426" i="1" s="1"/>
  <c r="O427" i="1"/>
  <c r="P427" i="1" s="1"/>
  <c r="O428" i="1"/>
  <c r="P428" i="1" s="1"/>
  <c r="O429" i="1"/>
  <c r="P429" i="1" s="1"/>
  <c r="O430" i="1"/>
  <c r="P430" i="1" s="1"/>
  <c r="O431" i="1"/>
  <c r="P431" i="1" s="1"/>
  <c r="O432" i="1"/>
  <c r="P432" i="1" s="1"/>
  <c r="O433" i="1"/>
  <c r="P433" i="1" s="1"/>
  <c r="O434" i="1"/>
  <c r="P434" i="1" s="1"/>
  <c r="O435" i="1"/>
  <c r="P435" i="1" s="1"/>
  <c r="O436" i="1"/>
  <c r="P436" i="1" s="1"/>
  <c r="O437" i="1"/>
  <c r="P437" i="1" s="1"/>
  <c r="O438" i="1"/>
  <c r="P438" i="1" s="1"/>
  <c r="O439" i="1"/>
  <c r="P439" i="1" s="1"/>
  <c r="O440" i="1"/>
  <c r="P440" i="1" s="1"/>
  <c r="O441" i="1"/>
  <c r="P441" i="1" s="1"/>
  <c r="O442" i="1"/>
  <c r="P442" i="1" s="1"/>
  <c r="O443" i="1"/>
  <c r="P443" i="1" s="1"/>
  <c r="O444" i="1"/>
  <c r="P444" i="1" s="1"/>
  <c r="O445" i="1"/>
  <c r="P445" i="1" s="1"/>
  <c r="O446" i="1"/>
  <c r="P446" i="1" s="1"/>
  <c r="O447" i="1"/>
  <c r="P447" i="1" s="1"/>
  <c r="O448" i="1"/>
  <c r="P448" i="1" s="1"/>
  <c r="O449" i="1"/>
  <c r="P449" i="1" s="1"/>
  <c r="O450" i="1"/>
  <c r="P450" i="1" s="1"/>
  <c r="O451" i="1"/>
  <c r="P451" i="1" s="1"/>
  <c r="O452" i="1"/>
  <c r="P452" i="1" s="1"/>
  <c r="O453" i="1"/>
  <c r="P453" i="1" s="1"/>
  <c r="O454" i="1"/>
  <c r="P454" i="1" s="1"/>
  <c r="O455" i="1"/>
  <c r="P455" i="1" s="1"/>
  <c r="O456" i="1"/>
  <c r="P456" i="1" s="1"/>
  <c r="O457" i="1"/>
  <c r="P457" i="1" s="1"/>
  <c r="O458" i="1"/>
  <c r="P458" i="1" s="1"/>
  <c r="O459" i="1"/>
  <c r="P459" i="1" s="1"/>
  <c r="O460" i="1"/>
  <c r="P460" i="1" s="1"/>
  <c r="O461" i="1"/>
  <c r="P461" i="1" s="1"/>
  <c r="O462" i="1"/>
  <c r="P462" i="1" s="1"/>
  <c r="O463" i="1"/>
  <c r="P463" i="1" s="1"/>
  <c r="O464" i="1"/>
  <c r="P464" i="1" s="1"/>
  <c r="O465" i="1"/>
  <c r="P465" i="1" s="1"/>
  <c r="O466" i="1"/>
  <c r="P466" i="1" s="1"/>
  <c r="O467" i="1"/>
  <c r="P467" i="1" s="1"/>
  <c r="O468" i="1"/>
  <c r="P468" i="1" s="1"/>
  <c r="O469" i="1"/>
  <c r="P469" i="1" s="1"/>
  <c r="O470" i="1"/>
  <c r="P470" i="1" s="1"/>
  <c r="O471" i="1"/>
  <c r="P471" i="1" s="1"/>
  <c r="O472" i="1"/>
  <c r="P472" i="1" s="1"/>
  <c r="O473" i="1"/>
  <c r="P473" i="1" s="1"/>
  <c r="O474" i="1"/>
  <c r="P474" i="1" s="1"/>
  <c r="O475" i="1"/>
  <c r="P475" i="1" s="1"/>
  <c r="O476" i="1"/>
  <c r="P476" i="1" s="1"/>
  <c r="O477" i="1"/>
  <c r="P477" i="1" s="1"/>
  <c r="O478" i="1"/>
  <c r="P478" i="1" s="1"/>
  <c r="O479" i="1"/>
  <c r="P479" i="1" s="1"/>
  <c r="O480" i="1"/>
  <c r="P480" i="1" s="1"/>
  <c r="O481" i="1"/>
  <c r="P481" i="1" s="1"/>
  <c r="O482" i="1"/>
  <c r="P482" i="1" s="1"/>
  <c r="O483" i="1"/>
  <c r="P483" i="1" s="1"/>
  <c r="O484" i="1"/>
  <c r="P484" i="1" s="1"/>
  <c r="O485" i="1"/>
  <c r="P485" i="1" s="1"/>
  <c r="O486" i="1"/>
  <c r="P486" i="1" s="1"/>
  <c r="O487" i="1"/>
  <c r="P487" i="1" s="1"/>
  <c r="O488" i="1"/>
  <c r="P488" i="1" s="1"/>
  <c r="O489" i="1"/>
  <c r="P489" i="1" s="1"/>
  <c r="O490" i="1"/>
  <c r="P490" i="1" s="1"/>
  <c r="O491" i="1"/>
  <c r="P491" i="1" s="1"/>
  <c r="O492" i="1"/>
  <c r="P492" i="1" s="1"/>
  <c r="O493" i="1"/>
  <c r="P493" i="1" s="1"/>
  <c r="O494" i="1"/>
  <c r="P494" i="1" s="1"/>
  <c r="O495" i="1"/>
  <c r="P495" i="1" s="1"/>
  <c r="O496" i="1"/>
  <c r="P496" i="1" s="1"/>
  <c r="O497" i="1"/>
  <c r="P497" i="1" s="1"/>
  <c r="O498" i="1"/>
  <c r="P498" i="1" s="1"/>
  <c r="O499" i="1"/>
  <c r="P499" i="1" s="1"/>
  <c r="O500" i="1"/>
  <c r="P500" i="1" s="1"/>
  <c r="O501" i="1"/>
  <c r="P501" i="1" s="1"/>
  <c r="O502" i="1"/>
  <c r="P502" i="1" s="1"/>
  <c r="O503" i="1"/>
  <c r="P503" i="1" s="1"/>
  <c r="O504" i="1"/>
  <c r="P504" i="1" s="1"/>
  <c r="O505" i="1"/>
  <c r="P505" i="1" s="1"/>
  <c r="O506" i="1"/>
  <c r="P506" i="1" s="1"/>
  <c r="O507" i="1"/>
  <c r="P507" i="1" s="1"/>
  <c r="O508" i="1"/>
  <c r="P508" i="1" s="1"/>
  <c r="O509" i="1"/>
  <c r="P509" i="1" s="1"/>
  <c r="O510" i="1"/>
  <c r="P510" i="1" s="1"/>
  <c r="O511" i="1"/>
  <c r="P511" i="1" s="1"/>
  <c r="O512" i="1"/>
  <c r="P512" i="1" s="1"/>
  <c r="O513" i="1"/>
  <c r="P513" i="1" s="1"/>
  <c r="O514" i="1"/>
  <c r="P514" i="1" s="1"/>
  <c r="O515" i="1"/>
  <c r="P515" i="1" s="1"/>
  <c r="O516" i="1"/>
  <c r="P516" i="1" s="1"/>
  <c r="O517" i="1"/>
  <c r="P517" i="1" s="1"/>
  <c r="O518" i="1"/>
  <c r="P518" i="1" s="1"/>
  <c r="O519" i="1"/>
  <c r="P519" i="1" s="1"/>
  <c r="O520" i="1"/>
  <c r="P520" i="1" s="1"/>
  <c r="O521" i="1"/>
  <c r="P521" i="1" s="1"/>
  <c r="O522" i="1"/>
  <c r="P522" i="1" s="1"/>
  <c r="O523" i="1"/>
  <c r="P523" i="1" s="1"/>
  <c r="O524" i="1"/>
  <c r="P524" i="1" s="1"/>
  <c r="O525" i="1"/>
  <c r="P525" i="1" s="1"/>
  <c r="O526" i="1"/>
  <c r="P526" i="1" s="1"/>
  <c r="O527" i="1"/>
  <c r="P527" i="1" s="1"/>
  <c r="O528" i="1"/>
  <c r="P528" i="1" s="1"/>
  <c r="O529" i="1"/>
  <c r="P529" i="1" s="1"/>
  <c r="O530" i="1"/>
  <c r="P530" i="1" s="1"/>
  <c r="O531" i="1"/>
  <c r="P531" i="1" s="1"/>
  <c r="O532" i="1"/>
  <c r="P532" i="1" s="1"/>
  <c r="O533" i="1"/>
  <c r="P533" i="1" s="1"/>
  <c r="O534" i="1"/>
  <c r="P534" i="1" s="1"/>
  <c r="O535" i="1"/>
  <c r="P535" i="1" s="1"/>
  <c r="O536" i="1"/>
  <c r="P536" i="1" s="1"/>
  <c r="O537" i="1"/>
  <c r="P537" i="1" s="1"/>
  <c r="O538" i="1"/>
  <c r="P538" i="1" s="1"/>
  <c r="O539" i="1"/>
  <c r="P539" i="1" s="1"/>
  <c r="O540" i="1"/>
  <c r="P540" i="1" s="1"/>
  <c r="O541" i="1"/>
  <c r="P541" i="1" s="1"/>
  <c r="O542" i="1"/>
  <c r="P542" i="1" s="1"/>
  <c r="O543" i="1"/>
  <c r="P543" i="1" s="1"/>
  <c r="O544" i="1"/>
  <c r="P544" i="1" s="1"/>
  <c r="O545" i="1"/>
  <c r="P545" i="1" s="1"/>
  <c r="O546" i="1"/>
  <c r="P546" i="1" s="1"/>
  <c r="O547" i="1"/>
  <c r="P547" i="1" s="1"/>
  <c r="O548" i="1"/>
  <c r="P548" i="1" s="1"/>
  <c r="O549" i="1"/>
  <c r="P549" i="1" s="1"/>
  <c r="O550" i="1"/>
  <c r="P550" i="1" s="1"/>
  <c r="O551" i="1"/>
  <c r="P551" i="1" s="1"/>
  <c r="O552" i="1"/>
  <c r="P552" i="1" s="1"/>
  <c r="O553" i="1"/>
  <c r="P553" i="1" s="1"/>
  <c r="O554" i="1"/>
  <c r="P554" i="1" s="1"/>
  <c r="O555" i="1"/>
  <c r="P555" i="1" s="1"/>
  <c r="O556" i="1"/>
  <c r="P556" i="1" s="1"/>
  <c r="O557" i="1"/>
  <c r="P557" i="1" s="1"/>
  <c r="O558" i="1"/>
  <c r="P558" i="1" s="1"/>
  <c r="O559" i="1"/>
  <c r="P559" i="1" s="1"/>
  <c r="O560" i="1"/>
  <c r="P560" i="1" s="1"/>
  <c r="O561" i="1"/>
  <c r="P561" i="1" s="1"/>
  <c r="O562" i="1"/>
  <c r="P562" i="1" s="1"/>
  <c r="O563" i="1"/>
  <c r="P563" i="1" s="1"/>
  <c r="O564" i="1"/>
  <c r="P564" i="1" s="1"/>
  <c r="O565" i="1"/>
  <c r="P565" i="1" s="1"/>
  <c r="O566" i="1"/>
  <c r="P566" i="1" s="1"/>
  <c r="O567" i="1"/>
  <c r="P567" i="1" s="1"/>
  <c r="O568" i="1"/>
  <c r="P568" i="1" s="1"/>
  <c r="O569" i="1"/>
  <c r="P569" i="1" s="1"/>
  <c r="O570" i="1"/>
  <c r="P570" i="1" s="1"/>
  <c r="O571" i="1"/>
  <c r="P571" i="1" s="1"/>
  <c r="O572" i="1"/>
  <c r="P572" i="1" s="1"/>
  <c r="O573" i="1"/>
  <c r="P573" i="1" s="1"/>
  <c r="O574" i="1"/>
  <c r="P574" i="1" s="1"/>
  <c r="O575" i="1"/>
  <c r="P575" i="1" s="1"/>
  <c r="O576" i="1"/>
  <c r="P576" i="1" s="1"/>
  <c r="O577" i="1"/>
  <c r="P577" i="1" s="1"/>
  <c r="O578" i="1"/>
  <c r="P578" i="1" s="1"/>
  <c r="O579" i="1"/>
  <c r="P579" i="1" s="1"/>
  <c r="O580" i="1"/>
  <c r="P580" i="1" s="1"/>
  <c r="O581" i="1"/>
  <c r="P581" i="1" s="1"/>
  <c r="O582" i="1"/>
  <c r="P582" i="1" s="1"/>
  <c r="O583" i="1"/>
  <c r="P583" i="1" s="1"/>
  <c r="O584" i="1"/>
  <c r="P584" i="1" s="1"/>
  <c r="O585" i="1"/>
  <c r="P585" i="1" s="1"/>
  <c r="O586" i="1"/>
  <c r="P586" i="1" s="1"/>
  <c r="O587" i="1"/>
  <c r="P587" i="1" s="1"/>
  <c r="O588" i="1"/>
  <c r="P588" i="1" s="1"/>
  <c r="O589" i="1"/>
  <c r="P589" i="1" s="1"/>
  <c r="O590" i="1"/>
  <c r="P590" i="1" s="1"/>
  <c r="O591" i="1"/>
  <c r="P591" i="1" s="1"/>
  <c r="O592" i="1"/>
  <c r="P592" i="1" s="1"/>
  <c r="O593" i="1"/>
  <c r="P593" i="1" s="1"/>
  <c r="O594" i="1"/>
  <c r="P594" i="1" s="1"/>
  <c r="O595" i="1"/>
  <c r="P595" i="1" s="1"/>
  <c r="O596" i="1"/>
  <c r="P596" i="1" s="1"/>
  <c r="O597" i="1"/>
  <c r="P597" i="1" s="1"/>
  <c r="O598" i="1"/>
  <c r="P598" i="1" s="1"/>
  <c r="O599" i="1"/>
  <c r="P599" i="1" s="1"/>
  <c r="O600" i="1"/>
  <c r="P600" i="1" s="1"/>
  <c r="O601" i="1"/>
  <c r="P601" i="1" s="1"/>
  <c r="O602" i="1"/>
  <c r="P602" i="1" s="1"/>
  <c r="O603" i="1"/>
  <c r="P603" i="1" s="1"/>
  <c r="O604" i="1"/>
  <c r="P604" i="1" s="1"/>
  <c r="O605" i="1"/>
  <c r="P605" i="1" s="1"/>
  <c r="O606" i="1"/>
  <c r="P606" i="1" s="1"/>
  <c r="O607" i="1"/>
  <c r="P607" i="1" s="1"/>
  <c r="O608" i="1"/>
  <c r="P608" i="1" s="1"/>
  <c r="O609" i="1"/>
  <c r="P609" i="1" s="1"/>
  <c r="O610" i="1"/>
  <c r="P610" i="1" s="1"/>
  <c r="O611" i="1"/>
  <c r="P611" i="1" s="1"/>
  <c r="O612" i="1"/>
  <c r="P612" i="1" s="1"/>
  <c r="O613" i="1"/>
  <c r="P613" i="1" s="1"/>
  <c r="O614" i="1"/>
  <c r="P614" i="1" s="1"/>
  <c r="O615" i="1"/>
  <c r="P615" i="1" s="1"/>
  <c r="O616" i="1"/>
  <c r="P616" i="1" s="1"/>
  <c r="O617" i="1"/>
  <c r="P617" i="1" s="1"/>
  <c r="O618" i="1"/>
  <c r="P618" i="1" s="1"/>
  <c r="O619" i="1"/>
  <c r="P619" i="1" s="1"/>
  <c r="O620" i="1"/>
  <c r="P620" i="1" s="1"/>
  <c r="O621" i="1"/>
  <c r="P621" i="1" s="1"/>
  <c r="O622" i="1"/>
  <c r="P622" i="1" s="1"/>
  <c r="O623" i="1"/>
  <c r="P623" i="1" s="1"/>
  <c r="O624" i="1"/>
  <c r="P624" i="1" s="1"/>
  <c r="O625" i="1"/>
  <c r="P625" i="1" s="1"/>
  <c r="O626" i="1"/>
  <c r="P626" i="1" s="1"/>
  <c r="O627" i="1"/>
  <c r="P627" i="1" s="1"/>
  <c r="O628" i="1"/>
  <c r="P628" i="1" s="1"/>
  <c r="O629" i="1"/>
  <c r="P629" i="1" s="1"/>
  <c r="O630" i="1"/>
  <c r="P630" i="1" s="1"/>
  <c r="O631" i="1"/>
  <c r="P631" i="1" s="1"/>
  <c r="O632" i="1"/>
  <c r="P632" i="1" s="1"/>
  <c r="O633" i="1"/>
  <c r="P633" i="1" s="1"/>
  <c r="O634" i="1"/>
  <c r="P634" i="1" s="1"/>
  <c r="O635" i="1"/>
  <c r="P635" i="1" s="1"/>
  <c r="O636" i="1"/>
  <c r="P636" i="1" s="1"/>
  <c r="O637" i="1"/>
  <c r="P637" i="1" s="1"/>
  <c r="O638" i="1"/>
  <c r="P638" i="1" s="1"/>
  <c r="O639" i="1"/>
  <c r="P639" i="1" s="1"/>
  <c r="O640" i="1"/>
  <c r="P640" i="1" s="1"/>
  <c r="O641" i="1"/>
  <c r="P641" i="1" s="1"/>
  <c r="O642" i="1"/>
  <c r="P642" i="1" s="1"/>
  <c r="O643" i="1"/>
  <c r="P643" i="1" s="1"/>
  <c r="O644" i="1"/>
  <c r="P644" i="1" s="1"/>
  <c r="O645" i="1"/>
  <c r="P645" i="1" s="1"/>
  <c r="O646" i="1"/>
  <c r="P646" i="1" s="1"/>
  <c r="O647" i="1"/>
  <c r="P647" i="1" s="1"/>
  <c r="O648" i="1"/>
  <c r="P648" i="1" s="1"/>
  <c r="O649" i="1"/>
  <c r="P649" i="1" s="1"/>
  <c r="O650" i="1"/>
  <c r="P650" i="1" s="1"/>
  <c r="O651" i="1"/>
  <c r="P651" i="1" s="1"/>
  <c r="O652" i="1"/>
  <c r="P652" i="1" s="1"/>
  <c r="O653" i="1"/>
  <c r="P653" i="1" s="1"/>
  <c r="O654" i="1"/>
  <c r="P654" i="1" s="1"/>
  <c r="O655" i="1"/>
  <c r="P655" i="1" s="1"/>
  <c r="O656" i="1"/>
  <c r="P656" i="1" s="1"/>
  <c r="O657" i="1"/>
  <c r="P657" i="1" s="1"/>
  <c r="O658" i="1"/>
  <c r="P658" i="1" s="1"/>
  <c r="O659" i="1"/>
  <c r="P659" i="1" s="1"/>
  <c r="O660" i="1"/>
  <c r="P660" i="1" s="1"/>
  <c r="O661" i="1"/>
  <c r="P661" i="1" s="1"/>
  <c r="O662" i="1"/>
  <c r="P662" i="1" s="1"/>
  <c r="O663" i="1"/>
  <c r="P663" i="1" s="1"/>
  <c r="O664" i="1"/>
  <c r="P664" i="1" s="1"/>
  <c r="O665" i="1"/>
  <c r="P665" i="1" s="1"/>
  <c r="O666" i="1"/>
  <c r="P666" i="1" s="1"/>
  <c r="O667" i="1"/>
  <c r="P667" i="1" s="1"/>
  <c r="O668" i="1"/>
  <c r="P668" i="1" s="1"/>
  <c r="O669" i="1"/>
  <c r="P669" i="1" s="1"/>
  <c r="O670" i="1"/>
  <c r="P670" i="1" s="1"/>
  <c r="O671" i="1"/>
  <c r="P671" i="1" s="1"/>
  <c r="O672" i="1"/>
  <c r="P672" i="1" s="1"/>
  <c r="O673" i="1"/>
  <c r="P673" i="1" s="1"/>
  <c r="O674" i="1"/>
  <c r="P674" i="1" s="1"/>
  <c r="O675" i="1"/>
  <c r="P675" i="1" s="1"/>
  <c r="O676" i="1"/>
  <c r="P676" i="1" s="1"/>
  <c r="O677" i="1"/>
  <c r="P677" i="1" s="1"/>
  <c r="O678" i="1"/>
  <c r="P678" i="1" s="1"/>
  <c r="O679" i="1"/>
  <c r="P679" i="1" s="1"/>
  <c r="O680" i="1"/>
  <c r="P680" i="1" s="1"/>
  <c r="O681" i="1"/>
  <c r="P681" i="1" s="1"/>
  <c r="O682" i="1"/>
  <c r="P682" i="1" s="1"/>
  <c r="O683" i="1"/>
  <c r="P683" i="1" s="1"/>
  <c r="O684" i="1"/>
  <c r="P684" i="1" s="1"/>
  <c r="O685" i="1"/>
  <c r="P685" i="1" s="1"/>
  <c r="O686" i="1"/>
  <c r="P686" i="1" s="1"/>
  <c r="O687" i="1"/>
  <c r="P687" i="1" s="1"/>
  <c r="O688" i="1"/>
  <c r="P688" i="1" s="1"/>
  <c r="O689" i="1"/>
  <c r="P689" i="1" s="1"/>
  <c r="O690" i="1"/>
  <c r="P690" i="1" s="1"/>
  <c r="O691" i="1"/>
  <c r="P691" i="1" s="1"/>
  <c r="O692" i="1"/>
  <c r="P692" i="1" s="1"/>
  <c r="O693" i="1"/>
  <c r="P693" i="1" s="1"/>
  <c r="O694" i="1"/>
  <c r="P694" i="1" s="1"/>
  <c r="O695" i="1"/>
  <c r="P695" i="1" s="1"/>
  <c r="O696" i="1"/>
  <c r="P696" i="1" s="1"/>
  <c r="O697" i="1"/>
  <c r="P697" i="1" s="1"/>
  <c r="O698" i="1"/>
  <c r="P698" i="1" s="1"/>
  <c r="O699" i="1"/>
  <c r="P699" i="1" s="1"/>
  <c r="O700" i="1"/>
  <c r="P700" i="1" s="1"/>
  <c r="O701" i="1"/>
  <c r="P701" i="1" s="1"/>
  <c r="O702" i="1"/>
  <c r="P702" i="1" s="1"/>
  <c r="O703" i="1"/>
  <c r="P703" i="1" s="1"/>
  <c r="O704" i="1"/>
  <c r="P704" i="1" s="1"/>
  <c r="O705" i="1"/>
  <c r="P705" i="1" s="1"/>
  <c r="O706" i="1"/>
  <c r="P706" i="1" s="1"/>
  <c r="O707" i="1"/>
  <c r="P707" i="1" s="1"/>
  <c r="O708" i="1"/>
  <c r="P708" i="1" s="1"/>
  <c r="O709" i="1"/>
  <c r="P709" i="1" s="1"/>
  <c r="O710" i="1"/>
  <c r="P710" i="1" s="1"/>
  <c r="O711" i="1"/>
  <c r="P711" i="1" s="1"/>
  <c r="O712" i="1"/>
  <c r="P712" i="1" s="1"/>
  <c r="O713" i="1"/>
  <c r="P713" i="1" s="1"/>
  <c r="O714" i="1"/>
  <c r="P714" i="1" s="1"/>
  <c r="O715" i="1"/>
  <c r="P715" i="1" s="1"/>
  <c r="O716" i="1"/>
  <c r="P716" i="1" s="1"/>
  <c r="O717" i="1"/>
  <c r="P717" i="1" s="1"/>
  <c r="O718" i="1"/>
  <c r="P718" i="1" s="1"/>
  <c r="O719" i="1"/>
  <c r="P719" i="1" s="1"/>
  <c r="O720" i="1"/>
  <c r="P720" i="1" s="1"/>
  <c r="O721" i="1"/>
  <c r="P721" i="1" s="1"/>
  <c r="O722" i="1"/>
  <c r="P722" i="1" s="1"/>
  <c r="O723" i="1"/>
  <c r="P723" i="1" s="1"/>
  <c r="O724" i="1"/>
  <c r="P724" i="1" s="1"/>
  <c r="O725" i="1"/>
  <c r="P725" i="1" s="1"/>
  <c r="O726" i="1"/>
  <c r="P726" i="1" s="1"/>
  <c r="O727" i="1"/>
  <c r="P727" i="1" s="1"/>
  <c r="O728" i="1"/>
  <c r="P728" i="1" s="1"/>
  <c r="O729" i="1"/>
  <c r="P729" i="1" s="1"/>
  <c r="O730" i="1"/>
  <c r="P730" i="1" s="1"/>
  <c r="O731" i="1"/>
  <c r="P731" i="1" s="1"/>
  <c r="O732" i="1"/>
  <c r="P732" i="1" s="1"/>
  <c r="O733" i="1"/>
  <c r="P733" i="1" s="1"/>
  <c r="O734" i="1"/>
  <c r="P734" i="1" s="1"/>
  <c r="O735" i="1"/>
  <c r="P735" i="1" s="1"/>
  <c r="O736" i="1"/>
  <c r="P736" i="1" s="1"/>
  <c r="O737" i="1"/>
  <c r="P737" i="1" s="1"/>
  <c r="O738" i="1"/>
  <c r="P738" i="1" s="1"/>
  <c r="O739" i="1"/>
  <c r="P739" i="1" s="1"/>
  <c r="O740" i="1"/>
  <c r="P740" i="1" s="1"/>
  <c r="O741" i="1"/>
  <c r="P741" i="1" s="1"/>
  <c r="O742" i="1"/>
  <c r="P742" i="1" s="1"/>
  <c r="O743" i="1"/>
  <c r="P743" i="1" s="1"/>
  <c r="O744" i="1"/>
  <c r="P744" i="1" s="1"/>
  <c r="O745" i="1"/>
  <c r="P745" i="1" s="1"/>
  <c r="O746" i="1"/>
  <c r="P746" i="1" s="1"/>
  <c r="O747" i="1"/>
  <c r="P747" i="1" s="1"/>
  <c r="O748" i="1"/>
  <c r="P748" i="1" s="1"/>
  <c r="O749" i="1"/>
  <c r="P749" i="1" s="1"/>
  <c r="O750" i="1"/>
  <c r="P750" i="1" s="1"/>
  <c r="O751" i="1"/>
  <c r="P751" i="1" s="1"/>
  <c r="O752" i="1"/>
  <c r="P752" i="1" s="1"/>
  <c r="O753" i="1"/>
  <c r="P753" i="1" s="1"/>
  <c r="O754" i="1"/>
  <c r="P754" i="1" s="1"/>
  <c r="O755" i="1"/>
  <c r="P755" i="1" s="1"/>
  <c r="O756" i="1"/>
  <c r="P756" i="1" s="1"/>
  <c r="O757" i="1"/>
  <c r="P757" i="1" s="1"/>
  <c r="O758" i="1"/>
  <c r="P758" i="1" s="1"/>
  <c r="O759" i="1"/>
  <c r="P759" i="1" s="1"/>
  <c r="O760" i="1"/>
  <c r="P760" i="1" s="1"/>
  <c r="O761" i="1"/>
  <c r="P761" i="1" s="1"/>
  <c r="O762" i="1"/>
  <c r="P762" i="1" s="1"/>
  <c r="O763" i="1"/>
  <c r="P763" i="1" s="1"/>
  <c r="O764" i="1"/>
  <c r="P764" i="1" s="1"/>
  <c r="O765" i="1"/>
  <c r="P765" i="1" s="1"/>
  <c r="O766" i="1"/>
  <c r="P766" i="1" s="1"/>
  <c r="O767" i="1"/>
  <c r="P767" i="1" s="1"/>
  <c r="O768" i="1"/>
  <c r="P768" i="1" s="1"/>
  <c r="O769" i="1"/>
  <c r="P769" i="1" s="1"/>
  <c r="O770" i="1"/>
  <c r="P770" i="1" s="1"/>
  <c r="O771" i="1"/>
  <c r="P771" i="1" s="1"/>
  <c r="O772" i="1"/>
  <c r="P772" i="1" s="1"/>
  <c r="O773" i="1"/>
  <c r="P773" i="1" s="1"/>
  <c r="O774" i="1"/>
  <c r="P774" i="1" s="1"/>
  <c r="O775" i="1"/>
  <c r="P775" i="1" s="1"/>
  <c r="O776" i="1"/>
  <c r="P776" i="1" s="1"/>
  <c r="O777" i="1"/>
  <c r="P777" i="1" s="1"/>
  <c r="O778" i="1"/>
  <c r="P778" i="1" s="1"/>
  <c r="O779" i="1"/>
  <c r="P779" i="1" s="1"/>
  <c r="O780" i="1"/>
  <c r="P780" i="1" s="1"/>
  <c r="O781" i="1"/>
  <c r="P781" i="1" s="1"/>
  <c r="O782" i="1"/>
  <c r="P782" i="1" s="1"/>
  <c r="O783" i="1"/>
  <c r="P783" i="1" s="1"/>
  <c r="O784" i="1"/>
  <c r="P784" i="1" s="1"/>
  <c r="O785" i="1"/>
  <c r="P785" i="1" s="1"/>
  <c r="O786" i="1"/>
  <c r="P786" i="1" s="1"/>
  <c r="O787" i="1"/>
  <c r="P787" i="1" s="1"/>
  <c r="O788" i="1"/>
  <c r="P788" i="1" s="1"/>
  <c r="O789" i="1"/>
  <c r="P789" i="1" s="1"/>
  <c r="O790" i="1"/>
  <c r="P790" i="1" s="1"/>
  <c r="O791" i="1"/>
  <c r="P791" i="1" s="1"/>
  <c r="O792" i="1"/>
  <c r="P792" i="1" s="1"/>
  <c r="O793" i="1"/>
  <c r="P793" i="1" s="1"/>
  <c r="O794" i="1"/>
  <c r="P794" i="1" s="1"/>
  <c r="O795" i="1"/>
  <c r="P795" i="1" s="1"/>
  <c r="O796" i="1"/>
  <c r="P796" i="1" s="1"/>
  <c r="O797" i="1"/>
  <c r="P797" i="1" s="1"/>
  <c r="O798" i="1"/>
  <c r="P798" i="1" s="1"/>
  <c r="O799" i="1"/>
  <c r="P799" i="1" s="1"/>
  <c r="O800" i="1"/>
  <c r="P800" i="1" s="1"/>
  <c r="O801" i="1"/>
  <c r="P801" i="1" s="1"/>
  <c r="O802" i="1"/>
  <c r="P802" i="1" s="1"/>
  <c r="O803" i="1"/>
  <c r="P803" i="1" s="1"/>
  <c r="O804" i="1"/>
  <c r="P804" i="1" s="1"/>
  <c r="O805" i="1"/>
  <c r="P805" i="1" s="1"/>
  <c r="O806" i="1"/>
  <c r="P806" i="1" s="1"/>
  <c r="O807" i="1"/>
  <c r="P807" i="1" s="1"/>
  <c r="O808" i="1"/>
  <c r="P808" i="1" s="1"/>
  <c r="O809" i="1"/>
  <c r="P809" i="1" s="1"/>
  <c r="O810" i="1"/>
  <c r="P810" i="1" s="1"/>
  <c r="O811" i="1"/>
  <c r="P811" i="1" s="1"/>
  <c r="O812" i="1"/>
  <c r="P812" i="1" s="1"/>
  <c r="O813" i="1"/>
  <c r="P813" i="1" s="1"/>
  <c r="O814" i="1"/>
  <c r="P814" i="1" s="1"/>
  <c r="O815" i="1"/>
  <c r="P815" i="1" s="1"/>
  <c r="O816" i="1"/>
  <c r="P816" i="1" s="1"/>
  <c r="O817" i="1"/>
  <c r="P817" i="1" s="1"/>
  <c r="O818" i="1"/>
  <c r="P818" i="1" s="1"/>
  <c r="O819" i="1"/>
  <c r="P819" i="1" s="1"/>
  <c r="O820" i="1"/>
  <c r="P820" i="1" s="1"/>
  <c r="O821" i="1"/>
  <c r="P821" i="1" s="1"/>
  <c r="O822" i="1"/>
  <c r="P822" i="1" s="1"/>
  <c r="O823" i="1"/>
  <c r="P823" i="1" s="1"/>
  <c r="O824" i="1"/>
  <c r="P824" i="1" s="1"/>
  <c r="O825" i="1"/>
  <c r="P825" i="1" s="1"/>
  <c r="O826" i="1"/>
  <c r="P826" i="1" s="1"/>
  <c r="O827" i="1"/>
  <c r="P827" i="1" s="1"/>
  <c r="O828" i="1"/>
  <c r="P828" i="1" s="1"/>
  <c r="O829" i="1"/>
  <c r="P829" i="1" s="1"/>
  <c r="O830" i="1"/>
  <c r="P830" i="1" s="1"/>
  <c r="O831" i="1"/>
  <c r="P831" i="1" s="1"/>
  <c r="O832" i="1"/>
  <c r="P832" i="1" s="1"/>
  <c r="O833" i="1"/>
  <c r="P833" i="1" s="1"/>
  <c r="O834" i="1"/>
  <c r="P834" i="1" s="1"/>
  <c r="O835" i="1"/>
  <c r="P835" i="1" s="1"/>
  <c r="O836" i="1"/>
  <c r="P836" i="1" s="1"/>
  <c r="O837" i="1"/>
  <c r="P837" i="1" s="1"/>
  <c r="O838" i="1"/>
  <c r="P838" i="1" s="1"/>
  <c r="O839" i="1"/>
  <c r="P839" i="1" s="1"/>
  <c r="O840" i="1"/>
  <c r="P840" i="1" s="1"/>
  <c r="O841" i="1"/>
  <c r="P841" i="1" s="1"/>
  <c r="O842" i="1"/>
  <c r="P842" i="1" s="1"/>
  <c r="O843" i="1"/>
  <c r="P843" i="1" s="1"/>
  <c r="O844" i="1"/>
  <c r="P844" i="1" s="1"/>
  <c r="O845" i="1"/>
  <c r="P845" i="1" s="1"/>
  <c r="O846" i="1"/>
  <c r="P846" i="1" s="1"/>
  <c r="O847" i="1"/>
  <c r="P847" i="1" s="1"/>
  <c r="O848" i="1"/>
  <c r="P848" i="1" s="1"/>
  <c r="O849" i="1"/>
  <c r="P849" i="1" s="1"/>
  <c r="O850" i="1"/>
  <c r="P850" i="1" s="1"/>
  <c r="O851" i="1"/>
  <c r="P851" i="1" s="1"/>
  <c r="O852" i="1"/>
  <c r="P852" i="1" s="1"/>
  <c r="O853" i="1"/>
  <c r="P853" i="1" s="1"/>
  <c r="O854" i="1"/>
  <c r="P854" i="1" s="1"/>
  <c r="O855" i="1"/>
  <c r="P855" i="1" s="1"/>
  <c r="O856" i="1"/>
  <c r="P856" i="1" s="1"/>
  <c r="O857" i="1"/>
  <c r="P857" i="1" s="1"/>
  <c r="O858" i="1"/>
  <c r="P858" i="1" s="1"/>
  <c r="O859" i="1"/>
  <c r="P859" i="1" s="1"/>
  <c r="O860" i="1"/>
  <c r="P860" i="1" s="1"/>
  <c r="O861" i="1"/>
  <c r="P861" i="1" s="1"/>
  <c r="O862" i="1"/>
  <c r="P862" i="1" s="1"/>
  <c r="O863" i="1"/>
  <c r="P863" i="1" s="1"/>
  <c r="O864" i="1"/>
  <c r="P864" i="1" s="1"/>
  <c r="O865" i="1"/>
  <c r="P865" i="1" s="1"/>
  <c r="O866" i="1"/>
  <c r="P866" i="1" s="1"/>
  <c r="O867" i="1"/>
  <c r="P867" i="1" s="1"/>
  <c r="O868" i="1"/>
  <c r="P868" i="1" s="1"/>
  <c r="O869" i="1"/>
  <c r="P869" i="1" s="1"/>
  <c r="O870" i="1"/>
  <c r="P870" i="1" s="1"/>
  <c r="O871" i="1"/>
  <c r="P871" i="1" s="1"/>
  <c r="O872" i="1"/>
  <c r="P872" i="1" s="1"/>
  <c r="O873" i="1"/>
  <c r="P873" i="1" s="1"/>
  <c r="O874" i="1"/>
  <c r="P874" i="1" s="1"/>
  <c r="O875" i="1"/>
  <c r="P875" i="1" s="1"/>
  <c r="O876" i="1"/>
  <c r="P876" i="1" s="1"/>
  <c r="O877" i="1"/>
  <c r="P877" i="1" s="1"/>
  <c r="O878" i="1"/>
  <c r="P878" i="1" s="1"/>
  <c r="O879" i="1"/>
  <c r="P879" i="1" s="1"/>
  <c r="O880" i="1"/>
  <c r="P880" i="1" s="1"/>
  <c r="O881" i="1"/>
  <c r="P881" i="1" s="1"/>
  <c r="O882" i="1"/>
  <c r="P882" i="1" s="1"/>
  <c r="O883" i="1"/>
  <c r="P883" i="1" s="1"/>
  <c r="O884" i="1"/>
  <c r="P884" i="1" s="1"/>
  <c r="O885" i="1"/>
  <c r="P885" i="1" s="1"/>
  <c r="O886" i="1"/>
  <c r="P886" i="1" s="1"/>
  <c r="O887" i="1"/>
  <c r="P887" i="1" s="1"/>
  <c r="O888" i="1"/>
  <c r="P888" i="1" s="1"/>
  <c r="O889" i="1"/>
  <c r="P889" i="1" s="1"/>
  <c r="O890" i="1"/>
  <c r="P890" i="1" s="1"/>
  <c r="O891" i="1"/>
  <c r="P891" i="1" s="1"/>
  <c r="O892" i="1"/>
  <c r="P892" i="1" s="1"/>
  <c r="O893" i="1"/>
  <c r="P893" i="1" s="1"/>
  <c r="O894" i="1"/>
  <c r="P894" i="1" s="1"/>
  <c r="O895" i="1"/>
  <c r="P895" i="1" s="1"/>
  <c r="O896" i="1"/>
  <c r="P896" i="1" s="1"/>
  <c r="O897" i="1"/>
  <c r="P897" i="1" s="1"/>
  <c r="O898" i="1"/>
  <c r="P898" i="1" s="1"/>
  <c r="O899" i="1"/>
  <c r="P899" i="1" s="1"/>
  <c r="O900" i="1"/>
  <c r="P900" i="1" s="1"/>
  <c r="O901" i="1"/>
  <c r="P901" i="1" s="1"/>
  <c r="O902" i="1"/>
  <c r="P902" i="1" s="1"/>
  <c r="O903" i="1"/>
  <c r="P903" i="1" s="1"/>
  <c r="O904" i="1"/>
  <c r="P904" i="1" s="1"/>
  <c r="O905" i="1"/>
  <c r="P905" i="1" s="1"/>
  <c r="O906" i="1"/>
  <c r="P906" i="1" s="1"/>
  <c r="O907" i="1"/>
  <c r="P907" i="1" s="1"/>
  <c r="O908" i="1"/>
  <c r="P908" i="1" s="1"/>
  <c r="O909" i="1"/>
  <c r="P909" i="1" s="1"/>
  <c r="O910" i="1"/>
  <c r="P910" i="1" s="1"/>
  <c r="O911" i="1"/>
  <c r="P911" i="1" s="1"/>
  <c r="O912" i="1"/>
  <c r="P912" i="1" s="1"/>
  <c r="O913" i="1"/>
  <c r="P913" i="1" s="1"/>
  <c r="O914" i="1"/>
  <c r="P914" i="1" s="1"/>
  <c r="O915" i="1"/>
  <c r="P915" i="1" s="1"/>
  <c r="O916" i="1"/>
  <c r="P916" i="1" s="1"/>
  <c r="O917" i="1"/>
  <c r="P917" i="1" s="1"/>
  <c r="O918" i="1"/>
  <c r="P918" i="1" s="1"/>
  <c r="O919" i="1"/>
  <c r="P919" i="1" s="1"/>
  <c r="O920" i="1"/>
  <c r="P920" i="1" s="1"/>
  <c r="O921" i="1"/>
  <c r="P921" i="1" s="1"/>
  <c r="O922" i="1"/>
  <c r="P922" i="1" s="1"/>
  <c r="O923" i="1"/>
  <c r="P923" i="1" s="1"/>
  <c r="O924" i="1"/>
  <c r="P924" i="1" s="1"/>
  <c r="O925" i="1"/>
  <c r="P925" i="1" s="1"/>
  <c r="O926" i="1"/>
  <c r="P926" i="1" s="1"/>
  <c r="O927" i="1"/>
  <c r="P927" i="1" s="1"/>
  <c r="O928" i="1"/>
  <c r="P928" i="1" s="1"/>
  <c r="O929" i="1"/>
  <c r="P929" i="1" s="1"/>
  <c r="O930" i="1"/>
  <c r="P930" i="1" s="1"/>
  <c r="O931" i="1"/>
  <c r="P931" i="1" s="1"/>
  <c r="O932" i="1"/>
  <c r="P932" i="1" s="1"/>
  <c r="O933" i="1"/>
  <c r="P933" i="1" s="1"/>
  <c r="O934" i="1"/>
  <c r="P934" i="1" s="1"/>
  <c r="O935" i="1"/>
  <c r="P935" i="1" s="1"/>
  <c r="O936" i="1"/>
  <c r="P936" i="1" s="1"/>
  <c r="O937" i="1"/>
  <c r="P937" i="1" s="1"/>
  <c r="O938" i="1"/>
  <c r="P938" i="1" s="1"/>
  <c r="O939" i="1"/>
  <c r="P939" i="1" s="1"/>
  <c r="O940" i="1"/>
  <c r="P940" i="1" s="1"/>
  <c r="O941" i="1"/>
  <c r="P941" i="1" s="1"/>
  <c r="O942" i="1"/>
  <c r="P942" i="1" s="1"/>
  <c r="O943" i="1"/>
  <c r="P943" i="1" s="1"/>
  <c r="O944" i="1"/>
  <c r="P944" i="1" s="1"/>
  <c r="O945" i="1"/>
  <c r="P945" i="1" s="1"/>
  <c r="O946" i="1"/>
  <c r="P946" i="1" s="1"/>
  <c r="O947" i="1"/>
  <c r="P947" i="1" s="1"/>
  <c r="O948" i="1"/>
  <c r="P948" i="1" s="1"/>
  <c r="O949" i="1"/>
  <c r="P949" i="1" s="1"/>
  <c r="O950" i="1"/>
  <c r="P950" i="1" s="1"/>
  <c r="O951" i="1"/>
  <c r="P951" i="1" s="1"/>
  <c r="O952" i="1"/>
  <c r="P952" i="1" s="1"/>
  <c r="O953" i="1"/>
  <c r="P953" i="1" s="1"/>
  <c r="O954" i="1"/>
  <c r="P954" i="1" s="1"/>
  <c r="O955" i="1"/>
  <c r="P955" i="1" s="1"/>
  <c r="O956" i="1"/>
  <c r="P956" i="1" s="1"/>
  <c r="O957" i="1"/>
  <c r="P957" i="1" s="1"/>
  <c r="O958" i="1"/>
  <c r="P958" i="1" s="1"/>
  <c r="O959" i="1"/>
  <c r="P959" i="1" s="1"/>
  <c r="O960" i="1"/>
  <c r="P960" i="1" s="1"/>
  <c r="O961" i="1"/>
  <c r="P961" i="1" s="1"/>
  <c r="O962" i="1"/>
  <c r="P962" i="1" s="1"/>
  <c r="O963" i="1"/>
  <c r="P963" i="1" s="1"/>
  <c r="O964" i="1"/>
  <c r="P964" i="1" s="1"/>
  <c r="O965" i="1"/>
  <c r="P965" i="1" s="1"/>
  <c r="O966" i="1"/>
  <c r="P966" i="1" s="1"/>
  <c r="O967" i="1"/>
  <c r="P967" i="1" s="1"/>
  <c r="O968" i="1"/>
  <c r="P968" i="1" s="1"/>
  <c r="O969" i="1"/>
  <c r="P969" i="1" s="1"/>
  <c r="O970" i="1"/>
  <c r="P970" i="1" s="1"/>
  <c r="O971" i="1"/>
  <c r="P971" i="1" s="1"/>
  <c r="O972" i="1"/>
  <c r="P972" i="1" s="1"/>
  <c r="O973" i="1"/>
  <c r="P973" i="1" s="1"/>
  <c r="O974" i="1"/>
  <c r="P974" i="1" s="1"/>
  <c r="O975" i="1"/>
  <c r="P975" i="1" s="1"/>
  <c r="O976" i="1"/>
  <c r="P976" i="1" s="1"/>
  <c r="O977" i="1"/>
  <c r="P977" i="1" s="1"/>
  <c r="O978" i="1"/>
  <c r="P978" i="1" s="1"/>
  <c r="O979" i="1"/>
  <c r="P979" i="1" s="1"/>
  <c r="O980" i="1"/>
  <c r="P980" i="1" s="1"/>
  <c r="O981" i="1"/>
  <c r="P981" i="1" s="1"/>
  <c r="O982" i="1"/>
  <c r="P982" i="1" s="1"/>
  <c r="O983" i="1"/>
  <c r="P983" i="1" s="1"/>
  <c r="O984" i="1"/>
  <c r="P984" i="1" s="1"/>
  <c r="O985" i="1"/>
  <c r="P985" i="1" s="1"/>
  <c r="O986" i="1"/>
  <c r="P986" i="1" s="1"/>
  <c r="O987" i="1"/>
  <c r="P987" i="1" s="1"/>
  <c r="O988" i="1"/>
  <c r="P988" i="1" s="1"/>
  <c r="O989" i="1"/>
  <c r="P989" i="1" s="1"/>
  <c r="G166" i="4"/>
  <c r="G73" i="4"/>
  <c r="G282" i="4"/>
  <c r="G292" i="4"/>
  <c r="G27" i="4"/>
  <c r="G165" i="4"/>
  <c r="G144" i="4"/>
  <c r="G300" i="4"/>
  <c r="G226" i="4"/>
  <c r="G8" i="4"/>
  <c r="G257" i="4"/>
  <c r="G16" i="4"/>
  <c r="G415" i="4"/>
  <c r="G214" i="4"/>
  <c r="G385" i="4"/>
  <c r="G194" i="4"/>
  <c r="G75" i="4"/>
  <c r="G291" i="4"/>
  <c r="G350" i="4"/>
  <c r="G288" i="4"/>
  <c r="G96" i="4"/>
  <c r="G54" i="4"/>
  <c r="G398" i="4"/>
  <c r="G195" i="4"/>
  <c r="G234" i="4"/>
  <c r="G220" i="4"/>
  <c r="G307" i="4"/>
  <c r="G404" i="4"/>
  <c r="G412" i="4"/>
  <c r="G28" i="4"/>
  <c r="G383" i="4"/>
  <c r="G169" i="4"/>
  <c r="G319" i="4"/>
  <c r="G308" i="4"/>
  <c r="G149" i="4"/>
  <c r="G341" i="4"/>
  <c r="G215" i="4"/>
  <c r="G378" i="4"/>
  <c r="G219" i="4"/>
  <c r="G310" i="4"/>
  <c r="G387" i="4"/>
  <c r="G107" i="4"/>
  <c r="G161" i="4"/>
  <c r="G265" i="4"/>
  <c r="G335" i="4"/>
  <c r="G354" i="4"/>
  <c r="G170" i="4"/>
  <c r="G179" i="4"/>
  <c r="G6" i="4"/>
  <c r="G65" i="4"/>
  <c r="G101" i="4"/>
  <c r="G408" i="4"/>
  <c r="G30" i="4"/>
  <c r="G14" i="4"/>
  <c r="G301" i="4"/>
  <c r="G154" i="4"/>
  <c r="G321" i="4"/>
  <c r="G322" i="4"/>
  <c r="G48" i="4"/>
  <c r="G148" i="4"/>
  <c r="G168" i="4"/>
  <c r="G167" i="4"/>
  <c r="G88" i="4"/>
  <c r="H168" i="4" s="1"/>
  <c r="G302" i="4"/>
  <c r="H167" i="4" s="1"/>
  <c r="G346" i="4"/>
  <c r="G305" i="4"/>
  <c r="G152" i="4"/>
  <c r="G221" i="4"/>
  <c r="G18" i="4"/>
  <c r="G83" i="4"/>
  <c r="G204" i="4"/>
  <c r="G409" i="4"/>
  <c r="G340" i="4"/>
  <c r="G320" i="4"/>
  <c r="G342" i="4"/>
  <c r="H340" i="4" s="1"/>
  <c r="G143" i="4"/>
  <c r="G78" i="4"/>
  <c r="G318" i="4"/>
  <c r="G137" i="4"/>
  <c r="G360" i="4"/>
  <c r="G79" i="4"/>
  <c r="G7" i="4"/>
  <c r="G397" i="4"/>
  <c r="G134" i="4"/>
  <c r="G212" i="4"/>
  <c r="G255" i="4"/>
  <c r="G379" i="4"/>
  <c r="G283" i="4"/>
  <c r="G110" i="4"/>
  <c r="G25" i="4"/>
  <c r="G407" i="4"/>
  <c r="G368" i="4"/>
  <c r="G178" i="4"/>
  <c r="G113" i="4"/>
  <c r="G347" i="4"/>
  <c r="G269" i="4"/>
  <c r="G197" i="4"/>
  <c r="G207" i="4"/>
  <c r="G57" i="4"/>
  <c r="G370" i="4"/>
  <c r="G99" i="4"/>
  <c r="G56" i="4"/>
  <c r="G278" i="4"/>
  <c r="H99" i="4" s="1"/>
  <c r="G393" i="4"/>
  <c r="G129" i="4"/>
  <c r="G40" i="4"/>
  <c r="G52" i="4"/>
  <c r="G189" i="4"/>
  <c r="G63" i="4"/>
  <c r="G315" i="4"/>
  <c r="G317" i="4"/>
  <c r="G381" i="4"/>
  <c r="G206" i="4"/>
  <c r="G61" i="4"/>
  <c r="G238" i="4"/>
  <c r="G11" i="4"/>
  <c r="G173" i="4"/>
  <c r="G364" i="4"/>
  <c r="G240" i="4"/>
  <c r="G337" i="4"/>
  <c r="G140" i="4"/>
  <c r="G44" i="4"/>
  <c r="G325" i="4"/>
  <c r="G82" i="4"/>
  <c r="G293" i="4"/>
  <c r="G136" i="4"/>
  <c r="G386" i="4"/>
  <c r="G208" i="4"/>
  <c r="G146" i="4"/>
  <c r="G70" i="4"/>
  <c r="G10" i="4"/>
  <c r="G71" i="4"/>
  <c r="G95" i="4"/>
  <c r="G250" i="4"/>
  <c r="G97" i="4"/>
  <c r="H95" i="4" s="1"/>
  <c r="G352" i="4"/>
  <c r="G366" i="4"/>
  <c r="G333" i="4"/>
  <c r="G199" i="4"/>
  <c r="G42" i="4"/>
  <c r="G395" i="4"/>
  <c r="G328" i="4"/>
  <c r="G93" i="4"/>
  <c r="G418" i="4"/>
  <c r="G369" i="4"/>
  <c r="G376" i="4"/>
  <c r="H418" i="4" s="1"/>
  <c r="G118" i="4"/>
  <c r="G171" i="4"/>
  <c r="G145" i="4"/>
  <c r="G228" i="4"/>
  <c r="G163" i="4"/>
  <c r="G241" i="4"/>
  <c r="G359" i="4"/>
  <c r="G334" i="4"/>
  <c r="G67" i="4"/>
  <c r="G384" i="4"/>
  <c r="G259" i="4"/>
  <c r="G68" i="4"/>
  <c r="G349" i="4"/>
  <c r="G224" i="4"/>
  <c r="G351" i="4"/>
  <c r="H349" i="4" s="1"/>
  <c r="Q188" i="1" s="1"/>
  <c r="G23" i="4"/>
  <c r="G236" i="4"/>
  <c r="G39" i="4"/>
  <c r="G251" i="4"/>
  <c r="G388" i="4"/>
  <c r="G41" i="4"/>
  <c r="G81" i="4"/>
  <c r="G62" i="4"/>
  <c r="G357" i="4"/>
  <c r="G416" i="4"/>
  <c r="G180" i="4"/>
  <c r="G126" i="4"/>
  <c r="G51" i="4"/>
  <c r="G326" i="4"/>
  <c r="G38" i="4"/>
  <c r="G147" i="4"/>
  <c r="G329" i="4"/>
  <c r="G399" i="4"/>
  <c r="G396" i="4"/>
  <c r="G268" i="4"/>
  <c r="G55" i="4"/>
  <c r="G332" i="4"/>
  <c r="G12" i="4"/>
  <c r="G4" i="4"/>
  <c r="G336" i="4"/>
  <c r="G358" i="4"/>
  <c r="G162" i="4"/>
  <c r="G218" i="4"/>
  <c r="G275" i="4"/>
  <c r="G24" i="4"/>
  <c r="G59" i="4"/>
  <c r="G190" i="4"/>
  <c r="G372" i="4"/>
  <c r="G267" i="4"/>
  <c r="G103" i="4"/>
  <c r="G286" i="4"/>
  <c r="G389" i="4"/>
  <c r="G371" i="4"/>
  <c r="G158" i="4"/>
  <c r="G414" i="4"/>
  <c r="G356" i="4"/>
  <c r="G276" i="4"/>
  <c r="G139" i="4"/>
  <c r="G20" i="4"/>
  <c r="G76" i="4"/>
  <c r="G192" i="4"/>
  <c r="G242" i="4"/>
  <c r="G284" i="4"/>
  <c r="G237" i="4"/>
  <c r="G280" i="4"/>
  <c r="G72" i="4"/>
  <c r="G363" i="4"/>
  <c r="G312" i="4"/>
  <c r="G277" i="4"/>
  <c r="G13" i="4"/>
  <c r="G160" i="4"/>
  <c r="G273" i="4"/>
  <c r="G69" i="4"/>
  <c r="G254" i="4"/>
  <c r="G84" i="4"/>
  <c r="G216" i="4"/>
  <c r="G258" i="4"/>
  <c r="G413" i="4"/>
  <c r="G132" i="4"/>
  <c r="G49" i="4"/>
  <c r="G74" i="4"/>
  <c r="G271" i="4"/>
  <c r="G229" i="4"/>
  <c r="G123" i="4"/>
  <c r="H271" i="4" s="1"/>
  <c r="G380" i="4"/>
  <c r="G253" i="4"/>
  <c r="G175" i="4"/>
  <c r="G117" i="4"/>
  <c r="G176" i="4"/>
  <c r="G36" i="4"/>
  <c r="G377" i="4"/>
  <c r="G112" i="4"/>
  <c r="G193" i="4"/>
  <c r="G121" i="4"/>
  <c r="G183" i="4"/>
  <c r="G116" i="4"/>
  <c r="G109" i="4"/>
  <c r="G304" i="4"/>
  <c r="G105" i="4"/>
  <c r="G205" i="4"/>
  <c r="G390" i="4"/>
  <c r="G156" i="4"/>
  <c r="G172" i="4"/>
  <c r="G198" i="4"/>
  <c r="G155" i="4"/>
  <c r="G401" i="4"/>
  <c r="G348" i="4"/>
  <c r="G210" i="4"/>
  <c r="G297" i="4"/>
  <c r="G331" i="4"/>
  <c r="G119" i="4"/>
  <c r="G270" i="4"/>
  <c r="G223" i="4"/>
  <c r="G77" i="4"/>
  <c r="G314" i="4"/>
  <c r="G324" i="4"/>
  <c r="G46" i="4"/>
  <c r="G111" i="4"/>
  <c r="G60" i="4"/>
  <c r="G344" i="4"/>
  <c r="G124" i="4"/>
  <c r="G227" i="4"/>
  <c r="G45" i="4"/>
  <c r="G239" i="4"/>
  <c r="G403" i="4"/>
  <c r="G37" i="4"/>
  <c r="G108" i="4"/>
  <c r="G374" i="4"/>
  <c r="G133" i="4"/>
  <c r="G400" i="4"/>
  <c r="G263" i="4"/>
  <c r="G157" i="4"/>
  <c r="G181" i="4"/>
  <c r="G230" i="4"/>
  <c r="G339" i="4"/>
  <c r="H181" i="4" s="1"/>
  <c r="Q412" i="1" s="1"/>
  <c r="G361" i="4"/>
  <c r="G309" i="4"/>
  <c r="G406" i="4"/>
  <c r="G287" i="4"/>
  <c r="G243" i="4"/>
  <c r="G391" i="4"/>
  <c r="G87" i="4"/>
  <c r="G22" i="4"/>
  <c r="G200" i="4"/>
  <c r="G191" i="4"/>
  <c r="G303" i="4"/>
  <c r="G266" i="4"/>
  <c r="G106" i="4"/>
  <c r="G164" i="4"/>
  <c r="G142" i="4"/>
  <c r="G217" i="4"/>
  <c r="G201" i="4"/>
  <c r="G313" i="4"/>
  <c r="G114" i="4"/>
  <c r="G187" i="4"/>
  <c r="G29" i="4"/>
  <c r="G299" i="4"/>
  <c r="G327" i="4"/>
  <c r="G66" i="4"/>
  <c r="G138" i="4"/>
  <c r="G343" i="4"/>
  <c r="G285" i="4"/>
  <c r="G316" i="4"/>
  <c r="G244" i="4"/>
  <c r="G31" i="4"/>
  <c r="G186" i="4"/>
  <c r="G104" i="4"/>
  <c r="G17" i="4"/>
  <c r="G43" i="4"/>
  <c r="G249" i="4"/>
  <c r="G353" i="4"/>
  <c r="G272" i="4"/>
  <c r="G131" i="4"/>
  <c r="G252" i="4"/>
  <c r="G247" i="4"/>
  <c r="G185" i="4"/>
  <c r="G323" i="4"/>
  <c r="G211" i="4"/>
  <c r="G141" i="4"/>
  <c r="G64" i="4"/>
  <c r="G262" i="4"/>
  <c r="G203" i="4"/>
  <c r="G151" i="4"/>
  <c r="G402" i="4"/>
  <c r="G33" i="4"/>
  <c r="G375" i="4"/>
  <c r="G279" i="4"/>
  <c r="G235" i="4"/>
  <c r="G98" i="4"/>
  <c r="G135" i="4"/>
  <c r="G80" i="4"/>
  <c r="G290" i="4"/>
  <c r="G311" i="4"/>
  <c r="G120" i="4"/>
  <c r="G345" i="4"/>
  <c r="G289" i="4"/>
  <c r="G264" i="4"/>
  <c r="G122" i="4"/>
  <c r="G373" i="4"/>
  <c r="G21" i="4"/>
  <c r="G102" i="4"/>
  <c r="G92" i="4"/>
  <c r="G248" i="4"/>
  <c r="G125" i="4"/>
  <c r="G296" i="4"/>
  <c r="G410" i="4"/>
  <c r="G222" i="4"/>
  <c r="G392" i="4"/>
  <c r="G50" i="4"/>
  <c r="G91" i="4"/>
  <c r="G94" i="4"/>
  <c r="G274" i="4"/>
  <c r="G159" i="4"/>
  <c r="G182" i="4"/>
  <c r="G225" i="4"/>
  <c r="G330" i="4"/>
  <c r="G130" i="4"/>
  <c r="G100" i="4"/>
  <c r="G19" i="4"/>
  <c r="G245" i="4"/>
  <c r="G306" i="4"/>
  <c r="G58" i="4"/>
  <c r="G196" i="4"/>
  <c r="G260" i="4"/>
  <c r="G394" i="4"/>
  <c r="G294" i="4"/>
  <c r="G365" i="4"/>
  <c r="G177" i="4"/>
  <c r="G256" i="4"/>
  <c r="G419" i="4"/>
  <c r="G367" i="4"/>
  <c r="G90" i="4"/>
  <c r="H419" i="4" s="1"/>
  <c r="Q744" i="1" s="1"/>
  <c r="G231" i="4"/>
  <c r="G89" i="4"/>
  <c r="G174" i="4"/>
  <c r="G128" i="4"/>
  <c r="G26" i="4"/>
  <c r="G246" i="4"/>
  <c r="G411" i="4"/>
  <c r="G5" i="4"/>
  <c r="G85" i="4"/>
  <c r="G295" i="4"/>
  <c r="G281" i="4"/>
  <c r="G32" i="4"/>
  <c r="G15" i="4"/>
  <c r="G355" i="4"/>
  <c r="G153" i="4"/>
  <c r="G362" i="4"/>
  <c r="G202" i="4"/>
  <c r="G188" i="4"/>
  <c r="G150" i="4"/>
  <c r="G261" i="4"/>
  <c r="G382" i="4"/>
  <c r="G127" i="4"/>
  <c r="G232" i="4"/>
  <c r="G298" i="4"/>
  <c r="G405" i="4"/>
  <c r="G184" i="4"/>
  <c r="G338" i="4"/>
  <c r="G233" i="4"/>
  <c r="G35" i="4"/>
  <c r="G417" i="4"/>
  <c r="G47" i="4"/>
  <c r="G209" i="4"/>
  <c r="G9" i="4"/>
  <c r="G86" i="4"/>
  <c r="G53" i="4"/>
  <c r="G34" i="4"/>
  <c r="G115" i="4"/>
  <c r="G213" i="4"/>
  <c r="H146" i="4" l="1"/>
  <c r="Q140" i="1" s="1"/>
  <c r="H384" i="4"/>
  <c r="H381" i="4"/>
  <c r="Q119" i="1" s="1"/>
  <c r="H23" i="4"/>
  <c r="Q242" i="1" s="1"/>
  <c r="H376" i="4"/>
  <c r="Q166" i="1" s="1"/>
  <c r="H52" i="4"/>
  <c r="H163" i="4"/>
  <c r="Q173" i="1" s="1"/>
  <c r="H383" i="4"/>
  <c r="Q534" i="1" s="1"/>
  <c r="H273" i="4"/>
  <c r="H6" i="4"/>
  <c r="Q228" i="1" s="1"/>
  <c r="H255" i="4"/>
  <c r="Q113" i="1" s="1"/>
  <c r="H344" i="4"/>
  <c r="Q391" i="1" s="1"/>
  <c r="H104" i="4"/>
  <c r="Q515" i="1" s="1"/>
  <c r="H218" i="4"/>
  <c r="Q245" i="1" s="1"/>
  <c r="H246" i="4"/>
  <c r="Q767" i="1" s="1"/>
  <c r="H330" i="4"/>
  <c r="Q681" i="1" s="1"/>
  <c r="H108" i="4"/>
  <c r="H127" i="4"/>
  <c r="Q836" i="1" s="1"/>
  <c r="H290" i="4"/>
  <c r="Q597" i="1" s="1"/>
  <c r="H94" i="4"/>
  <c r="Q659" i="1" s="1"/>
  <c r="H373" i="4"/>
  <c r="Q615" i="1" s="1"/>
  <c r="H141" i="4"/>
  <c r="Q571" i="1" s="1"/>
  <c r="H406" i="4"/>
  <c r="Q426" i="1" s="1"/>
  <c r="H267" i="4"/>
  <c r="Q254" i="1" s="1"/>
  <c r="H358" i="4"/>
  <c r="H326" i="4"/>
  <c r="Q217" i="1" s="1"/>
  <c r="H236" i="4"/>
  <c r="Q196" i="1" s="1"/>
  <c r="H212" i="4"/>
  <c r="Q945" i="1" s="1"/>
  <c r="H177" i="4"/>
  <c r="Q723" i="1" s="1"/>
  <c r="H203" i="4"/>
  <c r="Q566" i="1" s="1"/>
  <c r="H193" i="4"/>
  <c r="Q873" i="1" s="1"/>
  <c r="H284" i="4"/>
  <c r="Q284" i="1" s="1"/>
  <c r="H332" i="4"/>
  <c r="Q232" i="1" s="1"/>
  <c r="H53" i="4"/>
  <c r="Q944" i="1" s="1"/>
  <c r="H47" i="4"/>
  <c r="Q907" i="1" s="1"/>
  <c r="H281" i="4"/>
  <c r="Q860" i="1" s="1"/>
  <c r="H264" i="4"/>
  <c r="Q610" i="1" s="1"/>
  <c r="H323" i="4"/>
  <c r="Q546" i="1" s="1"/>
  <c r="H66" i="4"/>
  <c r="Q471" i="1" s="1"/>
  <c r="H374" i="4"/>
  <c r="Q868" i="1" s="1"/>
  <c r="H324" i="4"/>
  <c r="Q386" i="1" s="1"/>
  <c r="H210" i="4"/>
  <c r="Q372" i="1" s="1"/>
  <c r="H116" i="4"/>
  <c r="Q347" i="1" s="1"/>
  <c r="H69" i="4"/>
  <c r="Q312" i="1" s="1"/>
  <c r="H4" i="4"/>
  <c r="Q239" i="1" s="1"/>
  <c r="H184" i="4"/>
  <c r="Q884" i="1" s="1"/>
  <c r="H21" i="4"/>
  <c r="Q640" i="1" s="1"/>
  <c r="H402" i="4"/>
  <c r="Q576" i="1" s="1"/>
  <c r="H327" i="4"/>
  <c r="Q582" i="1" s="1"/>
  <c r="H114" i="4"/>
  <c r="Q449" i="1" s="1"/>
  <c r="H142" i="4"/>
  <c r="Q671" i="1" s="1"/>
  <c r="H266" i="4"/>
  <c r="Q438" i="1" s="1"/>
  <c r="H339" i="4"/>
  <c r="Q639" i="1" s="1"/>
  <c r="H263" i="4"/>
  <c r="Q410" i="1" s="1"/>
  <c r="H280" i="4"/>
  <c r="Q287" i="1" s="1"/>
  <c r="Q710" i="1"/>
  <c r="H248" i="4"/>
  <c r="Q627" i="1" s="1"/>
  <c r="H345" i="4"/>
  <c r="Q604" i="1" s="1"/>
  <c r="H235" i="4"/>
  <c r="Q588" i="1" s="1"/>
  <c r="H348" i="4"/>
  <c r="Q371" i="1" s="1"/>
  <c r="H105" i="4"/>
  <c r="Q351" i="1" s="1"/>
  <c r="H34" i="4"/>
  <c r="Q956" i="1" s="1"/>
  <c r="H209" i="4"/>
  <c r="Q930" i="1" s="1"/>
  <c r="H233" i="4"/>
  <c r="Q893" i="1" s="1"/>
  <c r="H298" i="4"/>
  <c r="Q851" i="1" s="1"/>
  <c r="H261" i="4"/>
  <c r="Q829" i="1" s="1"/>
  <c r="H362" i="4"/>
  <c r="Q814" i="1" s="1"/>
  <c r="H5" i="4"/>
  <c r="Q773" i="1" s="1"/>
  <c r="H128" i="4"/>
  <c r="Q758" i="1" s="1"/>
  <c r="H90" i="4"/>
  <c r="Q747" i="1" s="1"/>
  <c r="H58" i="4"/>
  <c r="Q691" i="1" s="1"/>
  <c r="H91" i="4"/>
  <c r="Q656" i="1" s="1"/>
  <c r="H410" i="4"/>
  <c r="Q647" i="1" s="1"/>
  <c r="H122" i="4"/>
  <c r="Q611" i="1" s="1"/>
  <c r="H164" i="4"/>
  <c r="Q444" i="1" s="1"/>
  <c r="H303" i="4"/>
  <c r="Q437" i="1" s="1"/>
  <c r="H77" i="4"/>
  <c r="Q843" i="1" s="1"/>
  <c r="H338" i="4"/>
  <c r="Q890" i="1" s="1"/>
  <c r="H232" i="4"/>
  <c r="Q846" i="1" s="1"/>
  <c r="H153" i="4"/>
  <c r="Q813" i="1" s="1"/>
  <c r="H411" i="4"/>
  <c r="Q772" i="1" s="1"/>
  <c r="H174" i="4"/>
  <c r="Q755" i="1" s="1"/>
  <c r="H394" i="4"/>
  <c r="Q705" i="1" s="1"/>
  <c r="H306" i="4"/>
  <c r="Q690" i="1" s="1"/>
  <c r="Q513" i="1"/>
  <c r="H183" i="4"/>
  <c r="Q345" i="1" s="1"/>
  <c r="H343" i="4"/>
  <c r="Q480" i="1" s="1"/>
  <c r="H275" i="4"/>
  <c r="Q246" i="1" s="1"/>
  <c r="H300" i="4"/>
  <c r="Q897" i="1" s="1"/>
  <c r="H43" i="4"/>
  <c r="Q587" i="1" s="1"/>
  <c r="H106" i="4"/>
  <c r="Q439" i="1" s="1"/>
  <c r="H157" i="4"/>
  <c r="Q411" i="1" s="1"/>
  <c r="H117" i="4"/>
  <c r="Q337" i="1" s="1"/>
  <c r="Q331" i="1"/>
  <c r="H334" i="4"/>
  <c r="Q180" i="1" s="1"/>
  <c r="H333" i="4"/>
  <c r="Q356" i="1" s="1"/>
  <c r="H97" i="4"/>
  <c r="Q676" i="1" s="1"/>
  <c r="H317" i="4"/>
  <c r="Q937" i="1" s="1"/>
  <c r="H175" i="4"/>
  <c r="Q720" i="1" s="1"/>
  <c r="Q262" i="1"/>
  <c r="H325" i="4"/>
  <c r="Q491" i="1" s="1"/>
  <c r="H240" i="4"/>
  <c r="Q126" i="1" s="1"/>
  <c r="Q111" i="1"/>
  <c r="H370" i="4"/>
  <c r="Q103" i="1" s="1"/>
  <c r="H195" i="4"/>
  <c r="Q26" i="1" s="1"/>
  <c r="H365" i="4"/>
  <c r="Q717" i="1" s="1"/>
  <c r="H120" i="4"/>
  <c r="Q905" i="1" s="1"/>
  <c r="H172" i="4"/>
  <c r="Q834" i="1" s="1"/>
  <c r="H49" i="4"/>
  <c r="Q770" i="1" s="1"/>
  <c r="H216" i="4"/>
  <c r="Q573" i="1" s="1"/>
  <c r="H51" i="4"/>
  <c r="Q441" i="1" s="1"/>
  <c r="H386" i="4"/>
  <c r="Q766" i="1" s="1"/>
  <c r="H368" i="4"/>
  <c r="Q94" i="1" s="1"/>
  <c r="H409" i="4"/>
  <c r="Q72" i="1" s="1"/>
  <c r="H148" i="4"/>
  <c r="Q823" i="1" s="1"/>
  <c r="H341" i="4"/>
  <c r="Q38" i="1" s="1"/>
  <c r="H404" i="4"/>
  <c r="Q252" i="1" s="1"/>
  <c r="Q300" i="1"/>
  <c r="H214" i="4"/>
  <c r="Q16" i="1" s="1"/>
  <c r="H279" i="4"/>
  <c r="Q583" i="1" s="1"/>
  <c r="H151" i="4"/>
  <c r="Q567" i="1" s="1"/>
  <c r="H45" i="4"/>
  <c r="Q394" i="1" s="1"/>
  <c r="H277" i="4"/>
  <c r="Q302" i="1" s="1"/>
  <c r="Q281" i="1"/>
  <c r="H139" i="4"/>
  <c r="Q888" i="1" s="1"/>
  <c r="H238" i="4"/>
  <c r="Q709" i="1" s="1"/>
  <c r="H86" i="4"/>
  <c r="Q962" i="1" s="1"/>
  <c r="H188" i="4"/>
  <c r="Q839" i="1" s="1"/>
  <c r="H355" i="4"/>
  <c r="Q928" i="1" s="1"/>
  <c r="H245" i="4"/>
  <c r="Q689" i="1" s="1"/>
  <c r="H392" i="4"/>
  <c r="Q654" i="1" s="1"/>
  <c r="H311" i="4"/>
  <c r="Q602" i="1" s="1"/>
  <c r="H375" i="4"/>
  <c r="Q581" i="1" s="1"/>
  <c r="H29" i="4"/>
  <c r="Q452" i="1" s="1"/>
  <c r="H391" i="4"/>
  <c r="Q430" i="1" s="1"/>
  <c r="H230" i="4"/>
  <c r="Q414" i="1" s="1"/>
  <c r="H331" i="4"/>
  <c r="Q379" i="1" s="1"/>
  <c r="H304" i="4"/>
  <c r="Q899" i="1" s="1"/>
  <c r="H121" i="4"/>
  <c r="Q349" i="1" s="1"/>
  <c r="H132" i="4"/>
  <c r="Q321" i="1" s="1"/>
  <c r="H312" i="4"/>
  <c r="Q299" i="1" s="1"/>
  <c r="H103" i="4"/>
  <c r="Q255" i="1" s="1"/>
  <c r="H162" i="4"/>
  <c r="Q967" i="1" s="1"/>
  <c r="H351" i="4"/>
  <c r="Q235" i="1" s="1"/>
  <c r="H366" i="4"/>
  <c r="Q156" i="1" s="1"/>
  <c r="H315" i="4"/>
  <c r="Q117" i="1" s="1"/>
  <c r="H278" i="4"/>
  <c r="Q106" i="1" s="1"/>
  <c r="H407" i="4"/>
  <c r="Q93" i="1" s="1"/>
  <c r="H137" i="4"/>
  <c r="Q989" i="1" s="1"/>
  <c r="H152" i="4"/>
  <c r="Q68" i="1" s="1"/>
  <c r="H88" i="4"/>
  <c r="Q63" i="1" s="1"/>
  <c r="H219" i="4"/>
  <c r="Q157" i="1" s="1"/>
  <c r="H8" i="4"/>
  <c r="H150" i="4"/>
  <c r="Q827" i="1" s="1"/>
  <c r="H367" i="4"/>
  <c r="Q745" i="1" s="1"/>
  <c r="H130" i="4"/>
  <c r="Q685" i="1" s="1"/>
  <c r="H159" i="4"/>
  <c r="Q672" i="1" s="1"/>
  <c r="H50" i="4"/>
  <c r="Q752" i="1" s="1"/>
  <c r="H80" i="4"/>
  <c r="Q595" i="1" s="1"/>
  <c r="H353" i="4"/>
  <c r="Q522" i="1" s="1"/>
  <c r="H299" i="4"/>
  <c r="Q461" i="1" s="1"/>
  <c r="H313" i="4"/>
  <c r="Q448" i="1" s="1"/>
  <c r="H60" i="4"/>
  <c r="Q389" i="1" s="1"/>
  <c r="H119" i="4"/>
  <c r="Q909" i="1" s="1"/>
  <c r="H377" i="4"/>
  <c r="Q341" i="1" s="1"/>
  <c r="H329" i="4"/>
  <c r="Q222" i="1" s="1"/>
  <c r="H357" i="4"/>
  <c r="Q305" i="1" s="1"/>
  <c r="H10" i="4"/>
  <c r="Q144" i="1" s="1"/>
  <c r="H393" i="4"/>
  <c r="Q107" i="1" s="1"/>
  <c r="H134" i="4"/>
  <c r="Q257" i="1" s="1"/>
  <c r="H143" i="4"/>
  <c r="Q77" i="1" s="1"/>
  <c r="H302" i="4"/>
  <c r="Q850" i="1" s="1"/>
  <c r="H154" i="4"/>
  <c r="Q152" i="1" s="1"/>
  <c r="H310" i="4"/>
  <c r="Q292" i="1" s="1"/>
  <c r="H257" i="4"/>
  <c r="Q13" i="1" s="1"/>
  <c r="H247" i="4"/>
  <c r="Q540" i="1" s="1"/>
  <c r="H87" i="4"/>
  <c r="Q518" i="1" s="1"/>
  <c r="H286" i="4"/>
  <c r="Q256" i="1" s="1"/>
  <c r="H190" i="4"/>
  <c r="Q249" i="1" s="1"/>
  <c r="H55" i="4"/>
  <c r="Q556" i="1" s="1"/>
  <c r="H68" i="4"/>
  <c r="Q643" i="1" s="1"/>
  <c r="H228" i="4"/>
  <c r="Q172" i="1" s="1"/>
  <c r="H328" i="4"/>
  <c r="Q988" i="1" s="1"/>
  <c r="H417" i="4"/>
  <c r="Q958" i="1" s="1"/>
  <c r="H89" i="4"/>
  <c r="Q754" i="1" s="1"/>
  <c r="H294" i="4"/>
  <c r="Q715" i="1" s="1"/>
  <c r="H274" i="4"/>
  <c r="Q665" i="1" s="1"/>
  <c r="H102" i="4"/>
  <c r="Q625" i="1" s="1"/>
  <c r="H135" i="4"/>
  <c r="Q594" i="1" s="1"/>
  <c r="H249" i="4"/>
  <c r="Q521" i="1" s="1"/>
  <c r="H201" i="4"/>
  <c r="Q447" i="1" s="1"/>
  <c r="H227" i="4"/>
  <c r="Q393" i="1" s="1"/>
  <c r="H156" i="4"/>
  <c r="Q360" i="1" s="1"/>
  <c r="H192" i="4"/>
  <c r="Q596" i="1" s="1"/>
  <c r="H276" i="4"/>
  <c r="Q541" i="1" s="1"/>
  <c r="H59" i="4"/>
  <c r="Q248" i="1" s="1"/>
  <c r="H147" i="4"/>
  <c r="Q220" i="1" s="1"/>
  <c r="H251" i="4"/>
  <c r="Q633" i="1" s="1"/>
  <c r="H145" i="4"/>
  <c r="Q169" i="1" s="1"/>
  <c r="H395" i="4"/>
  <c r="Q739" i="1" s="1"/>
  <c r="H364" i="4"/>
  <c r="Q572" i="1" s="1"/>
  <c r="H73" i="4"/>
  <c r="Q5" i="1" s="1"/>
  <c r="H9" i="4"/>
  <c r="Q935" i="1" s="1"/>
  <c r="H35" i="4"/>
  <c r="Q903" i="1" s="1"/>
  <c r="H405" i="4"/>
  <c r="Q864" i="1" s="1"/>
  <c r="H202" i="4"/>
  <c r="Q819" i="1" s="1"/>
  <c r="H26" i="4"/>
  <c r="Q764" i="1" s="1"/>
  <c r="H256" i="4"/>
  <c r="Q737" i="1" s="1"/>
  <c r="H225" i="4"/>
  <c r="Q680" i="1" s="1"/>
  <c r="H289" i="4"/>
  <c r="Q607" i="1" s="1"/>
  <c r="Q601" i="1"/>
  <c r="H187" i="4"/>
  <c r="Q450" i="1" s="1"/>
  <c r="H217" i="4"/>
  <c r="Q446" i="1" s="1"/>
  <c r="H46" i="4"/>
  <c r="Q387" i="1" s="1"/>
  <c r="H413" i="4"/>
  <c r="Q319" i="1" s="1"/>
  <c r="H314" i="4"/>
  <c r="Q972" i="1" s="1"/>
  <c r="H295" i="4"/>
  <c r="Q780" i="1" s="1"/>
  <c r="H296" i="4"/>
  <c r="Q632" i="1" s="1"/>
  <c r="H211" i="4"/>
  <c r="Q548" i="1" s="1"/>
  <c r="H252" i="4"/>
  <c r="Q530" i="1" s="1"/>
  <c r="H244" i="4"/>
  <c r="Q504" i="1" s="1"/>
  <c r="H138" i="4"/>
  <c r="Q476" i="1" s="1"/>
  <c r="Q442" i="1"/>
  <c r="H191" i="4"/>
  <c r="Q889" i="1" s="1"/>
  <c r="H37" i="4"/>
  <c r="Q401" i="1" s="1"/>
  <c r="H111" i="4"/>
  <c r="Q388" i="1" s="1"/>
  <c r="H401" i="4"/>
  <c r="Q370" i="1" s="1"/>
  <c r="H36" i="4"/>
  <c r="Q340" i="1" s="1"/>
  <c r="H253" i="4"/>
  <c r="Q333" i="1" s="1"/>
  <c r="H229" i="4"/>
  <c r="Q619" i="1" s="1"/>
  <c r="H84" i="4"/>
  <c r="Q315" i="1" s="1"/>
  <c r="Q310" i="1"/>
  <c r="H237" i="4"/>
  <c r="Q285" i="1" s="1"/>
  <c r="H158" i="4"/>
  <c r="Q261" i="1" s="1"/>
  <c r="H12" i="4"/>
  <c r="H268" i="4"/>
  <c r="Q227" i="1" s="1"/>
  <c r="H126" i="4"/>
  <c r="Q482" i="1" s="1"/>
  <c r="H62" i="4"/>
  <c r="Q204" i="1" s="1"/>
  <c r="H259" i="4"/>
  <c r="Q186" i="1" s="1"/>
  <c r="H359" i="4"/>
  <c r="Q236" i="1" s="1"/>
  <c r="H369" i="4"/>
  <c r="Q165" i="1" s="1"/>
  <c r="H250" i="4"/>
  <c r="Q959" i="1" s="1"/>
  <c r="H70" i="4"/>
  <c r="Q511" i="1" s="1"/>
  <c r="H136" i="4"/>
  <c r="Q867" i="1" s="1"/>
  <c r="H44" i="4"/>
  <c r="Q129" i="1" s="1"/>
  <c r="H61" i="4"/>
  <c r="Q121" i="1" s="1"/>
  <c r="H57" i="4"/>
  <c r="Q270" i="1" s="1"/>
  <c r="H347" i="4"/>
  <c r="Q97" i="1" s="1"/>
  <c r="H379" i="4"/>
  <c r="Q88" i="1" s="1"/>
  <c r="H397" i="4"/>
  <c r="Q83" i="1" s="1"/>
  <c r="H342" i="4"/>
  <c r="Q673" i="1" s="1"/>
  <c r="H204" i="4"/>
  <c r="Q71" i="1" s="1"/>
  <c r="H48" i="4"/>
  <c r="Q211" i="1" s="1"/>
  <c r="H301" i="4"/>
  <c r="Q56" i="1" s="1"/>
  <c r="H101" i="4"/>
  <c r="Q189" i="1" s="1"/>
  <c r="H170" i="4"/>
  <c r="Q50" i="1" s="1"/>
  <c r="H161" i="4"/>
  <c r="Q46" i="1" s="1"/>
  <c r="H149" i="4"/>
  <c r="Q875" i="1" s="1"/>
  <c r="H307" i="4"/>
  <c r="Q29" i="1" s="1"/>
  <c r="H288" i="4"/>
  <c r="Q22" i="1" s="1"/>
  <c r="H75" i="4"/>
  <c r="Q171" i="1" s="1"/>
  <c r="H415" i="4"/>
  <c r="Q920" i="1" s="1"/>
  <c r="H165" i="4"/>
  <c r="Q9" i="1" s="1"/>
  <c r="H213" i="4"/>
  <c r="Q971" i="1" s="1"/>
  <c r="H31" i="4"/>
  <c r="Q505" i="1" s="1"/>
  <c r="H123" i="4"/>
  <c r="Q330" i="1" s="1"/>
  <c r="H260" i="4"/>
  <c r="Q784" i="1" s="1"/>
  <c r="Q423" i="1"/>
  <c r="H400" i="4"/>
  <c r="Q535" i="1" s="1"/>
  <c r="H382" i="4"/>
  <c r="Q831" i="1" s="1"/>
  <c r="H15" i="4"/>
  <c r="Q796" i="1" s="1"/>
  <c r="H85" i="4"/>
  <c r="Q778" i="1" s="1"/>
  <c r="H231" i="4"/>
  <c r="Q810" i="1" s="1"/>
  <c r="H196" i="4"/>
  <c r="Q693" i="1" s="1"/>
  <c r="H19" i="4"/>
  <c r="Q688" i="1" s="1"/>
  <c r="H222" i="4"/>
  <c r="Q650" i="1" s="1"/>
  <c r="H125" i="4"/>
  <c r="Q629" i="1" s="1"/>
  <c r="H98" i="4"/>
  <c r="Q589" i="1" s="1"/>
  <c r="H33" i="4"/>
  <c r="Q716" i="1" s="1"/>
  <c r="H262" i="4"/>
  <c r="Q562" i="1" s="1"/>
  <c r="H131" i="4"/>
  <c r="Q528" i="1" s="1"/>
  <c r="Q507" i="1"/>
  <c r="H316" i="4"/>
  <c r="Q485" i="1" s="1"/>
  <c r="H200" i="4"/>
  <c r="Q837" i="1" s="1"/>
  <c r="H243" i="4"/>
  <c r="Q429" i="1" s="1"/>
  <c r="H309" i="4"/>
  <c r="Q840" i="1" s="1"/>
  <c r="H133" i="4"/>
  <c r="Q406" i="1" s="1"/>
  <c r="H403" i="4"/>
  <c r="Q400" i="1" s="1"/>
  <c r="H124" i="4"/>
  <c r="Q392" i="1" s="1"/>
  <c r="H223" i="4"/>
  <c r="Q383" i="1" s="1"/>
  <c r="H297" i="4"/>
  <c r="Q374" i="1" s="1"/>
  <c r="H155" i="4"/>
  <c r="Q369" i="1" s="1"/>
  <c r="H390" i="4"/>
  <c r="Q354" i="1" s="1"/>
  <c r="H109" i="4"/>
  <c r="Q348" i="1" s="1"/>
  <c r="H176" i="4"/>
  <c r="Q830" i="1" s="1"/>
  <c r="H380" i="4"/>
  <c r="Q332" i="1" s="1"/>
  <c r="H254" i="4"/>
  <c r="Q797" i="1" s="1"/>
  <c r="H160" i="4"/>
  <c r="Q306" i="1" s="1"/>
  <c r="H363" i="4"/>
  <c r="Q294" i="1" s="1"/>
  <c r="H76" i="4"/>
  <c r="Q279" i="1" s="1"/>
  <c r="H356" i="4"/>
  <c r="Q267" i="1" s="1"/>
  <c r="H371" i="4"/>
  <c r="Q259" i="1" s="1"/>
  <c r="H24" i="4"/>
  <c r="Q247" i="1" s="1"/>
  <c r="H396" i="4"/>
  <c r="Q225" i="1" s="1"/>
  <c r="H38" i="4"/>
  <c r="Q218" i="1" s="1"/>
  <c r="H180" i="4"/>
  <c r="Q290" i="1" s="1"/>
  <c r="H81" i="4"/>
  <c r="Q203" i="1" s="1"/>
  <c r="H39" i="4"/>
  <c r="Q199" i="1" s="1"/>
  <c r="H224" i="4"/>
  <c r="Q191" i="1" s="1"/>
  <c r="H241" i="4"/>
  <c r="Q176" i="1" s="1"/>
  <c r="H171" i="4"/>
  <c r="Q539" i="1" s="1"/>
  <c r="H42" i="4"/>
  <c r="Q160" i="1" s="1"/>
  <c r="H352" i="4"/>
  <c r="Q154" i="1" s="1"/>
  <c r="H293" i="4"/>
  <c r="Q132" i="1" s="1"/>
  <c r="H140" i="4"/>
  <c r="Q495" i="1" s="1"/>
  <c r="H173" i="4"/>
  <c r="Q683" i="1" s="1"/>
  <c r="H206" i="4"/>
  <c r="Q146" i="1" s="1"/>
  <c r="H63" i="4"/>
  <c r="Q686" i="1" s="1"/>
  <c r="H40" i="4"/>
  <c r="Q109" i="1" s="1"/>
  <c r="H56" i="4"/>
  <c r="Q409" i="1" s="1"/>
  <c r="H207" i="4"/>
  <c r="Q100" i="1" s="1"/>
  <c r="H113" i="4"/>
  <c r="Q96" i="1" s="1"/>
  <c r="H25" i="4"/>
  <c r="Q92" i="1" s="1"/>
  <c r="H7" i="4"/>
  <c r="Q82" i="1" s="1"/>
  <c r="H318" i="4"/>
  <c r="Q78" i="1" s="1"/>
  <c r="H320" i="4"/>
  <c r="Q544" i="1" s="1"/>
  <c r="H83" i="4"/>
  <c r="Q70" i="1" s="1"/>
  <c r="H305" i="4"/>
  <c r="Q667" i="1" s="1"/>
  <c r="H322" i="4"/>
  <c r="Q59" i="1" s="1"/>
  <c r="H14" i="4"/>
  <c r="H65" i="4"/>
  <c r="Q52" i="1" s="1"/>
  <c r="H354" i="4"/>
  <c r="Q185" i="1" s="1"/>
  <c r="H107" i="4"/>
  <c r="Q55" i="1" s="1"/>
  <c r="H378" i="4"/>
  <c r="Q40" i="1" s="1"/>
  <c r="H308" i="4"/>
  <c r="Q67" i="1" s="1"/>
  <c r="H28" i="4"/>
  <c r="Q777" i="1" s="1"/>
  <c r="H220" i="4"/>
  <c r="Q28" i="1" s="1"/>
  <c r="H398" i="4"/>
  <c r="Q25" i="1" s="1"/>
  <c r="H350" i="4"/>
  <c r="Q21" i="1" s="1"/>
  <c r="H194" i="4"/>
  <c r="Q564" i="1" s="1"/>
  <c r="H16" i="4"/>
  <c r="Q14" i="1" s="1"/>
  <c r="H226" i="4"/>
  <c r="Q12" i="1" s="1"/>
  <c r="H27" i="4"/>
  <c r="Q8" i="1" s="1"/>
  <c r="H166" i="4"/>
  <c r="Q872" i="1" s="1"/>
  <c r="H115" i="4"/>
  <c r="Q965" i="1" s="1"/>
  <c r="H32" i="4"/>
  <c r="Q794" i="1" s="1"/>
  <c r="Q714" i="1"/>
  <c r="H100" i="4"/>
  <c r="Q687" i="1" s="1"/>
  <c r="H182" i="4"/>
  <c r="Q678" i="1" s="1"/>
  <c r="H64" i="4"/>
  <c r="Q555" i="1" s="1"/>
  <c r="H185" i="4"/>
  <c r="Q543" i="1" s="1"/>
  <c r="H272" i="4"/>
  <c r="Q524" i="1" s="1"/>
  <c r="H17" i="4"/>
  <c r="Q517" i="1" s="1"/>
  <c r="H186" i="4"/>
  <c r="Q835" i="1" s="1"/>
  <c r="H285" i="4"/>
  <c r="Q481" i="1" s="1"/>
  <c r="H22" i="4"/>
  <c r="Q432" i="1" s="1"/>
  <c r="H287" i="4"/>
  <c r="Q866" i="1" s="1"/>
  <c r="H361" i="4"/>
  <c r="Q421" i="1" s="1"/>
  <c r="H239" i="4"/>
  <c r="Q397" i="1" s="1"/>
  <c r="H270" i="4"/>
  <c r="Q382" i="1" s="1"/>
  <c r="H198" i="4"/>
  <c r="Q558" i="1" s="1"/>
  <c r="H205" i="4"/>
  <c r="Q352" i="1" s="1"/>
  <c r="H112" i="4"/>
  <c r="Q342" i="1" s="1"/>
  <c r="H74" i="4"/>
  <c r="Q545" i="1" s="1"/>
  <c r="H258" i="4"/>
  <c r="Q317" i="1" s="1"/>
  <c r="H13" i="4"/>
  <c r="Q304" i="1" s="1"/>
  <c r="H72" i="4"/>
  <c r="Q289" i="1" s="1"/>
  <c r="H242" i="4"/>
  <c r="Q283" i="1" s="1"/>
  <c r="H20" i="4"/>
  <c r="Q497" i="1" s="1"/>
  <c r="H414" i="4"/>
  <c r="Q381" i="1" s="1"/>
  <c r="H389" i="4"/>
  <c r="Q856" i="1" s="1"/>
  <c r="H372" i="4"/>
  <c r="Q932" i="1" s="1"/>
  <c r="H336" i="4"/>
  <c r="Q240" i="1" s="1"/>
  <c r="H399" i="4"/>
  <c r="Q224" i="1" s="1"/>
  <c r="H416" i="4"/>
  <c r="Q859" i="1" s="1"/>
  <c r="H41" i="4"/>
  <c r="Q202" i="1" s="1"/>
  <c r="H67" i="4"/>
  <c r="Q268" i="1" s="1"/>
  <c r="H118" i="4"/>
  <c r="Q167" i="1" s="1"/>
  <c r="H93" i="4"/>
  <c r="Q163" i="1" s="1"/>
  <c r="H199" i="4"/>
  <c r="Q606" i="1" s="1"/>
  <c r="Q153" i="1"/>
  <c r="H71" i="4"/>
  <c r="Q145" i="1" s="1"/>
  <c r="H208" i="4"/>
  <c r="Q139" i="1" s="1"/>
  <c r="H82" i="4"/>
  <c r="Q881" i="1" s="1"/>
  <c r="H337" i="4"/>
  <c r="Q127" i="1" s="1"/>
  <c r="H11" i="4"/>
  <c r="Q488" i="1" s="1"/>
  <c r="H189" i="4"/>
  <c r="Q375" i="1" s="1"/>
  <c r="H129" i="4"/>
  <c r="Q108" i="1" s="1"/>
  <c r="H197" i="4"/>
  <c r="Q99" i="1" s="1"/>
  <c r="H178" i="4"/>
  <c r="Q205" i="1" s="1"/>
  <c r="H110" i="4"/>
  <c r="Q174" i="1" s="1"/>
  <c r="H79" i="4"/>
  <c r="Q81" i="1" s="1"/>
  <c r="H78" i="4"/>
  <c r="Q586" i="1" s="1"/>
  <c r="H18" i="4"/>
  <c r="H346" i="4"/>
  <c r="Q65" i="1" s="1"/>
  <c r="H321" i="4"/>
  <c r="Q58" i="1" s="1"/>
  <c r="H30" i="4"/>
  <c r="H335" i="4"/>
  <c r="Q48" i="1" s="1"/>
  <c r="H387" i="4"/>
  <c r="Q43" i="1" s="1"/>
  <c r="H215" i="4"/>
  <c r="Q39" i="1" s="1"/>
  <c r="H319" i="4"/>
  <c r="Q861" i="1" s="1"/>
  <c r="H412" i="4"/>
  <c r="Q31" i="1" s="1"/>
  <c r="H234" i="4"/>
  <c r="Q27" i="1" s="1"/>
  <c r="H54" i="4"/>
  <c r="Q24" i="1" s="1"/>
  <c r="H291" i="4"/>
  <c r="Q980" i="1" s="1"/>
  <c r="H385" i="4"/>
  <c r="Q403" i="1" s="1"/>
  <c r="H292" i="4"/>
  <c r="Q624" i="1" s="1"/>
  <c r="H92" i="4"/>
  <c r="Q668" i="1" s="1"/>
  <c r="H388" i="4"/>
  <c r="Q201" i="1" s="1"/>
  <c r="H269" i="4"/>
  <c r="Q98" i="1" s="1"/>
  <c r="H283" i="4"/>
  <c r="Q90" i="1" s="1"/>
  <c r="H360" i="4"/>
  <c r="Q740" i="1" s="1"/>
  <c r="H221" i="4"/>
  <c r="Q69" i="1" s="1"/>
  <c r="H408" i="4"/>
  <c r="Q901" i="1" s="1"/>
  <c r="H179" i="4"/>
  <c r="Q51" i="1" s="1"/>
  <c r="H265" i="4"/>
  <c r="Q47" i="1" s="1"/>
  <c r="H169" i="4"/>
  <c r="Q34" i="1" s="1"/>
  <c r="H96" i="4"/>
  <c r="Q23" i="1" s="1"/>
  <c r="H144" i="4"/>
  <c r="Q933" i="1" s="1"/>
  <c r="H282" i="4"/>
  <c r="Q6" i="1" s="1"/>
  <c r="Q580" i="1"/>
  <c r="Q327" i="1"/>
  <c r="Q241" i="1"/>
  <c r="Q793" i="1"/>
  <c r="Q243" i="1"/>
  <c r="Q183" i="1"/>
  <c r="Q486" i="1"/>
  <c r="Q427" i="1"/>
  <c r="Q568" i="1"/>
  <c r="Q616" i="1"/>
  <c r="Q733" i="1"/>
  <c r="Q325" i="1"/>
  <c r="Q164" i="1"/>
  <c r="Q417" i="1"/>
  <c r="Q148" i="1"/>
  <c r="Q741" i="1"/>
  <c r="Q62" i="1"/>
  <c r="Q293" i="1"/>
  <c r="Q805" i="1"/>
  <c r="Q104" i="1"/>
  <c r="Q346" i="1"/>
  <c r="Q976" i="1"/>
  <c r="Q585" i="1"/>
  <c r="Q138" i="1"/>
  <c r="Q73" i="1"/>
  <c r="Q181" i="1"/>
  <c r="Q61" i="1"/>
  <c r="Q853" i="1"/>
  <c r="Q759" i="1"/>
  <c r="Q756" i="1"/>
  <c r="Q646" i="1"/>
  <c r="Q553" i="1"/>
  <c r="Q477" i="1"/>
  <c r="Q402" i="1"/>
  <c r="Q420" i="1"/>
  <c r="Q311" i="1"/>
  <c r="Q516" i="1"/>
  <c r="Q663" i="1"/>
  <c r="Q238" i="1"/>
  <c r="Q975" i="1"/>
  <c r="Q915" i="1"/>
  <c r="Q498" i="1"/>
  <c r="Q110" i="1"/>
  <c r="Q288" i="1"/>
  <c r="Q440" i="1"/>
  <c r="Q934" i="1"/>
  <c r="J166" i="4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4" i="1"/>
  <c r="K233" i="1" l="1"/>
  <c r="L233" i="1" s="1"/>
  <c r="N233" i="1"/>
  <c r="N234" i="1"/>
  <c r="K234" i="1"/>
  <c r="L234" i="1" s="1"/>
  <c r="N4" i="1"/>
  <c r="Q33" i="1"/>
  <c r="Q731" i="1"/>
  <c r="Q195" i="1"/>
  <c r="Q396" i="1"/>
  <c r="Q789" i="1"/>
  <c r="Q489" i="1"/>
  <c r="Q985" i="1"/>
  <c r="Q464" i="1"/>
  <c r="Q774" i="1"/>
  <c r="Q696" i="1"/>
  <c r="Q669" i="1"/>
  <c r="Q366" i="1"/>
  <c r="Q559" i="1"/>
  <c r="Q761" i="1"/>
  <c r="Q862" i="1"/>
  <c r="Q130" i="1"/>
  <c r="Q136" i="1"/>
  <c r="Q919" i="1"/>
  <c r="Q826" i="1"/>
  <c r="Q751" i="1"/>
  <c r="Q641" i="1"/>
  <c r="Q177" i="1"/>
  <c r="Q466" i="1"/>
  <c r="Q664" i="1"/>
  <c r="Q102" i="1"/>
  <c r="Q143" i="1"/>
  <c r="Q815" i="1"/>
  <c r="Q848" i="1"/>
  <c r="Q269" i="1"/>
  <c r="Q849" i="1"/>
  <c r="Q792" i="1"/>
  <c r="Q779" i="1"/>
  <c r="Q343" i="1"/>
  <c r="Q19" i="1"/>
  <c r="Q200" i="1"/>
  <c r="Q708" i="1"/>
  <c r="Q390" i="1"/>
  <c r="Q960" i="1"/>
  <c r="Q782" i="1"/>
  <c r="Q939" i="1"/>
  <c r="Q365" i="1"/>
  <c r="Q520" i="1"/>
  <c r="Q557" i="1"/>
  <c r="Q314" i="1"/>
  <c r="Q53" i="1"/>
  <c r="Q760" i="1"/>
  <c r="Q987" i="1"/>
  <c r="Q297" i="1"/>
  <c r="Q216" i="1"/>
  <c r="Q260" i="1"/>
  <c r="Q803" i="1"/>
  <c r="Q549" i="1"/>
  <c r="Q465" i="1"/>
  <c r="Q484" i="1"/>
  <c r="Q636" i="1"/>
  <c r="Q155" i="1"/>
  <c r="Q344" i="1"/>
  <c r="Q569" i="1"/>
  <c r="Q101" i="1"/>
  <c r="Q433" i="1"/>
  <c r="Q844" i="1"/>
  <c r="Q842" i="1"/>
  <c r="Q35" i="1"/>
  <c r="Q921" i="1"/>
  <c r="Q87" i="1"/>
  <c r="Q820" i="1"/>
  <c r="Q295" i="1"/>
  <c r="Q492" i="1"/>
  <c r="Q924" i="1"/>
  <c r="Q598" i="1"/>
  <c r="Q194" i="1"/>
  <c r="Q134" i="1"/>
  <c r="Q364" i="1"/>
  <c r="Q85" i="1"/>
  <c r="Q512" i="1"/>
  <c r="Q938" i="1"/>
  <c r="Q41" i="1"/>
  <c r="Q698" i="1"/>
  <c r="Q855" i="1"/>
  <c r="Q575" i="1"/>
  <c r="Q722" i="1"/>
  <c r="Q634" i="1"/>
  <c r="Q334" i="1"/>
  <c r="Q231" i="1"/>
  <c r="Q785" i="1"/>
  <c r="Q458" i="1"/>
  <c r="Q801" i="1"/>
  <c r="Q870" i="1"/>
  <c r="Q982" i="1"/>
  <c r="Q250" i="1"/>
  <c r="Q320" i="1"/>
  <c r="Q296" i="1"/>
  <c r="Q251" i="1"/>
  <c r="Q158" i="1"/>
  <c r="Q642" i="1"/>
  <c r="Q563" i="1"/>
  <c r="Q817" i="1"/>
  <c r="Q658" i="1"/>
  <c r="Q264" i="1"/>
  <c r="Q405" i="1"/>
  <c r="Q135" i="1"/>
  <c r="Q724" i="1"/>
  <c r="Q898" i="1"/>
  <c r="Q883" i="1"/>
  <c r="Q702" i="1"/>
  <c r="Q385" i="1"/>
  <c r="Q523" i="1"/>
  <c r="Q812" i="1"/>
  <c r="Q506" i="1"/>
  <c r="Q806" i="1"/>
  <c r="Q192" i="1"/>
  <c r="Q179" i="1"/>
  <c r="Q618" i="1"/>
  <c r="Q771" i="1"/>
  <c r="Q395" i="1"/>
  <c r="Q838" i="1"/>
  <c r="Q630" i="1"/>
  <c r="Q599" i="1"/>
  <c r="Q662" i="1"/>
  <c r="Q769" i="1"/>
  <c r="Q309" i="1"/>
  <c r="Q478" i="1"/>
  <c r="Q637" i="1"/>
  <c r="Q355" i="1"/>
  <c r="Q577" i="1"/>
  <c r="Q954" i="1"/>
  <c r="Q150" i="1"/>
  <c r="Q454" i="1"/>
  <c r="Q407" i="1"/>
  <c r="Q869" i="1"/>
  <c r="Q828" i="1"/>
  <c r="Q455" i="1"/>
  <c r="Q692" i="1"/>
  <c r="Q253" i="1"/>
  <c r="Q786" i="1"/>
  <c r="Q874" i="1"/>
  <c r="Q318" i="1"/>
  <c r="Q661" i="1"/>
  <c r="Q787" i="1"/>
  <c r="Q852" i="1"/>
  <c r="Q922" i="1"/>
  <c r="Q593" i="1"/>
  <c r="Q613" i="1"/>
  <c r="Q775" i="1"/>
  <c r="Q818" i="1"/>
  <c r="Q908" i="1"/>
  <c r="Q190" i="1"/>
  <c r="Q182" i="1"/>
  <c r="Q276" i="1"/>
  <c r="Q86" i="1"/>
  <c r="Q614" i="1"/>
  <c r="Q4" i="1"/>
  <c r="Q37" i="1"/>
  <c r="Q280" i="1"/>
  <c r="Q768" i="1"/>
  <c r="Q207" i="1"/>
  <c r="Q536" i="1"/>
  <c r="Q472" i="1"/>
  <c r="Q677" i="1"/>
  <c r="Q408" i="1"/>
  <c r="Q807" i="1"/>
  <c r="Q943" i="1"/>
  <c r="Q60" i="1"/>
  <c r="Q359" i="1"/>
  <c r="Q749" i="1"/>
  <c r="Q802" i="1"/>
  <c r="Q936" i="1"/>
  <c r="Q473" i="1"/>
  <c r="Q272" i="1"/>
  <c r="Q808" i="1"/>
  <c r="Q475" i="1"/>
  <c r="Q638" i="1"/>
  <c r="Q362" i="1"/>
  <c r="Q422" i="1"/>
  <c r="Q910" i="1"/>
  <c r="Q142" i="1"/>
  <c r="Q652" i="1"/>
  <c r="Q244" i="1"/>
  <c r="Q712" i="1"/>
  <c r="Q378" i="1"/>
  <c r="Q307" i="1"/>
  <c r="Q208" i="1"/>
  <c r="Q493" i="1"/>
  <c r="Q503" i="1"/>
  <c r="Q487" i="1"/>
  <c r="Q858" i="1"/>
  <c r="Q45" i="1"/>
  <c r="Q914" i="1"/>
  <c r="Q695" i="1"/>
  <c r="Q735" i="1"/>
  <c r="Q308" i="1"/>
  <c r="Q76" i="1"/>
  <c r="Q377" i="1"/>
  <c r="Q865" i="1"/>
  <c r="Q271" i="1"/>
  <c r="Q357" i="1"/>
  <c r="Q578" i="1"/>
  <c r="Q456" i="1"/>
  <c r="Q445" i="1"/>
  <c r="Q725" i="1"/>
  <c r="Q927" i="1"/>
  <c r="Q538" i="1"/>
  <c r="Q703" i="1"/>
  <c r="Q845" i="1"/>
  <c r="Q162" i="1"/>
  <c r="Q469" i="1"/>
  <c r="Q336" i="1"/>
  <c r="Q736" i="1"/>
  <c r="Q626" i="1"/>
  <c r="Q335" i="1"/>
  <c r="Q326" i="1"/>
  <c r="Q367" i="1"/>
  <c r="Q527" i="1"/>
  <c r="Q940" i="1"/>
  <c r="Q984" i="1"/>
  <c r="Q20" i="1"/>
  <c r="Q961" i="1"/>
  <c r="Q44" i="1"/>
  <c r="Q147" i="1"/>
  <c r="Q219" i="1"/>
  <c r="Q265" i="1"/>
  <c r="Q120" i="1"/>
  <c r="Q628" i="1"/>
  <c r="Q609" i="1"/>
  <c r="Q620" i="1"/>
  <c r="Q116" i="1"/>
  <c r="Q547" i="1"/>
  <c r="Q871" i="1"/>
  <c r="Q467" i="1"/>
  <c r="Q80" i="1"/>
  <c r="Q699" i="1"/>
  <c r="Q816" i="1"/>
  <c r="Q603" i="1"/>
  <c r="Q198" i="1"/>
  <c r="Q428" i="1"/>
  <c r="Q949" i="1"/>
  <c r="Q358" i="1"/>
  <c r="Q413" i="1"/>
  <c r="Q790" i="1"/>
  <c r="Q918" i="1"/>
  <c r="Q15" i="1"/>
  <c r="Q894" i="1"/>
  <c r="Q931" i="1"/>
  <c r="Q983" i="1"/>
  <c r="Q197" i="1"/>
  <c r="Q159" i="1"/>
  <c r="Q719" i="1"/>
  <c r="Q574" i="1"/>
  <c r="Q531" i="1"/>
  <c r="Q230" i="1"/>
  <c r="Q917" i="1"/>
  <c r="Q973" i="1"/>
  <c r="Q18" i="1"/>
  <c r="Q684" i="1"/>
  <c r="Q798" i="1"/>
  <c r="Q804" i="1"/>
  <c r="Q657" i="1"/>
  <c r="Q743" i="1"/>
  <c r="Q726" i="1"/>
  <c r="Q746" i="1"/>
  <c r="Q30" i="1"/>
  <c r="Q151" i="1"/>
  <c r="Q323" i="1"/>
  <c r="Q729" i="1"/>
  <c r="Q112" i="1"/>
  <c r="Q460" i="1"/>
  <c r="Q727" i="1"/>
  <c r="Q950" i="1"/>
  <c r="Q404" i="1"/>
  <c r="Q532" i="1"/>
  <c r="Q880" i="1"/>
  <c r="Q800" i="1"/>
  <c r="Q286" i="1"/>
  <c r="Q419" i="1"/>
  <c r="Q494" i="1"/>
  <c r="Q902" i="1"/>
  <c r="Q623" i="1"/>
  <c r="Q384" i="1"/>
  <c r="Q923" i="1"/>
  <c r="Q592" i="1"/>
  <c r="Q457" i="1"/>
  <c r="Q560" i="1"/>
  <c r="Q275" i="1"/>
  <c r="Q11" i="1"/>
  <c r="Q882" i="1"/>
  <c r="Q214" i="1"/>
  <c r="Q783" i="1"/>
  <c r="Q608" i="1"/>
  <c r="Q118" i="1"/>
  <c r="Q303" i="1"/>
  <c r="Q713" i="1"/>
  <c r="Q879" i="1"/>
  <c r="Q912" i="1"/>
  <c r="Q948" i="1"/>
  <c r="Q7" i="1"/>
  <c r="Q266" i="1"/>
  <c r="Q425" i="1"/>
  <c r="Q795" i="1"/>
  <c r="Q941" i="1"/>
  <c r="Q969" i="1"/>
  <c r="Q301" i="1"/>
  <c r="Q32" i="1"/>
  <c r="Q443" i="1"/>
  <c r="Q49" i="1"/>
  <c r="Q274" i="1"/>
  <c r="Q105" i="1"/>
  <c r="Q322" i="1"/>
  <c r="Q644" i="1"/>
  <c r="Q298" i="1"/>
  <c r="Q453" i="1"/>
  <c r="Q451" i="1"/>
  <c r="Q738" i="1"/>
  <c r="Q753" i="1"/>
  <c r="Q822" i="1"/>
  <c r="Q666" i="1"/>
  <c r="Q561" i="1"/>
  <c r="Q579" i="1"/>
  <c r="Q500" i="1"/>
  <c r="Q791" i="1"/>
  <c r="Q10" i="1"/>
  <c r="Q42" i="1"/>
  <c r="Q84" i="1"/>
  <c r="Q291" i="1"/>
  <c r="Q226" i="1"/>
  <c r="Q892" i="1"/>
  <c r="Q728" i="1"/>
  <c r="Q415" i="1"/>
  <c r="Q660" i="1"/>
  <c r="Q885" i="1"/>
  <c r="Q952" i="1"/>
  <c r="Q131" i="1"/>
  <c r="Q732" i="1"/>
  <c r="Q263" i="1"/>
  <c r="Q434" i="1"/>
  <c r="Q193" i="1"/>
  <c r="Q66" i="1"/>
  <c r="Q612" i="1"/>
  <c r="Q704" i="1"/>
  <c r="Q124" i="1"/>
  <c r="Q278" i="1"/>
  <c r="Q742" i="1"/>
  <c r="Q313" i="1"/>
  <c r="Q832" i="1"/>
  <c r="Q591" i="1"/>
  <c r="Q75" i="1"/>
  <c r="Q887" i="1"/>
  <c r="Q978" i="1"/>
  <c r="Q328" i="1"/>
  <c r="Q942" i="1"/>
  <c r="Q89" i="1"/>
  <c r="Q170" i="1"/>
  <c r="Q762" i="1"/>
  <c r="Q863" i="1"/>
  <c r="Q468" i="1"/>
  <c r="Q900" i="1"/>
  <c r="Q953" i="1"/>
  <c r="Q525" i="1"/>
  <c r="Q510" i="1"/>
  <c r="Q906" i="1"/>
  <c r="Q957" i="1"/>
  <c r="Q977" i="1"/>
  <c r="Q36" i="1"/>
  <c r="Q537" i="1"/>
  <c r="Q398" i="1"/>
  <c r="Q857" i="1"/>
  <c r="Q694" i="1"/>
  <c r="Q963" i="1"/>
  <c r="Q542" i="1"/>
  <c r="Q114" i="1"/>
  <c r="Q600" i="1"/>
  <c r="Q649" i="1"/>
  <c r="Q701" i="1"/>
  <c r="Q788" i="1"/>
  <c r="Q635" i="1"/>
  <c r="Q137" i="1"/>
  <c r="Q811" i="1"/>
  <c r="Q273" i="1"/>
  <c r="Q223" i="1"/>
  <c r="Q706" i="1"/>
  <c r="Q833" i="1"/>
  <c r="Q221" i="1"/>
  <c r="Q763" i="1"/>
  <c r="Q141" i="1"/>
  <c r="Q399" i="1"/>
  <c r="Q79" i="1"/>
  <c r="Q621" i="1"/>
  <c r="Q418" i="1"/>
  <c r="Q552" i="1"/>
  <c r="Q508" i="1"/>
  <c r="Q526" i="1"/>
  <c r="Q781" i="1"/>
  <c r="Q529" i="1"/>
  <c r="Q707" i="1"/>
  <c r="Q886" i="1"/>
  <c r="Q765" i="1"/>
  <c r="Q215" i="1"/>
  <c r="Q57" i="1"/>
  <c r="Q212" i="1"/>
  <c r="Q122" i="1"/>
  <c r="Q237" i="1"/>
  <c r="Q209" i="1"/>
  <c r="Q329" i="1"/>
  <c r="Q258" i="1"/>
  <c r="Q324" i="1"/>
  <c r="Q748" i="1"/>
  <c r="Q854" i="1"/>
  <c r="Q605" i="1"/>
  <c r="Q955" i="1"/>
  <c r="Q648" i="1"/>
  <c r="Q168" i="1"/>
  <c r="Q757" i="1"/>
  <c r="Q565" i="1"/>
  <c r="Q584" i="1"/>
  <c r="Q125" i="1"/>
  <c r="Q416" i="1"/>
  <c r="Q776" i="1"/>
  <c r="Q847" i="1"/>
  <c r="Q376" i="1"/>
  <c r="Q499" i="1"/>
  <c r="Q187" i="1"/>
  <c r="Q316" i="1"/>
  <c r="Q462" i="1"/>
  <c r="Q824" i="1"/>
  <c r="Q431" i="1"/>
  <c r="Q554" i="1"/>
  <c r="Q841" i="1"/>
  <c r="Q91" i="1"/>
  <c r="Q622" i="1"/>
  <c r="Q718" i="1"/>
  <c r="Q895" i="1"/>
  <c r="Q474" i="1"/>
  <c r="Q339" i="1"/>
  <c r="Q533" i="1"/>
  <c r="Q502" i="1"/>
  <c r="Q896" i="1"/>
  <c r="Q551" i="1"/>
  <c r="Q496" i="1"/>
  <c r="Q799" i="1"/>
  <c r="Q966" i="1"/>
  <c r="Q986" i="1"/>
  <c r="Q149" i="1"/>
  <c r="Q674" i="1"/>
  <c r="Q424" i="1"/>
  <c r="Q700" i="1"/>
  <c r="Q353" i="1"/>
  <c r="Q350" i="1"/>
  <c r="Q721" i="1"/>
  <c r="Q54" i="1"/>
  <c r="Q750" i="1"/>
  <c r="Q514" i="1"/>
  <c r="Q570" i="1"/>
  <c r="Q550" i="1"/>
  <c r="Q470" i="1"/>
  <c r="Q655" i="1"/>
  <c r="Q363" i="1"/>
  <c r="Q590" i="1"/>
  <c r="Q682" i="1"/>
  <c r="Q128" i="1"/>
  <c r="Q435" i="1"/>
  <c r="Q670" i="1"/>
  <c r="Q282" i="1"/>
  <c r="Q697" i="1"/>
  <c r="Q877" i="1"/>
  <c r="Q970" i="1"/>
  <c r="Q911" i="1"/>
  <c r="Q951" i="1"/>
  <c r="Q277" i="1"/>
  <c r="Q964" i="1"/>
  <c r="Q926" i="1"/>
  <c r="Q946" i="1"/>
  <c r="Q479" i="1"/>
  <c r="Q734" i="1"/>
  <c r="Q809" i="1"/>
  <c r="Q509" i="1"/>
  <c r="Q133" i="1"/>
  <c r="Q161" i="1"/>
  <c r="Q645" i="1"/>
  <c r="Q947" i="1"/>
  <c r="Q184" i="1"/>
  <c r="Q229" i="1"/>
  <c r="Q380" i="1"/>
  <c r="Q617" i="1"/>
  <c r="Q653" i="1"/>
  <c r="Q711" i="1"/>
  <c r="Q916" i="1"/>
  <c r="Q968" i="1"/>
  <c r="Q490" i="1"/>
  <c r="Q361" i="1"/>
  <c r="Q123" i="1"/>
  <c r="Q368" i="1"/>
  <c r="Q876" i="1"/>
  <c r="Q891" i="1"/>
  <c r="Q925" i="1"/>
  <c r="Q175" i="1"/>
  <c r="Q115" i="1"/>
  <c r="Q338" i="1"/>
  <c r="Q825" i="1"/>
  <c r="Q974" i="1"/>
  <c r="Q436" i="1"/>
  <c r="Q878" i="1"/>
  <c r="Q979" i="1"/>
  <c r="Q64" i="1"/>
  <c r="Q519" i="1"/>
  <c r="Q213" i="1"/>
  <c r="Q463" i="1"/>
  <c r="Q679" i="1"/>
  <c r="Q904" i="1"/>
  <c r="Q17" i="1"/>
  <c r="Q95" i="1"/>
  <c r="Q178" i="1"/>
  <c r="Q501" i="1"/>
  <c r="Q631" i="1"/>
  <c r="Q913" i="1"/>
  <c r="Q929" i="1"/>
  <c r="Q651" i="1"/>
  <c r="Q459" i="1"/>
  <c r="Q730" i="1"/>
  <c r="Q74" i="1"/>
  <c r="Q373" i="1"/>
  <c r="Q206" i="1"/>
  <c r="Q210" i="1"/>
  <c r="Q675" i="1"/>
  <c r="Q483" i="1"/>
  <c r="Q821" i="1"/>
  <c r="Q981" i="1"/>
  <c r="N51" i="1"/>
  <c r="N986" i="1"/>
  <c r="N978" i="1"/>
  <c r="N966" i="1"/>
  <c r="N954" i="1"/>
  <c r="N930" i="1"/>
  <c r="N914" i="1"/>
  <c r="N906" i="1"/>
  <c r="N898" i="1"/>
  <c r="N886" i="1"/>
  <c r="N846" i="1"/>
  <c r="N822" i="1"/>
  <c r="N658" i="1"/>
  <c r="N630" i="1"/>
  <c r="N590" i="1"/>
  <c r="N172" i="1"/>
  <c r="N982" i="1"/>
  <c r="N974" i="1"/>
  <c r="N962" i="1"/>
  <c r="N926" i="1"/>
  <c r="N918" i="1"/>
  <c r="N910" i="1"/>
  <c r="N902" i="1"/>
  <c r="N882" i="1"/>
  <c r="N870" i="1"/>
  <c r="N830" i="1"/>
  <c r="N782" i="1"/>
  <c r="N622" i="1"/>
  <c r="N554" i="1"/>
  <c r="N538" i="1"/>
  <c r="N454" i="1"/>
  <c r="N232" i="1"/>
  <c r="N984" i="1"/>
  <c r="N976" i="1"/>
  <c r="N968" i="1"/>
  <c r="N956" i="1"/>
  <c r="N924" i="1"/>
  <c r="N916" i="1"/>
  <c r="N900" i="1"/>
  <c r="N896" i="1"/>
  <c r="N868" i="1"/>
  <c r="N740" i="1"/>
  <c r="N688" i="1"/>
  <c r="N660" i="1"/>
  <c r="N612" i="1"/>
  <c r="N532" i="1"/>
  <c r="N987" i="1"/>
  <c r="N983" i="1"/>
  <c r="N979" i="1"/>
  <c r="N975" i="1"/>
  <c r="N971" i="1"/>
  <c r="N967" i="1"/>
  <c r="N963" i="1"/>
  <c r="N959" i="1"/>
  <c r="N955" i="1"/>
  <c r="N951" i="1"/>
  <c r="N947" i="1"/>
  <c r="N943" i="1"/>
  <c r="N935" i="1"/>
  <c r="N931" i="1"/>
  <c r="N927" i="1"/>
  <c r="N919" i="1"/>
  <c r="N915" i="1"/>
  <c r="N911" i="1"/>
  <c r="N891" i="1"/>
  <c r="N887" i="1"/>
  <c r="N859" i="1"/>
  <c r="N851" i="1"/>
  <c r="N847" i="1"/>
  <c r="N835" i="1"/>
  <c r="N791" i="1"/>
  <c r="N699" i="1"/>
  <c r="N679" i="1"/>
  <c r="N675" i="1"/>
  <c r="N663" i="1"/>
  <c r="N651" i="1"/>
  <c r="N639" i="1"/>
  <c r="N635" i="1"/>
  <c r="N415" i="1"/>
  <c r="N319" i="1"/>
  <c r="N970" i="1"/>
  <c r="N958" i="1"/>
  <c r="N950" i="1"/>
  <c r="N942" i="1"/>
  <c r="N922" i="1"/>
  <c r="N894" i="1"/>
  <c r="N890" i="1"/>
  <c r="N878" i="1"/>
  <c r="N874" i="1"/>
  <c r="N866" i="1"/>
  <c r="N862" i="1"/>
  <c r="N858" i="1"/>
  <c r="N854" i="1"/>
  <c r="N850" i="1"/>
  <c r="N842" i="1"/>
  <c r="N838" i="1"/>
  <c r="N834" i="1"/>
  <c r="N826" i="1"/>
  <c r="N818" i="1"/>
  <c r="N814" i="1"/>
  <c r="N810" i="1"/>
  <c r="N806" i="1"/>
  <c r="N802" i="1"/>
  <c r="N798" i="1"/>
  <c r="N794" i="1"/>
  <c r="N790" i="1"/>
  <c r="N786" i="1"/>
  <c r="N778" i="1"/>
  <c r="N774" i="1"/>
  <c r="N770" i="1"/>
  <c r="N766" i="1"/>
  <c r="N762" i="1"/>
  <c r="N758" i="1"/>
  <c r="N754" i="1"/>
  <c r="N750" i="1"/>
  <c r="N746" i="1"/>
  <c r="N742" i="1"/>
  <c r="N738" i="1"/>
  <c r="N734" i="1"/>
  <c r="N730" i="1"/>
  <c r="N726" i="1"/>
  <c r="N722" i="1"/>
  <c r="N718" i="1"/>
  <c r="N714" i="1"/>
  <c r="N710" i="1"/>
  <c r="N706" i="1"/>
  <c r="N702" i="1"/>
  <c r="N698" i="1"/>
  <c r="N694" i="1"/>
  <c r="N690" i="1"/>
  <c r="N686" i="1"/>
  <c r="N682" i="1"/>
  <c r="N678" i="1"/>
  <c r="N674" i="1"/>
  <c r="N670" i="1"/>
  <c r="N666" i="1"/>
  <c r="N662" i="1"/>
  <c r="N654" i="1"/>
  <c r="N650" i="1"/>
  <c r="N646" i="1"/>
  <c r="N642" i="1"/>
  <c r="N638" i="1"/>
  <c r="N634" i="1"/>
  <c r="N626" i="1"/>
  <c r="N618" i="1"/>
  <c r="N614" i="1"/>
  <c r="N610" i="1"/>
  <c r="N606" i="1"/>
  <c r="N602" i="1"/>
  <c r="N598" i="1"/>
  <c r="N594" i="1"/>
  <c r="N586" i="1"/>
  <c r="N582" i="1"/>
  <c r="N578" i="1"/>
  <c r="N574" i="1"/>
  <c r="N570" i="1"/>
  <c r="N566" i="1"/>
  <c r="N562" i="1"/>
  <c r="N558" i="1"/>
  <c r="N550" i="1"/>
  <c r="N546" i="1"/>
  <c r="N542" i="1"/>
  <c r="N534" i="1"/>
  <c r="N530" i="1"/>
  <c r="N526" i="1"/>
  <c r="N522" i="1"/>
  <c r="N518" i="1"/>
  <c r="N514" i="1"/>
  <c r="N510" i="1"/>
  <c r="N506" i="1"/>
  <c r="N502" i="1"/>
  <c r="N498" i="1"/>
  <c r="N494" i="1"/>
  <c r="N490" i="1"/>
  <c r="N486" i="1"/>
  <c r="N482" i="1"/>
  <c r="N478" i="1"/>
  <c r="N474" i="1"/>
  <c r="N470" i="1"/>
  <c r="N466" i="1"/>
  <c r="N462" i="1"/>
  <c r="N458" i="1"/>
  <c r="N450" i="1"/>
  <c r="N446" i="1"/>
  <c r="N442" i="1"/>
  <c r="N438" i="1"/>
  <c r="N434" i="1"/>
  <c r="N430" i="1"/>
  <c r="N426" i="1"/>
  <c r="N422" i="1"/>
  <c r="N418" i="1"/>
  <c r="N414" i="1"/>
  <c r="N410" i="1"/>
  <c r="N406" i="1"/>
  <c r="N402" i="1"/>
  <c r="N398" i="1"/>
  <c r="N394" i="1"/>
  <c r="N390" i="1"/>
  <c r="N386" i="1"/>
  <c r="N382" i="1"/>
  <c r="N378" i="1"/>
  <c r="N374" i="1"/>
  <c r="N370" i="1"/>
  <c r="N366" i="1"/>
  <c r="N362" i="1"/>
  <c r="N358" i="1"/>
  <c r="N354" i="1"/>
  <c r="N350" i="1"/>
  <c r="N346" i="1"/>
  <c r="N342" i="1"/>
  <c r="N338" i="1"/>
  <c r="N334" i="1"/>
  <c r="N330" i="1"/>
  <c r="N326" i="1"/>
  <c r="N322" i="1"/>
  <c r="N318" i="1"/>
  <c r="N314" i="1"/>
  <c r="N310" i="1"/>
  <c r="N306" i="1"/>
  <c r="N302" i="1"/>
  <c r="N298" i="1"/>
  <c r="N294" i="1"/>
  <c r="N290" i="1"/>
  <c r="N286" i="1"/>
  <c r="N282" i="1"/>
  <c r="N278" i="1"/>
  <c r="N274" i="1"/>
  <c r="N270" i="1"/>
  <c r="N266" i="1"/>
  <c r="N262" i="1"/>
  <c r="N258" i="1"/>
  <c r="N254" i="1"/>
  <c r="N250" i="1"/>
  <c r="N246" i="1"/>
  <c r="N242" i="1"/>
  <c r="N238" i="1"/>
  <c r="N228" i="1"/>
  <c r="N224" i="1"/>
  <c r="N220" i="1"/>
  <c r="N216" i="1"/>
  <c r="N212" i="1"/>
  <c r="N208" i="1"/>
  <c r="N204" i="1"/>
  <c r="N200" i="1"/>
  <c r="N196" i="1"/>
  <c r="N192" i="1"/>
  <c r="N188" i="1"/>
  <c r="N184" i="1"/>
  <c r="N180" i="1"/>
  <c r="N176" i="1"/>
  <c r="N168" i="1"/>
  <c r="N164" i="1"/>
  <c r="N160" i="1"/>
  <c r="N156" i="1"/>
  <c r="N152" i="1"/>
  <c r="N148" i="1"/>
  <c r="N144" i="1"/>
  <c r="N140" i="1"/>
  <c r="N136" i="1"/>
  <c r="N132" i="1"/>
  <c r="N128" i="1"/>
  <c r="N124" i="1"/>
  <c r="N120" i="1"/>
  <c r="N116" i="1"/>
  <c r="N112" i="1"/>
  <c r="N108" i="1"/>
  <c r="N104" i="1"/>
  <c r="N100" i="1"/>
  <c r="N96" i="1"/>
  <c r="N92" i="1"/>
  <c r="N88" i="1"/>
  <c r="N84" i="1"/>
  <c r="N80" i="1"/>
  <c r="N77" i="1"/>
  <c r="N70" i="1"/>
  <c r="N67" i="1"/>
  <c r="N63" i="1"/>
  <c r="N56" i="1"/>
  <c r="N54" i="1"/>
  <c r="N946" i="1"/>
  <c r="N938" i="1"/>
  <c r="N934" i="1"/>
  <c r="N988" i="1"/>
  <c r="N980" i="1"/>
  <c r="N972" i="1"/>
  <c r="N964" i="1"/>
  <c r="N960" i="1"/>
  <c r="N952" i="1"/>
  <c r="N948" i="1"/>
  <c r="N944" i="1"/>
  <c r="N940" i="1"/>
  <c r="N936" i="1"/>
  <c r="N932" i="1"/>
  <c r="N928" i="1"/>
  <c r="N920" i="1"/>
  <c r="N912" i="1"/>
  <c r="N908" i="1"/>
  <c r="N904" i="1"/>
  <c r="N892" i="1"/>
  <c r="N888" i="1"/>
  <c r="N884" i="1"/>
  <c r="N880" i="1"/>
  <c r="N876" i="1"/>
  <c r="N872" i="1"/>
  <c r="N864" i="1"/>
  <c r="N860" i="1"/>
  <c r="N856" i="1"/>
  <c r="N852" i="1"/>
  <c r="N848" i="1"/>
  <c r="N844" i="1"/>
  <c r="N840" i="1"/>
  <c r="N836" i="1"/>
  <c r="N832" i="1"/>
  <c r="N828" i="1"/>
  <c r="N824" i="1"/>
  <c r="N820" i="1"/>
  <c r="N816" i="1"/>
  <c r="N812" i="1"/>
  <c r="N808" i="1"/>
  <c r="N804" i="1"/>
  <c r="N800" i="1"/>
  <c r="N796" i="1"/>
  <c r="N792" i="1"/>
  <c r="N788" i="1"/>
  <c r="N784" i="1"/>
  <c r="N780" i="1"/>
  <c r="N776" i="1"/>
  <c r="N772" i="1"/>
  <c r="N768" i="1"/>
  <c r="N764" i="1"/>
  <c r="N760" i="1"/>
  <c r="N756" i="1"/>
  <c r="N752" i="1"/>
  <c r="N748" i="1"/>
  <c r="N744" i="1"/>
  <c r="N736" i="1"/>
  <c r="N732" i="1"/>
  <c r="N728" i="1"/>
  <c r="N724" i="1"/>
  <c r="N720" i="1"/>
  <c r="N716" i="1"/>
  <c r="N712" i="1"/>
  <c r="N708" i="1"/>
  <c r="N704" i="1"/>
  <c r="N700" i="1"/>
  <c r="N696" i="1"/>
  <c r="N692" i="1"/>
  <c r="N684" i="1"/>
  <c r="N680" i="1"/>
  <c r="N676" i="1"/>
  <c r="N672" i="1"/>
  <c r="N668" i="1"/>
  <c r="N664" i="1"/>
  <c r="N656" i="1"/>
  <c r="N652" i="1"/>
  <c r="N648" i="1"/>
  <c r="N644" i="1"/>
  <c r="N640" i="1"/>
  <c r="N636" i="1"/>
  <c r="N632" i="1"/>
  <c r="N628" i="1"/>
  <c r="N624" i="1"/>
  <c r="N620" i="1"/>
  <c r="N616" i="1"/>
  <c r="N608" i="1"/>
  <c r="N604" i="1"/>
  <c r="N600" i="1"/>
  <c r="N596" i="1"/>
  <c r="N592" i="1"/>
  <c r="N588" i="1"/>
  <c r="N584" i="1"/>
  <c r="N580" i="1"/>
  <c r="N576" i="1"/>
  <c r="N572" i="1"/>
  <c r="N568" i="1"/>
  <c r="N564" i="1"/>
  <c r="N560" i="1"/>
  <c r="N556" i="1"/>
  <c r="N552" i="1"/>
  <c r="N548" i="1"/>
  <c r="N544" i="1"/>
  <c r="N540" i="1"/>
  <c r="N536" i="1"/>
  <c r="N528" i="1"/>
  <c r="N524" i="1"/>
  <c r="N520" i="1"/>
  <c r="N516" i="1"/>
  <c r="N512" i="1"/>
  <c r="N508" i="1"/>
  <c r="N504" i="1"/>
  <c r="N500" i="1"/>
  <c r="N496" i="1"/>
  <c r="N492" i="1"/>
  <c r="N488" i="1"/>
  <c r="N484" i="1"/>
  <c r="N480" i="1"/>
  <c r="N476" i="1"/>
  <c r="N472" i="1"/>
  <c r="N468" i="1"/>
  <c r="N464" i="1"/>
  <c r="N460" i="1"/>
  <c r="N456" i="1"/>
  <c r="N452" i="1"/>
  <c r="N448" i="1"/>
  <c r="N444" i="1"/>
  <c r="N440" i="1"/>
  <c r="N436" i="1"/>
  <c r="N432" i="1"/>
  <c r="N428" i="1"/>
  <c r="N424" i="1"/>
  <c r="N420" i="1"/>
  <c r="N416" i="1"/>
  <c r="N412" i="1"/>
  <c r="N408" i="1"/>
  <c r="N404" i="1"/>
  <c r="N400" i="1"/>
  <c r="N396" i="1"/>
  <c r="N392" i="1"/>
  <c r="N388" i="1"/>
  <c r="N384" i="1"/>
  <c r="N380" i="1"/>
  <c r="N376" i="1"/>
  <c r="N372" i="1"/>
  <c r="N368" i="1"/>
  <c r="N364" i="1"/>
  <c r="N360" i="1"/>
  <c r="N356" i="1"/>
  <c r="N352" i="1"/>
  <c r="N348" i="1"/>
  <c r="N344" i="1"/>
  <c r="N340" i="1"/>
  <c r="N336" i="1"/>
  <c r="N332" i="1"/>
  <c r="N328" i="1"/>
  <c r="N324" i="1"/>
  <c r="N320" i="1"/>
  <c r="N316" i="1"/>
  <c r="N312" i="1"/>
  <c r="N308" i="1"/>
  <c r="N304" i="1"/>
  <c r="N300" i="1"/>
  <c r="N296" i="1"/>
  <c r="N292" i="1"/>
  <c r="N288" i="1"/>
  <c r="N284" i="1"/>
  <c r="N280" i="1"/>
  <c r="N276" i="1"/>
  <c r="N272" i="1"/>
  <c r="N268" i="1"/>
  <c r="N264" i="1"/>
  <c r="N260" i="1"/>
  <c r="N256" i="1"/>
  <c r="N252" i="1"/>
  <c r="N248" i="1"/>
  <c r="N244" i="1"/>
  <c r="N240" i="1"/>
  <c r="N236" i="1"/>
  <c r="N230" i="1"/>
  <c r="N226" i="1"/>
  <c r="N222" i="1"/>
  <c r="N218" i="1"/>
  <c r="N214" i="1"/>
  <c r="N210" i="1"/>
  <c r="N206" i="1"/>
  <c r="N202" i="1"/>
  <c r="N198" i="1"/>
  <c r="N194" i="1"/>
  <c r="N190" i="1"/>
  <c r="N186" i="1"/>
  <c r="N182" i="1"/>
  <c r="N178" i="1"/>
  <c r="N174" i="1"/>
  <c r="N170" i="1"/>
  <c r="N166" i="1"/>
  <c r="N162" i="1"/>
  <c r="N158" i="1"/>
  <c r="N154" i="1"/>
  <c r="N150" i="1"/>
  <c r="N146" i="1"/>
  <c r="N142" i="1"/>
  <c r="N138" i="1"/>
  <c r="N134" i="1"/>
  <c r="N130" i="1"/>
  <c r="N126" i="1"/>
  <c r="N122" i="1"/>
  <c r="N118" i="1"/>
  <c r="N114" i="1"/>
  <c r="N110" i="1"/>
  <c r="N106" i="1"/>
  <c r="N102" i="1"/>
  <c r="N98" i="1"/>
  <c r="N94" i="1"/>
  <c r="N90" i="1"/>
  <c r="N86" i="1"/>
  <c r="N82" i="1"/>
  <c r="N78" i="1"/>
  <c r="N75" i="1"/>
  <c r="N72" i="1"/>
  <c r="N69" i="1"/>
  <c r="N65" i="1"/>
  <c r="N61" i="1"/>
  <c r="N58" i="1"/>
  <c r="N52" i="1"/>
  <c r="N49" i="1"/>
  <c r="N46" i="1"/>
  <c r="N939" i="1"/>
  <c r="N923" i="1"/>
  <c r="N907" i="1"/>
  <c r="N903" i="1"/>
  <c r="N899" i="1"/>
  <c r="N895" i="1"/>
  <c r="N883" i="1"/>
  <c r="N879" i="1"/>
  <c r="N875" i="1"/>
  <c r="N871" i="1"/>
  <c r="N867" i="1"/>
  <c r="N863" i="1"/>
  <c r="N855" i="1"/>
  <c r="N843" i="1"/>
  <c r="N839" i="1"/>
  <c r="N831" i="1"/>
  <c r="N827" i="1"/>
  <c r="N823" i="1"/>
  <c r="N819" i="1"/>
  <c r="N815" i="1"/>
  <c r="N811" i="1"/>
  <c r="N807" i="1"/>
  <c r="N803" i="1"/>
  <c r="N799" i="1"/>
  <c r="N795" i="1"/>
  <c r="N787" i="1"/>
  <c r="N783" i="1"/>
  <c r="N779" i="1"/>
  <c r="N775" i="1"/>
  <c r="N771" i="1"/>
  <c r="N767" i="1"/>
  <c r="N763" i="1"/>
  <c r="N759" i="1"/>
  <c r="N755" i="1"/>
  <c r="N751" i="1"/>
  <c r="N747" i="1"/>
  <c r="N743" i="1"/>
  <c r="N739" i="1"/>
  <c r="N735" i="1"/>
  <c r="N731" i="1"/>
  <c r="N727" i="1"/>
  <c r="N723" i="1"/>
  <c r="N719" i="1"/>
  <c r="N715" i="1"/>
  <c r="N711" i="1"/>
  <c r="N707" i="1"/>
  <c r="N703" i="1"/>
  <c r="N695" i="1"/>
  <c r="N691" i="1"/>
  <c r="N687" i="1"/>
  <c r="N683" i="1"/>
  <c r="N671" i="1"/>
  <c r="N667" i="1"/>
  <c r="N659" i="1"/>
  <c r="N655" i="1"/>
  <c r="N647" i="1"/>
  <c r="N643" i="1"/>
  <c r="N631" i="1"/>
  <c r="N627" i="1"/>
  <c r="N623" i="1"/>
  <c r="N619" i="1"/>
  <c r="N615" i="1"/>
  <c r="N611" i="1"/>
  <c r="N607" i="1"/>
  <c r="N603" i="1"/>
  <c r="N599" i="1"/>
  <c r="N595" i="1"/>
  <c r="N591" i="1"/>
  <c r="N587" i="1"/>
  <c r="N583" i="1"/>
  <c r="N579" i="1"/>
  <c r="N575" i="1"/>
  <c r="N571" i="1"/>
  <c r="N567" i="1"/>
  <c r="N563" i="1"/>
  <c r="N559" i="1"/>
  <c r="N555" i="1"/>
  <c r="N551" i="1"/>
  <c r="N547" i="1"/>
  <c r="N543" i="1"/>
  <c r="N539" i="1"/>
  <c r="N535" i="1"/>
  <c r="N531" i="1"/>
  <c r="N527" i="1"/>
  <c r="N523" i="1"/>
  <c r="N519" i="1"/>
  <c r="N515" i="1"/>
  <c r="N511" i="1"/>
  <c r="N507" i="1"/>
  <c r="N503" i="1"/>
  <c r="N499" i="1"/>
  <c r="N495" i="1"/>
  <c r="N491" i="1"/>
  <c r="N487" i="1"/>
  <c r="N483" i="1"/>
  <c r="N479" i="1"/>
  <c r="N475" i="1"/>
  <c r="N471" i="1"/>
  <c r="N467" i="1"/>
  <c r="N463" i="1"/>
  <c r="N459" i="1"/>
  <c r="N455" i="1"/>
  <c r="N451" i="1"/>
  <c r="N447" i="1"/>
  <c r="N443" i="1"/>
  <c r="N439" i="1"/>
  <c r="N435" i="1"/>
  <c r="N431" i="1"/>
  <c r="N427" i="1"/>
  <c r="N423" i="1"/>
  <c r="N419" i="1"/>
  <c r="N411" i="1"/>
  <c r="N407" i="1"/>
  <c r="N403" i="1"/>
  <c r="N399" i="1"/>
  <c r="N395" i="1"/>
  <c r="N391" i="1"/>
  <c r="N387" i="1"/>
  <c r="N383" i="1"/>
  <c r="N379" i="1"/>
  <c r="N375" i="1"/>
  <c r="N371" i="1"/>
  <c r="N367" i="1"/>
  <c r="N363" i="1"/>
  <c r="N359" i="1"/>
  <c r="N355" i="1"/>
  <c r="N351" i="1"/>
  <c r="N347" i="1"/>
  <c r="N343" i="1"/>
  <c r="N339" i="1"/>
  <c r="N335" i="1"/>
  <c r="N331" i="1"/>
  <c r="N327" i="1"/>
  <c r="N323" i="1"/>
  <c r="N315" i="1"/>
  <c r="N311" i="1"/>
  <c r="N307" i="1"/>
  <c r="N303" i="1"/>
  <c r="N299" i="1"/>
  <c r="N295" i="1"/>
  <c r="N291" i="1"/>
  <c r="N287" i="1"/>
  <c r="N283" i="1"/>
  <c r="N279" i="1"/>
  <c r="N275" i="1"/>
  <c r="N271" i="1"/>
  <c r="N267" i="1"/>
  <c r="N263" i="1"/>
  <c r="N259" i="1"/>
  <c r="N255" i="1"/>
  <c r="N251" i="1"/>
  <c r="N247" i="1"/>
  <c r="N243" i="1"/>
  <c r="N239" i="1"/>
  <c r="N235" i="1"/>
  <c r="N229" i="1"/>
  <c r="N225" i="1"/>
  <c r="N221" i="1"/>
  <c r="N217" i="1"/>
  <c r="N213" i="1"/>
  <c r="N209" i="1"/>
  <c r="N205" i="1"/>
  <c r="N201" i="1"/>
  <c r="N197" i="1"/>
  <c r="N193" i="1"/>
  <c r="N189" i="1"/>
  <c r="N185" i="1"/>
  <c r="N181" i="1"/>
  <c r="N177" i="1"/>
  <c r="N173" i="1"/>
  <c r="N169" i="1"/>
  <c r="N165" i="1"/>
  <c r="N161" i="1"/>
  <c r="N157" i="1"/>
  <c r="N153" i="1"/>
  <c r="N149" i="1"/>
  <c r="N145" i="1"/>
  <c r="N141" i="1"/>
  <c r="N137" i="1"/>
  <c r="N133" i="1"/>
  <c r="N129" i="1"/>
  <c r="N125" i="1"/>
  <c r="N121" i="1"/>
  <c r="N117" i="1"/>
  <c r="N113" i="1"/>
  <c r="N109" i="1"/>
  <c r="N105" i="1"/>
  <c r="N101" i="1"/>
  <c r="N97" i="1"/>
  <c r="N93" i="1"/>
  <c r="N89" i="1"/>
  <c r="N85" i="1"/>
  <c r="N81" i="1"/>
  <c r="N74" i="1"/>
  <c r="N71" i="1"/>
  <c r="N68" i="1"/>
  <c r="N64" i="1"/>
  <c r="N60" i="1"/>
  <c r="N57" i="1"/>
  <c r="N48" i="1"/>
  <c r="N45" i="1"/>
  <c r="N41" i="1"/>
  <c r="N37" i="1"/>
  <c r="N33" i="1"/>
  <c r="N29" i="1"/>
  <c r="N22" i="1"/>
  <c r="N19" i="1"/>
  <c r="N15" i="1"/>
  <c r="N9" i="1"/>
  <c r="N44" i="1"/>
  <c r="N36" i="1"/>
  <c r="N28" i="1"/>
  <c r="N21" i="1"/>
  <c r="N14" i="1"/>
  <c r="N8" i="1"/>
  <c r="N40" i="1"/>
  <c r="N32" i="1"/>
  <c r="N25" i="1"/>
  <c r="N18" i="1"/>
  <c r="N12" i="1"/>
  <c r="N989" i="1"/>
  <c r="N985" i="1"/>
  <c r="N981" i="1"/>
  <c r="N977" i="1"/>
  <c r="N973" i="1"/>
  <c r="N969" i="1"/>
  <c r="N965" i="1"/>
  <c r="N961" i="1"/>
  <c r="N957" i="1"/>
  <c r="N953" i="1"/>
  <c r="N949" i="1"/>
  <c r="N945" i="1"/>
  <c r="N941" i="1"/>
  <c r="N937" i="1"/>
  <c r="N933" i="1"/>
  <c r="N929" i="1"/>
  <c r="N925" i="1"/>
  <c r="N921" i="1"/>
  <c r="N917" i="1"/>
  <c r="N913" i="1"/>
  <c r="N909" i="1"/>
  <c r="N905" i="1"/>
  <c r="N901" i="1"/>
  <c r="N897" i="1"/>
  <c r="N893" i="1"/>
  <c r="N889" i="1"/>
  <c r="N885" i="1"/>
  <c r="N881" i="1"/>
  <c r="N877" i="1"/>
  <c r="N873" i="1"/>
  <c r="N869" i="1"/>
  <c r="N865" i="1"/>
  <c r="N861" i="1"/>
  <c r="N857" i="1"/>
  <c r="N853" i="1"/>
  <c r="N849" i="1"/>
  <c r="N845" i="1"/>
  <c r="N841" i="1"/>
  <c r="N837" i="1"/>
  <c r="N833" i="1"/>
  <c r="N829" i="1"/>
  <c r="N825" i="1"/>
  <c r="N821" i="1"/>
  <c r="N817" i="1"/>
  <c r="N813" i="1"/>
  <c r="N809" i="1"/>
  <c r="N805" i="1"/>
  <c r="N801" i="1"/>
  <c r="N797" i="1"/>
  <c r="N793" i="1"/>
  <c r="N789" i="1"/>
  <c r="N785" i="1"/>
  <c r="N781" i="1"/>
  <c r="N777" i="1"/>
  <c r="N773" i="1"/>
  <c r="N769" i="1"/>
  <c r="N765" i="1"/>
  <c r="N761" i="1"/>
  <c r="N757" i="1"/>
  <c r="N753" i="1"/>
  <c r="N749" i="1"/>
  <c r="N745" i="1"/>
  <c r="N741" i="1"/>
  <c r="N737" i="1"/>
  <c r="N733" i="1"/>
  <c r="N729" i="1"/>
  <c r="N725" i="1"/>
  <c r="N721" i="1"/>
  <c r="N717" i="1"/>
  <c r="N713" i="1"/>
  <c r="N709" i="1"/>
  <c r="N705" i="1"/>
  <c r="N701" i="1"/>
  <c r="N697" i="1"/>
  <c r="N693" i="1"/>
  <c r="N689" i="1"/>
  <c r="N685" i="1"/>
  <c r="N681" i="1"/>
  <c r="N677" i="1"/>
  <c r="N673" i="1"/>
  <c r="N669" i="1"/>
  <c r="N665" i="1"/>
  <c r="N661" i="1"/>
  <c r="N657" i="1"/>
  <c r="N653" i="1"/>
  <c r="N649" i="1"/>
  <c r="N645" i="1"/>
  <c r="N641" i="1"/>
  <c r="N637" i="1"/>
  <c r="N633" i="1"/>
  <c r="N629" i="1"/>
  <c r="N625" i="1"/>
  <c r="N621" i="1"/>
  <c r="N617" i="1"/>
  <c r="N613" i="1"/>
  <c r="N609" i="1"/>
  <c r="N605" i="1"/>
  <c r="N601" i="1"/>
  <c r="N597" i="1"/>
  <c r="N593" i="1"/>
  <c r="N589" i="1"/>
  <c r="N585" i="1"/>
  <c r="N581" i="1"/>
  <c r="N577" i="1"/>
  <c r="N573" i="1"/>
  <c r="N569" i="1"/>
  <c r="N565" i="1"/>
  <c r="N561" i="1"/>
  <c r="N557" i="1"/>
  <c r="N553" i="1"/>
  <c r="N549" i="1"/>
  <c r="N545" i="1"/>
  <c r="N541" i="1"/>
  <c r="N537" i="1"/>
  <c r="N533" i="1"/>
  <c r="N529" i="1"/>
  <c r="N525" i="1"/>
  <c r="N521" i="1"/>
  <c r="N517" i="1"/>
  <c r="N513" i="1"/>
  <c r="N509" i="1"/>
  <c r="N505" i="1"/>
  <c r="N501" i="1"/>
  <c r="N497" i="1"/>
  <c r="N493" i="1"/>
  <c r="N489" i="1"/>
  <c r="N485" i="1"/>
  <c r="N481" i="1"/>
  <c r="N477" i="1"/>
  <c r="N473" i="1"/>
  <c r="N469" i="1"/>
  <c r="N465" i="1"/>
  <c r="N461" i="1"/>
  <c r="N457" i="1"/>
  <c r="N453" i="1"/>
  <c r="N449" i="1"/>
  <c r="N445" i="1"/>
  <c r="N441" i="1"/>
  <c r="N437" i="1"/>
  <c r="N433" i="1"/>
  <c r="N429" i="1"/>
  <c r="N425" i="1"/>
  <c r="N421" i="1"/>
  <c r="N417" i="1"/>
  <c r="N413" i="1"/>
  <c r="N409" i="1"/>
  <c r="N405" i="1"/>
  <c r="N401" i="1"/>
  <c r="N397" i="1"/>
  <c r="N393" i="1"/>
  <c r="N389" i="1"/>
  <c r="N385" i="1"/>
  <c r="N381" i="1"/>
  <c r="N377" i="1"/>
  <c r="N373" i="1"/>
  <c r="N369" i="1"/>
  <c r="N365" i="1"/>
  <c r="N361" i="1"/>
  <c r="N357" i="1"/>
  <c r="N353" i="1"/>
  <c r="N349" i="1"/>
  <c r="N345" i="1"/>
  <c r="N341" i="1"/>
  <c r="N337" i="1"/>
  <c r="N333" i="1"/>
  <c r="N42" i="1"/>
  <c r="N38" i="1"/>
  <c r="N34" i="1"/>
  <c r="N30" i="1"/>
  <c r="N26" i="1"/>
  <c r="N23" i="1"/>
  <c r="N16" i="1"/>
  <c r="N13" i="1"/>
  <c r="N10" i="1"/>
  <c r="N5" i="1"/>
  <c r="N329" i="1"/>
  <c r="N325" i="1"/>
  <c r="N321" i="1"/>
  <c r="N317" i="1"/>
  <c r="N313" i="1"/>
  <c r="N309" i="1"/>
  <c r="N305" i="1"/>
  <c r="N301" i="1"/>
  <c r="N297" i="1"/>
  <c r="N293" i="1"/>
  <c r="N289" i="1"/>
  <c r="N285" i="1"/>
  <c r="N281" i="1"/>
  <c r="N277" i="1"/>
  <c r="N273" i="1"/>
  <c r="N269" i="1"/>
  <c r="N265" i="1"/>
  <c r="N261" i="1"/>
  <c r="N257" i="1"/>
  <c r="N253" i="1"/>
  <c r="N249" i="1"/>
  <c r="N245" i="1"/>
  <c r="N241" i="1"/>
  <c r="N237" i="1"/>
  <c r="N231" i="1"/>
  <c r="N227" i="1"/>
  <c r="N223" i="1"/>
  <c r="N219" i="1"/>
  <c r="N215" i="1"/>
  <c r="N211" i="1"/>
  <c r="N207" i="1"/>
  <c r="N203" i="1"/>
  <c r="N199" i="1"/>
  <c r="N195" i="1"/>
  <c r="N191" i="1"/>
  <c r="N187" i="1"/>
  <c r="N183" i="1"/>
  <c r="N179" i="1"/>
  <c r="N175" i="1"/>
  <c r="N171" i="1"/>
  <c r="N167" i="1"/>
  <c r="N163" i="1"/>
  <c r="N159" i="1"/>
  <c r="N155" i="1"/>
  <c r="N151" i="1"/>
  <c r="N147" i="1"/>
  <c r="N143" i="1"/>
  <c r="N139" i="1"/>
  <c r="N135" i="1"/>
  <c r="N131" i="1"/>
  <c r="N127" i="1"/>
  <c r="N123" i="1"/>
  <c r="N119" i="1"/>
  <c r="N115" i="1"/>
  <c r="N111" i="1"/>
  <c r="N107" i="1"/>
  <c r="N103" i="1"/>
  <c r="N99" i="1"/>
  <c r="N95" i="1"/>
  <c r="N91" i="1"/>
  <c r="N87" i="1"/>
  <c r="N83" i="1"/>
  <c r="N79" i="1"/>
  <c r="N76" i="1"/>
  <c r="N73" i="1"/>
  <c r="N66" i="1"/>
  <c r="N62" i="1"/>
  <c r="N59" i="1"/>
  <c r="N55" i="1"/>
  <c r="N53" i="1"/>
  <c r="N50" i="1"/>
  <c r="N47" i="1"/>
  <c r="N43" i="1"/>
  <c r="N39" i="1"/>
  <c r="N35" i="1"/>
  <c r="N31" i="1"/>
  <c r="N27" i="1"/>
  <c r="N24" i="1"/>
  <c r="N20" i="1"/>
  <c r="N17" i="1"/>
  <c r="N11" i="1"/>
  <c r="N7" i="1"/>
  <c r="N6" i="1"/>
  <c r="K44" i="1"/>
  <c r="L44" i="1" s="1"/>
  <c r="K36" i="1"/>
  <c r="L36" i="1" s="1"/>
  <c r="K987" i="1"/>
  <c r="L987" i="1" s="1"/>
  <c r="K975" i="1"/>
  <c r="L975" i="1" s="1"/>
  <c r="K963" i="1"/>
  <c r="L963" i="1" s="1"/>
  <c r="K955" i="1"/>
  <c r="L955" i="1" s="1"/>
  <c r="K947" i="1"/>
  <c r="L947" i="1" s="1"/>
  <c r="K939" i="1"/>
  <c r="L939" i="1" s="1"/>
  <c r="K927" i="1"/>
  <c r="L927" i="1" s="1"/>
  <c r="K919" i="1"/>
  <c r="L919" i="1" s="1"/>
  <c r="K911" i="1"/>
  <c r="L911" i="1" s="1"/>
  <c r="K903" i="1"/>
  <c r="L903" i="1" s="1"/>
  <c r="K899" i="1"/>
  <c r="L899" i="1" s="1"/>
  <c r="K887" i="1"/>
  <c r="L887" i="1" s="1"/>
  <c r="K879" i="1"/>
  <c r="L879" i="1" s="1"/>
  <c r="K871" i="1"/>
  <c r="L871" i="1" s="1"/>
  <c r="K867" i="1"/>
  <c r="L867" i="1" s="1"/>
  <c r="K859" i="1"/>
  <c r="L859" i="1" s="1"/>
  <c r="K851" i="1"/>
  <c r="L851" i="1" s="1"/>
  <c r="K843" i="1"/>
  <c r="L843" i="1" s="1"/>
  <c r="K831" i="1"/>
  <c r="L831" i="1" s="1"/>
  <c r="K827" i="1"/>
  <c r="L827" i="1" s="1"/>
  <c r="K819" i="1"/>
  <c r="L819" i="1" s="1"/>
  <c r="K807" i="1"/>
  <c r="L807" i="1" s="1"/>
  <c r="K799" i="1"/>
  <c r="L799" i="1" s="1"/>
  <c r="K791" i="1"/>
  <c r="L791" i="1" s="1"/>
  <c r="K783" i="1"/>
  <c r="L783" i="1" s="1"/>
  <c r="K771" i="1"/>
  <c r="L771" i="1" s="1"/>
  <c r="K763" i="1"/>
  <c r="L763" i="1" s="1"/>
  <c r="K759" i="1"/>
  <c r="L759" i="1" s="1"/>
  <c r="K751" i="1"/>
  <c r="L751" i="1" s="1"/>
  <c r="K743" i="1"/>
  <c r="L743" i="1" s="1"/>
  <c r="K739" i="1"/>
  <c r="L739" i="1" s="1"/>
  <c r="K735" i="1"/>
  <c r="L735" i="1" s="1"/>
  <c r="K727" i="1"/>
  <c r="L727" i="1" s="1"/>
  <c r="K723" i="1"/>
  <c r="L723" i="1" s="1"/>
  <c r="K719" i="1"/>
  <c r="L719" i="1" s="1"/>
  <c r="K715" i="1"/>
  <c r="L715" i="1" s="1"/>
  <c r="K711" i="1"/>
  <c r="L711" i="1" s="1"/>
  <c r="K707" i="1"/>
  <c r="L707" i="1" s="1"/>
  <c r="K703" i="1"/>
  <c r="L703" i="1" s="1"/>
  <c r="K699" i="1"/>
  <c r="L699" i="1" s="1"/>
  <c r="K695" i="1"/>
  <c r="L695" i="1" s="1"/>
  <c r="K691" i="1"/>
  <c r="L691" i="1" s="1"/>
  <c r="K687" i="1"/>
  <c r="L687" i="1" s="1"/>
  <c r="K679" i="1"/>
  <c r="L679" i="1" s="1"/>
  <c r="K671" i="1"/>
  <c r="L671" i="1" s="1"/>
  <c r="K663" i="1"/>
  <c r="L663" i="1" s="1"/>
  <c r="K655" i="1"/>
  <c r="L655" i="1" s="1"/>
  <c r="K651" i="1"/>
  <c r="L651" i="1" s="1"/>
  <c r="K639" i="1"/>
  <c r="L639" i="1" s="1"/>
  <c r="K631" i="1"/>
  <c r="L631" i="1" s="1"/>
  <c r="K623" i="1"/>
  <c r="L623" i="1" s="1"/>
  <c r="K615" i="1"/>
  <c r="L615" i="1" s="1"/>
  <c r="K607" i="1"/>
  <c r="L607" i="1" s="1"/>
  <c r="K599" i="1"/>
  <c r="L599" i="1" s="1"/>
  <c r="K591" i="1"/>
  <c r="L591" i="1" s="1"/>
  <c r="K583" i="1"/>
  <c r="L583" i="1" s="1"/>
  <c r="K575" i="1"/>
  <c r="L575" i="1" s="1"/>
  <c r="K567" i="1"/>
  <c r="L567" i="1" s="1"/>
  <c r="K559" i="1"/>
  <c r="L559" i="1" s="1"/>
  <c r="K551" i="1"/>
  <c r="L551" i="1" s="1"/>
  <c r="K543" i="1"/>
  <c r="L543" i="1" s="1"/>
  <c r="K535" i="1"/>
  <c r="L535" i="1" s="1"/>
  <c r="K527" i="1"/>
  <c r="L527" i="1" s="1"/>
  <c r="K519" i="1"/>
  <c r="L519" i="1" s="1"/>
  <c r="K511" i="1"/>
  <c r="L511" i="1" s="1"/>
  <c r="K503" i="1"/>
  <c r="L503" i="1" s="1"/>
  <c r="K495" i="1"/>
  <c r="L495" i="1" s="1"/>
  <c r="K487" i="1"/>
  <c r="L487" i="1" s="1"/>
  <c r="K479" i="1"/>
  <c r="L479" i="1" s="1"/>
  <c r="K475" i="1"/>
  <c r="L475" i="1" s="1"/>
  <c r="K467" i="1"/>
  <c r="L467" i="1" s="1"/>
  <c r="K459" i="1"/>
  <c r="L459" i="1" s="1"/>
  <c r="K451" i="1"/>
  <c r="L451" i="1" s="1"/>
  <c r="K443" i="1"/>
  <c r="L443" i="1" s="1"/>
  <c r="K435" i="1"/>
  <c r="L435" i="1" s="1"/>
  <c r="K427" i="1"/>
  <c r="L427" i="1" s="1"/>
  <c r="K419" i="1"/>
  <c r="L419" i="1" s="1"/>
  <c r="K415" i="1"/>
  <c r="L415" i="1" s="1"/>
  <c r="K403" i="1"/>
  <c r="L403" i="1" s="1"/>
  <c r="K399" i="1"/>
  <c r="L399" i="1" s="1"/>
  <c r="K391" i="1"/>
  <c r="L391" i="1" s="1"/>
  <c r="K383" i="1"/>
  <c r="L383" i="1" s="1"/>
  <c r="K375" i="1"/>
  <c r="L375" i="1" s="1"/>
  <c r="K371" i="1"/>
  <c r="L371" i="1" s="1"/>
  <c r="K363" i="1"/>
  <c r="L363" i="1" s="1"/>
  <c r="K355" i="1"/>
  <c r="L355" i="1" s="1"/>
  <c r="K347" i="1"/>
  <c r="L347" i="1" s="1"/>
  <c r="K335" i="1"/>
  <c r="L335" i="1" s="1"/>
  <c r="K327" i="1"/>
  <c r="L327" i="1" s="1"/>
  <c r="K319" i="1"/>
  <c r="L319" i="1" s="1"/>
  <c r="K311" i="1"/>
  <c r="L311" i="1" s="1"/>
  <c r="K303" i="1"/>
  <c r="L303" i="1" s="1"/>
  <c r="K295" i="1"/>
  <c r="L295" i="1" s="1"/>
  <c r="K287" i="1"/>
  <c r="L287" i="1" s="1"/>
  <c r="K279" i="1"/>
  <c r="L279" i="1" s="1"/>
  <c r="K271" i="1"/>
  <c r="L271" i="1" s="1"/>
  <c r="K263" i="1"/>
  <c r="L263" i="1" s="1"/>
  <c r="K255" i="1"/>
  <c r="L255" i="1" s="1"/>
  <c r="K247" i="1"/>
  <c r="L247" i="1" s="1"/>
  <c r="K239" i="1"/>
  <c r="L239" i="1" s="1"/>
  <c r="K225" i="1"/>
  <c r="L225" i="1" s="1"/>
  <c r="K217" i="1"/>
  <c r="L217" i="1" s="1"/>
  <c r="K209" i="1"/>
  <c r="L209" i="1" s="1"/>
  <c r="K201" i="1"/>
  <c r="L201" i="1" s="1"/>
  <c r="K193" i="1"/>
  <c r="L193" i="1" s="1"/>
  <c r="K185" i="1"/>
  <c r="L185" i="1" s="1"/>
  <c r="K177" i="1"/>
  <c r="L177" i="1" s="1"/>
  <c r="K173" i="1"/>
  <c r="L173" i="1" s="1"/>
  <c r="K165" i="1"/>
  <c r="L165" i="1" s="1"/>
  <c r="K157" i="1"/>
  <c r="L157" i="1" s="1"/>
  <c r="K149" i="1"/>
  <c r="L149" i="1" s="1"/>
  <c r="K141" i="1"/>
  <c r="L141" i="1" s="1"/>
  <c r="K133" i="1"/>
  <c r="L133" i="1" s="1"/>
  <c r="K125" i="1"/>
  <c r="L125" i="1" s="1"/>
  <c r="K117" i="1"/>
  <c r="L117" i="1" s="1"/>
  <c r="K109" i="1"/>
  <c r="L109" i="1" s="1"/>
  <c r="K101" i="1"/>
  <c r="L101" i="1" s="1"/>
  <c r="K93" i="1"/>
  <c r="L93" i="1" s="1"/>
  <c r="K85" i="1"/>
  <c r="L85" i="1" s="1"/>
  <c r="K71" i="1"/>
  <c r="L71" i="1" s="1"/>
  <c r="K64" i="1"/>
  <c r="L64" i="1" s="1"/>
  <c r="K57" i="1"/>
  <c r="L57" i="1" s="1"/>
  <c r="K48" i="1"/>
  <c r="L48" i="1" s="1"/>
  <c r="K41" i="1"/>
  <c r="L41" i="1" s="1"/>
  <c r="K33" i="1"/>
  <c r="L33" i="1" s="1"/>
  <c r="K19" i="1"/>
  <c r="L19" i="1" s="1"/>
  <c r="K5" i="1"/>
  <c r="L5" i="1" s="1"/>
  <c r="K4" i="1"/>
  <c r="L4" i="1" s="1"/>
  <c r="K986" i="1"/>
  <c r="L986" i="1" s="1"/>
  <c r="K982" i="1"/>
  <c r="L982" i="1" s="1"/>
  <c r="K978" i="1"/>
  <c r="L978" i="1" s="1"/>
  <c r="K974" i="1"/>
  <c r="L974" i="1" s="1"/>
  <c r="K970" i="1"/>
  <c r="L970" i="1" s="1"/>
  <c r="K966" i="1"/>
  <c r="L966" i="1" s="1"/>
  <c r="K962" i="1"/>
  <c r="L962" i="1" s="1"/>
  <c r="K958" i="1"/>
  <c r="L958" i="1" s="1"/>
  <c r="K954" i="1"/>
  <c r="L954" i="1" s="1"/>
  <c r="K950" i="1"/>
  <c r="L950" i="1" s="1"/>
  <c r="K946" i="1"/>
  <c r="L946" i="1" s="1"/>
  <c r="K942" i="1"/>
  <c r="L942" i="1" s="1"/>
  <c r="K938" i="1"/>
  <c r="L938" i="1" s="1"/>
  <c r="K934" i="1"/>
  <c r="L934" i="1" s="1"/>
  <c r="K930" i="1"/>
  <c r="L930" i="1" s="1"/>
  <c r="K926" i="1"/>
  <c r="L926" i="1" s="1"/>
  <c r="K922" i="1"/>
  <c r="L922" i="1" s="1"/>
  <c r="K918" i="1"/>
  <c r="L918" i="1" s="1"/>
  <c r="K914" i="1"/>
  <c r="L914" i="1" s="1"/>
  <c r="K910" i="1"/>
  <c r="L910" i="1" s="1"/>
  <c r="K906" i="1"/>
  <c r="L906" i="1" s="1"/>
  <c r="K902" i="1"/>
  <c r="L902" i="1" s="1"/>
  <c r="K898" i="1"/>
  <c r="L898" i="1" s="1"/>
  <c r="K894" i="1"/>
  <c r="L894" i="1" s="1"/>
  <c r="K890" i="1"/>
  <c r="L890" i="1" s="1"/>
  <c r="K886" i="1"/>
  <c r="L886" i="1" s="1"/>
  <c r="K882" i="1"/>
  <c r="L882" i="1" s="1"/>
  <c r="K878" i="1"/>
  <c r="L878" i="1" s="1"/>
  <c r="K874" i="1"/>
  <c r="L874" i="1" s="1"/>
  <c r="K870" i="1"/>
  <c r="L870" i="1" s="1"/>
  <c r="K866" i="1"/>
  <c r="L866" i="1" s="1"/>
  <c r="K862" i="1"/>
  <c r="L862" i="1" s="1"/>
  <c r="K858" i="1"/>
  <c r="L858" i="1" s="1"/>
  <c r="K854" i="1"/>
  <c r="L854" i="1" s="1"/>
  <c r="K850" i="1"/>
  <c r="L850" i="1" s="1"/>
  <c r="K846" i="1"/>
  <c r="L846" i="1" s="1"/>
  <c r="K842" i="1"/>
  <c r="L842" i="1" s="1"/>
  <c r="K838" i="1"/>
  <c r="L838" i="1" s="1"/>
  <c r="K834" i="1"/>
  <c r="L834" i="1" s="1"/>
  <c r="K830" i="1"/>
  <c r="L830" i="1" s="1"/>
  <c r="K826" i="1"/>
  <c r="L826" i="1" s="1"/>
  <c r="K822" i="1"/>
  <c r="L822" i="1" s="1"/>
  <c r="K818" i="1"/>
  <c r="L818" i="1" s="1"/>
  <c r="K814" i="1"/>
  <c r="L814" i="1" s="1"/>
  <c r="K810" i="1"/>
  <c r="L810" i="1" s="1"/>
  <c r="K806" i="1"/>
  <c r="L806" i="1" s="1"/>
  <c r="K802" i="1"/>
  <c r="L802" i="1" s="1"/>
  <c r="K798" i="1"/>
  <c r="L798" i="1" s="1"/>
  <c r="K794" i="1"/>
  <c r="L794" i="1" s="1"/>
  <c r="K790" i="1"/>
  <c r="L790" i="1" s="1"/>
  <c r="K786" i="1"/>
  <c r="L786" i="1" s="1"/>
  <c r="K782" i="1"/>
  <c r="L782" i="1" s="1"/>
  <c r="K778" i="1"/>
  <c r="L778" i="1" s="1"/>
  <c r="K774" i="1"/>
  <c r="L774" i="1" s="1"/>
  <c r="K770" i="1"/>
  <c r="L770" i="1" s="1"/>
  <c r="K766" i="1"/>
  <c r="L766" i="1" s="1"/>
  <c r="K762" i="1"/>
  <c r="L762" i="1" s="1"/>
  <c r="K758" i="1"/>
  <c r="L758" i="1" s="1"/>
  <c r="K754" i="1"/>
  <c r="L754" i="1" s="1"/>
  <c r="K750" i="1"/>
  <c r="L750" i="1" s="1"/>
  <c r="K746" i="1"/>
  <c r="L746" i="1" s="1"/>
  <c r="K742" i="1"/>
  <c r="L742" i="1" s="1"/>
  <c r="K738" i="1"/>
  <c r="L738" i="1" s="1"/>
  <c r="K734" i="1"/>
  <c r="L734" i="1" s="1"/>
  <c r="K730" i="1"/>
  <c r="L730" i="1" s="1"/>
  <c r="K726" i="1"/>
  <c r="L726" i="1" s="1"/>
  <c r="K722" i="1"/>
  <c r="L722" i="1" s="1"/>
  <c r="K718" i="1"/>
  <c r="L718" i="1" s="1"/>
  <c r="K714" i="1"/>
  <c r="L714" i="1" s="1"/>
  <c r="K710" i="1"/>
  <c r="L710" i="1" s="1"/>
  <c r="K706" i="1"/>
  <c r="L706" i="1" s="1"/>
  <c r="K702" i="1"/>
  <c r="L702" i="1" s="1"/>
  <c r="K698" i="1"/>
  <c r="L698" i="1" s="1"/>
  <c r="K694" i="1"/>
  <c r="L694" i="1" s="1"/>
  <c r="K690" i="1"/>
  <c r="L690" i="1" s="1"/>
  <c r="K686" i="1"/>
  <c r="L686" i="1" s="1"/>
  <c r="K682" i="1"/>
  <c r="L682" i="1" s="1"/>
  <c r="K678" i="1"/>
  <c r="L678" i="1" s="1"/>
  <c r="K674" i="1"/>
  <c r="L674" i="1" s="1"/>
  <c r="K670" i="1"/>
  <c r="L670" i="1" s="1"/>
  <c r="K666" i="1"/>
  <c r="L666" i="1" s="1"/>
  <c r="K662" i="1"/>
  <c r="L662" i="1" s="1"/>
  <c r="K658" i="1"/>
  <c r="L658" i="1" s="1"/>
  <c r="K654" i="1"/>
  <c r="L654" i="1" s="1"/>
  <c r="K650" i="1"/>
  <c r="L650" i="1" s="1"/>
  <c r="K646" i="1"/>
  <c r="L646" i="1" s="1"/>
  <c r="K642" i="1"/>
  <c r="L642" i="1" s="1"/>
  <c r="K638" i="1"/>
  <c r="L638" i="1" s="1"/>
  <c r="K634" i="1"/>
  <c r="L634" i="1" s="1"/>
  <c r="K630" i="1"/>
  <c r="L630" i="1" s="1"/>
  <c r="K626" i="1"/>
  <c r="L626" i="1" s="1"/>
  <c r="K622" i="1"/>
  <c r="L622" i="1" s="1"/>
  <c r="K618" i="1"/>
  <c r="L618" i="1" s="1"/>
  <c r="K614" i="1"/>
  <c r="L614" i="1" s="1"/>
  <c r="K610" i="1"/>
  <c r="L610" i="1" s="1"/>
  <c r="K606" i="1"/>
  <c r="L606" i="1" s="1"/>
  <c r="K602" i="1"/>
  <c r="L602" i="1" s="1"/>
  <c r="K598" i="1"/>
  <c r="L598" i="1" s="1"/>
  <c r="K594" i="1"/>
  <c r="L594" i="1" s="1"/>
  <c r="K590" i="1"/>
  <c r="L590" i="1" s="1"/>
  <c r="K586" i="1"/>
  <c r="L586" i="1" s="1"/>
  <c r="K582" i="1"/>
  <c r="L582" i="1" s="1"/>
  <c r="K578" i="1"/>
  <c r="L578" i="1" s="1"/>
  <c r="K574" i="1"/>
  <c r="L574" i="1" s="1"/>
  <c r="K570" i="1"/>
  <c r="L570" i="1" s="1"/>
  <c r="K566" i="1"/>
  <c r="L566" i="1" s="1"/>
  <c r="K562" i="1"/>
  <c r="L562" i="1" s="1"/>
  <c r="K558" i="1"/>
  <c r="L558" i="1" s="1"/>
  <c r="K554" i="1"/>
  <c r="L554" i="1" s="1"/>
  <c r="K550" i="1"/>
  <c r="L550" i="1" s="1"/>
  <c r="K546" i="1"/>
  <c r="L546" i="1" s="1"/>
  <c r="K542" i="1"/>
  <c r="L542" i="1" s="1"/>
  <c r="K538" i="1"/>
  <c r="L538" i="1" s="1"/>
  <c r="K534" i="1"/>
  <c r="L534" i="1" s="1"/>
  <c r="K530" i="1"/>
  <c r="L530" i="1" s="1"/>
  <c r="K526" i="1"/>
  <c r="L526" i="1" s="1"/>
  <c r="K522" i="1"/>
  <c r="L522" i="1" s="1"/>
  <c r="K518" i="1"/>
  <c r="L518" i="1" s="1"/>
  <c r="K514" i="1"/>
  <c r="L514" i="1" s="1"/>
  <c r="K510" i="1"/>
  <c r="L510" i="1" s="1"/>
  <c r="K506" i="1"/>
  <c r="L506" i="1" s="1"/>
  <c r="K502" i="1"/>
  <c r="L502" i="1" s="1"/>
  <c r="K498" i="1"/>
  <c r="L498" i="1" s="1"/>
  <c r="K494" i="1"/>
  <c r="L494" i="1" s="1"/>
  <c r="K490" i="1"/>
  <c r="L490" i="1" s="1"/>
  <c r="K486" i="1"/>
  <c r="L486" i="1" s="1"/>
  <c r="K482" i="1"/>
  <c r="L482" i="1" s="1"/>
  <c r="K478" i="1"/>
  <c r="L478" i="1" s="1"/>
  <c r="K474" i="1"/>
  <c r="L474" i="1" s="1"/>
  <c r="K470" i="1"/>
  <c r="L470" i="1" s="1"/>
  <c r="K466" i="1"/>
  <c r="L466" i="1" s="1"/>
  <c r="K462" i="1"/>
  <c r="L462" i="1" s="1"/>
  <c r="K458" i="1"/>
  <c r="L458" i="1" s="1"/>
  <c r="K454" i="1"/>
  <c r="L454" i="1" s="1"/>
  <c r="K450" i="1"/>
  <c r="L450" i="1" s="1"/>
  <c r="K446" i="1"/>
  <c r="L446" i="1" s="1"/>
  <c r="K442" i="1"/>
  <c r="L442" i="1" s="1"/>
  <c r="K438" i="1"/>
  <c r="L438" i="1" s="1"/>
  <c r="K434" i="1"/>
  <c r="L434" i="1" s="1"/>
  <c r="K430" i="1"/>
  <c r="L430" i="1" s="1"/>
  <c r="K426" i="1"/>
  <c r="L426" i="1" s="1"/>
  <c r="K422" i="1"/>
  <c r="L422" i="1" s="1"/>
  <c r="K418" i="1"/>
  <c r="L418" i="1" s="1"/>
  <c r="K414" i="1"/>
  <c r="L414" i="1" s="1"/>
  <c r="K410" i="1"/>
  <c r="L410" i="1" s="1"/>
  <c r="K406" i="1"/>
  <c r="L406" i="1" s="1"/>
  <c r="K402" i="1"/>
  <c r="L402" i="1" s="1"/>
  <c r="K398" i="1"/>
  <c r="L398" i="1" s="1"/>
  <c r="K394" i="1"/>
  <c r="L394" i="1" s="1"/>
  <c r="K390" i="1"/>
  <c r="L390" i="1" s="1"/>
  <c r="K386" i="1"/>
  <c r="L386" i="1" s="1"/>
  <c r="K382" i="1"/>
  <c r="L382" i="1" s="1"/>
  <c r="K378" i="1"/>
  <c r="L378" i="1" s="1"/>
  <c r="K374" i="1"/>
  <c r="L374" i="1" s="1"/>
  <c r="K370" i="1"/>
  <c r="L370" i="1" s="1"/>
  <c r="K366" i="1"/>
  <c r="L366" i="1" s="1"/>
  <c r="K362" i="1"/>
  <c r="L362" i="1" s="1"/>
  <c r="K358" i="1"/>
  <c r="L358" i="1" s="1"/>
  <c r="K354" i="1"/>
  <c r="L354" i="1" s="1"/>
  <c r="K350" i="1"/>
  <c r="L350" i="1" s="1"/>
  <c r="K346" i="1"/>
  <c r="L346" i="1" s="1"/>
  <c r="K342" i="1"/>
  <c r="L342" i="1" s="1"/>
  <c r="K338" i="1"/>
  <c r="L338" i="1" s="1"/>
  <c r="K334" i="1"/>
  <c r="L334" i="1" s="1"/>
  <c r="K330" i="1"/>
  <c r="L330" i="1" s="1"/>
  <c r="K326" i="1"/>
  <c r="L326" i="1" s="1"/>
  <c r="K322" i="1"/>
  <c r="L322" i="1" s="1"/>
  <c r="K318" i="1"/>
  <c r="L318" i="1" s="1"/>
  <c r="K314" i="1"/>
  <c r="L314" i="1" s="1"/>
  <c r="K310" i="1"/>
  <c r="L310" i="1" s="1"/>
  <c r="K306" i="1"/>
  <c r="L306" i="1" s="1"/>
  <c r="K302" i="1"/>
  <c r="L302" i="1" s="1"/>
  <c r="K298" i="1"/>
  <c r="L298" i="1" s="1"/>
  <c r="K294" i="1"/>
  <c r="L294" i="1" s="1"/>
  <c r="K290" i="1"/>
  <c r="L290" i="1" s="1"/>
  <c r="K286" i="1"/>
  <c r="L286" i="1" s="1"/>
  <c r="K282" i="1"/>
  <c r="L282" i="1" s="1"/>
  <c r="K278" i="1"/>
  <c r="L278" i="1" s="1"/>
  <c r="K274" i="1"/>
  <c r="L274" i="1" s="1"/>
  <c r="K270" i="1"/>
  <c r="L270" i="1" s="1"/>
  <c r="K266" i="1"/>
  <c r="L266" i="1" s="1"/>
  <c r="K262" i="1"/>
  <c r="L262" i="1" s="1"/>
  <c r="K258" i="1"/>
  <c r="L258" i="1" s="1"/>
  <c r="K254" i="1"/>
  <c r="L254" i="1" s="1"/>
  <c r="K250" i="1"/>
  <c r="L250" i="1" s="1"/>
  <c r="K246" i="1"/>
  <c r="L246" i="1" s="1"/>
  <c r="K242" i="1"/>
  <c r="L242" i="1" s="1"/>
  <c r="K238" i="1"/>
  <c r="L238" i="1" s="1"/>
  <c r="K232" i="1"/>
  <c r="L232" i="1" s="1"/>
  <c r="K228" i="1"/>
  <c r="L228" i="1" s="1"/>
  <c r="K224" i="1"/>
  <c r="L224" i="1" s="1"/>
  <c r="K220" i="1"/>
  <c r="L220" i="1" s="1"/>
  <c r="K216" i="1"/>
  <c r="L216" i="1" s="1"/>
  <c r="K212" i="1"/>
  <c r="L212" i="1" s="1"/>
  <c r="K208" i="1"/>
  <c r="L208" i="1" s="1"/>
  <c r="K204" i="1"/>
  <c r="L204" i="1" s="1"/>
  <c r="K200" i="1"/>
  <c r="L200" i="1" s="1"/>
  <c r="K196" i="1"/>
  <c r="L196" i="1" s="1"/>
  <c r="K192" i="1"/>
  <c r="L192" i="1" s="1"/>
  <c r="K188" i="1"/>
  <c r="L188" i="1" s="1"/>
  <c r="K184" i="1"/>
  <c r="L184" i="1" s="1"/>
  <c r="K180" i="1"/>
  <c r="L180" i="1" s="1"/>
  <c r="K176" i="1"/>
  <c r="L176" i="1" s="1"/>
  <c r="K172" i="1"/>
  <c r="L172" i="1" s="1"/>
  <c r="K168" i="1"/>
  <c r="L168" i="1" s="1"/>
  <c r="K164" i="1"/>
  <c r="L164" i="1" s="1"/>
  <c r="K160" i="1"/>
  <c r="L160" i="1" s="1"/>
  <c r="K156" i="1"/>
  <c r="L156" i="1" s="1"/>
  <c r="K152" i="1"/>
  <c r="L152" i="1" s="1"/>
  <c r="K148" i="1"/>
  <c r="L148" i="1" s="1"/>
  <c r="K144" i="1"/>
  <c r="L144" i="1" s="1"/>
  <c r="K140" i="1"/>
  <c r="L140" i="1" s="1"/>
  <c r="K136" i="1"/>
  <c r="L136" i="1" s="1"/>
  <c r="K132" i="1"/>
  <c r="L132" i="1" s="1"/>
  <c r="K128" i="1"/>
  <c r="L128" i="1" s="1"/>
  <c r="K124" i="1"/>
  <c r="L124" i="1" s="1"/>
  <c r="K120" i="1"/>
  <c r="L120" i="1" s="1"/>
  <c r="K116" i="1"/>
  <c r="L116" i="1" s="1"/>
  <c r="K112" i="1"/>
  <c r="L112" i="1" s="1"/>
  <c r="K108" i="1"/>
  <c r="L108" i="1" s="1"/>
  <c r="K104" i="1"/>
  <c r="L104" i="1" s="1"/>
  <c r="K100" i="1"/>
  <c r="L100" i="1" s="1"/>
  <c r="K96" i="1"/>
  <c r="L96" i="1" s="1"/>
  <c r="K92" i="1"/>
  <c r="L92" i="1" s="1"/>
  <c r="K88" i="1"/>
  <c r="L88" i="1" s="1"/>
  <c r="K84" i="1"/>
  <c r="L84" i="1" s="1"/>
  <c r="K80" i="1"/>
  <c r="L80" i="1" s="1"/>
  <c r="K77" i="1"/>
  <c r="L77" i="1" s="1"/>
  <c r="K70" i="1"/>
  <c r="L70" i="1" s="1"/>
  <c r="K67" i="1"/>
  <c r="L67" i="1" s="1"/>
  <c r="K63" i="1"/>
  <c r="L63" i="1" s="1"/>
  <c r="K56" i="1"/>
  <c r="L56" i="1" s="1"/>
  <c r="K54" i="1"/>
  <c r="L54" i="1" s="1"/>
  <c r="K51" i="1"/>
  <c r="L51" i="1" s="1"/>
  <c r="K40" i="1"/>
  <c r="L40" i="1" s="1"/>
  <c r="K983" i="1"/>
  <c r="L983" i="1" s="1"/>
  <c r="K979" i="1"/>
  <c r="L979" i="1" s="1"/>
  <c r="K971" i="1"/>
  <c r="L971" i="1" s="1"/>
  <c r="K967" i="1"/>
  <c r="L967" i="1" s="1"/>
  <c r="K959" i="1"/>
  <c r="L959" i="1" s="1"/>
  <c r="K951" i="1"/>
  <c r="L951" i="1" s="1"/>
  <c r="K943" i="1"/>
  <c r="L943" i="1" s="1"/>
  <c r="K935" i="1"/>
  <c r="L935" i="1" s="1"/>
  <c r="K931" i="1"/>
  <c r="L931" i="1" s="1"/>
  <c r="K923" i="1"/>
  <c r="L923" i="1" s="1"/>
  <c r="K915" i="1"/>
  <c r="L915" i="1" s="1"/>
  <c r="K907" i="1"/>
  <c r="L907" i="1" s="1"/>
  <c r="K895" i="1"/>
  <c r="L895" i="1" s="1"/>
  <c r="K891" i="1"/>
  <c r="L891" i="1" s="1"/>
  <c r="K883" i="1"/>
  <c r="L883" i="1" s="1"/>
  <c r="K875" i="1"/>
  <c r="L875" i="1" s="1"/>
  <c r="K863" i="1"/>
  <c r="L863" i="1" s="1"/>
  <c r="K855" i="1"/>
  <c r="L855" i="1" s="1"/>
  <c r="K847" i="1"/>
  <c r="L847" i="1" s="1"/>
  <c r="K839" i="1"/>
  <c r="L839" i="1" s="1"/>
  <c r="K835" i="1"/>
  <c r="L835" i="1" s="1"/>
  <c r="K823" i="1"/>
  <c r="L823" i="1" s="1"/>
  <c r="K815" i="1"/>
  <c r="L815" i="1" s="1"/>
  <c r="K811" i="1"/>
  <c r="L811" i="1" s="1"/>
  <c r="K803" i="1"/>
  <c r="L803" i="1" s="1"/>
  <c r="K795" i="1"/>
  <c r="L795" i="1" s="1"/>
  <c r="K787" i="1"/>
  <c r="L787" i="1" s="1"/>
  <c r="K779" i="1"/>
  <c r="L779" i="1" s="1"/>
  <c r="K775" i="1"/>
  <c r="L775" i="1" s="1"/>
  <c r="K767" i="1"/>
  <c r="L767" i="1" s="1"/>
  <c r="K755" i="1"/>
  <c r="L755" i="1" s="1"/>
  <c r="K747" i="1"/>
  <c r="L747" i="1" s="1"/>
  <c r="K731" i="1"/>
  <c r="L731" i="1" s="1"/>
  <c r="K683" i="1"/>
  <c r="L683" i="1" s="1"/>
  <c r="K675" i="1"/>
  <c r="L675" i="1" s="1"/>
  <c r="K667" i="1"/>
  <c r="L667" i="1" s="1"/>
  <c r="K659" i="1"/>
  <c r="L659" i="1" s="1"/>
  <c r="K647" i="1"/>
  <c r="L647" i="1" s="1"/>
  <c r="K643" i="1"/>
  <c r="L643" i="1" s="1"/>
  <c r="K635" i="1"/>
  <c r="L635" i="1" s="1"/>
  <c r="K627" i="1"/>
  <c r="L627" i="1" s="1"/>
  <c r="K619" i="1"/>
  <c r="L619" i="1" s="1"/>
  <c r="K611" i="1"/>
  <c r="L611" i="1" s="1"/>
  <c r="K603" i="1"/>
  <c r="L603" i="1" s="1"/>
  <c r="K595" i="1"/>
  <c r="L595" i="1" s="1"/>
  <c r="K587" i="1"/>
  <c r="L587" i="1" s="1"/>
  <c r="K579" i="1"/>
  <c r="L579" i="1" s="1"/>
  <c r="K571" i="1"/>
  <c r="L571" i="1" s="1"/>
  <c r="K563" i="1"/>
  <c r="L563" i="1" s="1"/>
  <c r="K555" i="1"/>
  <c r="L555" i="1" s="1"/>
  <c r="K547" i="1"/>
  <c r="L547" i="1" s="1"/>
  <c r="K539" i="1"/>
  <c r="L539" i="1" s="1"/>
  <c r="K531" i="1"/>
  <c r="L531" i="1" s="1"/>
  <c r="K523" i="1"/>
  <c r="L523" i="1" s="1"/>
  <c r="K515" i="1"/>
  <c r="L515" i="1" s="1"/>
  <c r="K507" i="1"/>
  <c r="L507" i="1" s="1"/>
  <c r="K499" i="1"/>
  <c r="L499" i="1" s="1"/>
  <c r="K491" i="1"/>
  <c r="L491" i="1" s="1"/>
  <c r="K483" i="1"/>
  <c r="L483" i="1" s="1"/>
  <c r="K471" i="1"/>
  <c r="L471" i="1" s="1"/>
  <c r="K463" i="1"/>
  <c r="L463" i="1" s="1"/>
  <c r="K455" i="1"/>
  <c r="L455" i="1" s="1"/>
  <c r="K447" i="1"/>
  <c r="L447" i="1" s="1"/>
  <c r="K439" i="1"/>
  <c r="L439" i="1" s="1"/>
  <c r="K431" i="1"/>
  <c r="L431" i="1" s="1"/>
  <c r="K423" i="1"/>
  <c r="L423" i="1" s="1"/>
  <c r="K411" i="1"/>
  <c r="L411" i="1" s="1"/>
  <c r="K407" i="1"/>
  <c r="L407" i="1" s="1"/>
  <c r="K395" i="1"/>
  <c r="L395" i="1" s="1"/>
  <c r="K387" i="1"/>
  <c r="L387" i="1" s="1"/>
  <c r="K379" i="1"/>
  <c r="L379" i="1" s="1"/>
  <c r="K367" i="1"/>
  <c r="L367" i="1" s="1"/>
  <c r="K359" i="1"/>
  <c r="L359" i="1" s="1"/>
  <c r="K351" i="1"/>
  <c r="L351" i="1" s="1"/>
  <c r="K343" i="1"/>
  <c r="L343" i="1" s="1"/>
  <c r="K339" i="1"/>
  <c r="L339" i="1" s="1"/>
  <c r="K331" i="1"/>
  <c r="L331" i="1" s="1"/>
  <c r="K323" i="1"/>
  <c r="L323" i="1" s="1"/>
  <c r="K315" i="1"/>
  <c r="L315" i="1" s="1"/>
  <c r="K307" i="1"/>
  <c r="L307" i="1" s="1"/>
  <c r="K299" i="1"/>
  <c r="L299" i="1" s="1"/>
  <c r="K291" i="1"/>
  <c r="L291" i="1" s="1"/>
  <c r="K283" i="1"/>
  <c r="L283" i="1" s="1"/>
  <c r="K275" i="1"/>
  <c r="L275" i="1" s="1"/>
  <c r="K267" i="1"/>
  <c r="L267" i="1" s="1"/>
  <c r="K259" i="1"/>
  <c r="L259" i="1" s="1"/>
  <c r="K251" i="1"/>
  <c r="L251" i="1" s="1"/>
  <c r="K243" i="1"/>
  <c r="L243" i="1" s="1"/>
  <c r="K235" i="1"/>
  <c r="L235" i="1" s="1"/>
  <c r="K229" i="1"/>
  <c r="L229" i="1" s="1"/>
  <c r="K221" i="1"/>
  <c r="L221" i="1" s="1"/>
  <c r="K213" i="1"/>
  <c r="L213" i="1" s="1"/>
  <c r="K205" i="1"/>
  <c r="L205" i="1" s="1"/>
  <c r="K197" i="1"/>
  <c r="L197" i="1" s="1"/>
  <c r="K189" i="1"/>
  <c r="L189" i="1" s="1"/>
  <c r="K181" i="1"/>
  <c r="L181" i="1" s="1"/>
  <c r="K169" i="1"/>
  <c r="L169" i="1" s="1"/>
  <c r="K161" i="1"/>
  <c r="L161" i="1" s="1"/>
  <c r="K153" i="1"/>
  <c r="L153" i="1" s="1"/>
  <c r="K145" i="1"/>
  <c r="L145" i="1" s="1"/>
  <c r="K137" i="1"/>
  <c r="L137" i="1" s="1"/>
  <c r="K129" i="1"/>
  <c r="L129" i="1" s="1"/>
  <c r="K121" i="1"/>
  <c r="L121" i="1" s="1"/>
  <c r="K113" i="1"/>
  <c r="L113" i="1" s="1"/>
  <c r="K105" i="1"/>
  <c r="L105" i="1" s="1"/>
  <c r="K97" i="1"/>
  <c r="L97" i="1" s="1"/>
  <c r="K89" i="1"/>
  <c r="L89" i="1" s="1"/>
  <c r="K81" i="1"/>
  <c r="L81" i="1" s="1"/>
  <c r="K74" i="1"/>
  <c r="L74" i="1" s="1"/>
  <c r="K68" i="1"/>
  <c r="L68" i="1" s="1"/>
  <c r="K60" i="1"/>
  <c r="L60" i="1" s="1"/>
  <c r="K45" i="1"/>
  <c r="L45" i="1" s="1"/>
  <c r="K37" i="1"/>
  <c r="L37" i="1" s="1"/>
  <c r="K29" i="1"/>
  <c r="L29" i="1" s="1"/>
  <c r="K22" i="1"/>
  <c r="L22" i="1" s="1"/>
  <c r="K15" i="1"/>
  <c r="L15" i="1" s="1"/>
  <c r="K9" i="1"/>
  <c r="L9" i="1" s="1"/>
  <c r="K28" i="1"/>
  <c r="L28" i="1" s="1"/>
  <c r="K21" i="1"/>
  <c r="L21" i="1" s="1"/>
  <c r="K14" i="1"/>
  <c r="L14" i="1" s="1"/>
  <c r="K8" i="1"/>
  <c r="L8" i="1" s="1"/>
  <c r="K989" i="1"/>
  <c r="L989" i="1" s="1"/>
  <c r="K985" i="1"/>
  <c r="L985" i="1" s="1"/>
  <c r="K981" i="1"/>
  <c r="L981" i="1" s="1"/>
  <c r="K977" i="1"/>
  <c r="L977" i="1" s="1"/>
  <c r="K973" i="1"/>
  <c r="L973" i="1" s="1"/>
  <c r="K969" i="1"/>
  <c r="L969" i="1" s="1"/>
  <c r="K965" i="1"/>
  <c r="L965" i="1" s="1"/>
  <c r="K961" i="1"/>
  <c r="L961" i="1" s="1"/>
  <c r="K957" i="1"/>
  <c r="L957" i="1" s="1"/>
  <c r="K953" i="1"/>
  <c r="L953" i="1" s="1"/>
  <c r="K949" i="1"/>
  <c r="L949" i="1" s="1"/>
  <c r="K945" i="1"/>
  <c r="L945" i="1" s="1"/>
  <c r="K941" i="1"/>
  <c r="L941" i="1" s="1"/>
  <c r="K937" i="1"/>
  <c r="L937" i="1" s="1"/>
  <c r="K933" i="1"/>
  <c r="L933" i="1" s="1"/>
  <c r="K929" i="1"/>
  <c r="L929" i="1" s="1"/>
  <c r="K925" i="1"/>
  <c r="L925" i="1" s="1"/>
  <c r="K921" i="1"/>
  <c r="L921" i="1" s="1"/>
  <c r="K917" i="1"/>
  <c r="L917" i="1" s="1"/>
  <c r="K913" i="1"/>
  <c r="L913" i="1" s="1"/>
  <c r="K909" i="1"/>
  <c r="L909" i="1" s="1"/>
  <c r="K905" i="1"/>
  <c r="L905" i="1" s="1"/>
  <c r="K901" i="1"/>
  <c r="L901" i="1" s="1"/>
  <c r="K897" i="1"/>
  <c r="L897" i="1" s="1"/>
  <c r="K893" i="1"/>
  <c r="L893" i="1" s="1"/>
  <c r="K889" i="1"/>
  <c r="L889" i="1" s="1"/>
  <c r="K885" i="1"/>
  <c r="L885" i="1" s="1"/>
  <c r="K881" i="1"/>
  <c r="L881" i="1" s="1"/>
  <c r="K877" i="1"/>
  <c r="L877" i="1" s="1"/>
  <c r="K873" i="1"/>
  <c r="L873" i="1" s="1"/>
  <c r="K869" i="1"/>
  <c r="L869" i="1" s="1"/>
  <c r="K865" i="1"/>
  <c r="L865" i="1" s="1"/>
  <c r="K861" i="1"/>
  <c r="L861" i="1" s="1"/>
  <c r="K857" i="1"/>
  <c r="L857" i="1" s="1"/>
  <c r="K853" i="1"/>
  <c r="L853" i="1" s="1"/>
  <c r="K849" i="1"/>
  <c r="L849" i="1" s="1"/>
  <c r="K845" i="1"/>
  <c r="L845" i="1" s="1"/>
  <c r="K841" i="1"/>
  <c r="L841" i="1" s="1"/>
  <c r="K837" i="1"/>
  <c r="L837" i="1" s="1"/>
  <c r="K833" i="1"/>
  <c r="L833" i="1" s="1"/>
  <c r="K829" i="1"/>
  <c r="L829" i="1" s="1"/>
  <c r="K825" i="1"/>
  <c r="L825" i="1" s="1"/>
  <c r="K821" i="1"/>
  <c r="L821" i="1" s="1"/>
  <c r="K817" i="1"/>
  <c r="L817" i="1" s="1"/>
  <c r="K813" i="1"/>
  <c r="L813" i="1" s="1"/>
  <c r="K809" i="1"/>
  <c r="L809" i="1" s="1"/>
  <c r="K805" i="1"/>
  <c r="L805" i="1" s="1"/>
  <c r="K801" i="1"/>
  <c r="L801" i="1" s="1"/>
  <c r="K797" i="1"/>
  <c r="L797" i="1" s="1"/>
  <c r="K793" i="1"/>
  <c r="L793" i="1" s="1"/>
  <c r="K789" i="1"/>
  <c r="L789" i="1" s="1"/>
  <c r="K785" i="1"/>
  <c r="L785" i="1" s="1"/>
  <c r="K781" i="1"/>
  <c r="L781" i="1" s="1"/>
  <c r="K777" i="1"/>
  <c r="L777" i="1" s="1"/>
  <c r="K773" i="1"/>
  <c r="L773" i="1" s="1"/>
  <c r="K769" i="1"/>
  <c r="L769" i="1" s="1"/>
  <c r="K765" i="1"/>
  <c r="L765" i="1" s="1"/>
  <c r="K761" i="1"/>
  <c r="L761" i="1" s="1"/>
  <c r="K757" i="1"/>
  <c r="L757" i="1" s="1"/>
  <c r="K753" i="1"/>
  <c r="L753" i="1" s="1"/>
  <c r="K749" i="1"/>
  <c r="L749" i="1" s="1"/>
  <c r="K745" i="1"/>
  <c r="L745" i="1" s="1"/>
  <c r="K741" i="1"/>
  <c r="L741" i="1" s="1"/>
  <c r="K737" i="1"/>
  <c r="L737" i="1" s="1"/>
  <c r="K733" i="1"/>
  <c r="L733" i="1" s="1"/>
  <c r="K729" i="1"/>
  <c r="L729" i="1" s="1"/>
  <c r="K725" i="1"/>
  <c r="L725" i="1" s="1"/>
  <c r="K721" i="1"/>
  <c r="L721" i="1" s="1"/>
  <c r="K717" i="1"/>
  <c r="L717" i="1" s="1"/>
  <c r="K713" i="1"/>
  <c r="L713" i="1" s="1"/>
  <c r="K709" i="1"/>
  <c r="L709" i="1" s="1"/>
  <c r="K705" i="1"/>
  <c r="L705" i="1" s="1"/>
  <c r="K701" i="1"/>
  <c r="L701" i="1" s="1"/>
  <c r="K697" i="1"/>
  <c r="L697" i="1" s="1"/>
  <c r="K693" i="1"/>
  <c r="L693" i="1" s="1"/>
  <c r="K689" i="1"/>
  <c r="L689" i="1" s="1"/>
  <c r="K685" i="1"/>
  <c r="L685" i="1" s="1"/>
  <c r="K681" i="1"/>
  <c r="L681" i="1" s="1"/>
  <c r="K677" i="1"/>
  <c r="L677" i="1" s="1"/>
  <c r="K673" i="1"/>
  <c r="L673" i="1" s="1"/>
  <c r="K669" i="1"/>
  <c r="L669" i="1" s="1"/>
  <c r="K665" i="1"/>
  <c r="L665" i="1" s="1"/>
  <c r="K661" i="1"/>
  <c r="L661" i="1" s="1"/>
  <c r="K657" i="1"/>
  <c r="L657" i="1" s="1"/>
  <c r="K653" i="1"/>
  <c r="L653" i="1" s="1"/>
  <c r="K649" i="1"/>
  <c r="L649" i="1" s="1"/>
  <c r="K645" i="1"/>
  <c r="L645" i="1" s="1"/>
  <c r="K641" i="1"/>
  <c r="L641" i="1" s="1"/>
  <c r="K637" i="1"/>
  <c r="L637" i="1" s="1"/>
  <c r="K633" i="1"/>
  <c r="L633" i="1" s="1"/>
  <c r="K629" i="1"/>
  <c r="L629" i="1" s="1"/>
  <c r="K625" i="1"/>
  <c r="L625" i="1" s="1"/>
  <c r="K621" i="1"/>
  <c r="L621" i="1" s="1"/>
  <c r="K617" i="1"/>
  <c r="L617" i="1" s="1"/>
  <c r="K613" i="1"/>
  <c r="L613" i="1" s="1"/>
  <c r="K609" i="1"/>
  <c r="L609" i="1" s="1"/>
  <c r="K605" i="1"/>
  <c r="L605" i="1" s="1"/>
  <c r="K601" i="1"/>
  <c r="L601" i="1" s="1"/>
  <c r="K597" i="1"/>
  <c r="L597" i="1" s="1"/>
  <c r="K593" i="1"/>
  <c r="L593" i="1" s="1"/>
  <c r="K589" i="1"/>
  <c r="L589" i="1" s="1"/>
  <c r="K585" i="1"/>
  <c r="L585" i="1" s="1"/>
  <c r="K581" i="1"/>
  <c r="L581" i="1" s="1"/>
  <c r="K577" i="1"/>
  <c r="L577" i="1" s="1"/>
  <c r="K573" i="1"/>
  <c r="L573" i="1" s="1"/>
  <c r="K569" i="1"/>
  <c r="L569" i="1" s="1"/>
  <c r="K565" i="1"/>
  <c r="L565" i="1" s="1"/>
  <c r="K561" i="1"/>
  <c r="L561" i="1" s="1"/>
  <c r="K557" i="1"/>
  <c r="L557" i="1" s="1"/>
  <c r="K553" i="1"/>
  <c r="L553" i="1" s="1"/>
  <c r="K549" i="1"/>
  <c r="L549" i="1" s="1"/>
  <c r="K545" i="1"/>
  <c r="L545" i="1" s="1"/>
  <c r="K541" i="1"/>
  <c r="L541" i="1" s="1"/>
  <c r="K537" i="1"/>
  <c r="L537" i="1" s="1"/>
  <c r="K533" i="1"/>
  <c r="L533" i="1" s="1"/>
  <c r="K529" i="1"/>
  <c r="L529" i="1" s="1"/>
  <c r="K525" i="1"/>
  <c r="L525" i="1" s="1"/>
  <c r="K521" i="1"/>
  <c r="L521" i="1" s="1"/>
  <c r="K517" i="1"/>
  <c r="L517" i="1" s="1"/>
  <c r="K513" i="1"/>
  <c r="L513" i="1" s="1"/>
  <c r="K509" i="1"/>
  <c r="L509" i="1" s="1"/>
  <c r="K505" i="1"/>
  <c r="L505" i="1" s="1"/>
  <c r="K501" i="1"/>
  <c r="L501" i="1" s="1"/>
  <c r="K497" i="1"/>
  <c r="L497" i="1" s="1"/>
  <c r="K493" i="1"/>
  <c r="L493" i="1" s="1"/>
  <c r="K489" i="1"/>
  <c r="L489" i="1" s="1"/>
  <c r="K485" i="1"/>
  <c r="L485" i="1" s="1"/>
  <c r="K481" i="1"/>
  <c r="L481" i="1" s="1"/>
  <c r="K477" i="1"/>
  <c r="L477" i="1" s="1"/>
  <c r="K473" i="1"/>
  <c r="L473" i="1" s="1"/>
  <c r="K469" i="1"/>
  <c r="L469" i="1" s="1"/>
  <c r="K465" i="1"/>
  <c r="L465" i="1" s="1"/>
  <c r="K461" i="1"/>
  <c r="L461" i="1" s="1"/>
  <c r="K457" i="1"/>
  <c r="L457" i="1" s="1"/>
  <c r="K453" i="1"/>
  <c r="L453" i="1" s="1"/>
  <c r="K449" i="1"/>
  <c r="L449" i="1" s="1"/>
  <c r="K445" i="1"/>
  <c r="L445" i="1" s="1"/>
  <c r="K441" i="1"/>
  <c r="L441" i="1" s="1"/>
  <c r="K437" i="1"/>
  <c r="L437" i="1" s="1"/>
  <c r="K433" i="1"/>
  <c r="L433" i="1" s="1"/>
  <c r="K429" i="1"/>
  <c r="L429" i="1" s="1"/>
  <c r="K425" i="1"/>
  <c r="L425" i="1" s="1"/>
  <c r="K421" i="1"/>
  <c r="L421" i="1" s="1"/>
  <c r="K417" i="1"/>
  <c r="L417" i="1" s="1"/>
  <c r="K413" i="1"/>
  <c r="L413" i="1" s="1"/>
  <c r="K409" i="1"/>
  <c r="L409" i="1" s="1"/>
  <c r="K405" i="1"/>
  <c r="L405" i="1" s="1"/>
  <c r="K401" i="1"/>
  <c r="L401" i="1" s="1"/>
  <c r="K397" i="1"/>
  <c r="L397" i="1" s="1"/>
  <c r="K393" i="1"/>
  <c r="L393" i="1" s="1"/>
  <c r="K389" i="1"/>
  <c r="L389" i="1" s="1"/>
  <c r="K385" i="1"/>
  <c r="L385" i="1" s="1"/>
  <c r="K381" i="1"/>
  <c r="L381" i="1" s="1"/>
  <c r="K377" i="1"/>
  <c r="L377" i="1" s="1"/>
  <c r="K373" i="1"/>
  <c r="L373" i="1" s="1"/>
  <c r="K369" i="1"/>
  <c r="L369" i="1" s="1"/>
  <c r="K365" i="1"/>
  <c r="L365" i="1" s="1"/>
  <c r="K361" i="1"/>
  <c r="L361" i="1" s="1"/>
  <c r="K357" i="1"/>
  <c r="L357" i="1" s="1"/>
  <c r="K353" i="1"/>
  <c r="L353" i="1" s="1"/>
  <c r="K349" i="1"/>
  <c r="L349" i="1" s="1"/>
  <c r="K345" i="1"/>
  <c r="L345" i="1" s="1"/>
  <c r="K341" i="1"/>
  <c r="L341" i="1" s="1"/>
  <c r="K337" i="1"/>
  <c r="L337" i="1" s="1"/>
  <c r="K333" i="1"/>
  <c r="L333" i="1" s="1"/>
  <c r="K329" i="1"/>
  <c r="L329" i="1" s="1"/>
  <c r="K325" i="1"/>
  <c r="L325" i="1" s="1"/>
  <c r="K321" i="1"/>
  <c r="L321" i="1" s="1"/>
  <c r="K317" i="1"/>
  <c r="L317" i="1" s="1"/>
  <c r="K313" i="1"/>
  <c r="L313" i="1" s="1"/>
  <c r="K309" i="1"/>
  <c r="L309" i="1" s="1"/>
  <c r="K305" i="1"/>
  <c r="L305" i="1" s="1"/>
  <c r="K301" i="1"/>
  <c r="L301" i="1" s="1"/>
  <c r="K297" i="1"/>
  <c r="L297" i="1" s="1"/>
  <c r="K293" i="1"/>
  <c r="L293" i="1" s="1"/>
  <c r="K289" i="1"/>
  <c r="L289" i="1" s="1"/>
  <c r="K285" i="1"/>
  <c r="L285" i="1" s="1"/>
  <c r="K281" i="1"/>
  <c r="L281" i="1" s="1"/>
  <c r="K277" i="1"/>
  <c r="L277" i="1" s="1"/>
  <c r="K273" i="1"/>
  <c r="L273" i="1" s="1"/>
  <c r="K269" i="1"/>
  <c r="L269" i="1" s="1"/>
  <c r="K265" i="1"/>
  <c r="L265" i="1" s="1"/>
  <c r="K261" i="1"/>
  <c r="L261" i="1" s="1"/>
  <c r="K257" i="1"/>
  <c r="L257" i="1" s="1"/>
  <c r="K253" i="1"/>
  <c r="L253" i="1" s="1"/>
  <c r="K249" i="1"/>
  <c r="L249" i="1" s="1"/>
  <c r="K245" i="1"/>
  <c r="L245" i="1" s="1"/>
  <c r="K241" i="1"/>
  <c r="L241" i="1" s="1"/>
  <c r="K237" i="1"/>
  <c r="L237" i="1" s="1"/>
  <c r="K231" i="1"/>
  <c r="L231" i="1" s="1"/>
  <c r="K227" i="1"/>
  <c r="L227" i="1" s="1"/>
  <c r="K223" i="1"/>
  <c r="L223" i="1" s="1"/>
  <c r="K219" i="1"/>
  <c r="L219" i="1" s="1"/>
  <c r="K215" i="1"/>
  <c r="L215" i="1" s="1"/>
  <c r="K211" i="1"/>
  <c r="L211" i="1" s="1"/>
  <c r="K207" i="1"/>
  <c r="L207" i="1" s="1"/>
  <c r="K203" i="1"/>
  <c r="L203" i="1" s="1"/>
  <c r="K199" i="1"/>
  <c r="L199" i="1" s="1"/>
  <c r="K195" i="1"/>
  <c r="L195" i="1" s="1"/>
  <c r="K191" i="1"/>
  <c r="L191" i="1" s="1"/>
  <c r="K187" i="1"/>
  <c r="L187" i="1" s="1"/>
  <c r="K183" i="1"/>
  <c r="L183" i="1" s="1"/>
  <c r="K179" i="1"/>
  <c r="L179" i="1" s="1"/>
  <c r="K175" i="1"/>
  <c r="L175" i="1" s="1"/>
  <c r="K171" i="1"/>
  <c r="L171" i="1" s="1"/>
  <c r="K167" i="1"/>
  <c r="L167" i="1" s="1"/>
  <c r="K163" i="1"/>
  <c r="L163" i="1" s="1"/>
  <c r="K159" i="1"/>
  <c r="L159" i="1" s="1"/>
  <c r="K155" i="1"/>
  <c r="L155" i="1" s="1"/>
  <c r="K151" i="1"/>
  <c r="L151" i="1" s="1"/>
  <c r="K147" i="1"/>
  <c r="L147" i="1" s="1"/>
  <c r="K143" i="1"/>
  <c r="L143" i="1" s="1"/>
  <c r="K139" i="1"/>
  <c r="L139" i="1" s="1"/>
  <c r="K135" i="1"/>
  <c r="L135" i="1" s="1"/>
  <c r="K131" i="1"/>
  <c r="L131" i="1" s="1"/>
  <c r="K127" i="1"/>
  <c r="L127" i="1" s="1"/>
  <c r="K123" i="1"/>
  <c r="L123" i="1" s="1"/>
  <c r="K119" i="1"/>
  <c r="L119" i="1" s="1"/>
  <c r="K115" i="1"/>
  <c r="L115" i="1" s="1"/>
  <c r="K111" i="1"/>
  <c r="L111" i="1" s="1"/>
  <c r="K107" i="1"/>
  <c r="L107" i="1" s="1"/>
  <c r="K103" i="1"/>
  <c r="L103" i="1" s="1"/>
  <c r="K99" i="1"/>
  <c r="L99" i="1" s="1"/>
  <c r="K95" i="1"/>
  <c r="L95" i="1" s="1"/>
  <c r="K91" i="1"/>
  <c r="L91" i="1" s="1"/>
  <c r="K87" i="1"/>
  <c r="L87" i="1" s="1"/>
  <c r="K83" i="1"/>
  <c r="L83" i="1" s="1"/>
  <c r="K79" i="1"/>
  <c r="L79" i="1" s="1"/>
  <c r="K76" i="1"/>
  <c r="L76" i="1" s="1"/>
  <c r="K73" i="1"/>
  <c r="L73" i="1" s="1"/>
  <c r="K66" i="1"/>
  <c r="L66" i="1" s="1"/>
  <c r="K62" i="1"/>
  <c r="L62" i="1" s="1"/>
  <c r="K59" i="1"/>
  <c r="L59" i="1" s="1"/>
  <c r="K55" i="1"/>
  <c r="L55" i="1" s="1"/>
  <c r="K53" i="1"/>
  <c r="L53" i="1" s="1"/>
  <c r="K50" i="1"/>
  <c r="L50" i="1" s="1"/>
  <c r="K47" i="1"/>
  <c r="L47" i="1" s="1"/>
  <c r="K43" i="1"/>
  <c r="L43" i="1" s="1"/>
  <c r="K39" i="1"/>
  <c r="L39" i="1" s="1"/>
  <c r="K35" i="1"/>
  <c r="L35" i="1" s="1"/>
  <c r="K31" i="1"/>
  <c r="L31" i="1" s="1"/>
  <c r="K27" i="1"/>
  <c r="L27" i="1" s="1"/>
  <c r="K24" i="1"/>
  <c r="L24" i="1" s="1"/>
  <c r="K20" i="1"/>
  <c r="L20" i="1" s="1"/>
  <c r="K17" i="1"/>
  <c r="L17" i="1" s="1"/>
  <c r="K11" i="1"/>
  <c r="L11" i="1" s="1"/>
  <c r="K7" i="1"/>
  <c r="L7" i="1" s="1"/>
  <c r="K32" i="1"/>
  <c r="L32" i="1" s="1"/>
  <c r="K25" i="1"/>
  <c r="L25" i="1" s="1"/>
  <c r="K18" i="1"/>
  <c r="L18" i="1" s="1"/>
  <c r="K12" i="1"/>
  <c r="L12" i="1" s="1"/>
  <c r="K988" i="1"/>
  <c r="L988" i="1" s="1"/>
  <c r="K984" i="1"/>
  <c r="L984" i="1" s="1"/>
  <c r="K980" i="1"/>
  <c r="L980" i="1" s="1"/>
  <c r="K976" i="1"/>
  <c r="L976" i="1" s="1"/>
  <c r="K972" i="1"/>
  <c r="L972" i="1" s="1"/>
  <c r="K968" i="1"/>
  <c r="L968" i="1" s="1"/>
  <c r="K964" i="1"/>
  <c r="L964" i="1" s="1"/>
  <c r="K960" i="1"/>
  <c r="L960" i="1" s="1"/>
  <c r="K956" i="1"/>
  <c r="L956" i="1" s="1"/>
  <c r="K952" i="1"/>
  <c r="L952" i="1" s="1"/>
  <c r="K948" i="1"/>
  <c r="L948" i="1" s="1"/>
  <c r="K944" i="1"/>
  <c r="L944" i="1" s="1"/>
  <c r="K940" i="1"/>
  <c r="L940" i="1" s="1"/>
  <c r="K936" i="1"/>
  <c r="L936" i="1" s="1"/>
  <c r="K932" i="1"/>
  <c r="L932" i="1" s="1"/>
  <c r="K928" i="1"/>
  <c r="L928" i="1" s="1"/>
  <c r="K924" i="1"/>
  <c r="L924" i="1" s="1"/>
  <c r="K920" i="1"/>
  <c r="L920" i="1" s="1"/>
  <c r="K916" i="1"/>
  <c r="L916" i="1" s="1"/>
  <c r="K912" i="1"/>
  <c r="L912" i="1" s="1"/>
  <c r="K908" i="1"/>
  <c r="L908" i="1" s="1"/>
  <c r="K904" i="1"/>
  <c r="L904" i="1" s="1"/>
  <c r="K900" i="1"/>
  <c r="L900" i="1" s="1"/>
  <c r="K896" i="1"/>
  <c r="L896" i="1" s="1"/>
  <c r="K892" i="1"/>
  <c r="L892" i="1" s="1"/>
  <c r="K888" i="1"/>
  <c r="L888" i="1" s="1"/>
  <c r="K884" i="1"/>
  <c r="L884" i="1" s="1"/>
  <c r="K880" i="1"/>
  <c r="L880" i="1" s="1"/>
  <c r="K876" i="1"/>
  <c r="L876" i="1" s="1"/>
  <c r="K872" i="1"/>
  <c r="L872" i="1" s="1"/>
  <c r="K868" i="1"/>
  <c r="L868" i="1" s="1"/>
  <c r="K864" i="1"/>
  <c r="L864" i="1" s="1"/>
  <c r="K860" i="1"/>
  <c r="L860" i="1" s="1"/>
  <c r="K856" i="1"/>
  <c r="L856" i="1" s="1"/>
  <c r="K852" i="1"/>
  <c r="L852" i="1" s="1"/>
  <c r="K848" i="1"/>
  <c r="L848" i="1" s="1"/>
  <c r="K844" i="1"/>
  <c r="L844" i="1" s="1"/>
  <c r="K840" i="1"/>
  <c r="L840" i="1" s="1"/>
  <c r="K836" i="1"/>
  <c r="L836" i="1" s="1"/>
  <c r="K832" i="1"/>
  <c r="L832" i="1" s="1"/>
  <c r="K828" i="1"/>
  <c r="L828" i="1" s="1"/>
  <c r="K824" i="1"/>
  <c r="L824" i="1" s="1"/>
  <c r="K820" i="1"/>
  <c r="L820" i="1" s="1"/>
  <c r="K816" i="1"/>
  <c r="L816" i="1" s="1"/>
  <c r="K812" i="1"/>
  <c r="L812" i="1" s="1"/>
  <c r="K808" i="1"/>
  <c r="L808" i="1" s="1"/>
  <c r="K804" i="1"/>
  <c r="L804" i="1" s="1"/>
  <c r="K800" i="1"/>
  <c r="L800" i="1" s="1"/>
  <c r="K796" i="1"/>
  <c r="L796" i="1" s="1"/>
  <c r="K792" i="1"/>
  <c r="L792" i="1" s="1"/>
  <c r="K788" i="1"/>
  <c r="L788" i="1" s="1"/>
  <c r="K784" i="1"/>
  <c r="L784" i="1" s="1"/>
  <c r="K780" i="1"/>
  <c r="L780" i="1" s="1"/>
  <c r="K776" i="1"/>
  <c r="L776" i="1" s="1"/>
  <c r="K772" i="1"/>
  <c r="L772" i="1" s="1"/>
  <c r="K768" i="1"/>
  <c r="L768" i="1" s="1"/>
  <c r="K764" i="1"/>
  <c r="L764" i="1" s="1"/>
  <c r="K760" i="1"/>
  <c r="L760" i="1" s="1"/>
  <c r="K756" i="1"/>
  <c r="L756" i="1" s="1"/>
  <c r="K752" i="1"/>
  <c r="L752" i="1" s="1"/>
  <c r="K748" i="1"/>
  <c r="L748" i="1" s="1"/>
  <c r="K744" i="1"/>
  <c r="L744" i="1" s="1"/>
  <c r="K740" i="1"/>
  <c r="L740" i="1" s="1"/>
  <c r="K736" i="1"/>
  <c r="L736" i="1" s="1"/>
  <c r="K732" i="1"/>
  <c r="L732" i="1" s="1"/>
  <c r="K728" i="1"/>
  <c r="L728" i="1" s="1"/>
  <c r="K724" i="1"/>
  <c r="L724" i="1" s="1"/>
  <c r="K720" i="1"/>
  <c r="L720" i="1" s="1"/>
  <c r="K716" i="1"/>
  <c r="L716" i="1" s="1"/>
  <c r="K712" i="1"/>
  <c r="L712" i="1" s="1"/>
  <c r="K708" i="1"/>
  <c r="L708" i="1" s="1"/>
  <c r="K704" i="1"/>
  <c r="L704" i="1" s="1"/>
  <c r="K700" i="1"/>
  <c r="L700" i="1" s="1"/>
  <c r="K696" i="1"/>
  <c r="L696" i="1" s="1"/>
  <c r="K692" i="1"/>
  <c r="L692" i="1" s="1"/>
  <c r="K688" i="1"/>
  <c r="L688" i="1" s="1"/>
  <c r="K684" i="1"/>
  <c r="L684" i="1" s="1"/>
  <c r="K680" i="1"/>
  <c r="L680" i="1" s="1"/>
  <c r="K676" i="1"/>
  <c r="L676" i="1" s="1"/>
  <c r="K672" i="1"/>
  <c r="L672" i="1" s="1"/>
  <c r="K668" i="1"/>
  <c r="L668" i="1" s="1"/>
  <c r="K664" i="1"/>
  <c r="L664" i="1" s="1"/>
  <c r="K660" i="1"/>
  <c r="L660" i="1" s="1"/>
  <c r="K656" i="1"/>
  <c r="L656" i="1" s="1"/>
  <c r="K652" i="1"/>
  <c r="L652" i="1" s="1"/>
  <c r="K648" i="1"/>
  <c r="L648" i="1" s="1"/>
  <c r="K644" i="1"/>
  <c r="L644" i="1" s="1"/>
  <c r="K640" i="1"/>
  <c r="L640" i="1" s="1"/>
  <c r="K636" i="1"/>
  <c r="L636" i="1" s="1"/>
  <c r="K632" i="1"/>
  <c r="L632" i="1" s="1"/>
  <c r="K628" i="1"/>
  <c r="L628" i="1" s="1"/>
  <c r="K624" i="1"/>
  <c r="L624" i="1" s="1"/>
  <c r="K620" i="1"/>
  <c r="L620" i="1" s="1"/>
  <c r="K616" i="1"/>
  <c r="L616" i="1" s="1"/>
  <c r="K612" i="1"/>
  <c r="L612" i="1" s="1"/>
  <c r="K608" i="1"/>
  <c r="L608" i="1" s="1"/>
  <c r="K604" i="1"/>
  <c r="L604" i="1" s="1"/>
  <c r="K600" i="1"/>
  <c r="L600" i="1" s="1"/>
  <c r="K596" i="1"/>
  <c r="L596" i="1" s="1"/>
  <c r="K592" i="1"/>
  <c r="L592" i="1" s="1"/>
  <c r="K588" i="1"/>
  <c r="L588" i="1" s="1"/>
  <c r="K584" i="1"/>
  <c r="L584" i="1" s="1"/>
  <c r="K580" i="1"/>
  <c r="L580" i="1" s="1"/>
  <c r="K576" i="1"/>
  <c r="L576" i="1" s="1"/>
  <c r="K572" i="1"/>
  <c r="L572" i="1" s="1"/>
  <c r="K568" i="1"/>
  <c r="L568" i="1" s="1"/>
  <c r="K564" i="1"/>
  <c r="L564" i="1" s="1"/>
  <c r="K560" i="1"/>
  <c r="L560" i="1" s="1"/>
  <c r="K556" i="1"/>
  <c r="L556" i="1" s="1"/>
  <c r="K552" i="1"/>
  <c r="L552" i="1" s="1"/>
  <c r="K548" i="1"/>
  <c r="L548" i="1" s="1"/>
  <c r="K544" i="1"/>
  <c r="L544" i="1" s="1"/>
  <c r="K540" i="1"/>
  <c r="L540" i="1" s="1"/>
  <c r="K536" i="1"/>
  <c r="L536" i="1" s="1"/>
  <c r="K532" i="1"/>
  <c r="L532" i="1" s="1"/>
  <c r="K528" i="1"/>
  <c r="L528" i="1" s="1"/>
  <c r="K524" i="1"/>
  <c r="L524" i="1" s="1"/>
  <c r="K520" i="1"/>
  <c r="L520" i="1" s="1"/>
  <c r="K516" i="1"/>
  <c r="L516" i="1" s="1"/>
  <c r="K512" i="1"/>
  <c r="L512" i="1" s="1"/>
  <c r="K508" i="1"/>
  <c r="L508" i="1" s="1"/>
  <c r="K504" i="1"/>
  <c r="L504" i="1" s="1"/>
  <c r="K500" i="1"/>
  <c r="L500" i="1" s="1"/>
  <c r="K496" i="1"/>
  <c r="L496" i="1" s="1"/>
  <c r="K492" i="1"/>
  <c r="L492" i="1" s="1"/>
  <c r="K488" i="1"/>
  <c r="L488" i="1" s="1"/>
  <c r="K484" i="1"/>
  <c r="L484" i="1" s="1"/>
  <c r="K480" i="1"/>
  <c r="L480" i="1" s="1"/>
  <c r="K476" i="1"/>
  <c r="L476" i="1" s="1"/>
  <c r="K472" i="1"/>
  <c r="L472" i="1" s="1"/>
  <c r="K468" i="1"/>
  <c r="L468" i="1" s="1"/>
  <c r="K464" i="1"/>
  <c r="L464" i="1" s="1"/>
  <c r="K460" i="1"/>
  <c r="L460" i="1" s="1"/>
  <c r="K456" i="1"/>
  <c r="L456" i="1" s="1"/>
  <c r="K452" i="1"/>
  <c r="L452" i="1" s="1"/>
  <c r="K448" i="1"/>
  <c r="L448" i="1" s="1"/>
  <c r="K444" i="1"/>
  <c r="L444" i="1" s="1"/>
  <c r="K440" i="1"/>
  <c r="L440" i="1" s="1"/>
  <c r="K436" i="1"/>
  <c r="L436" i="1" s="1"/>
  <c r="K432" i="1"/>
  <c r="L432" i="1" s="1"/>
  <c r="K428" i="1"/>
  <c r="L428" i="1" s="1"/>
  <c r="K424" i="1"/>
  <c r="L424" i="1" s="1"/>
  <c r="K420" i="1"/>
  <c r="L420" i="1" s="1"/>
  <c r="K416" i="1"/>
  <c r="L416" i="1" s="1"/>
  <c r="K412" i="1"/>
  <c r="L412" i="1" s="1"/>
  <c r="K408" i="1"/>
  <c r="L408" i="1" s="1"/>
  <c r="K404" i="1"/>
  <c r="L404" i="1" s="1"/>
  <c r="K400" i="1"/>
  <c r="L400" i="1" s="1"/>
  <c r="K396" i="1"/>
  <c r="L396" i="1" s="1"/>
  <c r="K392" i="1"/>
  <c r="L392" i="1" s="1"/>
  <c r="K388" i="1"/>
  <c r="L388" i="1" s="1"/>
  <c r="K384" i="1"/>
  <c r="L384" i="1" s="1"/>
  <c r="K380" i="1"/>
  <c r="L380" i="1" s="1"/>
  <c r="K376" i="1"/>
  <c r="L376" i="1" s="1"/>
  <c r="K372" i="1"/>
  <c r="L372" i="1" s="1"/>
  <c r="K368" i="1"/>
  <c r="L368" i="1" s="1"/>
  <c r="K364" i="1"/>
  <c r="L364" i="1" s="1"/>
  <c r="K360" i="1"/>
  <c r="L360" i="1" s="1"/>
  <c r="K356" i="1"/>
  <c r="L356" i="1" s="1"/>
  <c r="K352" i="1"/>
  <c r="L352" i="1" s="1"/>
  <c r="K348" i="1"/>
  <c r="L348" i="1" s="1"/>
  <c r="K344" i="1"/>
  <c r="L344" i="1" s="1"/>
  <c r="K340" i="1"/>
  <c r="L340" i="1" s="1"/>
  <c r="K336" i="1"/>
  <c r="L336" i="1" s="1"/>
  <c r="K332" i="1"/>
  <c r="L332" i="1" s="1"/>
  <c r="K328" i="1"/>
  <c r="L328" i="1" s="1"/>
  <c r="K324" i="1"/>
  <c r="L324" i="1" s="1"/>
  <c r="K320" i="1"/>
  <c r="L320" i="1" s="1"/>
  <c r="K316" i="1"/>
  <c r="L316" i="1" s="1"/>
  <c r="K312" i="1"/>
  <c r="L312" i="1" s="1"/>
  <c r="K308" i="1"/>
  <c r="L308" i="1" s="1"/>
  <c r="K304" i="1"/>
  <c r="L304" i="1" s="1"/>
  <c r="K300" i="1"/>
  <c r="L300" i="1" s="1"/>
  <c r="K296" i="1"/>
  <c r="L296" i="1" s="1"/>
  <c r="K292" i="1"/>
  <c r="L292" i="1" s="1"/>
  <c r="K288" i="1"/>
  <c r="L288" i="1" s="1"/>
  <c r="K284" i="1"/>
  <c r="L284" i="1" s="1"/>
  <c r="K280" i="1"/>
  <c r="L280" i="1" s="1"/>
  <c r="K276" i="1"/>
  <c r="L276" i="1" s="1"/>
  <c r="K272" i="1"/>
  <c r="L272" i="1" s="1"/>
  <c r="K268" i="1"/>
  <c r="L268" i="1" s="1"/>
  <c r="K264" i="1"/>
  <c r="L264" i="1" s="1"/>
  <c r="K260" i="1"/>
  <c r="L260" i="1" s="1"/>
  <c r="K256" i="1"/>
  <c r="L256" i="1" s="1"/>
  <c r="K252" i="1"/>
  <c r="L252" i="1" s="1"/>
  <c r="K248" i="1"/>
  <c r="L248" i="1" s="1"/>
  <c r="K244" i="1"/>
  <c r="L244" i="1" s="1"/>
  <c r="K240" i="1"/>
  <c r="L240" i="1" s="1"/>
  <c r="K236" i="1"/>
  <c r="L236" i="1" s="1"/>
  <c r="K230" i="1"/>
  <c r="L230" i="1" s="1"/>
  <c r="K226" i="1"/>
  <c r="L226" i="1" s="1"/>
  <c r="K222" i="1"/>
  <c r="L222" i="1" s="1"/>
  <c r="K218" i="1"/>
  <c r="L218" i="1" s="1"/>
  <c r="K214" i="1"/>
  <c r="L214" i="1" s="1"/>
  <c r="K210" i="1"/>
  <c r="L210" i="1" s="1"/>
  <c r="K206" i="1"/>
  <c r="L206" i="1" s="1"/>
  <c r="K202" i="1"/>
  <c r="L202" i="1" s="1"/>
  <c r="K198" i="1"/>
  <c r="L198" i="1" s="1"/>
  <c r="K194" i="1"/>
  <c r="L194" i="1" s="1"/>
  <c r="K190" i="1"/>
  <c r="L190" i="1" s="1"/>
  <c r="K186" i="1"/>
  <c r="L186" i="1" s="1"/>
  <c r="K182" i="1"/>
  <c r="L182" i="1" s="1"/>
  <c r="K178" i="1"/>
  <c r="L178" i="1" s="1"/>
  <c r="K174" i="1"/>
  <c r="L174" i="1" s="1"/>
  <c r="K170" i="1"/>
  <c r="L170" i="1" s="1"/>
  <c r="K166" i="1"/>
  <c r="L166" i="1" s="1"/>
  <c r="K162" i="1"/>
  <c r="L162" i="1" s="1"/>
  <c r="K158" i="1"/>
  <c r="L158" i="1" s="1"/>
  <c r="K154" i="1"/>
  <c r="L154" i="1" s="1"/>
  <c r="K150" i="1"/>
  <c r="L150" i="1" s="1"/>
  <c r="K146" i="1"/>
  <c r="L146" i="1" s="1"/>
  <c r="K142" i="1"/>
  <c r="L142" i="1" s="1"/>
  <c r="K138" i="1"/>
  <c r="L138" i="1" s="1"/>
  <c r="K134" i="1"/>
  <c r="L134" i="1" s="1"/>
  <c r="K130" i="1"/>
  <c r="L130" i="1" s="1"/>
  <c r="K126" i="1"/>
  <c r="L126" i="1" s="1"/>
  <c r="K122" i="1"/>
  <c r="L122" i="1" s="1"/>
  <c r="K118" i="1"/>
  <c r="L118" i="1" s="1"/>
  <c r="K114" i="1"/>
  <c r="L114" i="1" s="1"/>
  <c r="K110" i="1"/>
  <c r="L110" i="1" s="1"/>
  <c r="K106" i="1"/>
  <c r="L106" i="1" s="1"/>
  <c r="K102" i="1"/>
  <c r="L102" i="1" s="1"/>
  <c r="K98" i="1"/>
  <c r="L98" i="1" s="1"/>
  <c r="K94" i="1"/>
  <c r="L94" i="1" s="1"/>
  <c r="K90" i="1"/>
  <c r="L90" i="1" s="1"/>
  <c r="K86" i="1"/>
  <c r="L86" i="1" s="1"/>
  <c r="K82" i="1"/>
  <c r="L82" i="1" s="1"/>
  <c r="K78" i="1"/>
  <c r="L78" i="1" s="1"/>
  <c r="K75" i="1"/>
  <c r="L75" i="1" s="1"/>
  <c r="K72" i="1"/>
  <c r="L72" i="1" s="1"/>
  <c r="K69" i="1"/>
  <c r="L69" i="1" s="1"/>
  <c r="K65" i="1"/>
  <c r="L65" i="1" s="1"/>
  <c r="K61" i="1"/>
  <c r="L61" i="1" s="1"/>
  <c r="K58" i="1"/>
  <c r="L58" i="1" s="1"/>
  <c r="K52" i="1"/>
  <c r="L52" i="1" s="1"/>
  <c r="K49" i="1"/>
  <c r="L49" i="1" s="1"/>
  <c r="K46" i="1"/>
  <c r="L46" i="1" s="1"/>
  <c r="K42" i="1"/>
  <c r="L42" i="1" s="1"/>
  <c r="K38" i="1"/>
  <c r="L38" i="1" s="1"/>
  <c r="K34" i="1"/>
  <c r="L34" i="1" s="1"/>
  <c r="K30" i="1"/>
  <c r="L30" i="1" s="1"/>
  <c r="K26" i="1"/>
  <c r="L26" i="1" s="1"/>
  <c r="K23" i="1"/>
  <c r="L23" i="1" s="1"/>
  <c r="K16" i="1"/>
  <c r="L16" i="1" s="1"/>
  <c r="K13" i="1"/>
  <c r="L13" i="1" s="1"/>
  <c r="K10" i="1"/>
  <c r="L10" i="1" s="1"/>
  <c r="K6" i="1"/>
  <c r="L6" i="1" s="1"/>
  <c r="J318" i="4"/>
  <c r="J106" i="4"/>
  <c r="J322" i="4"/>
  <c r="J393" i="4"/>
  <c r="J406" i="4"/>
  <c r="J124" i="4"/>
  <c r="J246" i="4"/>
  <c r="J126" i="4"/>
  <c r="J206" i="4"/>
  <c r="J367" i="4"/>
  <c r="J287" i="4"/>
  <c r="J147" i="4"/>
  <c r="J218" i="4"/>
  <c r="J297" i="4"/>
  <c r="J395" i="4"/>
  <c r="J45" i="4"/>
  <c r="J97" i="4"/>
  <c r="J262" i="4"/>
  <c r="J5" i="4"/>
  <c r="J174" i="4"/>
  <c r="J21" i="4"/>
  <c r="J23" i="4"/>
  <c r="J306" i="4"/>
  <c r="J119" i="4"/>
  <c r="J59" i="4"/>
  <c r="J36" i="4"/>
  <c r="J120" i="4"/>
  <c r="J56" i="4"/>
  <c r="J25" i="4"/>
  <c r="J65" i="4"/>
  <c r="J169" i="4"/>
  <c r="J9" i="4"/>
  <c r="J146" i="4"/>
  <c r="J180" i="4"/>
  <c r="J139" i="4"/>
  <c r="J50" i="4"/>
  <c r="J138" i="4"/>
  <c r="J152" i="4"/>
  <c r="J84" i="4"/>
  <c r="J201" i="4"/>
  <c r="J417" i="4"/>
  <c r="J352" i="4"/>
  <c r="J179" i="4"/>
  <c r="J314" i="4"/>
  <c r="J354" i="4"/>
  <c r="J341" i="4"/>
  <c r="J18" i="4"/>
  <c r="J190" i="4"/>
  <c r="J148" i="4"/>
  <c r="J77" i="4"/>
  <c r="J30" i="4"/>
  <c r="J411" i="4"/>
  <c r="J387" i="4"/>
  <c r="J187" i="4"/>
  <c r="J238" i="4"/>
  <c r="J247" i="4"/>
  <c r="J337" i="4"/>
  <c r="J374" i="4"/>
  <c r="J362" i="4"/>
  <c r="J360" i="4"/>
  <c r="J199" i="4"/>
  <c r="J409" i="4"/>
  <c r="J113" i="4"/>
  <c r="J349" i="4"/>
  <c r="J121" i="4"/>
  <c r="J366" i="4"/>
  <c r="J356" i="4"/>
  <c r="J383" i="4"/>
  <c r="J369" i="4"/>
  <c r="J388" i="4"/>
  <c r="J231" i="4"/>
  <c r="J159" i="4"/>
  <c r="J283" i="4"/>
  <c r="J268" i="4"/>
  <c r="J265" i="4"/>
  <c r="J230" i="4"/>
  <c r="J34" i="4"/>
  <c r="J404" i="4"/>
  <c r="J118" i="4"/>
  <c r="J296" i="4"/>
  <c r="J251" i="4"/>
  <c r="J378" i="4"/>
  <c r="J24" i="4"/>
  <c r="J380" i="4"/>
  <c r="J130" i="4"/>
  <c r="J261" i="4"/>
  <c r="J172" i="4"/>
  <c r="J379" i="4"/>
  <c r="J278" i="4"/>
  <c r="J32" i="4"/>
  <c r="J197" i="4"/>
  <c r="J315" i="4"/>
  <c r="J348" i="4"/>
  <c r="J215" i="4"/>
  <c r="J270" i="4"/>
  <c r="J332" i="4"/>
  <c r="J258" i="4"/>
  <c r="J22" i="4"/>
  <c r="J210" i="4"/>
  <c r="J339" i="4"/>
  <c r="J185" i="4"/>
  <c r="J289" i="4"/>
  <c r="J232" i="4"/>
  <c r="J284" i="4"/>
  <c r="J328" i="4"/>
  <c r="J14" i="4"/>
  <c r="J237" i="4"/>
  <c r="J137" i="4"/>
  <c r="J313" i="4"/>
  <c r="J368" i="4"/>
  <c r="J334" i="4"/>
  <c r="J186" i="4"/>
  <c r="J385" i="4"/>
  <c r="J363" i="4"/>
  <c r="J252" i="4"/>
  <c r="J110" i="4"/>
  <c r="J271" i="4"/>
  <c r="J143" i="4"/>
  <c r="J41" i="4"/>
  <c r="J104" i="4"/>
  <c r="J191" i="4"/>
  <c r="J175" i="4"/>
  <c r="J122" i="4"/>
  <c r="J264" i="4"/>
  <c r="J211" i="4"/>
  <c r="J382" i="4"/>
  <c r="J12" i="4"/>
  <c r="J171" i="4"/>
  <c r="J68" i="4"/>
  <c r="J223" i="4"/>
  <c r="J381" i="4"/>
  <c r="J70" i="4"/>
  <c r="J15" i="4"/>
  <c r="J235" i="4"/>
  <c r="J309" i="4"/>
  <c r="J129" i="4"/>
  <c r="J290" i="4"/>
  <c r="J324" i="4"/>
  <c r="J6" i="4"/>
  <c r="J87" i="4"/>
  <c r="J207" i="4"/>
  <c r="J236" i="4"/>
  <c r="J311" i="4"/>
  <c r="J353" i="4"/>
  <c r="J319" i="4"/>
  <c r="J27" i="4"/>
  <c r="J160" i="4"/>
  <c r="J239" i="4"/>
  <c r="J413" i="4"/>
  <c r="J327" i="4"/>
  <c r="J182" i="4"/>
  <c r="J234" i="4"/>
  <c r="J294" i="4"/>
  <c r="J149" i="4"/>
  <c r="J111" i="4"/>
  <c r="J295" i="4"/>
  <c r="J255" i="4"/>
  <c r="J96" i="4"/>
  <c r="J365" i="4"/>
  <c r="J4" i="4"/>
  <c r="J301" i="4"/>
  <c r="J216" i="4"/>
  <c r="J303" i="4"/>
  <c r="J86" i="4"/>
  <c r="J71" i="4"/>
  <c r="J276" i="4"/>
  <c r="J344" i="4"/>
  <c r="J340" i="4"/>
  <c r="J49" i="4"/>
  <c r="J400" i="4"/>
  <c r="J194" i="4"/>
  <c r="J323" i="4"/>
  <c r="J347" i="4"/>
  <c r="J144" i="4"/>
  <c r="J117" i="4"/>
  <c r="J386" i="4"/>
  <c r="J29" i="4"/>
  <c r="J105" i="4"/>
  <c r="J196" i="4"/>
  <c r="J116" i="4"/>
  <c r="J79" i="4"/>
  <c r="J184" i="4"/>
  <c r="J253" i="4"/>
  <c r="J343" i="4"/>
  <c r="J60" i="4"/>
  <c r="J69" i="4"/>
  <c r="J88" i="4"/>
  <c r="J153" i="4"/>
  <c r="J226" i="4"/>
  <c r="J405" i="4"/>
  <c r="J176" i="4"/>
  <c r="J364" i="4"/>
  <c r="J19" i="4"/>
  <c r="J412" i="4"/>
  <c r="J275" i="4"/>
  <c r="J326" i="4"/>
  <c r="J74" i="4"/>
  <c r="J398" i="4"/>
  <c r="J267" i="4"/>
  <c r="J377" i="4"/>
  <c r="J260" i="4"/>
  <c r="J272" i="4"/>
  <c r="J370" i="4"/>
  <c r="J317" i="4"/>
  <c r="J188" i="4"/>
  <c r="J209" i="4"/>
  <c r="J233" i="4"/>
  <c r="J243" i="4"/>
  <c r="J109" i="4"/>
  <c r="J48" i="4"/>
  <c r="J145" i="4"/>
  <c r="J81" i="4"/>
  <c r="J93" i="4"/>
  <c r="J305" i="4"/>
  <c r="J269" i="4"/>
  <c r="J338" i="4"/>
  <c r="J208" i="4"/>
  <c r="J415" i="4"/>
  <c r="J399" i="4"/>
  <c r="J164" i="4"/>
  <c r="J345" i="4"/>
  <c r="J140" i="4"/>
  <c r="J259" i="4"/>
  <c r="J350" i="4"/>
  <c r="J277" i="4"/>
  <c r="J351" i="4"/>
  <c r="J103" i="4"/>
  <c r="J141" i="4"/>
  <c r="J89" i="4"/>
  <c r="J205" i="4"/>
  <c r="J98" i="4"/>
  <c r="J136" i="4"/>
  <c r="J228" i="4"/>
  <c r="J266" i="4"/>
  <c r="J76" i="4"/>
  <c r="J220" i="4"/>
  <c r="J80" i="4"/>
  <c r="J390" i="4"/>
  <c r="J224" i="4"/>
  <c r="J407" i="4"/>
  <c r="J58" i="4"/>
  <c r="J229" i="4"/>
  <c r="J195" i="4"/>
  <c r="J401" i="4"/>
  <c r="J95" i="4"/>
  <c r="J221" i="4"/>
  <c r="J307" i="4"/>
  <c r="J100" i="4"/>
  <c r="J282" i="4"/>
  <c r="J16" i="4"/>
  <c r="J292" i="4"/>
  <c r="J204" i="4"/>
  <c r="J177" i="4"/>
  <c r="J46" i="4"/>
  <c r="J357" i="4"/>
  <c r="J112" i="4"/>
  <c r="J316" i="4"/>
  <c r="J37" i="4"/>
  <c r="J107" i="4"/>
  <c r="J38" i="4"/>
  <c r="J163" i="4"/>
  <c r="J125" i="4"/>
  <c r="J189" i="4"/>
  <c r="J55" i="4"/>
  <c r="J142" i="4"/>
  <c r="J183" i="4"/>
  <c r="J279" i="4"/>
  <c r="J248" i="4"/>
  <c r="J150" i="4"/>
  <c r="J298" i="4"/>
  <c r="J308" i="4"/>
  <c r="J212" i="4"/>
  <c r="J346" i="4"/>
  <c r="J376" i="4"/>
  <c r="J63" i="4"/>
  <c r="J416" i="4"/>
  <c r="J11" i="4"/>
  <c r="J222" i="4"/>
  <c r="J359" i="4"/>
  <c r="J280" i="4"/>
  <c r="J288" i="4"/>
  <c r="J202" i="4"/>
  <c r="J62" i="4"/>
  <c r="J181" i="4"/>
  <c r="J245" i="4"/>
  <c r="J396" i="4"/>
  <c r="J133" i="4"/>
  <c r="J335" i="4"/>
  <c r="J193" i="4"/>
  <c r="J123" i="4"/>
  <c r="J257" i="4"/>
  <c r="J312" i="4"/>
  <c r="J13" i="4"/>
  <c r="J57" i="4"/>
  <c r="J92" i="4"/>
  <c r="J40" i="4"/>
  <c r="J54" i="4"/>
  <c r="J131" i="4"/>
  <c r="J42" i="4"/>
  <c r="J156" i="4"/>
  <c r="J51" i="4"/>
  <c r="J355" i="4"/>
  <c r="J410" i="4"/>
  <c r="J273" i="4"/>
  <c r="J44" i="4"/>
  <c r="J28" i="4"/>
  <c r="J20" i="4"/>
  <c r="J155" i="4"/>
  <c r="J90" i="4"/>
  <c r="J384" i="4"/>
  <c r="J26" i="4"/>
  <c r="J115" i="4"/>
  <c r="J291" i="4"/>
  <c r="J64" i="4"/>
  <c r="J168" i="4"/>
  <c r="J33" i="4"/>
  <c r="J213" i="4"/>
  <c r="J249" i="4"/>
  <c r="J75" i="4"/>
  <c r="J389" i="4"/>
  <c r="J99" i="4"/>
  <c r="J408" i="4"/>
  <c r="J402" i="4"/>
  <c r="J43" i="4"/>
  <c r="J66" i="4"/>
  <c r="J217" i="4"/>
  <c r="J82" i="4"/>
  <c r="J162" i="4"/>
  <c r="J320" i="4"/>
  <c r="J281" i="4"/>
  <c r="J31" i="4"/>
  <c r="J91" i="4"/>
  <c r="J336" i="4"/>
  <c r="J170" i="4"/>
  <c r="J178" i="4"/>
  <c r="J330" i="4"/>
  <c r="J35" i="4"/>
  <c r="J333" i="4"/>
  <c r="J372" i="4"/>
  <c r="J274" i="4"/>
  <c r="J128" i="4"/>
  <c r="J304" i="4"/>
  <c r="J78" i="4"/>
  <c r="J73" i="4"/>
  <c r="J53" i="4"/>
  <c r="J135" i="4"/>
  <c r="J250" i="4"/>
  <c r="J214" i="4"/>
  <c r="J157" i="4"/>
  <c r="J225" i="4"/>
  <c r="J310" i="4"/>
  <c r="J52" i="4"/>
  <c r="J10" i="4"/>
  <c r="J293" i="4"/>
  <c r="J85" i="4"/>
  <c r="J285" i="4"/>
  <c r="J7" i="4"/>
  <c r="J134" i="4"/>
  <c r="J127" i="4"/>
  <c r="J331" i="4"/>
  <c r="J418" i="4"/>
  <c r="J325" i="4"/>
  <c r="J47" i="4"/>
  <c r="J108" i="4"/>
  <c r="J8" i="4"/>
  <c r="J39" i="4"/>
  <c r="J256" i="4"/>
  <c r="J154" i="4"/>
  <c r="J200" i="4"/>
  <c r="J403" i="4"/>
  <c r="J219" i="4"/>
  <c r="J132" i="4"/>
  <c r="J414" i="4"/>
  <c r="J167" i="4"/>
  <c r="J299" i="4"/>
  <c r="J302" i="4"/>
  <c r="J173" i="4"/>
  <c r="J286" i="4"/>
  <c r="J371" i="4"/>
  <c r="J342" i="4"/>
  <c r="J101" i="4"/>
  <c r="J242" i="4"/>
  <c r="J114" i="4"/>
  <c r="J17" i="4"/>
  <c r="J244" i="4"/>
  <c r="J151" i="4"/>
  <c r="J241" i="4"/>
  <c r="J329" i="4"/>
  <c r="J254" i="4"/>
  <c r="J391" i="4"/>
  <c r="J94" i="4"/>
  <c r="J72" i="4"/>
  <c r="J358" i="4"/>
  <c r="J321" i="4"/>
  <c r="J158" i="4"/>
  <c r="J397" i="4"/>
  <c r="J192" i="4"/>
  <c r="J394" i="4"/>
  <c r="J102" i="4"/>
  <c r="J300" i="4"/>
  <c r="J83" i="4"/>
  <c r="J419" i="4"/>
  <c r="J361" i="4"/>
  <c r="J203" i="4"/>
  <c r="J373" i="4"/>
  <c r="J165" i="4"/>
  <c r="J375" i="4"/>
  <c r="J161" i="4"/>
  <c r="J392" i="4"/>
  <c r="J61" i="4"/>
  <c r="J198" i="4"/>
  <c r="J227" i="4"/>
  <c r="J240" i="4"/>
  <c r="J263" i="4"/>
  <c r="J67" i="4"/>
</calcChain>
</file>

<file path=xl/sharedStrings.xml><?xml version="1.0" encoding="utf-8"?>
<sst xmlns="http://schemas.openxmlformats.org/spreadsheetml/2006/main" count="4112" uniqueCount="1675">
  <si>
    <t>id чека</t>
  </si>
  <si>
    <t>id товара</t>
  </si>
  <si>
    <t>цена за шт в рублях</t>
  </si>
  <si>
    <t>кол-во штук в чеке</t>
  </si>
  <si>
    <t>сумма чека</t>
  </si>
  <si>
    <t>дата создания чека</t>
  </si>
  <si>
    <t>магазин покупки</t>
  </si>
  <si>
    <t>id клиента</t>
  </si>
  <si>
    <t>Бристоль</t>
  </si>
  <si>
    <t>Дикси</t>
  </si>
  <si>
    <t>Городской Супермаркет</t>
  </si>
  <si>
    <t>Верный</t>
  </si>
  <si>
    <t>Спар</t>
  </si>
  <si>
    <t>Карусель</t>
  </si>
  <si>
    <t>Мираторг</t>
  </si>
  <si>
    <t>Мосмарт</t>
  </si>
  <si>
    <t>Перекресток</t>
  </si>
  <si>
    <t>Гиперглобус</t>
  </si>
  <si>
    <t>Лента</t>
  </si>
  <si>
    <t>Метро</t>
  </si>
  <si>
    <t>Билла</t>
  </si>
  <si>
    <t>Пятерочка</t>
  </si>
  <si>
    <t>О'кей</t>
  </si>
  <si>
    <t>Ароматный Мир</t>
  </si>
  <si>
    <t>Магнит</t>
  </si>
  <si>
    <t>Седьмой Континент</t>
  </si>
  <si>
    <t>Ашан</t>
  </si>
  <si>
    <t>Азбука Вкуса</t>
  </si>
  <si>
    <t>Сладов</t>
  </si>
  <si>
    <t>Сахар</t>
  </si>
  <si>
    <t>Семко</t>
  </si>
  <si>
    <t>Овощи</t>
  </si>
  <si>
    <t>Фруктовый сад</t>
  </si>
  <si>
    <t>Сок</t>
  </si>
  <si>
    <t>Green Garden</t>
  </si>
  <si>
    <t>Фрукты</t>
  </si>
  <si>
    <t>Дарница</t>
  </si>
  <si>
    <t>Хлеб</t>
  </si>
  <si>
    <t>Фруктовый Рай</t>
  </si>
  <si>
    <t>Паста Зара</t>
  </si>
  <si>
    <t>Макароны</t>
  </si>
  <si>
    <t>Ярмарка</t>
  </si>
  <si>
    <t>Крупа</t>
  </si>
  <si>
    <t>Домик в деревне</t>
  </si>
  <si>
    <t>Молоко</t>
  </si>
  <si>
    <t>Чудо</t>
  </si>
  <si>
    <t>Йогурт</t>
  </si>
  <si>
    <t>Славянка</t>
  </si>
  <si>
    <t>Конфеты</t>
  </si>
  <si>
    <t>Сырная долина</t>
  </si>
  <si>
    <t>Сыр</t>
  </si>
  <si>
    <t>Добрый</t>
  </si>
  <si>
    <t>Tchibo</t>
  </si>
  <si>
    <t>Кофе</t>
  </si>
  <si>
    <t>Меридиан</t>
  </si>
  <si>
    <t>Рыба</t>
  </si>
  <si>
    <t>Черкизово</t>
  </si>
  <si>
    <t>Колбаса</t>
  </si>
  <si>
    <t>Фрукты-Ягоды</t>
  </si>
  <si>
    <t>Тесс</t>
  </si>
  <si>
    <t>Чай</t>
  </si>
  <si>
    <t>Продимекс</t>
  </si>
  <si>
    <t>Овощной ряд</t>
  </si>
  <si>
    <t>Мистраль</t>
  </si>
  <si>
    <t>Бабаевский</t>
  </si>
  <si>
    <t>Беллакт</t>
  </si>
  <si>
    <t>Эрманн</t>
  </si>
  <si>
    <t>Увелка</t>
  </si>
  <si>
    <t>Белогорье</t>
  </si>
  <si>
    <t>Печенье</t>
  </si>
  <si>
    <t>Lipton</t>
  </si>
  <si>
    <t>Estrella</t>
  </si>
  <si>
    <t>Чипсы</t>
  </si>
  <si>
    <t>Ростагроэкспорт</t>
  </si>
  <si>
    <t>Экзотик</t>
  </si>
  <si>
    <t>Илецкая</t>
  </si>
  <si>
    <t>Соль</t>
  </si>
  <si>
    <t>Активиа</t>
  </si>
  <si>
    <t>Дымов</t>
  </si>
  <si>
    <t>Славянская</t>
  </si>
  <si>
    <t>Рот Фронт</t>
  </si>
  <si>
    <t>Окраина</t>
  </si>
  <si>
    <t>Jacobs</t>
  </si>
  <si>
    <t>Красный Октябрь</t>
  </si>
  <si>
    <t>Черная Карта</t>
  </si>
  <si>
    <t>Националь</t>
  </si>
  <si>
    <t>Русское море</t>
  </si>
  <si>
    <t>Хлебный Дом</t>
  </si>
  <si>
    <t>Ахмад</t>
  </si>
  <si>
    <t>Русский сахар</t>
  </si>
  <si>
    <t>Рис</t>
  </si>
  <si>
    <t>Борилла</t>
  </si>
  <si>
    <t>Карат</t>
  </si>
  <si>
    <t>Русский Хлеб</t>
  </si>
  <si>
    <t>Агросахар</t>
  </si>
  <si>
    <t>Зеленая грядка</t>
  </si>
  <si>
    <t>Экстра</t>
  </si>
  <si>
    <t>Балтийский берег</t>
  </si>
  <si>
    <t>Посиделкино</t>
  </si>
  <si>
    <t>Простоквашино</t>
  </si>
  <si>
    <t>КДВ</t>
  </si>
  <si>
    <t>Макфа</t>
  </si>
  <si>
    <t>Pringles</t>
  </si>
  <si>
    <t>Гавриш</t>
  </si>
  <si>
    <t>President</t>
  </si>
  <si>
    <t>Nescafe</t>
  </si>
  <si>
    <t>Салта</t>
  </si>
  <si>
    <t>Greenfield</t>
  </si>
  <si>
    <t>Мясо</t>
  </si>
  <si>
    <t>Снежана</t>
  </si>
  <si>
    <t>Агрокомплекс</t>
  </si>
  <si>
    <t>Каравай</t>
  </si>
  <si>
    <t>Rich</t>
  </si>
  <si>
    <t>Вимм-Билль-Данн</t>
  </si>
  <si>
    <t>Белый Злат</t>
  </si>
  <si>
    <t>Сава</t>
  </si>
  <si>
    <t>Роллтон</t>
  </si>
  <si>
    <t>Русская картошка</t>
  </si>
  <si>
    <t>Санта Бремор</t>
  </si>
  <si>
    <t>Микоян</t>
  </si>
  <si>
    <t>Агро-Альянс</t>
  </si>
  <si>
    <t>Сады Придонья</t>
  </si>
  <si>
    <t>Lay's</t>
  </si>
  <si>
    <t>Hochland</t>
  </si>
  <si>
    <t>Юбилейное</t>
  </si>
  <si>
    <t>поставщик</t>
  </si>
  <si>
    <t>категория товара</t>
  </si>
  <si>
    <t>+380</t>
  </si>
  <si>
    <t>Украина</t>
  </si>
  <si>
    <t>+992</t>
  </si>
  <si>
    <t>Таджикистан</t>
  </si>
  <si>
    <t>+998</t>
  </si>
  <si>
    <t>Узбекистан</t>
  </si>
  <si>
    <t>+375</t>
  </si>
  <si>
    <t>Беларусь</t>
  </si>
  <si>
    <t>+7</t>
  </si>
  <si>
    <t>Казахстан</t>
  </si>
  <si>
    <t>Россия</t>
  </si>
  <si>
    <t>Код</t>
  </si>
  <si>
    <t>Страна</t>
  </si>
  <si>
    <t>нет</t>
  </si>
  <si>
    <t>Лидия Андреевна Крюкова</t>
  </si>
  <si>
    <t>+7 630-011-3417</t>
  </si>
  <si>
    <t>да</t>
  </si>
  <si>
    <t>Евдокия Эдуардовна Соловьева</t>
  </si>
  <si>
    <t>+380 293-011-4872</t>
  </si>
  <si>
    <t>Амвросий Игнатович Юдин</t>
  </si>
  <si>
    <t>+998 678-480-0704</t>
  </si>
  <si>
    <t>Белоусова Жанна Кузьминична</t>
  </si>
  <si>
    <t>+998 662-556-3959</t>
  </si>
  <si>
    <t>Воробьева Анжела Аскольдовна</t>
  </si>
  <si>
    <t>+998 342-700-2159</t>
  </si>
  <si>
    <t>Авдеев Олимпий Жанович</t>
  </si>
  <si>
    <t>+380 686-730-6702</t>
  </si>
  <si>
    <t>Лариса Романовна Крюкова</t>
  </si>
  <si>
    <t>+7 997-792-5112</t>
  </si>
  <si>
    <t>Афанасьев Кузьма Исидорович</t>
  </si>
  <si>
    <t>+992 145-030-4792</t>
  </si>
  <si>
    <t>Якуб Филатович Молчанов</t>
  </si>
  <si>
    <t>+375 877-885-2826</t>
  </si>
  <si>
    <t>Амос Гордеевич Евсеев</t>
  </si>
  <si>
    <t>+998 662-959-7800</t>
  </si>
  <si>
    <t>Людмила Борисовна Иванова</t>
  </si>
  <si>
    <t>+992 614-322-7161</t>
  </si>
  <si>
    <t>Светлана Семеновна Николаева</t>
  </si>
  <si>
    <t>+998 782-759-1031</t>
  </si>
  <si>
    <t>Константинов Милован Денисович</t>
  </si>
  <si>
    <t>+375 933-846-4405</t>
  </si>
  <si>
    <t>Эмилия Болеславовна Цветкова</t>
  </si>
  <si>
    <t>+380 017-252-3368</t>
  </si>
  <si>
    <t>Ольга Аскольдовна Данилова</t>
  </si>
  <si>
    <t>+375 477-336-9780</t>
  </si>
  <si>
    <t>Любосмысл Тихонович Веселов</t>
  </si>
  <si>
    <t>+992 570-665-8734</t>
  </si>
  <si>
    <t>Емельянов Игорь Андреевич</t>
  </si>
  <si>
    <t>+380 950-384-1472</t>
  </si>
  <si>
    <t>Феликс Ааронович Яковлев</t>
  </si>
  <si>
    <t>+380 537-432-3099</t>
  </si>
  <si>
    <t>Михайлова Лора Наумовна</t>
  </si>
  <si>
    <t>+7 411-977-9395</t>
  </si>
  <si>
    <t>Игнатова Вера Вячеславовна</t>
  </si>
  <si>
    <t>+992 772-470-1976</t>
  </si>
  <si>
    <t>Корнилов Леон Иосипович</t>
  </si>
  <si>
    <t>+992 666-298-7733</t>
  </si>
  <si>
    <t>Лаврентьева Вера Владиславовна</t>
  </si>
  <si>
    <t>+998 849-649-9045</t>
  </si>
  <si>
    <t>Творимир Артурович Гришин</t>
  </si>
  <si>
    <t>+380 958-231-6305</t>
  </si>
  <si>
    <t>Ипат Дмитриевич Панов</t>
  </si>
  <si>
    <t>+7 571-938-4741</t>
  </si>
  <si>
    <t>Стрелкова Наина Эдуардовна</t>
  </si>
  <si>
    <t>+7 289-019-1718</t>
  </si>
  <si>
    <t>Агата Олеговна Мартынова</t>
  </si>
  <si>
    <t>+7 210-575-0459</t>
  </si>
  <si>
    <t>Алла Рудольфовна Сидорова</t>
  </si>
  <si>
    <t>+998 313-336-2516</t>
  </si>
  <si>
    <t>Никодим Арсенович Потапов</t>
  </si>
  <si>
    <t>+998 481-371-2630</t>
  </si>
  <si>
    <t>Одинцов Анисим Евсеевич</t>
  </si>
  <si>
    <t>+380 254-333-6466</t>
  </si>
  <si>
    <t>Волков Викентий Герасимович</t>
  </si>
  <si>
    <t>+7 056-712-2591</t>
  </si>
  <si>
    <t>Абрамов Амвросий Богданович</t>
  </si>
  <si>
    <t>+380 606-168-8976</t>
  </si>
  <si>
    <t>Эммануил Филимонович Захаров</t>
  </si>
  <si>
    <t>+380 004-121-0383</t>
  </si>
  <si>
    <t>Марфа Архиповна Белоусова</t>
  </si>
  <si>
    <t>+7 975-515-1931</t>
  </si>
  <si>
    <t>Александра Геннадиевна Филатова</t>
  </si>
  <si>
    <t>+992 869-966-7816</t>
  </si>
  <si>
    <t>Еремей Бориславович Воронов</t>
  </si>
  <si>
    <t>+375 986-655-6691</t>
  </si>
  <si>
    <t>Кириллова Пелагея Юльевна</t>
  </si>
  <si>
    <t>+380 265-102-2104</t>
  </si>
  <si>
    <t>Галина Семеновна Петухова</t>
  </si>
  <si>
    <t>+7 542-005-0327</t>
  </si>
  <si>
    <t>Любомир Ермолаевич Стрелков</t>
  </si>
  <si>
    <t>+375 722-671-7064</t>
  </si>
  <si>
    <t>г-жа Воробьева Иванна Юрьевна</t>
  </si>
  <si>
    <t>+992 756-085-4605</t>
  </si>
  <si>
    <t>Тихонова Ираида Ефимовна</t>
  </si>
  <si>
    <t>+998 946-408-1930</t>
  </si>
  <si>
    <t>Якушева Светлана Даниловна</t>
  </si>
  <si>
    <t>+380 143-562-6602</t>
  </si>
  <si>
    <t>Меркушева Марина Наумовна</t>
  </si>
  <si>
    <t>+7 592-632-8448</t>
  </si>
  <si>
    <t>Князев Платон Андреевич</t>
  </si>
  <si>
    <t>+7 450-475-2540</t>
  </si>
  <si>
    <t>Титова Ксения Дмитриевна</t>
  </si>
  <si>
    <t>+380 533-078-8885</t>
  </si>
  <si>
    <t>Овчинникова Зоя Вячеславовна</t>
  </si>
  <si>
    <t>+998 284-687-3096</t>
  </si>
  <si>
    <t>Харлампий Демьянович Алексеев</t>
  </si>
  <si>
    <t>+992 000-000-7415</t>
  </si>
  <si>
    <t>Миронов Фома Вилорович</t>
  </si>
  <si>
    <t>+375 427-098-5558</t>
  </si>
  <si>
    <t>Кудряшов Влас Алексеевич</t>
  </si>
  <si>
    <t>+375 173-908-3215</t>
  </si>
  <si>
    <t>Бобылева Анна Мироновна</t>
  </si>
  <si>
    <t>+7 894-636-1225</t>
  </si>
  <si>
    <t>Петрова Майя Богдановна</t>
  </si>
  <si>
    <t>+7 352-977-7374</t>
  </si>
  <si>
    <t>Мартынов Фома Гордеевич</t>
  </si>
  <si>
    <t>+998 856-058-2613</t>
  </si>
  <si>
    <t>Алевтина Алексеевна Исакова</t>
  </si>
  <si>
    <t>+998 692-163-4083</t>
  </si>
  <si>
    <t>Гордей Матвеевич Медведев</t>
  </si>
  <si>
    <t>+992 774-047-4624</t>
  </si>
  <si>
    <t>Ермаков Всеслав Эдуардович</t>
  </si>
  <si>
    <t>+7 755-098-2625</t>
  </si>
  <si>
    <t>Русакова Полина Михайловна</t>
  </si>
  <si>
    <t>+992 544-936-8109</t>
  </si>
  <si>
    <t>Любовь Богдановна Новикова</t>
  </si>
  <si>
    <t>+375 253-379-5656</t>
  </si>
  <si>
    <t>Кононова Элеонора Юрьевна</t>
  </si>
  <si>
    <t>+992 550-001-8470</t>
  </si>
  <si>
    <t>Ирина Макаровна Шарова</t>
  </si>
  <si>
    <t>+375 841-273-5425</t>
  </si>
  <si>
    <t>Нестерова Таисия Яковлевна</t>
  </si>
  <si>
    <t>+7 414-973-8213</t>
  </si>
  <si>
    <t>г-н Зуев Трифон Зиновьевич</t>
  </si>
  <si>
    <t>+992 377-961-6550</t>
  </si>
  <si>
    <t>г-жа Ефимова Анна Филипповна</t>
  </si>
  <si>
    <t>+375 268-005-4917</t>
  </si>
  <si>
    <t>Баранова Раиса Эльдаровна</t>
  </si>
  <si>
    <t>+7 022-690-6735</t>
  </si>
  <si>
    <t>Фомичева Феврония Даниловна</t>
  </si>
  <si>
    <t>+7 724-347-2918</t>
  </si>
  <si>
    <t>Лыткина Ираида Александровна</t>
  </si>
  <si>
    <t>+375 869-843-0628</t>
  </si>
  <si>
    <t>Эммануил Валерьевич Королев</t>
  </si>
  <si>
    <t>+380 350-189-8989</t>
  </si>
  <si>
    <t>Октябрина Павловна Зимина</t>
  </si>
  <si>
    <t>+7 352-652-3977</t>
  </si>
  <si>
    <t>Елизар Харлампьевич Мамонтов</t>
  </si>
  <si>
    <t>+998 714-433-6940</t>
  </si>
  <si>
    <t>Марфа Эдуардовна Макарова</t>
  </si>
  <si>
    <t>+7 354-672-8947</t>
  </si>
  <si>
    <t>г-жа Миронова Клавдия Феликсовна</t>
  </si>
  <si>
    <t>+380 255-745-0289</t>
  </si>
  <si>
    <t>Гостомысл Фомич Одинцов</t>
  </si>
  <si>
    <t>+998 220-798-0143</t>
  </si>
  <si>
    <t>Алевтина Егоровна Кузнецова</t>
  </si>
  <si>
    <t>+7 981-245-0102</t>
  </si>
  <si>
    <t>Фаина Аркадьевна Веселова</t>
  </si>
  <si>
    <t>+7 762-296-2673</t>
  </si>
  <si>
    <t>Елизавета Артемовна Данилова</t>
  </si>
  <si>
    <t>+7 085-149-7713</t>
  </si>
  <si>
    <t>Моисеев Евстафий Чеславович</t>
  </si>
  <si>
    <t>+380 971-032-0139</t>
  </si>
  <si>
    <t>Новиков Ростислав Августович</t>
  </si>
  <si>
    <t>+992 994-189-2821</t>
  </si>
  <si>
    <t>Соколова Кира Дмитриевна</t>
  </si>
  <si>
    <t>+992 471-072-5643</t>
  </si>
  <si>
    <t>Екатерина Рудольфовна Кулакова</t>
  </si>
  <si>
    <t>+7 411-180-0061</t>
  </si>
  <si>
    <t>Пономарев Творимир Демидович</t>
  </si>
  <si>
    <t>+7 927-005-2176</t>
  </si>
  <si>
    <t>Новикова Ия Рубеновна</t>
  </si>
  <si>
    <t>+375 529-351-9731</t>
  </si>
  <si>
    <t>Виктория Ильинична Соколова</t>
  </si>
  <si>
    <t>+998 436-367-6830</t>
  </si>
  <si>
    <t>Жанна Станиславовна Семенова</t>
  </si>
  <si>
    <t>+992 443-164-9246</t>
  </si>
  <si>
    <t>Горбунова Алевтина Максимовна</t>
  </si>
  <si>
    <t>+998 455-746-0633</t>
  </si>
  <si>
    <t>Максим Анатольевич Семенов</t>
  </si>
  <si>
    <t>+375 165-356-7542</t>
  </si>
  <si>
    <t>Никитина Лора Георгиевна</t>
  </si>
  <si>
    <t>+375 956-020-3484</t>
  </si>
  <si>
    <t>Феврония Юрьевна Шубина</t>
  </si>
  <si>
    <t>+998 301-225-3693</t>
  </si>
  <si>
    <t>Амвросий Артемьевич Гаврилов</t>
  </si>
  <si>
    <t>+7 875-362-2366</t>
  </si>
  <si>
    <t>Щукина Элеонора Робертовна</t>
  </si>
  <si>
    <t>+7 885-064-8776</t>
  </si>
  <si>
    <t>Измаил Глебович Зыков</t>
  </si>
  <si>
    <t>+380 809-127-8060</t>
  </si>
  <si>
    <t>Лаврентьева Маргарита Артемовна</t>
  </si>
  <si>
    <t>+380 916-341-6028</t>
  </si>
  <si>
    <t>Михеев Андроник Ефимьевич</t>
  </si>
  <si>
    <t>+7 147-975-5645</t>
  </si>
  <si>
    <t>Вадим Артёмович Анисимов</t>
  </si>
  <si>
    <t>+992 204-182-8433</t>
  </si>
  <si>
    <t>Захар Артемьевич Воробьев</t>
  </si>
  <si>
    <t>+992 852-094-1088</t>
  </si>
  <si>
    <t>Леон Аверьянович Захаров</t>
  </si>
  <si>
    <t>+7 091-838-5158</t>
  </si>
  <si>
    <t>Рогов Сила Гордеевич</t>
  </si>
  <si>
    <t>+375 824-010-1358</t>
  </si>
  <si>
    <t>Копылов Мартьян Августович</t>
  </si>
  <si>
    <t>+380 329-195-8747</t>
  </si>
  <si>
    <t>Марфа Георгиевна Титова</t>
  </si>
  <si>
    <t>+998 035-761-6314</t>
  </si>
  <si>
    <t>Маслова Анастасия Станиславовна</t>
  </si>
  <si>
    <t>+7 729-805-4220</t>
  </si>
  <si>
    <t>Ермаков Степан Егорович</t>
  </si>
  <si>
    <t>+375 972-832-7690</t>
  </si>
  <si>
    <t>Наталья Геннадьевна Колесникова</t>
  </si>
  <si>
    <t>+998 661-487-5525</t>
  </si>
  <si>
    <t>Станислав Ильясович Ширяев</t>
  </si>
  <si>
    <t>+7 402-873-2919</t>
  </si>
  <si>
    <t>Маслов Захар Феофанович</t>
  </si>
  <si>
    <t>+7 747-226-1755</t>
  </si>
  <si>
    <t>Антонина Борисовна Жданова</t>
  </si>
  <si>
    <t>+7 189-378-6167</t>
  </si>
  <si>
    <t>Аггей Валентинович Артемьев</t>
  </si>
  <si>
    <t>+380 922-338-1312</t>
  </si>
  <si>
    <t>Давыд Филатович Мухин</t>
  </si>
  <si>
    <t>+380 363-690-1507</t>
  </si>
  <si>
    <t>Копылова Эмилия Тарасовна</t>
  </si>
  <si>
    <t>+7 722-155-8660</t>
  </si>
  <si>
    <t>Алла Геннадьевна Фомина</t>
  </si>
  <si>
    <t>+998 090-420-2619</t>
  </si>
  <si>
    <t>Мартын Августович Баранов</t>
  </si>
  <si>
    <t>+998 936-440-2703</t>
  </si>
  <si>
    <t>Радислав Герасимович Колобов</t>
  </si>
  <si>
    <t>+7 916-678-5714</t>
  </si>
  <si>
    <t>Николай Феоктистович Дроздов</t>
  </si>
  <si>
    <t>+380 169-087-4183</t>
  </si>
  <si>
    <t>Силина Татьяна Аркадьевна</t>
  </si>
  <si>
    <t>+998 286-143-0624</t>
  </si>
  <si>
    <t>Журавлев Аристарх Евсеевич</t>
  </si>
  <si>
    <t>+380 266-548-4802</t>
  </si>
  <si>
    <t>Валентина Кирилловна Семенова</t>
  </si>
  <si>
    <t>+992 124-441-2478</t>
  </si>
  <si>
    <t>Рубен Димитриевич Веселов</t>
  </si>
  <si>
    <t>+375 515-558-2884</t>
  </si>
  <si>
    <t>Орехова Кира Натановна</t>
  </si>
  <si>
    <t>+992 902-872-9763</t>
  </si>
  <si>
    <t>Алексей Трифонович Блинов</t>
  </si>
  <si>
    <t>+380 001-347-5456</t>
  </si>
  <si>
    <t>Корнил Адрианович Комиссаров</t>
  </si>
  <si>
    <t>+7 191-068-2694</t>
  </si>
  <si>
    <t>Евдокия Ефимовна Карпова</t>
  </si>
  <si>
    <t>+998 955-643-6256</t>
  </si>
  <si>
    <t>Прасковья Петровна Дементьева</t>
  </si>
  <si>
    <t>+998 225-019-2493</t>
  </si>
  <si>
    <t>Лавр Харлампович Беляков</t>
  </si>
  <si>
    <t>+375 844-419-2850</t>
  </si>
  <si>
    <t>Лука Игнатьевич Власов</t>
  </si>
  <si>
    <t>+375 280-614-3764</t>
  </si>
  <si>
    <t>Зоя Вячеславовна Панова</t>
  </si>
  <si>
    <t>+375 563-314-3708</t>
  </si>
  <si>
    <t>Калинин Никита Артурович</t>
  </si>
  <si>
    <t>+998 271-883-9995</t>
  </si>
  <si>
    <t>Дарья Степановна Потапова</t>
  </si>
  <si>
    <t>+998 783-609-3463</t>
  </si>
  <si>
    <t>Морозова Феврония Николаевна</t>
  </si>
  <si>
    <t>+7 142-825-3773</t>
  </si>
  <si>
    <t>Пахом Даниилович Кузьмин</t>
  </si>
  <si>
    <t>+998 999-821-3025</t>
  </si>
  <si>
    <t>Кошелева Марина Рудольфовна</t>
  </si>
  <si>
    <t>+7 529-529-9415</t>
  </si>
  <si>
    <t>Куликова Евгения Григорьевна</t>
  </si>
  <si>
    <t>+7 120-273-0435</t>
  </si>
  <si>
    <t>Алевтина Ефимовна Белякова</t>
  </si>
  <si>
    <t>+998 965-511-3258</t>
  </si>
  <si>
    <t>Галактион Жанович Новиков</t>
  </si>
  <si>
    <t>+998 087-830-4222</t>
  </si>
  <si>
    <t>Фомичев Ипполит Артурович</t>
  </si>
  <si>
    <t>+7 322-163-7549</t>
  </si>
  <si>
    <t>Маркова Ксения Максимовна</t>
  </si>
  <si>
    <t>+998 941-560-7307</t>
  </si>
  <si>
    <t>Нинель Кузьминична Журавлева</t>
  </si>
  <si>
    <t>+380 229-176-0124</t>
  </si>
  <si>
    <t>Эмилия Вадимовна Александрова</t>
  </si>
  <si>
    <t>+992 353-055-1290</t>
  </si>
  <si>
    <t>Поляков Силантий Адамович</t>
  </si>
  <si>
    <t>+380 672-066-4140</t>
  </si>
  <si>
    <t>Татьяна Павловна Павлова</t>
  </si>
  <si>
    <t>+380 250-699-1873</t>
  </si>
  <si>
    <t>Сергеев Панкратий Теймуразович</t>
  </si>
  <si>
    <t>+998 833-068-3629</t>
  </si>
  <si>
    <t>Любомир Валерианович Туров</t>
  </si>
  <si>
    <t>+7 524-548-9435</t>
  </si>
  <si>
    <t>Кононова Прасковья Павловна</t>
  </si>
  <si>
    <t>+7 747-866-6152</t>
  </si>
  <si>
    <t>Ираклий Изотович Авдеев</t>
  </si>
  <si>
    <t>+7 559-899-4463</t>
  </si>
  <si>
    <t>Михей Феликсович Лихачев</t>
  </si>
  <si>
    <t>+7 173-514-9301</t>
  </si>
  <si>
    <t>Шестакова Элеонора Дмитриевна</t>
  </si>
  <si>
    <t>+992 980-571-8150</t>
  </si>
  <si>
    <t>Ермакова Дарья Алексеевна</t>
  </si>
  <si>
    <t>+7 816-795-8885</t>
  </si>
  <si>
    <t>Феврония Антоновна Кулагина</t>
  </si>
  <si>
    <t>+7 730-745-5768</t>
  </si>
  <si>
    <t>Демид Антонович Мясников</t>
  </si>
  <si>
    <t>+992 520-869-0598</t>
  </si>
  <si>
    <t>Анастасия Игоревна Белова</t>
  </si>
  <si>
    <t>+992 976-290-1474</t>
  </si>
  <si>
    <t>Эдуард Фадеевич Сергеев</t>
  </si>
  <si>
    <t>+992 841-082-9227</t>
  </si>
  <si>
    <t>Мария Анатольевна Смирнова</t>
  </si>
  <si>
    <t>+992 878-995-1603</t>
  </si>
  <si>
    <t>Арсений Ермолаевич Емельянов</t>
  </si>
  <si>
    <t>+992 412-286-2797</t>
  </si>
  <si>
    <t>Любовь Павловна Капустина</t>
  </si>
  <si>
    <t>+375 342-835-7024</t>
  </si>
  <si>
    <t>Елизар Архипович Щербаков</t>
  </si>
  <si>
    <t>+992 403-485-6889</t>
  </si>
  <si>
    <t>Синклитикия Никифоровна Овчинникова</t>
  </si>
  <si>
    <t>+992 013-075-6493</t>
  </si>
  <si>
    <t>Боян Дорофеевич Калашников</t>
  </si>
  <si>
    <t>+7 231-022-9731</t>
  </si>
  <si>
    <t>Дьячков Серафим Дорофеевич</t>
  </si>
  <si>
    <t>+380 737-667-7208</t>
  </si>
  <si>
    <t>Артемьева София Ильинична</t>
  </si>
  <si>
    <t>+7 772-932-9839</t>
  </si>
  <si>
    <t>Родион Яковлевич Коновалов</t>
  </si>
  <si>
    <t>+998 737-854-0193</t>
  </si>
  <si>
    <t>Прасковья Яковлевна Белоусова</t>
  </si>
  <si>
    <t>+992 647-315-8824</t>
  </si>
  <si>
    <t>Вероника Сергеевна Блинова</t>
  </si>
  <si>
    <t>+375 678-304-0891</t>
  </si>
  <si>
    <t>Любим Зиновьевич Брагин</t>
  </si>
  <si>
    <t>+998 523-421-5092</t>
  </si>
  <si>
    <t>Назаров Пантелеймон Трофимович</t>
  </si>
  <si>
    <t>+7 689-265-9126</t>
  </si>
  <si>
    <t>Евфросиния Тимофеевна Миронова</t>
  </si>
  <si>
    <t>+998 455-040-0995</t>
  </si>
  <si>
    <t>Савватий Богданович Фролов</t>
  </si>
  <si>
    <t>+998 276-111-5039</t>
  </si>
  <si>
    <t>Олимпиада Львовна Михайлова</t>
  </si>
  <si>
    <t>+998 087-023-3754</t>
  </si>
  <si>
    <t>Лариса Степановна Гурьева</t>
  </si>
  <si>
    <t>+992 852-358-1111</t>
  </si>
  <si>
    <t>Сорокина Марфа Викторовна</t>
  </si>
  <si>
    <t>+7 891-832-3772</t>
  </si>
  <si>
    <t>Шубин Орест Августович</t>
  </si>
  <si>
    <t>+7 069-852-7793</t>
  </si>
  <si>
    <t>Ираида Егоровна Родионова</t>
  </si>
  <si>
    <t>+375 242-923-3569</t>
  </si>
  <si>
    <t>Кузнецов Севастьян Валерьевич</t>
  </si>
  <si>
    <t>+380 611-258-8704</t>
  </si>
  <si>
    <t>Кира Степановна Рогова</t>
  </si>
  <si>
    <t>+380 671-809-3559</t>
  </si>
  <si>
    <t>Ираида Феликсовна Белоусова</t>
  </si>
  <si>
    <t>+992 964-689-9206</t>
  </si>
  <si>
    <t>Фомина Антонина Павловна</t>
  </si>
  <si>
    <t>+992 226-423-7263</t>
  </si>
  <si>
    <t>Лазарев Аникей Венедиктович</t>
  </si>
  <si>
    <t>+992 059-483-3104</t>
  </si>
  <si>
    <t>Давыдов Амос Владиславович</t>
  </si>
  <si>
    <t>+380 937-173-7394</t>
  </si>
  <si>
    <t>Пелагея Антоновна Цветкова</t>
  </si>
  <si>
    <t>+992 555-207-4186</t>
  </si>
  <si>
    <t>Дмитрий Трифонович Денисов</t>
  </si>
  <si>
    <t>+380 469-601-0972</t>
  </si>
  <si>
    <t>Евпраксия Федоровна Фомина</t>
  </si>
  <si>
    <t>+7 836-233-8115</t>
  </si>
  <si>
    <t>Константин Ефимьевич Колесников</t>
  </si>
  <si>
    <t>+7 269-195-3186</t>
  </si>
  <si>
    <t>Елена Эдуардовна Кудряшова</t>
  </si>
  <si>
    <t>+7 502-802-5787</t>
  </si>
  <si>
    <t>Ксения Кузьминична Авдеева</t>
  </si>
  <si>
    <t>+7 219-084-6295</t>
  </si>
  <si>
    <t>Евгения Георгиевна Рожкова</t>
  </si>
  <si>
    <t>+992 046-188-5111</t>
  </si>
  <si>
    <t>Федосеева Василиса Аскольдовна</t>
  </si>
  <si>
    <t>+375 081-974-3402</t>
  </si>
  <si>
    <t>Анастасия Альбертовна Фролова</t>
  </si>
  <si>
    <t>+380 960-351-2387</t>
  </si>
  <si>
    <t>Клавдия Константиновна Хохлова</t>
  </si>
  <si>
    <t>+375 881-217-3017</t>
  </si>
  <si>
    <t>Евсеев Ратмир Артемьевич</t>
  </si>
  <si>
    <t>+7 560-711-8976</t>
  </si>
  <si>
    <t>Клавдия Богдановна Ковалева</t>
  </si>
  <si>
    <t>+7 629-137-1639</t>
  </si>
  <si>
    <t>Маслова Иванна Макаровна</t>
  </si>
  <si>
    <t>+380 119-291-6424</t>
  </si>
  <si>
    <t>Фёкла Натановна Дементьева</t>
  </si>
  <si>
    <t>+7 894-629-6946</t>
  </si>
  <si>
    <t>Елизавета Яковлевна Лапина</t>
  </si>
  <si>
    <t>+998 583-835-9258</t>
  </si>
  <si>
    <t>Любомир Архипович Пономарев</t>
  </si>
  <si>
    <t>+7 052-743-8708</t>
  </si>
  <si>
    <t>Назарова Ия Ивановна</t>
  </si>
  <si>
    <t>+7 181-999-1398</t>
  </si>
  <si>
    <t>Вероника Геннадьевна Воронова</t>
  </si>
  <si>
    <t>+992 638-653-7931</t>
  </si>
  <si>
    <t>Баранов Эраст Терентьевич</t>
  </si>
  <si>
    <t>+998 438-329-1521</t>
  </si>
  <si>
    <t>Ермаков Ярослав Тихонович</t>
  </si>
  <si>
    <t>+7 212-350-2928</t>
  </si>
  <si>
    <t>Юлия Геннадиевна Белякова</t>
  </si>
  <si>
    <t>+7 304-758-2488</t>
  </si>
  <si>
    <t>Мирон Давидович Горбачев</t>
  </si>
  <si>
    <t>+380 280-785-9631</t>
  </si>
  <si>
    <t>Лора Вадимовна Турова</t>
  </si>
  <si>
    <t>+992 028-876-8250</t>
  </si>
  <si>
    <t>Владимирова Алина Феликсовна</t>
  </si>
  <si>
    <t>+375 524-220-8374</t>
  </si>
  <si>
    <t>Матвей Адамович Богданов</t>
  </si>
  <si>
    <t>+380 728-449-1745</t>
  </si>
  <si>
    <t>Валерьян Федосеевич Цветков</t>
  </si>
  <si>
    <t>+998 247-862-3690</t>
  </si>
  <si>
    <t>Нестеров Чеслав Аверьянович</t>
  </si>
  <si>
    <t>+380 802-906-1048</t>
  </si>
  <si>
    <t>Исакова Людмила Олеговна</t>
  </si>
  <si>
    <t>+998 997-462-0828</t>
  </si>
  <si>
    <t>Агап Валерьевич Логинов</t>
  </si>
  <si>
    <t>+7 685-361-2926</t>
  </si>
  <si>
    <t>Никита Виленович Степанов</t>
  </si>
  <si>
    <t>+7 379-140-2865</t>
  </si>
  <si>
    <t>Потап Егорович Лапин</t>
  </si>
  <si>
    <t>+7 945-211-9429</t>
  </si>
  <si>
    <t>Тимофеев Аполлинарий Фомич</t>
  </si>
  <si>
    <t>+7 421-153-6302</t>
  </si>
  <si>
    <t>Велимир Игоревич Макаров</t>
  </si>
  <si>
    <t>+7 225-063-9920</t>
  </si>
  <si>
    <t>Никифоров Богдан Харитонович</t>
  </si>
  <si>
    <t>+7 648-807-1917</t>
  </si>
  <si>
    <t>Максимова Елена Валериевна</t>
  </si>
  <si>
    <t>+7 782-443-4000</t>
  </si>
  <si>
    <t>Николай Гавриилович Савин</t>
  </si>
  <si>
    <t>+7 244-331-6219</t>
  </si>
  <si>
    <t>Маркова Василиса Юрьевна</t>
  </si>
  <si>
    <t>+998 213-223-6638</t>
  </si>
  <si>
    <t>Красильников Павел Ермилович</t>
  </si>
  <si>
    <t>+7 362-778-4019</t>
  </si>
  <si>
    <t>Вероника Руслановна Ефремова</t>
  </si>
  <si>
    <t>+380 286-003-5332</t>
  </si>
  <si>
    <t>Алевтина Архиповна Ефимова</t>
  </si>
  <si>
    <t>+7 456-978-0873</t>
  </si>
  <si>
    <t>Журавлева Александра Валентиновна</t>
  </si>
  <si>
    <t>+7 449-357-2065</t>
  </si>
  <si>
    <t>Никита Венедиктович Третьяков</t>
  </si>
  <si>
    <t>+375 299-252-6550</t>
  </si>
  <si>
    <t>Суханов Станислав Архипович</t>
  </si>
  <si>
    <t>+7 466-253-9021</t>
  </si>
  <si>
    <t>Юлия Кузьминична Капустина</t>
  </si>
  <si>
    <t>+998 697-530-0958</t>
  </si>
  <si>
    <t>Ирина Анатольевна Васильева</t>
  </si>
  <si>
    <t>+375 958-521-7488</t>
  </si>
  <si>
    <t>Устинов Евграф Исидорович</t>
  </si>
  <si>
    <t>+7 572-970-7703</t>
  </si>
  <si>
    <t>Фокин Глеб Елизарович</t>
  </si>
  <si>
    <t>+7 296-302-4718</t>
  </si>
  <si>
    <t>Никонов Софон Авдеевич</t>
  </si>
  <si>
    <t>+992 638-430-8419</t>
  </si>
  <si>
    <t>Давыд Фёдорович Белоусов</t>
  </si>
  <si>
    <t>+998 838-480-9390</t>
  </si>
  <si>
    <t>Муравьева Алла Петровна</t>
  </si>
  <si>
    <t>+7 584-823-9648</t>
  </si>
  <si>
    <t>Устинов Милан Архипович</t>
  </si>
  <si>
    <t>+992 442-185-5422</t>
  </si>
  <si>
    <t>Костина Жанна Рубеновна</t>
  </si>
  <si>
    <t>+998 154-674-1649</t>
  </si>
  <si>
    <t>Большаков Антип Тихонович</t>
  </si>
  <si>
    <t>+992 943-140-9489</t>
  </si>
  <si>
    <t>Александр Архипович Гущин</t>
  </si>
  <si>
    <t>+7 319-073-7259</t>
  </si>
  <si>
    <t>Никанор Феодосьевич Воронов</t>
  </si>
  <si>
    <t>+7 778-043-0691</t>
  </si>
  <si>
    <t>Лукин Борис Власович</t>
  </si>
  <si>
    <t>+375 690-843-0501</t>
  </si>
  <si>
    <t>Ия Робертовна Белова</t>
  </si>
  <si>
    <t>+380 524-191-7258</t>
  </si>
  <si>
    <t>Сысоева Светлана Захаровна</t>
  </si>
  <si>
    <t>+7 925-005-3361</t>
  </si>
  <si>
    <t>Самсонов Борислав Фролович</t>
  </si>
  <si>
    <t>+998 113-461-2855</t>
  </si>
  <si>
    <t>Абрамов Адриан Фролович</t>
  </si>
  <si>
    <t>+7 974-088-4889</t>
  </si>
  <si>
    <t>Автоном Терентьевич Филиппов</t>
  </si>
  <si>
    <t>+7 524-093-8464</t>
  </si>
  <si>
    <t>Савельев Климент Гурьевич</t>
  </si>
  <si>
    <t>+7 844-239-9142</t>
  </si>
  <si>
    <t>Бирюкова Агафья Артемовна</t>
  </si>
  <si>
    <t>+7 412-542-8365</t>
  </si>
  <si>
    <t>Мясников Зосима Якубович</t>
  </si>
  <si>
    <t>+7 869-111-2094</t>
  </si>
  <si>
    <t>Цветков Лука Витальевич</t>
  </si>
  <si>
    <t>+992 266-513-0456</t>
  </si>
  <si>
    <t>Шарова Екатерина Леоновна</t>
  </si>
  <si>
    <t>+380 260-756-9533</t>
  </si>
  <si>
    <t>Русаков Модест Захарьевич</t>
  </si>
  <si>
    <t>+380 921-086-4453</t>
  </si>
  <si>
    <t>Иванна Захаровна Сергеева</t>
  </si>
  <si>
    <t>+992 672-498-6349</t>
  </si>
  <si>
    <t>Андрон Валерьевич Морозов</t>
  </si>
  <si>
    <t>+992 403-930-8580</t>
  </si>
  <si>
    <t>Рожкова Маргарита Артемовна</t>
  </si>
  <si>
    <t>+992 257-520-2828</t>
  </si>
  <si>
    <t>Белов Симон Иосипович</t>
  </si>
  <si>
    <t>+380 270-120-1119</t>
  </si>
  <si>
    <t>Елисей Игнатович Лобанов</t>
  </si>
  <si>
    <t>+998 766-764-4076</t>
  </si>
  <si>
    <t>Конон Валентинович Владимиров</t>
  </si>
  <si>
    <t>+7 616-701-4879</t>
  </si>
  <si>
    <t>Юрий Августович Исаков</t>
  </si>
  <si>
    <t>+7 487-712-2137</t>
  </si>
  <si>
    <t>Суханова Алла Эльдаровна</t>
  </si>
  <si>
    <t>+380 459-176-1508</t>
  </si>
  <si>
    <t>Брагина Полина Евгеньевна</t>
  </si>
  <si>
    <t>+992 330-173-6947</t>
  </si>
  <si>
    <t>Виктория Наумовна Никитина</t>
  </si>
  <si>
    <t>+998 643-985-0175</t>
  </si>
  <si>
    <t>Анжелика Валериевна Рожкова</t>
  </si>
  <si>
    <t>+7 984-361-4421</t>
  </si>
  <si>
    <t>Флорентин Демьянович Родионов</t>
  </si>
  <si>
    <t>+375 389-470-8585</t>
  </si>
  <si>
    <t>Маслова Агафья Юрьевна</t>
  </si>
  <si>
    <t>+375 285-458-8961</t>
  </si>
  <si>
    <t>Анжела Ивановна Григорьева</t>
  </si>
  <si>
    <t>+998 777-844-5783</t>
  </si>
  <si>
    <t>Максимова Евпраксия Ждановна</t>
  </si>
  <si>
    <t>+7 197-654-6044</t>
  </si>
  <si>
    <t>Алевтина Михайловна Зыкова</t>
  </si>
  <si>
    <t>+375 890-614-0667</t>
  </si>
  <si>
    <t>Спиридон Владленович Воронцов</t>
  </si>
  <si>
    <t>+992 587-542-2147</t>
  </si>
  <si>
    <t>Любовь Альбертовна Одинцова</t>
  </si>
  <si>
    <t>+7 535-345-7895</t>
  </si>
  <si>
    <t>Сорокина Феврония Геннадьевна</t>
  </si>
  <si>
    <t>+7 264-686-5607</t>
  </si>
  <si>
    <t>Валерия Семеновна Потапова</t>
  </si>
  <si>
    <t>+7 670-667-8381</t>
  </si>
  <si>
    <t>Миронов Аверкий Зиновьевич</t>
  </si>
  <si>
    <t>+7 613-538-5501</t>
  </si>
  <si>
    <t>Филимон Ефимьевич Беляков</t>
  </si>
  <si>
    <t>+380 403-818-2198</t>
  </si>
  <si>
    <t>Валерия Владимировна Медведева</t>
  </si>
  <si>
    <t>+992 644-743-9326</t>
  </si>
  <si>
    <t>Самойлова Жанна Семеновна</t>
  </si>
  <si>
    <t>+380 264-466-6372</t>
  </si>
  <si>
    <t>Таисия Богдановна Якушева</t>
  </si>
  <si>
    <t>+380 086-392-5406</t>
  </si>
  <si>
    <t>Марк Яковлевич Корнилов</t>
  </si>
  <si>
    <t>+998 608-979-4237</t>
  </si>
  <si>
    <t>Калинин Лев Феодосьевич</t>
  </si>
  <si>
    <t>+375 820-460-9487</t>
  </si>
  <si>
    <t>Любовь Романовна Данилова</t>
  </si>
  <si>
    <t>+7 977-556-0650</t>
  </si>
  <si>
    <t>Зуев Гостомысл Игоревич</t>
  </si>
  <si>
    <t>+992 906-130-4174</t>
  </si>
  <si>
    <t>Кир Васильевич Горбунов</t>
  </si>
  <si>
    <t>+375 226-003-8992</t>
  </si>
  <si>
    <t>Евфросиния Петровна Чернова</t>
  </si>
  <si>
    <t>+380 383-190-2360</t>
  </si>
  <si>
    <t>Федорова Жанна Вадимовна</t>
  </si>
  <si>
    <t>+998 197-437-6957</t>
  </si>
  <si>
    <t>тов. Степанова Синклитикия Александровна</t>
  </si>
  <si>
    <t>+992 891-393-2973</t>
  </si>
  <si>
    <t>Якушев Мина Гавриилович</t>
  </si>
  <si>
    <t>+998 914-522-1318</t>
  </si>
  <si>
    <t>Глафира Николаевна Мельникова</t>
  </si>
  <si>
    <t>+7 340-358-5907</t>
  </si>
  <si>
    <t>Русаков Лев Тимурович</t>
  </si>
  <si>
    <t>+7 326-132-7435</t>
  </si>
  <si>
    <t>Христофор Авдеевич Щукин</t>
  </si>
  <si>
    <t>+380 705-295-2201</t>
  </si>
  <si>
    <t>Анна Альбертовна Никифорова</t>
  </si>
  <si>
    <t>+998 381-147-6466</t>
  </si>
  <si>
    <t>Кулакова Нина Семеновна</t>
  </si>
  <si>
    <t>+380 855-516-3611</t>
  </si>
  <si>
    <t>Сазонова Оксана Александровна</t>
  </si>
  <si>
    <t>+375 840-221-8767</t>
  </si>
  <si>
    <t>Тихонова Евфросиния Феликсовна</t>
  </si>
  <si>
    <t>+380 992-850-2292</t>
  </si>
  <si>
    <t>Спиридон Чеславович Абрамов</t>
  </si>
  <si>
    <t>+992 750-248-5649</t>
  </si>
  <si>
    <t>г-н Савельев Федосий Феоктистович</t>
  </si>
  <si>
    <t>+992 292-122-7648</t>
  </si>
  <si>
    <t>Маслов Сократ Анатольевич</t>
  </si>
  <si>
    <t>+7 709-119-0759</t>
  </si>
  <si>
    <t>г-н Копылов Лаврентий Артемьевич</t>
  </si>
  <si>
    <t>+7 981-183-3972</t>
  </si>
  <si>
    <t>Васильев Милован Георгиевич</t>
  </si>
  <si>
    <t>+992 979-262-5049</t>
  </si>
  <si>
    <t>Авдеев Филипп Елисеевич</t>
  </si>
  <si>
    <t>+7 048-020-5515</t>
  </si>
  <si>
    <t>Василиса Леоновна Назарова</t>
  </si>
  <si>
    <t>+380 174-160-6456</t>
  </si>
  <si>
    <t>Зыкова Таисия Леонидовна</t>
  </si>
  <si>
    <t>+375 187-052-9526</t>
  </si>
  <si>
    <t>Лапин Эрнест Антипович</t>
  </si>
  <si>
    <t>+380 487-238-5930</t>
  </si>
  <si>
    <t>Филиппов Павел Игнатович</t>
  </si>
  <si>
    <t>+998 153-345-5047</t>
  </si>
  <si>
    <t>Жданов Аверьян Валерьевич</t>
  </si>
  <si>
    <t>+992 908-969-9000</t>
  </si>
  <si>
    <t>Носкова Ольга Ждановна</t>
  </si>
  <si>
    <t>+7 260-379-8995</t>
  </si>
  <si>
    <t>Вишняков Фома Викентьевич</t>
  </si>
  <si>
    <t>+380 030-138-6532</t>
  </si>
  <si>
    <t>Родионова Евпраксия Олеговна</t>
  </si>
  <si>
    <t>+7 139-999-3338</t>
  </si>
  <si>
    <t>Арсений Вилорович Лобанов</t>
  </si>
  <si>
    <t>+992 862-124-2046</t>
  </si>
  <si>
    <t>Зайцев Ефрем Даниилович</t>
  </si>
  <si>
    <t>+380 833-248-7380</t>
  </si>
  <si>
    <t>Самуил Зиновьевич Фокин</t>
  </si>
  <si>
    <t>+7 038-725-7867</t>
  </si>
  <si>
    <t>Мария Кузьминична Борисова</t>
  </si>
  <si>
    <t>+998 049-489-2171</t>
  </si>
  <si>
    <t>Тимофеева Анастасия Натановна</t>
  </si>
  <si>
    <t>+7 892-625-6649</t>
  </si>
  <si>
    <t>Кириллов Валерьян Иосипович</t>
  </si>
  <si>
    <t>+992 904-682-2250</t>
  </si>
  <si>
    <t>Авдей Брониславович Владимиров</t>
  </si>
  <si>
    <t>+7 739-924-9444</t>
  </si>
  <si>
    <t>Маргарита Ждановна Зуева</t>
  </si>
  <si>
    <t>+998 241-358-6988</t>
  </si>
  <si>
    <t>Брагин Любомир Гертрудович</t>
  </si>
  <si>
    <t>+375 156-538-5529</t>
  </si>
  <si>
    <t>Лазарев Арефий Анатольевич</t>
  </si>
  <si>
    <t>+992 358-380-4702</t>
  </si>
  <si>
    <t>Фёкла Феликсовна Харитонова</t>
  </si>
  <si>
    <t>+992 928-516-3980</t>
  </si>
  <si>
    <t>Раиса Станиславовна Чернова</t>
  </si>
  <si>
    <t>+998 583-780-6740</t>
  </si>
  <si>
    <t>Прокл Тимурович Александров</t>
  </si>
  <si>
    <t>+7 393-681-6723</t>
  </si>
  <si>
    <t>Бурова Марфа Игоревна</t>
  </si>
  <si>
    <t>+7 669-661-5797</t>
  </si>
  <si>
    <t>Королев Феофан Бориславович</t>
  </si>
  <si>
    <t>+992 908-369-0617</t>
  </si>
  <si>
    <t>Белозеров Лука Харлампьевич</t>
  </si>
  <si>
    <t>+380 828-307-7136</t>
  </si>
  <si>
    <t>Анжела Филипповна Новикова</t>
  </si>
  <si>
    <t>+7 858-333-4042</t>
  </si>
  <si>
    <t>Ермаков Вадим Юлианович</t>
  </si>
  <si>
    <t>+380 667-385-3298</t>
  </si>
  <si>
    <t>Фрол Авдеевич Фадеев</t>
  </si>
  <si>
    <t>+380 435-435-7454</t>
  </si>
  <si>
    <t>Никитин Светозар Харлампьевич</t>
  </si>
  <si>
    <t>+7 724-995-2653</t>
  </si>
  <si>
    <t>Блинов Натан Всеволодович</t>
  </si>
  <si>
    <t>+992 861-842-9595</t>
  </si>
  <si>
    <t>Горбунова Наина Филипповна</t>
  </si>
  <si>
    <t>+998 876-305-1700</t>
  </si>
  <si>
    <t>Трофимова Василиса Матвеевна</t>
  </si>
  <si>
    <t>+380 349-100-4938</t>
  </si>
  <si>
    <t>Бобылев Никодим Виленович</t>
  </si>
  <si>
    <t>+7 962-495-5040</t>
  </si>
  <si>
    <t>Лазарев Софон Якубович</t>
  </si>
  <si>
    <t>+380 697-469-4252</t>
  </si>
  <si>
    <t>Кудряшова Василиса Болеславовна</t>
  </si>
  <si>
    <t>+380 947-602-2812</t>
  </si>
  <si>
    <t>Назар Августович Назаров</t>
  </si>
  <si>
    <t>+7 007-157-8873</t>
  </si>
  <si>
    <t>Соловьев Родион Данилович</t>
  </si>
  <si>
    <t>+992 086-931-5836</t>
  </si>
  <si>
    <t>Евдокимов Януарий Феликсович</t>
  </si>
  <si>
    <t>+998 581-380-6694</t>
  </si>
  <si>
    <t>Князева Акулина Алексеевна</t>
  </si>
  <si>
    <t>+992 234-736-4616</t>
  </si>
  <si>
    <t>тов. Копылова Жанна Архиповна</t>
  </si>
  <si>
    <t>+998 880-147-7505</t>
  </si>
  <si>
    <t>Эмилия Олеговна Калинина</t>
  </si>
  <si>
    <t>+998 827-959-0308</t>
  </si>
  <si>
    <t>Александра Владиславовна Беляева</t>
  </si>
  <si>
    <t>+7 430-487-6579</t>
  </si>
  <si>
    <t>Дорофеев Тимур Валерьянович</t>
  </si>
  <si>
    <t>+7 219-942-5792</t>
  </si>
  <si>
    <t>Николаева Зинаида Ивановна</t>
  </si>
  <si>
    <t>+7 727-444-8253</t>
  </si>
  <si>
    <t>Федотова Ангелина Максимовна</t>
  </si>
  <si>
    <t>+998 801-433-5842</t>
  </si>
  <si>
    <t>Медведева Алина Алексеевна</t>
  </si>
  <si>
    <t>+380 341-215-3278</t>
  </si>
  <si>
    <t>Леонид Арсенович Давыдов</t>
  </si>
  <si>
    <t>+380 369-038-6358</t>
  </si>
  <si>
    <t>Ефремов Епифан Ильич</t>
  </si>
  <si>
    <t>+7 833-884-1180</t>
  </si>
  <si>
    <t>Чеслав Бориславович Мамонтов</t>
  </si>
  <si>
    <t>+7 356-385-2881</t>
  </si>
  <si>
    <t>Абрамова Елизавета Эдуардовна</t>
  </si>
  <si>
    <t>+375 260-927-0999</t>
  </si>
  <si>
    <t>Виктор Марсович Игнатов</t>
  </si>
  <si>
    <t>+375 074-074-0170</t>
  </si>
  <si>
    <t>Татьяна Михайловна Новикова</t>
  </si>
  <si>
    <t>+7 093-201-9949</t>
  </si>
  <si>
    <t>Жуков Никифор Фомич</t>
  </si>
  <si>
    <t>+998 388-311-1484</t>
  </si>
  <si>
    <t>Ратибор Андреевич Маслов</t>
  </si>
  <si>
    <t>+998 016-556-9015</t>
  </si>
  <si>
    <t>Виктор Жанович Никифоров</t>
  </si>
  <si>
    <t>+992 326-136-2416</t>
  </si>
  <si>
    <t>Зоя Егоровна Третьякова</t>
  </si>
  <si>
    <t>+7 089-779-0837</t>
  </si>
  <si>
    <t>Силин Антип Ильясович</t>
  </si>
  <si>
    <t>+992 372-939-7775</t>
  </si>
  <si>
    <t>Регина Кирилловна Нестерова</t>
  </si>
  <si>
    <t>+7 288-468-9287</t>
  </si>
  <si>
    <t>Сидор Вячеславович Зиновьев</t>
  </si>
  <si>
    <t>+7 263-859-8875</t>
  </si>
  <si>
    <t>Эммануил Ааронович Кошелев</t>
  </si>
  <si>
    <t>+7 894-900-2879</t>
  </si>
  <si>
    <t>Ладимир Гурьевич Егоров</t>
  </si>
  <si>
    <t>+7 376-172-1887</t>
  </si>
  <si>
    <t>Владилен Иосифович Третьяков</t>
  </si>
  <si>
    <t>+7 915-487-8205</t>
  </si>
  <si>
    <t>Аггей Терентьевич Волков</t>
  </si>
  <si>
    <t>+992 508-269-1094</t>
  </si>
  <si>
    <t>Лыткина Вера Ждановна</t>
  </si>
  <si>
    <t>+992 253-231-6427</t>
  </si>
  <si>
    <t>Ильина Милица Захаровна</t>
  </si>
  <si>
    <t>+7 640-461-4099</t>
  </si>
  <si>
    <t>Пестов Измаил Глебович</t>
  </si>
  <si>
    <t>+992 314-900-5858</t>
  </si>
  <si>
    <t>Сократ Юльевич Афанасьев</t>
  </si>
  <si>
    <t>+7 322-351-7967</t>
  </si>
  <si>
    <t>Панфил Федотович Шаров</t>
  </si>
  <si>
    <t>+992 883-671-0611</t>
  </si>
  <si>
    <t>Галина Кирилловна Прохорова</t>
  </si>
  <si>
    <t>+375 523-528-4996</t>
  </si>
  <si>
    <t>Капитон Феликсович Кабанов</t>
  </si>
  <si>
    <t>+380 465-945-6481</t>
  </si>
  <si>
    <t>Капитон Харитонович Родионов</t>
  </si>
  <si>
    <t>+7 710-415-0428</t>
  </si>
  <si>
    <t>Иванна Наумовна Иванова</t>
  </si>
  <si>
    <t>+998 237-658-9236</t>
  </si>
  <si>
    <t>Бажен Дмитриевич Исаков</t>
  </si>
  <si>
    <t>+7 638-478-8735</t>
  </si>
  <si>
    <t>Регина Сергеевна Чернова</t>
  </si>
  <si>
    <t>+7 425-907-2619</t>
  </si>
  <si>
    <t>Регина Сергеевна Ефимова</t>
  </si>
  <si>
    <t>+380 616-238-3294</t>
  </si>
  <si>
    <t>Ипатий Устинович Зимин</t>
  </si>
  <si>
    <t>+992 129-804-1705</t>
  </si>
  <si>
    <t>Панова Евгения Викторовна</t>
  </si>
  <si>
    <t>+998 176-720-2162</t>
  </si>
  <si>
    <t>Агата Геннадьевна Колесникова</t>
  </si>
  <si>
    <t>+7 600-803-0627</t>
  </si>
  <si>
    <t>Алина Михайловна Шестакова</t>
  </si>
  <si>
    <t>+375 960-328-1316</t>
  </si>
  <si>
    <t>Эмилия Руслановна Шарапова</t>
  </si>
  <si>
    <t>+380 424-152-2316</t>
  </si>
  <si>
    <t>Горшкова Василиса Святославовна</t>
  </si>
  <si>
    <t>+7 963-508-8333</t>
  </si>
  <si>
    <t>Валентина Захаровна Боброва</t>
  </si>
  <si>
    <t>+375 284-418-1233</t>
  </si>
  <si>
    <t>Абрамова Евдокия Егоровна</t>
  </si>
  <si>
    <t>+992 266-481-3942</t>
  </si>
  <si>
    <t>Кондратьева Валентина Львовна</t>
  </si>
  <si>
    <t>+380 076-252-5210</t>
  </si>
  <si>
    <t>Карп Афанасьевич Фомичев</t>
  </si>
  <si>
    <t>+375 205-037-7882</t>
  </si>
  <si>
    <t>Стрелков Геннадий Бориславович</t>
  </si>
  <si>
    <t>+380 030-761-0677</t>
  </si>
  <si>
    <t>Самойлова Татьяна Эльдаровна</t>
  </si>
  <si>
    <t>+375 079-578-9874</t>
  </si>
  <si>
    <t>Морозова Майя Борисовна</t>
  </si>
  <si>
    <t>+998 824-309-1395</t>
  </si>
  <si>
    <t>Ия Никифоровна Лапина</t>
  </si>
  <si>
    <t>+992 248-066-2060</t>
  </si>
  <si>
    <t>Дементий Антипович Мухин</t>
  </si>
  <si>
    <t>+992 110-427-6136</t>
  </si>
  <si>
    <t>Филиппова Юлия Леоновна</t>
  </si>
  <si>
    <t>+380 088-024-3161</t>
  </si>
  <si>
    <t>Полякова Анжела Аскольдовна</t>
  </si>
  <si>
    <t>+7 752-341-5050</t>
  </si>
  <si>
    <t>Лукин Харлампий Игнатович</t>
  </si>
  <si>
    <t>+375 077-514-8048</t>
  </si>
  <si>
    <t>Федотов Радислав Антонович</t>
  </si>
  <si>
    <t>+380 276-157-8458</t>
  </si>
  <si>
    <t>Лора Болеславовна Потапова</t>
  </si>
  <si>
    <t>+7 632-222-4524</t>
  </si>
  <si>
    <t>Сила Денисович Гурьев</t>
  </si>
  <si>
    <t>+7 273-904-5457</t>
  </si>
  <si>
    <t>Иванов Христофор Ильясович</t>
  </si>
  <si>
    <t>+998 053-607-1948</t>
  </si>
  <si>
    <t>Поляков Боян Андреевич</t>
  </si>
  <si>
    <t>+998 826-456-9884</t>
  </si>
  <si>
    <t>Ратибор Арсеньевич Петров</t>
  </si>
  <si>
    <t>+998 488-220-8790</t>
  </si>
  <si>
    <t>Капустина Тамара Валериевна</t>
  </si>
  <si>
    <t>+7 747-678-7543</t>
  </si>
  <si>
    <t>Феофан Гурьевич Дорофеев</t>
  </si>
  <si>
    <t>+992 349-223-5769</t>
  </si>
  <si>
    <t>Алексеев Касьян Ефимович</t>
  </si>
  <si>
    <t>+998 752-893-8536</t>
  </si>
  <si>
    <t>Юлия Вячеславовна Журавлева</t>
  </si>
  <si>
    <t>+7 630-977-5834</t>
  </si>
  <si>
    <t>Элеонора Ивановна Королева</t>
  </si>
  <si>
    <t>+998 084-412-0746</t>
  </si>
  <si>
    <t>Полина Николаевна Евдокимова</t>
  </si>
  <si>
    <t>+7 899-265-0963</t>
  </si>
  <si>
    <t>Лукия Ефимовна Тимофеева</t>
  </si>
  <si>
    <t>+7 321-005-5110</t>
  </si>
  <si>
    <t>Майя Вадимовна Рябова</t>
  </si>
  <si>
    <t>+7 592-570-4871</t>
  </si>
  <si>
    <t>Кудрявцева Ульяна Филипповна</t>
  </si>
  <si>
    <t>+998 525-413-6836</t>
  </si>
  <si>
    <t>Чеслав Виленович Шестаков</t>
  </si>
  <si>
    <t>+998 222-956-9780</t>
  </si>
  <si>
    <t>Бирюков Олимпий Иосифович</t>
  </si>
  <si>
    <t>+375 226-887-4565</t>
  </si>
  <si>
    <t>г-н Рыбаков Автоном Антонович</t>
  </si>
  <si>
    <t>+7 109-995-2846</t>
  </si>
  <si>
    <t>Нинель Натановна Лазарева</t>
  </si>
  <si>
    <t>+375 372-396-9651</t>
  </si>
  <si>
    <t>Сорокина Феврония Натановна</t>
  </si>
  <si>
    <t>+998 607-517-9439</t>
  </si>
  <si>
    <t>Новикова Лидия Павловна</t>
  </si>
  <si>
    <t>+375 743-922-4671</t>
  </si>
  <si>
    <t>Вероника Евгеньевна Федосеева</t>
  </si>
  <si>
    <t>+380 835-708-4433</t>
  </si>
  <si>
    <t>Кудрявцев Демид Ерофеевич</t>
  </si>
  <si>
    <t>+7 454-941-1729</t>
  </si>
  <si>
    <t>Филимон Федотович Иванов</t>
  </si>
  <si>
    <t>+7 297-169-3756</t>
  </si>
  <si>
    <t>Лонгин Арсенович Никонов</t>
  </si>
  <si>
    <t>+998 498-706-1394</t>
  </si>
  <si>
    <t>Юлия Леоновна Наумова</t>
  </si>
  <si>
    <t>+375 435-951-1995</t>
  </si>
  <si>
    <t>Агата Юрьевна Галкина</t>
  </si>
  <si>
    <t>+998 350-816-0031</t>
  </si>
  <si>
    <t>Мефодий Филиппович Воробьев</t>
  </si>
  <si>
    <t>+998 006-788-9211</t>
  </si>
  <si>
    <t>Август Вячеславович Брагин</t>
  </si>
  <si>
    <t>+7 063-931-5918</t>
  </si>
  <si>
    <t>Любовь Георгиевна Мамонтова</t>
  </si>
  <si>
    <t>+380 545-746-8707</t>
  </si>
  <si>
    <t>Осипов Светозар Ефремович</t>
  </si>
  <si>
    <t>+998 353-736-8172</t>
  </si>
  <si>
    <t>Зоя Кирилловна Брагина</t>
  </si>
  <si>
    <t>+998 591-865-8342</t>
  </si>
  <si>
    <t>Калинина Ирина Филипповна</t>
  </si>
  <si>
    <t>+380 622-144-1703</t>
  </si>
  <si>
    <t>Александра Матвеевна Артемьева</t>
  </si>
  <si>
    <t>+380 669-437-2066</t>
  </si>
  <si>
    <t>Носкова Вера Федоровна</t>
  </si>
  <si>
    <t>+7 753-596-5037</t>
  </si>
  <si>
    <t>Никодим Игоревич Бобров</t>
  </si>
  <si>
    <t>+375 682-373-1802</t>
  </si>
  <si>
    <t>Вера Георгиевна Некрасова</t>
  </si>
  <si>
    <t>+375 796-304-7865</t>
  </si>
  <si>
    <t>+998 469-847-6587</t>
  </si>
  <si>
    <t>Дата регистрации клиента</t>
  </si>
  <si>
    <t>Программа лояльности клиента</t>
  </si>
  <si>
    <t>ФИО</t>
  </si>
  <si>
    <t>номер телефона клиента</t>
  </si>
  <si>
    <t>Анализ продаж продуктовых сетей</t>
  </si>
  <si>
    <t>Динамика продаж по магазинам</t>
  </si>
  <si>
    <t>Изучение продаж по категориям товаров</t>
  </si>
  <si>
    <t>Изучение клиентов по географии и лайфтайму</t>
  </si>
  <si>
    <t>Сравнение поставщиков по объемам закупок</t>
  </si>
  <si>
    <t xml:space="preserve">Отработка Hard Skills </t>
  </si>
  <si>
    <t>Преобразование типов и визуальное форматирование</t>
  </si>
  <si>
    <t>Условное форматирование данных</t>
  </si>
  <si>
    <t>Среднее кол-во по категориям (что покупают чаще)</t>
  </si>
  <si>
    <t>Аналитика географии клиентов</t>
  </si>
  <si>
    <t>Математические и текстовые функции</t>
  </si>
  <si>
    <t>Функции для работы с датой и временем</t>
  </si>
  <si>
    <t>Функции поиска и извлечения данных</t>
  </si>
  <si>
    <t>Сводные таблицы и срезы данных</t>
  </si>
  <si>
    <t>Построение диаграмм</t>
  </si>
  <si>
    <t>Частотность имен для рекламной компании</t>
  </si>
  <si>
    <t>Платежеспособность по странам</t>
  </si>
  <si>
    <t>Суммарные продажи по поставщикам</t>
  </si>
  <si>
    <t>Задачи исследования</t>
  </si>
  <si>
    <t>Декомпозиция</t>
  </si>
  <si>
    <t>Анализ цен внутри товарной категории по магазинам</t>
  </si>
  <si>
    <t>Анализ цен внутри категории по поставщикам</t>
  </si>
  <si>
    <t>Кол-во дней с момента регистрациидо покупки</t>
  </si>
  <si>
    <t xml:space="preserve">Лайфтайм клиента </t>
  </si>
  <si>
    <t>Выводы исследования</t>
  </si>
  <si>
    <t>Суммарные продажи по магазинам</t>
  </si>
  <si>
    <t>Суммарные продажи по категориям</t>
  </si>
  <si>
    <t>№</t>
  </si>
  <si>
    <r>
      <rPr>
        <b/>
        <sz val="14"/>
        <color theme="3" tint="-0.249977111117893"/>
        <rFont val="Calibri"/>
        <family val="2"/>
        <charset val="204"/>
        <scheme val="minor"/>
      </rPr>
      <t>Данные сгенерированы</t>
    </r>
    <r>
      <rPr>
        <b/>
        <sz val="14"/>
        <color theme="8" tint="-0.249977111117893"/>
        <rFont val="Calibri"/>
        <family val="2"/>
        <charset val="204"/>
        <scheme val="minor"/>
      </rPr>
      <t xml:space="preserve"> ChatGPT</t>
    </r>
    <r>
      <rPr>
        <b/>
        <sz val="14"/>
        <color theme="1"/>
        <rFont val="Calibri"/>
        <family val="2"/>
        <charset val="204"/>
        <scheme val="minor"/>
      </rPr>
      <t xml:space="preserve"> и </t>
    </r>
    <r>
      <rPr>
        <b/>
        <i/>
        <sz val="14"/>
        <color rgb="FFFF0000"/>
        <rFont val="Calibri"/>
        <family val="2"/>
        <charset val="204"/>
        <scheme val="minor"/>
      </rPr>
      <t>не являются NDA</t>
    </r>
  </si>
  <si>
    <t>Названия строк</t>
  </si>
  <si>
    <t>Общий итог</t>
  </si>
  <si>
    <t>2023</t>
  </si>
  <si>
    <t>2024</t>
  </si>
  <si>
    <t>Сумма по полю сумма чека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</si>
  <si>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</si>
  <si>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</si>
  <si>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</si>
  <si>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</si>
  <si>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</si>
  <si>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</si>
  <si>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</si>
  <si>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</si>
  <si>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</si>
  <si>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</si>
  <si>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</si>
  <si>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</si>
  <si>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Категория товара</t>
  </si>
  <si>
    <t>Поставщик товара</t>
  </si>
  <si>
    <t>Cредняя цена категории за шт</t>
  </si>
  <si>
    <t>Выгода</t>
  </si>
  <si>
    <t>Среднее по полю Выгода</t>
  </si>
  <si>
    <t>Продуктовая сеть</t>
  </si>
  <si>
    <t>GMV</t>
  </si>
  <si>
    <t>Средняя стоимость в категории по поставщику</t>
  </si>
  <si>
    <t>Код телефонов</t>
  </si>
  <si>
    <t>Страна клиента</t>
  </si>
  <si>
    <t>не найдено</t>
  </si>
  <si>
    <t>Количество по полю id клиента</t>
  </si>
  <si>
    <t>Количество дней с момента регистрации</t>
  </si>
  <si>
    <t>Дашборд</t>
  </si>
  <si>
    <t>(несколько элементов)</t>
  </si>
  <si>
    <t>1. Закономерности:</t>
  </si>
  <si>
    <t xml:space="preserve">  </t>
  </si>
  <si>
    <t xml:space="preserve">   - Ароматный мир:</t>
  </si>
  <si>
    <t>2. Сравнение:</t>
  </si>
  <si>
    <t>Общая закономерность:</t>
  </si>
  <si>
    <r>
      <t xml:space="preserve">   </t>
    </r>
    <r>
      <rPr>
        <sz val="14"/>
        <color theme="1"/>
        <rFont val="Calibri"/>
        <family val="2"/>
        <charset val="204"/>
        <scheme val="minor"/>
      </rPr>
      <t xml:space="preserve">- С 2020 по 2022 год наблюдается рост объема продаж, который достигает своего пика в первой половине 2022 года. </t>
    </r>
  </si>
  <si>
    <r>
      <t xml:space="preserve">   </t>
    </r>
    <r>
      <rPr>
        <sz val="14"/>
        <color theme="1"/>
        <rFont val="Calibri"/>
        <family val="2"/>
        <charset val="204"/>
        <scheme val="minor"/>
      </rPr>
      <t xml:space="preserve">- В 2023 году происходит значительное падение объемов продаж, особенно во второй половине года,  </t>
    </r>
  </si>
  <si>
    <t>отмечающееся на графике резкими спадами.</t>
  </si>
  <si>
    <t>Закономерности для магазинов "Азбука вкуса" и "Ароматный мир":</t>
  </si>
  <si>
    <t>Начиная с 2020 года, наблюдается несколько пиков,</t>
  </si>
  <si>
    <t xml:space="preserve">особенно в 2021 году, когда объем продаж достигает своего максимума (9801). </t>
  </si>
  <si>
    <t>- В 2022 году наблюдается падение объемов продаж,</t>
  </si>
  <si>
    <t>с дальнейшим отрицательным трендом</t>
  </si>
  <si>
    <t xml:space="preserve">на протяжении второй половины 2022 года и начала 2023 года, </t>
  </si>
  <si>
    <t>с последующим улучшением к середине 2023,</t>
  </si>
  <si>
    <t>когда продажи снова приблизились к 9000.</t>
  </si>
  <si>
    <r>
      <t xml:space="preserve">   </t>
    </r>
    <r>
      <rPr>
        <sz val="16"/>
        <color theme="1"/>
        <rFont val="Calibri"/>
        <family val="2"/>
        <charset val="204"/>
        <scheme val="minor"/>
      </rPr>
      <t xml:space="preserve">  - Продажи магазина "Азбука вкуса" демонстрируют выраженные колебания на максимума (9801). </t>
    </r>
  </si>
  <si>
    <r>
      <t xml:space="preserve">  </t>
    </r>
    <r>
      <rPr>
        <b/>
        <sz val="22"/>
        <color theme="4" tint="-0.249977111117893"/>
        <rFont val="Aharoni"/>
        <charset val="177"/>
      </rPr>
      <t xml:space="preserve"> - Азбука вкуса:</t>
    </r>
  </si>
  <si>
    <t xml:space="preserve">Продажи растут, начиная с 2020 года, и достигают своего пика в 2021 году (6757). </t>
  </si>
  <si>
    <r>
      <t xml:space="preserve">  </t>
    </r>
    <r>
      <rPr>
        <sz val="16"/>
        <color theme="1"/>
        <rFont val="Calibri"/>
        <family val="2"/>
        <charset val="204"/>
        <scheme val="minor"/>
      </rPr>
      <t xml:space="preserve">   - "Ароматный мир" показывает более стабильные тренды по сравнению с "Азбукой вкуса". </t>
    </r>
  </si>
  <si>
    <r>
      <t xml:space="preserve">     -</t>
    </r>
    <r>
      <rPr>
        <sz val="16"/>
        <color theme="1"/>
        <rFont val="Calibri"/>
        <family val="2"/>
        <charset val="204"/>
        <scheme val="minor"/>
      </rPr>
      <t xml:space="preserve"> В отличие от "Азбуки вкуса", "Ароматный мир" не испытывает столь резких падений, </t>
    </r>
  </si>
  <si>
    <t>хотя наблюдается некоторое снижение в 2022 году до 4272, но в 2023 году они вновь начинают расти, хотя и невеликими темпами.</t>
  </si>
  <si>
    <t xml:space="preserve">потребительского интереса, тогда как Ароматный мир демонстрирует </t>
  </si>
  <si>
    <t xml:space="preserve">   - Азбука вкуса более подвержена изменениям на рынке, возможно,  </t>
  </si>
  <si>
    <t>из-за внедрения инновационных продуктов или изменения</t>
  </si>
  <si>
    <t xml:space="preserve">большую стабильность в продажах, что может быть связано с </t>
  </si>
  <si>
    <t>более устойчивой клиентурой или успешной стратегией удержания покупателей.</t>
  </si>
  <si>
    <t>Оба магазина столкнулись с трудностями в периоде 2022–</t>
  </si>
  <si>
    <t>2023, однако "Азбука вкуса" значительно более подвержена</t>
  </si>
  <si>
    <t xml:space="preserve">колебаниям в продажах и показывает более резкие изменения. </t>
  </si>
  <si>
    <t>Ароматный мир же старается держаться стабильной линии.</t>
  </si>
  <si>
    <t xml:space="preserve">Рекомендую "Азбуке вкуса" провести анализ факторов, </t>
  </si>
  <si>
    <t xml:space="preserve">вызывающих провалы, и адаптировать свои стратегии, чтобы </t>
  </si>
  <si>
    <t xml:space="preserve">минимизировать такие риски в будущем. </t>
  </si>
  <si>
    <t xml:space="preserve">Ароматный мир стоит обратить внимание на текущие успехи и </t>
  </si>
  <si>
    <t>рассмотреть возможность расширения для дальнейшего роста.</t>
  </si>
  <si>
    <t>Пример:</t>
  </si>
  <si>
    <t xml:space="preserve"> - Средний дисконт по магазинам:</t>
  </si>
  <si>
    <t xml:space="preserve"> графике видно, что некоторые магазины предлагают более </t>
  </si>
  <si>
    <t xml:space="preserve">высокий средний дисконт по сравнению с другими. </t>
  </si>
  <si>
    <t>Это может свидетельствовать о том, что в них активно проводятся акции</t>
  </si>
  <si>
    <t>или распродажи, что, в свою очередь, может приводить к увеличению</t>
  </si>
  <si>
    <t>объема продаж в эти периоды.</t>
  </si>
  <si>
    <t xml:space="preserve">- Разница в предложениях: </t>
  </si>
  <si>
    <t xml:space="preserve">Разные магазины могут привлекать клиентов с помощью разнообразных предложений, </t>
  </si>
  <si>
    <t xml:space="preserve">включая сезонные скидки, акции на новые продукты, </t>
  </si>
  <si>
    <t xml:space="preserve">специальные предложения для постоянных клиентов и т.д. </t>
  </si>
  <si>
    <t>Магазины с большими скидками могут привлекать больше новых клиентов,</t>
  </si>
  <si>
    <t>но это также может снизить общую доходность.</t>
  </si>
  <si>
    <t xml:space="preserve"> - Сравнение выгодных предложений:</t>
  </si>
  <si>
    <t xml:space="preserve">Отображенные данные могут говорить о том, что более низкий средний дисконт </t>
  </si>
  <si>
    <t xml:space="preserve">не всегда означает меньшие продажи, так как некоторые магазины </t>
  </si>
  <si>
    <t xml:space="preserve">со средним дисконтом выше 10% могут иметь стабильный поток </t>
  </si>
  <si>
    <t xml:space="preserve">клиентов, а другие с низкими скидками могут по-прежнему </t>
  </si>
  <si>
    <t>эффективно конвертировать заявки в покупки.</t>
  </si>
  <si>
    <t xml:space="preserve">- Важно выделить те магазины, которые предлагают наиболее привлекательные условия для клиентов. </t>
  </si>
  <si>
    <t>Это могут быть магазины, предлагающие скидки более 15%.</t>
  </si>
  <si>
    <t xml:space="preserve">Такие предложения часто являются самыми выгодными </t>
  </si>
  <si>
    <t xml:space="preserve">для покупателей и могут привести </t>
  </si>
  <si>
    <t>к значительному увеличению клиентского потока.</t>
  </si>
  <si>
    <t xml:space="preserve"> - Также эффективными могут быть предложения с программами лояльности или кэшбэком, </t>
  </si>
  <si>
    <t>что создает дополнительную ценность для постоянных</t>
  </si>
  <si>
    <t>клиентов и стимулирует их повторные покупки.</t>
  </si>
  <si>
    <r>
      <rPr>
        <b/>
        <sz val="26"/>
        <color theme="1"/>
        <rFont val="Aldhabi"/>
        <charset val="178"/>
      </rPr>
      <t>2.</t>
    </r>
    <r>
      <rPr>
        <b/>
        <sz val="20"/>
        <color theme="1"/>
        <rFont val="Aldhabi"/>
        <charset val="178"/>
      </rPr>
      <t xml:space="preserve"> Самые выгодные предложения:</t>
    </r>
  </si>
  <si>
    <t>Для увеличения конкурентоспособности на рынке,</t>
  </si>
  <si>
    <t xml:space="preserve">магазинам стоит учитывать средний дисконт и разницу в предложениях, </t>
  </si>
  <si>
    <t xml:space="preserve">предлагая свои клиенты привлекательные предложения. </t>
  </si>
  <si>
    <t>Особое внимание следует уделить не только размеру скидок, но и разнообразию акций,</t>
  </si>
  <si>
    <t xml:space="preserve">чтобы удерживать интерес покупателей и привлекать новых клиентов. </t>
  </si>
  <si>
    <t>Эффективные предложения могут существенно повлиять на уровень продаж</t>
  </si>
  <si>
    <t xml:space="preserve">и общую прибыль магазина. </t>
  </si>
  <si>
    <t>Магазины, которые смогут найти нужный баланс между скидками и качество</t>
  </si>
  <si>
    <t>обслуживания, смогут занять прочные позиции на рынке.</t>
  </si>
  <si>
    <t>можно выделить следующие закономерности, а также определить лидеров и лузеров среди представленных магазинов:</t>
  </si>
  <si>
    <t xml:space="preserve">- Корреляция с предложениями: </t>
  </si>
  <si>
    <t xml:space="preserve">Магазины с высокими значениями GMV, вероятно, </t>
  </si>
  <si>
    <t xml:space="preserve">предоставляют привлекательные предложения или имеют широкую линейку продуктов, </t>
  </si>
  <si>
    <t>что делает их более конкурентоспособными.</t>
  </si>
  <si>
    <t xml:space="preserve"> - Потенциал роста:</t>
  </si>
  <si>
    <t xml:space="preserve">Магазины с низким GMV могут иметь возможности для улучшения </t>
  </si>
  <si>
    <t>своих предложений или маркетинга, чтобы привлечь больше</t>
  </si>
  <si>
    <t>клиентов и увеличить объем продаж.</t>
  </si>
  <si>
    <t>2. Лидеры и Лузеры:</t>
  </si>
  <si>
    <t xml:space="preserve">- Лидеры: </t>
  </si>
  <si>
    <t>можно считать лидерами. Эти магазины, скорее всего, предлагают конкурентоспособные цены,</t>
  </si>
  <si>
    <t>широкий ассортимент и эффективные маркетинговые стратегии, которые привлекают большинство клиентов.</t>
  </si>
  <si>
    <t xml:space="preserve"> Лузеры:</t>
  </si>
  <si>
    <t xml:space="preserve">занимают позиции лузеров. </t>
  </si>
  <si>
    <t xml:space="preserve">Это может быть связано с недостаточной видимостью, </t>
  </si>
  <si>
    <t xml:space="preserve">неэффективным маркетингом или недостаточным ассортиментом товаров, </t>
  </si>
  <si>
    <t>что приводит к низкому уровню продаж.</t>
  </si>
  <si>
    <t xml:space="preserve">Для повышения конкурентоспособности и увеличения GMV магазинам необходимо </t>
  </si>
  <si>
    <t>анализировать свои предложения, улучшать качество сервиса</t>
  </si>
  <si>
    <t xml:space="preserve">и оптимизировать маркетинговые стратегии. </t>
  </si>
  <si>
    <t xml:space="preserve">Лидеры должны продолжать развивать свои сильные стороны, </t>
  </si>
  <si>
    <t xml:space="preserve">в то время как лузеры должны уделить внимание изучению успешных практик </t>
  </si>
  <si>
    <t xml:space="preserve">лидеров и адаптации своих предложений. </t>
  </si>
  <si>
    <t>Подход, ориентированный на клиента, и постоянный анализ рынка</t>
  </si>
  <si>
    <t>станут залогом успешного роста и увеличения объема продаж.</t>
  </si>
  <si>
    <r>
      <t xml:space="preserve">Разные магазины показывают значительное различие в уровне </t>
    </r>
    <r>
      <rPr>
        <b/>
        <sz val="22"/>
        <color theme="1"/>
        <rFont val="Aldhabi"/>
        <charset val="178"/>
      </rPr>
      <t>GMV</t>
    </r>
    <r>
      <rPr>
        <sz val="16"/>
        <color theme="1"/>
        <rFont val="Aldhabi"/>
        <charset val="178"/>
      </rPr>
      <t xml:space="preserve">, </t>
    </r>
  </si>
  <si>
    <t>что может указывать на их эффективность в привлечении</t>
  </si>
  <si>
    <t xml:space="preserve">клиентов и продаже товаров. </t>
  </si>
  <si>
    <r>
      <t xml:space="preserve">Высокий </t>
    </r>
    <r>
      <rPr>
        <sz val="24"/>
        <color theme="1"/>
        <rFont val="Aldhabi"/>
        <charset val="178"/>
      </rPr>
      <t>GMV</t>
    </r>
    <r>
      <rPr>
        <sz val="16"/>
        <color theme="1"/>
        <rFont val="Aldhabi"/>
        <charset val="178"/>
      </rPr>
      <t xml:space="preserve"> свидетельствует о большом объеме продаж.</t>
    </r>
  </si>
  <si>
    <r>
      <t xml:space="preserve"> Разница в </t>
    </r>
    <r>
      <rPr>
        <b/>
        <sz val="24"/>
        <color theme="1"/>
        <rFont val="Aldhabi"/>
        <charset val="178"/>
      </rPr>
      <t>GMV</t>
    </r>
    <r>
      <rPr>
        <sz val="16"/>
        <color theme="1"/>
        <rFont val="Aldhabi"/>
        <charset val="178"/>
      </rPr>
      <t xml:space="preserve"> </t>
    </r>
    <r>
      <rPr>
        <b/>
        <sz val="26"/>
        <color theme="1"/>
        <rFont val="Aldhabi"/>
        <charset val="178"/>
      </rPr>
      <t>(Gross Merchandise Volume):</t>
    </r>
  </si>
  <si>
    <r>
      <t xml:space="preserve">Магазины с высоким </t>
    </r>
    <r>
      <rPr>
        <sz val="24"/>
        <color theme="1"/>
        <rFont val="Aldhabi"/>
        <charset val="178"/>
      </rPr>
      <t>GMV</t>
    </r>
    <r>
      <rPr>
        <sz val="16"/>
        <color theme="1"/>
        <rFont val="Aldhabi"/>
        <charset val="178"/>
      </rPr>
      <t xml:space="preserve">, такие как "Гипермаркет </t>
    </r>
    <r>
      <rPr>
        <sz val="28"/>
        <color theme="1"/>
        <rFont val="Aldhabi"/>
        <charset val="178"/>
      </rPr>
      <t>X"</t>
    </r>
    <r>
      <rPr>
        <sz val="16"/>
        <color theme="1"/>
        <rFont val="Aldhabi"/>
        <charset val="178"/>
      </rPr>
      <t xml:space="preserve"> и "Супермаркет</t>
    </r>
    <r>
      <rPr>
        <sz val="36"/>
        <color theme="1"/>
        <rFont val="Aldhabi"/>
        <charset val="178"/>
      </rPr>
      <t xml:space="preserve"> Y</t>
    </r>
    <r>
      <rPr>
        <sz val="16"/>
        <color theme="1"/>
        <rFont val="Aldhabi"/>
        <charset val="178"/>
      </rPr>
      <t xml:space="preserve">", </t>
    </r>
  </si>
  <si>
    <r>
      <t xml:space="preserve">Магазины с низким </t>
    </r>
    <r>
      <rPr>
        <sz val="22"/>
        <color theme="1"/>
        <rFont val="Aldhabi"/>
        <charset val="178"/>
      </rPr>
      <t>GMV,</t>
    </r>
    <r>
      <rPr>
        <sz val="16"/>
        <color theme="1"/>
        <rFont val="Aldhabi"/>
        <charset val="178"/>
      </rPr>
      <t xml:space="preserve"> например "Магазин </t>
    </r>
    <r>
      <rPr>
        <sz val="26"/>
        <color theme="1"/>
        <rFont val="Aldhabi"/>
        <charset val="178"/>
      </rPr>
      <t>Z"</t>
    </r>
    <r>
      <rPr>
        <sz val="16"/>
        <color theme="1"/>
        <rFont val="Aldhabi"/>
        <charset val="178"/>
      </rPr>
      <t xml:space="preserve"> и "Магазин</t>
    </r>
    <r>
      <rPr>
        <sz val="26"/>
        <color theme="1"/>
        <rFont val="Aldhabi"/>
        <charset val="178"/>
      </rPr>
      <t xml:space="preserve"> W</t>
    </r>
    <r>
      <rPr>
        <sz val="16"/>
        <color theme="1"/>
        <rFont val="Aldhabi"/>
        <charset val="178"/>
      </rPr>
      <t>",</t>
    </r>
  </si>
  <si>
    <t>Сумма по полю Средняя стоимость в категории по поставщику</t>
  </si>
  <si>
    <t>закономерности:</t>
  </si>
  <si>
    <t>1. Тенденции продаж по категориям:</t>
  </si>
  <si>
    <t>Некоторые категории товаров демонстрируют стабильный рост продаж,</t>
  </si>
  <si>
    <t xml:space="preserve">в то время как другие показывают существенные колебания. </t>
  </si>
  <si>
    <t>Это может указывать на изменения в потребительских</t>
  </si>
  <si>
    <t>предпочтениях или на влияние сезонности.</t>
  </si>
  <si>
    <t>2. Сравнение по регионам:</t>
  </si>
  <si>
    <t xml:space="preserve">Разные регионы могут показывать различные уровни продаж для одних и тех же категорий. </t>
  </si>
  <si>
    <t>Это может быть связано с местными маркетинговыми стратегиями</t>
  </si>
  <si>
    <t>ровнем дохода населения или существующими конкуренцией.</t>
  </si>
  <si>
    <t>3. Причины колебаний:</t>
  </si>
  <si>
    <t>В определенные периоды наблюдаются резкие скачки продаж, что может быть</t>
  </si>
  <si>
    <t>связано с акциями, праздниками или изменением цен.</t>
  </si>
  <si>
    <t>4. Ниша спроса:</t>
  </si>
  <si>
    <t xml:space="preserve">Некоторые категории товаров могут показаться менее привлекательными, </t>
  </si>
  <si>
    <t xml:space="preserve">но демонстрируют устойчивую верность покупателей, что указывает на </t>
  </si>
  <si>
    <t>потенциально стабильный рынок для определенных продуктов.</t>
  </si>
  <si>
    <t xml:space="preserve">Анализ данных по категориям и регионам позволяет выявить ключевые </t>
  </si>
  <si>
    <t xml:space="preserve">тенденции и закономерности в продажах. </t>
  </si>
  <si>
    <t>Это знание может быть использовано для оптимизации стратегий</t>
  </si>
  <si>
    <t>маркетинга, управления запасами и направлению усилий на более прибыльные категории,</t>
  </si>
  <si>
    <t>стремясь улучшить общую финансовую эффективность бизнеса.</t>
  </si>
  <si>
    <t>Рекомендуется регулярно пересматривать данные, чтобы адаптироваться к изменяющимся</t>
  </si>
  <si>
    <t>потребительским предпочтениям и рыночным условиям.</t>
  </si>
  <si>
    <t xml:space="preserve">Зависимость между категорией товара и суммарными продажами: </t>
  </si>
  <si>
    <t xml:space="preserve">Некоторые категории товаров могут показывать более высокие продажи, </t>
  </si>
  <si>
    <t xml:space="preserve">что может указывать на популярность отдельных групп товаров. </t>
  </si>
  <si>
    <t xml:space="preserve">Возможно, стоит провести дополнительный анализ, чтобы определить, </t>
  </si>
  <si>
    <t>какие категории являются наиболее прибыльными.</t>
  </si>
  <si>
    <t>Влияние поставщика на продажи:</t>
  </si>
  <si>
    <t>Если один из поставщиков имеет significantly большие суммы продаж по сравнению</t>
  </si>
  <si>
    <t xml:space="preserve">с другими, это может сигнализировать о его доминирующем </t>
  </si>
  <si>
    <t xml:space="preserve">положении на рынке или хороших условиях сотрудничества, </t>
  </si>
  <si>
    <t>таких как низкая цена или высокое качество товаров.</t>
  </si>
  <si>
    <t xml:space="preserve">Сезонные колебания продаж: </t>
  </si>
  <si>
    <t xml:space="preserve">Возможны изменения в продажах в зависимости от времени года или месяца. </t>
  </si>
  <si>
    <t>Например, определенные товары могут продаваться лучше в преддверии праздников.</t>
  </si>
  <si>
    <t xml:space="preserve">Корреляция между средней ценой категории и выгоды: </t>
  </si>
  <si>
    <t>Высокая средняя цена товара в категории может указывать на высокий уровень выгоды,</t>
  </si>
  <si>
    <t>если спрос на такие товары продолжает оставаться высоким.</t>
  </si>
  <si>
    <t xml:space="preserve">Возраст клиента и уровень продаж: </t>
  </si>
  <si>
    <t>Возраст клиента (количество дней с момента регистрации) может влиять на его покупательское поведение,</t>
  </si>
  <si>
    <t>поскольку новые клиенты могут быть более склонны к экспериментам с покупкам</t>
  </si>
  <si>
    <t xml:space="preserve">Проведенный анализ показывает, что есть явные различия в продажах </t>
  </si>
  <si>
    <t xml:space="preserve">по категориям товара и поставщикам. </t>
  </si>
  <si>
    <t xml:space="preserve">Эти данные могут быть использованы для оптимизации ассортиментной политики </t>
  </si>
  <si>
    <t xml:space="preserve">и стратегии закупок. Рекомендуется регулярно отслеживать продажи по этим показателям, </t>
  </si>
  <si>
    <t xml:space="preserve">чтобы адаптировать бизнес-стратегии к меняющимся условиям рынка и </t>
  </si>
  <si>
    <t xml:space="preserve">потребительским предпочтениям. </t>
  </si>
  <si>
    <t>Вдобавок, стоит провести более глубокий анализ, чтобы выявить</t>
  </si>
  <si>
    <t xml:space="preserve">дополнительные факторы, влияющие на продажи, включая </t>
  </si>
  <si>
    <t>маркетинговые активности, сезонность и других конкурентов.</t>
  </si>
  <si>
    <t>Категории товара</t>
  </si>
  <si>
    <t>Отчет об анализе результатов продаж</t>
  </si>
  <si>
    <t>1. Анализ закономерностей</t>
  </si>
  <si>
    <t>При внимательном изучении графика и сводной таблицы данных о продажах можно</t>
  </si>
  <si>
    <t>выявить несколько ключевых закономерностей:</t>
  </si>
  <si>
    <t>Категории с наивысшими продажами:</t>
  </si>
  <si>
    <t>что подтверждает её высокую востребованность.</t>
  </si>
  <si>
    <t xml:space="preserve">Сезонные колебания: </t>
  </si>
  <si>
    <t xml:space="preserve">Наблюдается также сезонная зависимость в продажах. </t>
  </si>
  <si>
    <t>связано с праздниками и увеличением спроса на подарки.</t>
  </si>
  <si>
    <t>В нашем анализе выделяются категории Макароны,Мясо и Сок, которые показывают наибольшие объемы продаж.</t>
  </si>
  <si>
    <t>Например, категорияМакароны представляет более 40% от общего объема продаж,</t>
  </si>
  <si>
    <t>На основе проведенного анализа можно сделать следующие выводы:</t>
  </si>
  <si>
    <t xml:space="preserve">Главные категории, такие как Макароны,Мясо и Сок, являются ключевыми для </t>
  </si>
  <si>
    <t>роста компании и требуют</t>
  </si>
  <si>
    <t>дальнейшего изучения для оптимизации маркетинговых стратегий.</t>
  </si>
  <si>
    <t xml:space="preserve">Сезонные колебания показывают необходимость в планировании акций и рекламных </t>
  </si>
  <si>
    <t>кампаний, особенно в периоды увеличения спроса.</t>
  </si>
  <si>
    <t xml:space="preserve">Региональные различия в продажах подчеркивают важность локализованных стратегий и </t>
  </si>
  <si>
    <t>адаптации продукта к целевой аудитории в каждом регионе.</t>
  </si>
  <si>
    <t>Ценообразование также играет критическую роль в объемах продаж,</t>
  </si>
  <si>
    <t xml:space="preserve">и компании следует тщательно анализировать и адаптировать свои цены в зависимости от </t>
  </si>
  <si>
    <t xml:space="preserve">спроса. Данный отчет предлагает ясное представление о текущих результатах и помогает в </t>
  </si>
  <si>
    <t>принятии решений для повышения эффективности продаж в будущем.</t>
  </si>
  <si>
    <t xml:space="preserve">В зимние месяцы категория Мясо показывает резкий рост, что может быть </t>
  </si>
  <si>
    <t>Среднее по полю кол-во штук в чеке</t>
  </si>
  <si>
    <t>Отчет по анализу товаров</t>
  </si>
  <si>
    <t xml:space="preserve">После изучения графика и сводной таблицы, были выявлены несколько ключевых </t>
  </si>
  <si>
    <t>закономерностей в покупательских предпочтениях:</t>
  </si>
  <si>
    <t>Популярные категории товаров:</t>
  </si>
  <si>
    <t xml:space="preserve"> в объемах продаж. Это свидетельствует о высоком интересе покупателей</t>
  </si>
  <si>
    <t>к этим товарам, что может быть связано с новыми моделями и модными тенденциями.</t>
  </si>
  <si>
    <t>Факторы спроса:</t>
  </si>
  <si>
    <t xml:space="preserve">Способы продаж, такие как онлайн-торговля, также влияют на популярность категорий. </t>
  </si>
  <si>
    <t xml:space="preserve">В частности, товары, которые можно быстро и удобно заказать через интернет, </t>
  </si>
  <si>
    <t>показывают высокую активность покупателей.</t>
  </si>
  <si>
    <t>Сезонные колебания:</t>
  </si>
  <si>
    <t xml:space="preserve">Это может говорить о том, что покупатели заранее </t>
  </si>
  <si>
    <t>планируют свои покупки и ищут специальные предложения.</t>
  </si>
  <si>
    <t>На графике видно, что категории "Молоко" и "Рис" занимают значительную долю</t>
  </si>
  <si>
    <t>Некоторые категории, например "Молоко", демонстрируют явный сезонный пик, особенно в преддверии праздников.</t>
  </si>
  <si>
    <t>На основании проведенного анализа можно сделать следующие выводы:</t>
  </si>
  <si>
    <t>Приоритетные категории:</t>
  </si>
  <si>
    <t xml:space="preserve">Необходимо сосредоточить маркетинговые усилия на "Молоко" и "Рис", </t>
  </si>
  <si>
    <t xml:space="preserve">так как они являются ведущими в общем объеме продаж. </t>
  </si>
  <si>
    <t>Инвестиции в рекламу и акции в этих категориях могут привести к значительному</t>
  </si>
  <si>
    <t xml:space="preserve"> увеличению прибыли.</t>
  </si>
  <si>
    <t>Адаптация к потребительским предпочтениям:</t>
  </si>
  <si>
    <t>Следует постоянно отслеживать тенденции на рынке и потребительские предпочтения,</t>
  </si>
  <si>
    <t>чтобы быстро реагировать на изменения в спросе.</t>
  </si>
  <si>
    <t xml:space="preserve">Для роста продаж в категориях с сезонным спросом стоит разработать специальные акции </t>
  </si>
  <si>
    <t xml:space="preserve">в преддверии праздников, </t>
  </si>
  <si>
    <t>которые помогут увеличить продажи в эти периодические пики.</t>
  </si>
  <si>
    <t>Отчет по распределению клиентов по странам</t>
  </si>
  <si>
    <t>Закономерности, выявленные в данных:</t>
  </si>
  <si>
    <t xml:space="preserve">Лидирующая позиция России: </t>
  </si>
  <si>
    <t>По графику видно, что Россия занимает первое место по количеству клиентов</t>
  </si>
  <si>
    <t>с существенным отрывом (346 клиентов).</t>
  </si>
  <si>
    <t>Это может свидетельствовать о высокой активности и интересе со стороны российского рынка.</t>
  </si>
  <si>
    <t>Неравномерное распределение:</t>
  </si>
  <si>
    <t xml:space="preserve">Остальные страны (Узбекистан, Украина, Татарстан и Беларусь) показывают значительно меньшие объемы клиентов, </t>
  </si>
  <si>
    <t xml:space="preserve">что указывает на возможные различия в маркетинговых усилиях или рынке в этих странах. </t>
  </si>
  <si>
    <t>Например, Узбекистан имеет 84 клиента, Украина - 78, Татарстан - 74, и Беларусь - 50.</t>
  </si>
  <si>
    <t xml:space="preserve">Общий итог: </t>
  </si>
  <si>
    <t xml:space="preserve">Общее количество клиентов составляет 434, что демонстрирует положительную динамику в привлечении клиентов, </t>
  </si>
  <si>
    <t>но также подчеркивает, что основной удар следует сосредоточить на расширении присутствия в других странах.</t>
  </si>
  <si>
    <t xml:space="preserve">Фокус на российском рынке: </t>
  </si>
  <si>
    <t xml:space="preserve">Учитывая, что Россия является основным источником клиентов, </t>
  </si>
  <si>
    <t xml:space="preserve">целесообразно провести дополнительные исследования для понимания особенностей этого </t>
  </si>
  <si>
    <t>рынка и выявления факторов, способствующих успешным продажам.</t>
  </si>
  <si>
    <t>Разработка стратегии для других стран:</t>
  </si>
  <si>
    <t xml:space="preserve">Для увеличения клиентской базы в других странах следует разработать </t>
  </si>
  <si>
    <t xml:space="preserve">специальные маркетинговые стратегии. Это может включать в себя улучшение локализованных  </t>
  </si>
  <si>
    <t>предложений, увеличение рекламы, а также сотрудничество с местными</t>
  </si>
  <si>
    <t xml:space="preserve"> партнерами для лучшего проникновения на рынок.</t>
  </si>
  <si>
    <t>Отслеживание тенденций:</t>
  </si>
  <si>
    <t xml:space="preserve">Для успешной адаптации бизнеса следует регулярно отслеживать изменения в потребительских </t>
  </si>
  <si>
    <t>предпочтениях и рыночной динамике, включая закономерности</t>
  </si>
  <si>
    <t>покупок и поведение клиентов в различных странах.</t>
  </si>
  <si>
    <t>Кол-во клиентов в программе лояльности</t>
  </si>
  <si>
    <t>Лайфтайм клиента</t>
  </si>
  <si>
    <t>Расчет среднего лайфтайма</t>
  </si>
  <si>
    <t>Сумма по полю id клиента</t>
  </si>
  <si>
    <t>Распределение значений:</t>
  </si>
  <si>
    <t xml:space="preserve">График показывает значительное количество вертикальных столбцов, </t>
  </si>
  <si>
    <t xml:space="preserve">что указывает на большое разнообразие данных по лайфтайму клиентов. </t>
  </si>
  <si>
    <t>Значения варьируются от низких (около 0) до высоких (близко к 500).</t>
  </si>
  <si>
    <t>Плотность данных:</t>
  </si>
  <si>
    <t xml:space="preserve">На графике видно, что данные сгруппированы достаточно плотно, </t>
  </si>
  <si>
    <t>без явных больших промежутков между столбцами.</t>
  </si>
  <si>
    <t>Колебания:</t>
  </si>
  <si>
    <t>Наблюдаются резкие колебания значений.</t>
  </si>
  <si>
    <t xml:space="preserve"> Некоторые клиенты имеют значительно больший лайфтайм (выбросы), </t>
  </si>
  <si>
    <t>что заметно по точкам, выходящим за пределы основной массы данных.</t>
  </si>
  <si>
    <t>Повторяющиеся значения:</t>
  </si>
  <si>
    <t xml:space="preserve">Некоторые значения лайфтайма встречаются чаще, что можно увидеть по </t>
  </si>
  <si>
    <t>концентрации точек в определённых диапазонах.</t>
  </si>
  <si>
    <t>Общая тенденция:</t>
  </si>
  <si>
    <t>Несмотря на разброс, большинство данных сосредоточено в диапазоне от 200 до 400.</t>
  </si>
  <si>
    <t>График демонстрирует широкий разброс значений лайфтайма клиентов</t>
  </si>
  <si>
    <t>с преобладанием значений в диапазоне 200–400.</t>
  </si>
  <si>
    <t xml:space="preserve">Наблюдаются отдельные выбросы, свидетельствующие </t>
  </si>
  <si>
    <t>наличии клиентов с аномально высоким лайфтаймом.</t>
  </si>
  <si>
    <t xml:space="preserve">Объемы клиентов: </t>
  </si>
  <si>
    <t>Наибольшее количество клиентов сосредоточено в диапазоне от 50 до 100,</t>
  </si>
  <si>
    <t>что свидетельствует о значительном интересе к продукту в этом сегменте.</t>
  </si>
  <si>
    <t xml:space="preserve">Сравнение с другими диапазонами: </t>
  </si>
  <si>
    <t>В других диапазонах количество клиентов заметно уменьшается,</t>
  </si>
  <si>
    <t>указывая на то, что именно этот сегмент является наиболее привлекательным для пользователей.</t>
  </si>
  <si>
    <t>Тенденция роста:</t>
  </si>
  <si>
    <t>Возможно, стоит рассмотреть маркетинговые стратегии,</t>
  </si>
  <si>
    <t>направленные на привлечение клиентов из диапазонов с меньшим числом.</t>
  </si>
  <si>
    <t xml:space="preserve">сосредоточения внимания на этом сегменте для дальнейшего развития бизнеса. </t>
  </si>
  <si>
    <t xml:space="preserve">Рекомендуется разработать стратегии для привлечения клиентов из </t>
  </si>
  <si>
    <t>менее активных диапазонов.</t>
  </si>
  <si>
    <t xml:space="preserve">Большинство клиентов находится в диапазоне от 50 до 100, </t>
  </si>
  <si>
    <t>что указывает на необходимость</t>
  </si>
  <si>
    <t>Распределение клиентов:</t>
  </si>
  <si>
    <t>Количество клиентов, участвующих в программе лояльности ("да"), составляет 54,948 человек.</t>
  </si>
  <si>
    <t>Количество клиентов, не участвующих в программе лояльности ("нет"), немного больше — 54,989 человек.</t>
  </si>
  <si>
    <t>Равномерность:</t>
  </si>
  <si>
    <t xml:space="preserve">Данные показывают практически равное распределение между двумя </t>
  </si>
  <si>
    <t>группами (разница составляет всего 41 клиента).</t>
  </si>
  <si>
    <t>Общий итог:</t>
  </si>
  <si>
    <t>Суммарное количество клиентов составляет 109,937 человек.</t>
  </si>
  <si>
    <t>участниками и не участниками программы.</t>
  </si>
  <si>
    <t xml:space="preserve">Программа лояльности охватывает почти половину клиентской </t>
  </si>
  <si>
    <t xml:space="preserve">базы (49.96%), что указывает на равномерное распределение между </t>
  </si>
  <si>
    <t xml:space="preserve">Умные таблицы и работа с абсолютными и </t>
  </si>
  <si>
    <t>относительными ссылками</t>
  </si>
  <si>
    <t>Анализируя график и сводную таблицу, можно выделить несколько закономерностей</t>
  </si>
  <si>
    <t>и сделать выводы о платежеспособности клиентов по странам:</t>
  </si>
  <si>
    <t xml:space="preserve">Большие суммы продаж: </t>
  </si>
  <si>
    <t>Страны с высокой суммарной продажей, вероятно, имеют более развитую</t>
  </si>
  <si>
    <t>экономику или более высокий уровень доверия к вашему магазину.</t>
  </si>
  <si>
    <t xml:space="preserve">Это может быть связано с хорошей маркетинговой стратегией или </t>
  </si>
  <si>
    <t>наличием локальных представительства.</t>
  </si>
  <si>
    <t>Низкие продажи:</t>
  </si>
  <si>
    <t>Страны с низкой суммарной продажей могут указывать на высокую конкуренцию,</t>
  </si>
  <si>
    <t xml:space="preserve">культурные различия, или недостаток интереса к вашему продукту. </t>
  </si>
  <si>
    <t>Географические тенденции:</t>
  </si>
  <si>
    <t xml:space="preserve">Некоторые страны могут демонстрировать высокий интерес к определенным категориям товаров, </t>
  </si>
  <si>
    <t>что может быть обусловлено местными культурными или экономическими факторами.</t>
  </si>
  <si>
    <t xml:space="preserve">Анализ платежеспособности клиентов по странам позволяет выявить ряд закономерностей, </t>
  </si>
  <si>
    <t>которые могут помочь в формировании стратегий для улучшения доходов.</t>
  </si>
  <si>
    <t>Основное внимание следует уделить адаптации маркетинговых усилий и продуктовых</t>
  </si>
  <si>
    <t xml:space="preserve">предложений к специфическим потребностям клиентов </t>
  </si>
  <si>
    <t>в странах с низкой платежеспособностью.</t>
  </si>
  <si>
    <t>Закономерности:</t>
  </si>
  <si>
    <t>Фамилия</t>
  </si>
  <si>
    <t>Имя</t>
  </si>
  <si>
    <t>Отчество</t>
  </si>
  <si>
    <t>Калиннин Фадей Ефимович</t>
  </si>
  <si>
    <t>Ааронович</t>
  </si>
  <si>
    <t>Августович</t>
  </si>
  <si>
    <t>Авдеевич</t>
  </si>
  <si>
    <t>Аверкий</t>
  </si>
  <si>
    <t>Аверьян</t>
  </si>
  <si>
    <t>Аверьянович</t>
  </si>
  <si>
    <t>Агафья</t>
  </si>
  <si>
    <t>Адамович</t>
  </si>
  <si>
    <t>Адриан</t>
  </si>
  <si>
    <t>Адрианович</t>
  </si>
  <si>
    <t>Акулина</t>
  </si>
  <si>
    <t>Алевтина</t>
  </si>
  <si>
    <t>Александра</t>
  </si>
  <si>
    <t>Алексеевна</t>
  </si>
  <si>
    <t>Алина</t>
  </si>
  <si>
    <t>Алла</t>
  </si>
  <si>
    <t>Альбертовна</t>
  </si>
  <si>
    <t>Амос</t>
  </si>
  <si>
    <t>Анастасия</t>
  </si>
  <si>
    <t>Анатольевич</t>
  </si>
  <si>
    <t>Анатольевна</t>
  </si>
  <si>
    <t>Ангелина</t>
  </si>
  <si>
    <t>Андреевич</t>
  </si>
  <si>
    <t>Андреевна</t>
  </si>
  <si>
    <t>Андроник</t>
  </si>
  <si>
    <t>Анжела</t>
  </si>
  <si>
    <t>Анжелика</t>
  </si>
  <si>
    <t>Аникей</t>
  </si>
  <si>
    <t>Анисим</t>
  </si>
  <si>
    <t>Анна</t>
  </si>
  <si>
    <t>Антип</t>
  </si>
  <si>
    <t>Антипович</t>
  </si>
  <si>
    <t>Антонина</t>
  </si>
  <si>
    <t>Антонович</t>
  </si>
  <si>
    <t>Антоновна</t>
  </si>
  <si>
    <t>Аполлинарий</t>
  </si>
  <si>
    <t>Арефий</t>
  </si>
  <si>
    <t>Аристарх</t>
  </si>
  <si>
    <t>Аркадьевна</t>
  </si>
  <si>
    <t>Арсенович</t>
  </si>
  <si>
    <t>Арсеньевич</t>
  </si>
  <si>
    <t>Артёмович</t>
  </si>
  <si>
    <t>Артемовна</t>
  </si>
  <si>
    <t>Артемьевич</t>
  </si>
  <si>
    <t>Артурович</t>
  </si>
  <si>
    <t>Архипович</t>
  </si>
  <si>
    <t>Архиповна</t>
  </si>
  <si>
    <t>Аскольдовна</t>
  </si>
  <si>
    <t>Афанасьевич</t>
  </si>
  <si>
    <t>Богдан</t>
  </si>
  <si>
    <t>Богданович</t>
  </si>
  <si>
    <t>Богдановна</t>
  </si>
  <si>
    <t>Болеславовна</t>
  </si>
  <si>
    <t>Борис</t>
  </si>
  <si>
    <t>Борислав</t>
  </si>
  <si>
    <t>Бориславович</t>
  </si>
  <si>
    <t>Борисовна</t>
  </si>
  <si>
    <t>Боян</t>
  </si>
  <si>
    <t>Брониславович</t>
  </si>
  <si>
    <t>Вадим</t>
  </si>
  <si>
    <t>Вадимовна</t>
  </si>
  <si>
    <t>Валентина</t>
  </si>
  <si>
    <t>Валентинович</t>
  </si>
  <si>
    <t>Валерианович</t>
  </si>
  <si>
    <t>Валериевна</t>
  </si>
  <si>
    <t>Валерьевич</t>
  </si>
  <si>
    <t>Валерьян</t>
  </si>
  <si>
    <t>Василиса</t>
  </si>
  <si>
    <t>Васильевич</t>
  </si>
  <si>
    <t>Венедиктович</t>
  </si>
  <si>
    <t>Вера</t>
  </si>
  <si>
    <t>Викентий</t>
  </si>
  <si>
    <t>Виленович</t>
  </si>
  <si>
    <t>Вилорович</t>
  </si>
  <si>
    <t>Владимировна</t>
  </si>
  <si>
    <t>Владиславовна</t>
  </si>
  <si>
    <t>Владленович</t>
  </si>
  <si>
    <t>Влас</t>
  </si>
  <si>
    <t>Воробьева</t>
  </si>
  <si>
    <t>Всеслав</t>
  </si>
  <si>
    <t>Вячеславович</t>
  </si>
  <si>
    <t>Вячеславовна</t>
  </si>
  <si>
    <t>Гавриилович</t>
  </si>
  <si>
    <t>Геннадиевна</t>
  </si>
  <si>
    <t>Геннадий</t>
  </si>
  <si>
    <t>Геннадьевна</t>
  </si>
  <si>
    <t>Георгиевна</t>
  </si>
  <si>
    <t>Герасимович</t>
  </si>
  <si>
    <t>Глеб</t>
  </si>
  <si>
    <t>Глебович</t>
  </si>
  <si>
    <t>Гордеевич</t>
  </si>
  <si>
    <t>Гостомысл</t>
  </si>
  <si>
    <t>Гурьевич</t>
  </si>
  <si>
    <t>Давидович</t>
  </si>
  <si>
    <t>Даниилович</t>
  </si>
  <si>
    <t>Дарья</t>
  </si>
  <si>
    <t>Демид</t>
  </si>
  <si>
    <t>Демьянович</t>
  </si>
  <si>
    <t>Денисович</t>
  </si>
  <si>
    <t>Димитриевич</t>
  </si>
  <si>
    <t>Дмитриевич</t>
  </si>
  <si>
    <t>Дорофеевич</t>
  </si>
  <si>
    <t>Евгения</t>
  </si>
  <si>
    <t>Евгеньевна</t>
  </si>
  <si>
    <t>Евграф</t>
  </si>
  <si>
    <t>Евдокия</t>
  </si>
  <si>
    <t>Евпраксия</t>
  </si>
  <si>
    <t>Евсей</t>
  </si>
  <si>
    <t>Евстафий</t>
  </si>
  <si>
    <t>Евфросиния</t>
  </si>
  <si>
    <t>Егорович</t>
  </si>
  <si>
    <t>Егоровна</t>
  </si>
  <si>
    <t>Екатерина</t>
  </si>
  <si>
    <t>Елена</t>
  </si>
  <si>
    <t>Елизавета</t>
  </si>
  <si>
    <t>Епифан</t>
  </si>
  <si>
    <t>Еремей</t>
  </si>
  <si>
    <t>Ермолаевич</t>
  </si>
  <si>
    <t>Ефимова</t>
  </si>
  <si>
    <t>Ефимовна</t>
  </si>
  <si>
    <t>Ефимьевич</t>
  </si>
  <si>
    <t>Ефрем</t>
  </si>
  <si>
    <t>Жанна</t>
  </si>
  <si>
    <t>Жанович</t>
  </si>
  <si>
    <t>Ждановна</t>
  </si>
  <si>
    <t>Захар</t>
  </si>
  <si>
    <t>Захаровна</t>
  </si>
  <si>
    <t>Зинаида</t>
  </si>
  <si>
    <t>Зиновьевич</t>
  </si>
  <si>
    <t>Зосима</t>
  </si>
  <si>
    <t>Зоя</t>
  </si>
  <si>
    <t>Зуев</t>
  </si>
  <si>
    <t>Иванна</t>
  </si>
  <si>
    <t>Ивановна</t>
  </si>
  <si>
    <t>Игнатович</t>
  </si>
  <si>
    <t>Игнатьевич</t>
  </si>
  <si>
    <t>Игоревич</t>
  </si>
  <si>
    <t>Игоревна</t>
  </si>
  <si>
    <t>Игорь</t>
  </si>
  <si>
    <t>Измаил</t>
  </si>
  <si>
    <t>Изотович</t>
  </si>
  <si>
    <t>Ильинична</t>
  </si>
  <si>
    <t>Ильясович</t>
  </si>
  <si>
    <t>Иосифович</t>
  </si>
  <si>
    <t>Ипполит</t>
  </si>
  <si>
    <t>Ираида</t>
  </si>
  <si>
    <t>Ирина</t>
  </si>
  <si>
    <t>Ия</t>
  </si>
  <si>
    <t>Карл</t>
  </si>
  <si>
    <t>Касьян</t>
  </si>
  <si>
    <t>Кира</t>
  </si>
  <si>
    <t>Кирилловна</t>
  </si>
  <si>
    <t>Клавдия</t>
  </si>
  <si>
    <t>Климент</t>
  </si>
  <si>
    <t>Константиновна</t>
  </si>
  <si>
    <t>Копылов</t>
  </si>
  <si>
    <t>Копылова</t>
  </si>
  <si>
    <t>Ксения</t>
  </si>
  <si>
    <t>Кузьма</t>
  </si>
  <si>
    <t>Кузьминична</t>
  </si>
  <si>
    <t>Лев</t>
  </si>
  <si>
    <t>Леон</t>
  </si>
  <si>
    <t>Леоновна</t>
  </si>
  <si>
    <t>Лидия</t>
  </si>
  <si>
    <t>Лора</t>
  </si>
  <si>
    <t>Лука</t>
  </si>
  <si>
    <t>Львовна</t>
  </si>
  <si>
    <t>Любомир</t>
  </si>
  <si>
    <t>Людмила</t>
  </si>
  <si>
    <t>Майя</t>
  </si>
  <si>
    <t>Макаровна</t>
  </si>
  <si>
    <t>Маргарита</t>
  </si>
  <si>
    <t>Марина</t>
  </si>
  <si>
    <t>Марсович</t>
  </si>
  <si>
    <t>Мартьян</t>
  </si>
  <si>
    <t>Марфа</t>
  </si>
  <si>
    <t>Матвеевич</t>
  </si>
  <si>
    <t>Матвеевна</t>
  </si>
  <si>
    <t>Матвей</t>
  </si>
  <si>
    <t>Милан</t>
  </si>
  <si>
    <t>Милица</t>
  </si>
  <si>
    <t>Милован</t>
  </si>
  <si>
    <t>Мина</t>
  </si>
  <si>
    <t>Миронова</t>
  </si>
  <si>
    <t>Михайловна</t>
  </si>
  <si>
    <t>Модест</t>
  </si>
  <si>
    <t>Наина</t>
  </si>
  <si>
    <t>Натан</t>
  </si>
  <si>
    <t>Натановна</t>
  </si>
  <si>
    <t>Наумовна</t>
  </si>
  <si>
    <t>Никита</t>
  </si>
  <si>
    <t>Никифор</t>
  </si>
  <si>
    <t>Никифоровна</t>
  </si>
  <si>
    <t>Никодим</t>
  </si>
  <si>
    <t>Николаевна</t>
  </si>
  <si>
    <t>Нина</t>
  </si>
  <si>
    <t>Оксана</t>
  </si>
  <si>
    <t>Олеговна</t>
  </si>
  <si>
    <t>Олимпий</t>
  </si>
  <si>
    <t>Ольга</t>
  </si>
  <si>
    <t>Орест</t>
  </si>
  <si>
    <t>Павел</t>
  </si>
  <si>
    <t>Павловна</t>
  </si>
  <si>
    <t>Панкратий</t>
  </si>
  <si>
    <t>Пантелеймон</t>
  </si>
  <si>
    <t>Пелагея</t>
  </si>
  <si>
    <t>Петровна</t>
  </si>
  <si>
    <t>Платон</t>
  </si>
  <si>
    <t>Полина</t>
  </si>
  <si>
    <t>Прасковья</t>
  </si>
  <si>
    <t>Радислав</t>
  </si>
  <si>
    <t>Раиса</t>
  </si>
  <si>
    <t>Ратмир</t>
  </si>
  <si>
    <t>Робертовна</t>
  </si>
  <si>
    <t>Родион</t>
  </si>
  <si>
    <t>Романовна</t>
  </si>
  <si>
    <t>Ростислав</t>
  </si>
  <si>
    <t>Рудольфовна</t>
  </si>
  <si>
    <t>Руслановна</t>
  </si>
  <si>
    <t>Рыбаков</t>
  </si>
  <si>
    <t>Савельев</t>
  </si>
  <si>
    <t>Светлана</t>
  </si>
  <si>
    <t>Светозар</t>
  </si>
  <si>
    <t>Севастьян</t>
  </si>
  <si>
    <t>Семеновна</t>
  </si>
  <si>
    <t>Серафим</t>
  </si>
  <si>
    <t>Сергеевна</t>
  </si>
  <si>
    <t>Сила</t>
  </si>
  <si>
    <t>Силантий</t>
  </si>
  <si>
    <t>Симон</t>
  </si>
  <si>
    <t>Сократ</t>
  </si>
  <si>
    <t>София</t>
  </si>
  <si>
    <t>Софон</t>
  </si>
  <si>
    <t>Станислав</t>
  </si>
  <si>
    <t>Станиславовна</t>
  </si>
  <si>
    <t>Степан</t>
  </si>
  <si>
    <t>Степанова</t>
  </si>
  <si>
    <t>Степановна</t>
  </si>
  <si>
    <t>Таисия</t>
  </si>
  <si>
    <t>Тамара</t>
  </si>
  <si>
    <t>Татьяна</t>
  </si>
  <si>
    <t>Творимир</t>
  </si>
  <si>
    <t>Терентьевич</t>
  </si>
  <si>
    <t>Тимофеевна</t>
  </si>
  <si>
    <t>Тимур</t>
  </si>
  <si>
    <t>Тимурович</t>
  </si>
  <si>
    <t>Тихонович</t>
  </si>
  <si>
    <t>Трифонович</t>
  </si>
  <si>
    <t>Ульяна</t>
  </si>
  <si>
    <t>Устинович</t>
  </si>
  <si>
    <t>Фадеевич</t>
  </si>
  <si>
    <t>Фадей</t>
  </si>
  <si>
    <t>Феврония</t>
  </si>
  <si>
    <t>Фёдорович</t>
  </si>
  <si>
    <t>Федоровна</t>
  </si>
  <si>
    <t>Федосеевич</t>
  </si>
  <si>
    <t>Федотович</t>
  </si>
  <si>
    <t>Феликсович</t>
  </si>
  <si>
    <t>Феликсовна</t>
  </si>
  <si>
    <t>Феодосьевич</t>
  </si>
  <si>
    <t>Феоктистович</t>
  </si>
  <si>
    <t>Феофан</t>
  </si>
  <si>
    <t>Филатович</t>
  </si>
  <si>
    <t>Филимонович</t>
  </si>
  <si>
    <t>Филипп</t>
  </si>
  <si>
    <t>Филиппович</t>
  </si>
  <si>
    <t>Филипповна</t>
  </si>
  <si>
    <t>Фома</t>
  </si>
  <si>
    <t>Фомич</t>
  </si>
  <si>
    <t>Харитонович</t>
  </si>
  <si>
    <t>Харлампий</t>
  </si>
  <si>
    <t>Харлампович</t>
  </si>
  <si>
    <t>Харлампьевич</t>
  </si>
  <si>
    <t>Христофор</t>
  </si>
  <si>
    <t>Чеслав</t>
  </si>
  <si>
    <t>Чеславович</t>
  </si>
  <si>
    <t>Эдуардовна</t>
  </si>
  <si>
    <t>Элеонора</t>
  </si>
  <si>
    <t>Эмилия</t>
  </si>
  <si>
    <t>Эраст</t>
  </si>
  <si>
    <t>Эрнест</t>
  </si>
  <si>
    <t>Юлия</t>
  </si>
  <si>
    <t>Юльевич</t>
  </si>
  <si>
    <t>Юрьевна</t>
  </si>
  <si>
    <t>Яковлевич</t>
  </si>
  <si>
    <t>Яковлевна</t>
  </si>
  <si>
    <t>Януарий</t>
  </si>
  <si>
    <t>Ярослав</t>
  </si>
  <si>
    <t>#ЗНАЧ!</t>
  </si>
  <si>
    <t>Количество по полю Имя</t>
  </si>
  <si>
    <t>Закономерности</t>
  </si>
  <si>
    <t>1. Популярные имена:</t>
  </si>
  <si>
    <t>Возможно, в графике выделяются несколько имен с наибольшей частотой.</t>
  </si>
  <si>
    <t>Это может указывать на общие предпочтения среди вашей целевой аудитории,</t>
  </si>
  <si>
    <t>которые стоит учитывать в рекламной кампании.</t>
  </si>
  <si>
    <t xml:space="preserve">2. Демографическое влияние: </t>
  </si>
  <si>
    <t xml:space="preserve">Если вы видите, что определенные имена чаще встречаются в одной группе, </t>
  </si>
  <si>
    <t>это может говорить о специфике целевой аудитории,</t>
  </si>
  <si>
    <t>например, возрастной или культурной.</t>
  </si>
  <si>
    <t>3. Тенденции во времени:</t>
  </si>
  <si>
    <t xml:space="preserve">Обратите внимание на изменения в частоте имен. </t>
  </si>
  <si>
    <t>Это может быть связано с модными трендами или событиями,</t>
  </si>
  <si>
    <t>которые повлияли на популярность определенных имен.</t>
  </si>
  <si>
    <t>4. Схожести и различия:</t>
  </si>
  <si>
    <t>Если группа имен имеет схожее количество появлений, это может говорить о том,</t>
  </si>
  <si>
    <t xml:space="preserve">что клиенты предпочитают имена, которые находятся "в одной категории", </t>
  </si>
  <si>
    <t>например, классические или современные.</t>
  </si>
  <si>
    <t>1. Динамика продаж по магазинам</t>
  </si>
  <si>
    <t>2. Анализ цен внутри товарной категории по магазинам</t>
  </si>
  <si>
    <t>3. Суммарные продажи по магазинам</t>
  </si>
  <si>
    <t>4. Анализ цен внутри категории по поставщикам</t>
  </si>
  <si>
    <t>5. Суммарные продажи по поставщикам</t>
  </si>
  <si>
    <t>6. Суммарные продажи по категориям</t>
  </si>
  <si>
    <t>7. Среднее кол-во по категориям (что покупают чаще)</t>
  </si>
  <si>
    <t>8. Аналитика географии клиентов</t>
  </si>
  <si>
    <t>9. Кол-во клиентов в программе лояльности</t>
  </si>
  <si>
    <t>10. Кол-во дней с момента регистрации до покупки</t>
  </si>
  <si>
    <t>11. Лайфтайм клиентов</t>
  </si>
  <si>
    <t>12. Частотность имен для рекламной компании</t>
  </si>
  <si>
    <t>13. Платежеспособность по странам</t>
  </si>
  <si>
    <t xml:space="preserve">Анализ частотности имен показывает, что определенные имена являются более распространенными </t>
  </si>
  <si>
    <t xml:space="preserve">среди вашей аудитории, что может быть использовано для таргетирования рекламных кампаний. </t>
  </si>
  <si>
    <t xml:space="preserve">Учитывая демографические и культурные факторы, вы можете более эффективно адаптировать </t>
  </si>
  <si>
    <t>ваши маркетинговые стратегии и улучшить взаимодействие с клиентами.</t>
  </si>
  <si>
    <r>
      <t xml:space="preserve">Исследование выполнил: </t>
    </r>
    <r>
      <rPr>
        <b/>
        <sz val="16"/>
        <color theme="6" tint="-0.249977111117893"/>
        <rFont val="Calibri"/>
        <family val="2"/>
        <charset val="204"/>
        <scheme val="minor"/>
      </rPr>
      <t>Герасимчук Олег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</si>
</sst>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0.0"/>
    <numFmt numFmtId="166" formatCode="_-* #,##0\ [$₽-419]_-;\-* #,##0\ [$₽-419]_-;_-* &quot;-&quot;??\ [$₽-419]_-;_-@_-"/>
    <numFmt numFmtId="167" formatCode="_-* #,##0\ &quot;₽&quot;_-;\-* #,##0\ &quot;₽&quot;_-;_-* &quot;-&quot;??\ &quot;₽&quot;_-;_-@_-"/>
    <numFmt numFmtId="168" formatCode="#,##0\ &quot;₽&quot;"/>
  </numFmts>
  <fonts count="7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6" tint="-0.249977111117893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theme="3" tint="-0.249977111117893"/>
      <name val="Calibri"/>
      <family val="2"/>
      <charset val="204"/>
      <scheme val="minor"/>
    </font>
    <font>
      <b/>
      <i/>
      <sz val="14"/>
      <color rgb="FFFF0000"/>
      <name val="Calibri"/>
      <family val="2"/>
      <charset val="204"/>
      <scheme val="minor"/>
    </font>
    <font>
      <b/>
      <sz val="14"/>
      <color theme="8" tint="-0.249977111117893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36"/>
      <color theme="3" tint="0.39997558519241921"/>
      <name val="Aldhabi"/>
      <charset val="178"/>
    </font>
    <font>
      <sz val="11"/>
      <color theme="3" tint="0.3999755851924192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22"/>
      <color theme="1"/>
      <name val="Aharoni"/>
      <charset val="177"/>
    </font>
    <font>
      <sz val="16"/>
      <color theme="1"/>
      <name val="Calibri"/>
      <family val="2"/>
      <scheme val="minor"/>
    </font>
    <font>
      <b/>
      <sz val="22"/>
      <color theme="4" tint="-0.249977111117893"/>
      <name val="Calibri"/>
      <family val="2"/>
      <charset val="204"/>
      <scheme val="minor"/>
    </font>
    <font>
      <b/>
      <sz val="22"/>
      <color theme="4" tint="-0.249977111117893"/>
      <name val="Aharoni"/>
      <charset val="177"/>
    </font>
    <font>
      <b/>
      <sz val="24"/>
      <color theme="4" tint="-0.249977111117893"/>
      <name val="Aharoni"/>
      <charset val="177"/>
    </font>
    <font>
      <b/>
      <sz val="20"/>
      <color theme="1"/>
      <name val="Calibri"/>
      <family val="2"/>
      <charset val="204"/>
      <scheme val="minor"/>
    </font>
    <font>
      <b/>
      <sz val="26"/>
      <color theme="4" tint="-0.249977111117893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6"/>
      <color theme="1"/>
      <name val="Candara"/>
      <family val="2"/>
      <charset val="204"/>
    </font>
    <font>
      <sz val="16"/>
      <color theme="1"/>
      <name val="Aldhabi"/>
      <charset val="178"/>
    </font>
    <font>
      <b/>
      <sz val="16"/>
      <color theme="1"/>
      <name val="Aldhabi"/>
      <charset val="178"/>
    </font>
    <font>
      <sz val="16"/>
      <color theme="1"/>
      <name val="Aharoni"/>
      <charset val="177"/>
    </font>
    <font>
      <b/>
      <sz val="20"/>
      <color theme="1"/>
      <name val="Aldhabi"/>
      <charset val="178"/>
    </font>
    <font>
      <b/>
      <sz val="26"/>
      <color theme="1"/>
      <name val="Aldhabi"/>
      <charset val="178"/>
    </font>
    <font>
      <b/>
      <sz val="24"/>
      <color theme="1"/>
      <name val="Aldhabi"/>
      <charset val="178"/>
    </font>
    <font>
      <b/>
      <sz val="22"/>
      <color theme="1"/>
      <name val="Aldhabi"/>
      <charset val="178"/>
    </font>
    <font>
      <b/>
      <sz val="22"/>
      <color theme="4" tint="-0.249977111117893"/>
      <name val="Aldhabi"/>
      <charset val="178"/>
    </font>
    <font>
      <sz val="22"/>
      <color theme="1"/>
      <name val="Aldhabi"/>
      <charset val="178"/>
    </font>
    <font>
      <sz val="24"/>
      <color theme="1"/>
      <name val="Aldhabi"/>
      <charset val="178"/>
    </font>
    <font>
      <sz val="26"/>
      <color theme="1"/>
      <name val="Aldhabi"/>
      <charset val="178"/>
    </font>
    <font>
      <sz val="36"/>
      <color theme="1"/>
      <name val="Aldhabi"/>
      <charset val="178"/>
    </font>
    <font>
      <sz val="28"/>
      <color theme="1"/>
      <name val="Aldhabi"/>
      <charset val="178"/>
    </font>
    <font>
      <sz val="11"/>
      <color theme="2" tint="-0.89999084444715716"/>
      <name val="Calibri"/>
      <family val="2"/>
      <scheme val="minor"/>
    </font>
    <font>
      <b/>
      <sz val="20"/>
      <color theme="4" tint="-0.249977111117893"/>
      <name val="Aldhabi"/>
      <charset val="178"/>
    </font>
    <font>
      <b/>
      <sz val="22"/>
      <color theme="1"/>
      <name val="Algerian"/>
      <family val="5"/>
      <charset val="204"/>
    </font>
    <font>
      <b/>
      <sz val="18"/>
      <color theme="1"/>
      <name val="Abadi"/>
      <family val="2"/>
    </font>
    <font>
      <sz val="16"/>
      <color theme="1"/>
      <name val="Abadi"/>
      <family val="2"/>
    </font>
    <font>
      <b/>
      <sz val="18"/>
      <color theme="1"/>
      <name val="Amasis MT Pro"/>
      <family val="1"/>
    </font>
    <font>
      <b/>
      <sz val="20"/>
      <color theme="1"/>
      <name val="Algerian"/>
      <family val="5"/>
    </font>
    <font>
      <b/>
      <sz val="22"/>
      <color theme="1"/>
      <name val="Abadi"/>
      <family val="2"/>
    </font>
    <font>
      <b/>
      <sz val="20"/>
      <color theme="1"/>
      <name val="Abadi"/>
      <family val="2"/>
    </font>
    <font>
      <b/>
      <sz val="16"/>
      <color theme="1"/>
      <name val="Abadi"/>
      <family val="2"/>
    </font>
    <font>
      <sz val="16"/>
      <color theme="1"/>
      <name val="Amasis MT Pro Light"/>
      <family val="1"/>
    </font>
    <font>
      <b/>
      <sz val="20"/>
      <color theme="4" tint="-0.249977111117893"/>
      <name val="Abadi"/>
      <family val="2"/>
    </font>
    <font>
      <sz val="24"/>
      <color theme="1"/>
      <name val="Aharoni"/>
      <charset val="177"/>
    </font>
    <font>
      <sz val="16"/>
      <color theme="1"/>
      <name val="Georgia"/>
      <family val="1"/>
      <charset val="204"/>
    </font>
    <font>
      <b/>
      <sz val="22"/>
      <color rgb="FF595959"/>
      <name val="Abadi"/>
      <family val="2"/>
    </font>
    <font>
      <b/>
      <sz val="18"/>
      <color theme="6" tint="-0.499984740745262"/>
      <name val="Georgia"/>
      <family val="1"/>
      <charset val="204"/>
    </font>
    <font>
      <b/>
      <sz val="20"/>
      <color theme="6" tint="-0.499984740745262"/>
      <name val="Abadi"/>
      <family val="2"/>
    </font>
    <font>
      <b/>
      <sz val="18"/>
      <color theme="1"/>
      <name val="Aharoni"/>
      <charset val="177"/>
    </font>
    <font>
      <sz val="18"/>
      <color theme="1"/>
      <name val="Abadi"/>
      <family val="2"/>
    </font>
    <font>
      <sz val="13"/>
      <color rgb="FF000000"/>
      <name val="Arial"/>
      <family val="2"/>
      <charset val="204"/>
    </font>
    <font>
      <b/>
      <sz val="20"/>
      <color theme="1"/>
      <name val="Aharoni"/>
      <charset val="177"/>
    </font>
    <font>
      <b/>
      <sz val="18"/>
      <color theme="1"/>
      <name val="Georgia"/>
      <family val="1"/>
      <charset val="204"/>
    </font>
    <font>
      <sz val="14"/>
      <color theme="1"/>
      <name val="Abadi"/>
      <family val="2"/>
    </font>
    <font>
      <b/>
      <sz val="26"/>
      <color theme="1"/>
      <name val="Abadi"/>
      <family val="2"/>
    </font>
    <font>
      <b/>
      <sz val="28"/>
      <color theme="1"/>
      <name val="Abadi"/>
      <family val="2"/>
    </font>
    <font>
      <b/>
      <sz val="24"/>
      <color theme="1"/>
      <name val="Abadi"/>
      <family val="2"/>
    </font>
    <font>
      <b/>
      <sz val="28"/>
      <color theme="6" tint="-0.499984740745262"/>
      <name val="Abadi"/>
      <family val="2"/>
    </font>
    <font>
      <b/>
      <sz val="18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sz val="12"/>
      <color theme="1"/>
      <name val="Segoe UI"/>
      <family val="2"/>
      <charset val="204"/>
    </font>
    <font>
      <b/>
      <sz val="14"/>
      <color theme="1"/>
      <name val="Segoe UI"/>
      <family val="2"/>
      <charset val="204"/>
    </font>
    <font>
      <b/>
      <sz val="12"/>
      <color theme="1"/>
      <name val="Segoe U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auto="1"/>
      </left>
      <right/>
      <top style="thin">
        <color theme="0"/>
      </top>
      <bottom/>
      <diagonal/>
    </border>
  </borders>
  <cellStyleXfs count="2">
    <xf numFmtId="0" fontId="0" fillId="0" borderId="0"/>
    <xf numFmtId="0" fontId="1" fillId="0" borderId="0"/>
  </cellStyleXfs>
  <cellXfs count="167">
    <xf numFmtId="0" fontId="0" fillId="0" borderId="0" xfId="0"/>
    <xf numFmtId="0" fontId="1" fillId="0" borderId="0" xfId="1"/>
    <xf numFmtId="0" fontId="4" fillId="0" borderId="0" xfId="1" applyFont="1"/>
    <xf numFmtId="0" fontId="1" fillId="0" borderId="0" xfId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8" xfId="0" applyBorder="1"/>
    <xf numFmtId="0" fontId="0" fillId="0" borderId="9" xfId="0" applyBorder="1"/>
    <xf numFmtId="0" fontId="5" fillId="2" borderId="1" xfId="1" applyFont="1" applyFill="1" applyBorder="1"/>
    <xf numFmtId="0" fontId="7" fillId="3" borderId="1" xfId="1" applyFont="1" applyFill="1" applyBorder="1"/>
    <xf numFmtId="0" fontId="4" fillId="0" borderId="1" xfId="1" applyFont="1" applyBorder="1"/>
    <xf numFmtId="0" fontId="1" fillId="0" borderId="1" xfId="1" applyBorder="1"/>
    <xf numFmtId="0" fontId="0" fillId="0" borderId="0" xfId="0" pivotButton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1"/>
    </xf>
    <xf numFmtId="0" fontId="11" fillId="4" borderId="2" xfId="0" applyFont="1" applyFill="1" applyBorder="1" applyAlignment="1">
      <alignment horizontal="center" vertical="top"/>
    </xf>
    <xf numFmtId="0" fontId="0" fillId="5" borderId="2" xfId="0" applyFont="1" applyFill="1" applyBorder="1"/>
    <xf numFmtId="1" fontId="0" fillId="5" borderId="2" xfId="0" applyNumberFormat="1" applyFont="1" applyFill="1" applyBorder="1"/>
    <xf numFmtId="0" fontId="0" fillId="6" borderId="2" xfId="0" applyFont="1" applyFill="1" applyBorder="1"/>
    <xf numFmtId="0" fontId="0" fillId="6" borderId="4" xfId="0" applyFont="1" applyFill="1" applyBorder="1"/>
    <xf numFmtId="0" fontId="3" fillId="8" borderId="2" xfId="0" applyFont="1" applyFill="1" applyBorder="1" applyAlignment="1">
      <alignment horizontal="center" vertical="top"/>
    </xf>
    <xf numFmtId="0" fontId="3" fillId="8" borderId="9" xfId="0" applyFont="1" applyFill="1" applyBorder="1" applyAlignment="1">
      <alignment horizontal="center" vertical="top"/>
    </xf>
    <xf numFmtId="0" fontId="0" fillId="7" borderId="2" xfId="0" applyFont="1" applyFill="1" applyBorder="1"/>
    <xf numFmtId="0" fontId="0" fillId="7" borderId="9" xfId="0" applyFont="1" applyFill="1" applyBorder="1"/>
    <xf numFmtId="0" fontId="0" fillId="0" borderId="2" xfId="0" applyFont="1" applyBorder="1"/>
    <xf numFmtId="0" fontId="0" fillId="0" borderId="9" xfId="0" applyFont="1" applyBorder="1"/>
    <xf numFmtId="0" fontId="0" fillId="0" borderId="4" xfId="0" applyFont="1" applyBorder="1"/>
    <xf numFmtId="0" fontId="0" fillId="0" borderId="1" xfId="0" applyFont="1" applyBorder="1"/>
    <xf numFmtId="0" fontId="11" fillId="4" borderId="14" xfId="0" applyFont="1" applyFill="1" applyBorder="1" applyAlignment="1">
      <alignment horizontal="center" vertical="top"/>
    </xf>
    <xf numFmtId="0" fontId="0" fillId="6" borderId="15" xfId="0" applyFont="1" applyFill="1" applyBorder="1"/>
    <xf numFmtId="0" fontId="11" fillId="4" borderId="13" xfId="0" applyFont="1" applyFill="1" applyBorder="1" applyAlignment="1">
      <alignment horizontal="center" vertical="top"/>
    </xf>
    <xf numFmtId="0" fontId="0" fillId="5" borderId="16" xfId="0" applyFont="1" applyFill="1" applyBorder="1"/>
    <xf numFmtId="0" fontId="0" fillId="5" borderId="17" xfId="0" applyFont="1" applyFill="1" applyBorder="1"/>
    <xf numFmtId="0" fontId="0" fillId="6" borderId="18" xfId="0" applyFont="1" applyFill="1" applyBorder="1"/>
    <xf numFmtId="0" fontId="0" fillId="5" borderId="18" xfId="0" applyFont="1" applyFill="1" applyBorder="1"/>
    <xf numFmtId="0" fontId="0" fillId="5" borderId="15" xfId="0" applyFont="1" applyFill="1" applyBorder="1"/>
    <xf numFmtId="9" fontId="0" fillId="5" borderId="17" xfId="0" applyNumberFormat="1" applyFont="1" applyFill="1" applyBorder="1"/>
    <xf numFmtId="0" fontId="0" fillId="0" borderId="0" xfId="0" applyAlignment="1">
      <alignment horizontal="left"/>
    </xf>
    <xf numFmtId="0" fontId="11" fillId="4" borderId="10" xfId="0" applyFont="1" applyFill="1" applyBorder="1" applyAlignment="1">
      <alignment horizontal="center" vertical="top"/>
    </xf>
    <xf numFmtId="0" fontId="0" fillId="5" borderId="10" xfId="0" applyFont="1" applyFill="1" applyBorder="1"/>
    <xf numFmtId="0" fontId="0" fillId="6" borderId="10" xfId="0" applyFont="1" applyFill="1" applyBorder="1"/>
    <xf numFmtId="0" fontId="0" fillId="6" borderId="11" xfId="0" applyFont="1" applyFill="1" applyBorder="1"/>
    <xf numFmtId="166" fontId="0" fillId="0" borderId="1" xfId="0" applyNumberFormat="1" applyBorder="1"/>
    <xf numFmtId="0" fontId="0" fillId="0" borderId="7" xfId="0" applyBorder="1"/>
    <xf numFmtId="0" fontId="11" fillId="4" borderId="0" xfId="0" applyFont="1" applyFill="1" applyAlignment="1">
      <alignment horizontal="center" vertical="top"/>
    </xf>
    <xf numFmtId="0" fontId="0" fillId="9" borderId="1" xfId="0" applyFill="1" applyBorder="1"/>
    <xf numFmtId="14" fontId="0" fillId="0" borderId="4" xfId="0" applyNumberFormat="1" applyBorder="1"/>
    <xf numFmtId="14" fontId="0" fillId="5" borderId="2" xfId="0" applyNumberFormat="1" applyFont="1" applyFill="1" applyBorder="1"/>
    <xf numFmtId="14" fontId="0" fillId="6" borderId="2" xfId="0" applyNumberFormat="1" applyFont="1" applyFill="1" applyBorder="1"/>
    <xf numFmtId="14" fontId="0" fillId="6" borderId="4" xfId="0" applyNumberFormat="1" applyFont="1" applyFill="1" applyBorder="1"/>
    <xf numFmtId="14" fontId="0" fillId="0" borderId="0" xfId="0" applyNumberFormat="1"/>
    <xf numFmtId="0" fontId="13" fillId="10" borderId="0" xfId="0" applyFont="1" applyFill="1"/>
    <xf numFmtId="0" fontId="14" fillId="10" borderId="0" xfId="0" applyFont="1" applyFill="1"/>
    <xf numFmtId="0" fontId="0" fillId="0" borderId="0" xfId="0" applyBorder="1"/>
    <xf numFmtId="0" fontId="19" fillId="0" borderId="0" xfId="0" applyFont="1"/>
    <xf numFmtId="0" fontId="27" fillId="0" borderId="0" xfId="0" applyFont="1"/>
    <xf numFmtId="0" fontId="30" fillId="0" borderId="0" xfId="0" applyFont="1"/>
    <xf numFmtId="0" fontId="33" fillId="0" borderId="0" xfId="0" applyFont="1"/>
    <xf numFmtId="0" fontId="37" fillId="0" borderId="0" xfId="0" applyFont="1"/>
    <xf numFmtId="0" fontId="40" fillId="11" borderId="1" xfId="0" applyFont="1" applyFill="1" applyBorder="1"/>
    <xf numFmtId="0" fontId="44" fillId="0" borderId="0" xfId="0" applyFont="1"/>
    <xf numFmtId="0" fontId="50" fillId="0" borderId="0" xfId="0" applyFont="1"/>
    <xf numFmtId="0" fontId="48" fillId="0" borderId="0" xfId="0" applyFont="1"/>
    <xf numFmtId="1" fontId="0" fillId="0" borderId="0" xfId="0" applyNumberFormat="1"/>
    <xf numFmtId="1" fontId="0" fillId="0" borderId="0" xfId="0" applyNumberFormat="1" applyAlignment="1">
      <alignment horizontal="left"/>
    </xf>
    <xf numFmtId="0" fontId="53" fillId="0" borderId="0" xfId="0" applyFont="1" applyAlignment="1">
      <alignment horizontal="justify" vertical="center"/>
    </xf>
    <xf numFmtId="0" fontId="53" fillId="0" borderId="0" xfId="0" applyFont="1"/>
    <xf numFmtId="0" fontId="19" fillId="0" borderId="0" xfId="0" applyFont="1"/>
    <xf numFmtId="0" fontId="0" fillId="0" borderId="0" xfId="0"/>
    <xf numFmtId="0" fontId="43" fillId="0" borderId="0" xfId="0" applyFont="1"/>
    <xf numFmtId="0" fontId="44" fillId="0" borderId="0" xfId="0" applyFont="1"/>
    <xf numFmtId="0" fontId="0" fillId="0" borderId="0" xfId="0"/>
    <xf numFmtId="0" fontId="44" fillId="0" borderId="0" xfId="0" applyFont="1" applyAlignment="1">
      <alignment horizontal="justify" vertical="center"/>
    </xf>
    <xf numFmtId="0" fontId="56" fillId="0" borderId="0" xfId="0" applyFont="1"/>
    <xf numFmtId="0" fontId="58" fillId="0" borderId="0" xfId="0" applyFont="1"/>
    <xf numFmtId="0" fontId="59" fillId="0" borderId="0" xfId="0" applyFont="1"/>
    <xf numFmtId="0" fontId="62" fillId="0" borderId="2" xfId="1" applyFont="1" applyBorder="1"/>
    <xf numFmtId="0" fontId="62" fillId="0" borderId="1" xfId="1" applyFont="1" applyBorder="1"/>
    <xf numFmtId="0" fontId="1" fillId="0" borderId="2" xfId="1" applyFill="1" applyBorder="1"/>
    <xf numFmtId="0" fontId="0" fillId="0" borderId="1" xfId="0" quotePrefix="1" applyBorder="1"/>
    <xf numFmtId="0" fontId="0" fillId="0" borderId="0" xfId="0"/>
    <xf numFmtId="0" fontId="44" fillId="0" borderId="0" xfId="0" applyFont="1"/>
    <xf numFmtId="0" fontId="67" fillId="0" borderId="6" xfId="1" applyFont="1" applyBorder="1"/>
    <xf numFmtId="0" fontId="67" fillId="0" borderId="7" xfId="1" applyFont="1" applyBorder="1"/>
    <xf numFmtId="0" fontId="67" fillId="0" borderId="3" xfId="1" applyFont="1" applyBorder="1"/>
    <xf numFmtId="0" fontId="68" fillId="0" borderId="5" xfId="1" applyFont="1" applyBorder="1"/>
    <xf numFmtId="0" fontId="68" fillId="0" borderId="8" xfId="1" applyFont="1" applyBorder="1"/>
    <xf numFmtId="0" fontId="68" fillId="0" borderId="8" xfId="1" applyFont="1" applyFill="1" applyBorder="1"/>
    <xf numFmtId="0" fontId="69" fillId="0" borderId="1" xfId="1" applyFont="1" applyBorder="1"/>
    <xf numFmtId="0" fontId="69" fillId="0" borderId="0" xfId="1" applyFont="1"/>
    <xf numFmtId="0" fontId="70" fillId="0" borderId="12" xfId="1" applyFont="1" applyBorder="1"/>
    <xf numFmtId="0" fontId="68" fillId="0" borderId="11" xfId="1" applyFont="1" applyBorder="1"/>
    <xf numFmtId="0" fontId="68" fillId="0" borderId="10" xfId="1" applyFont="1" applyBorder="1"/>
    <xf numFmtId="0" fontId="68" fillId="0" borderId="1" xfId="1" applyFont="1" applyBorder="1"/>
    <xf numFmtId="0" fontId="70" fillId="0" borderId="1" xfId="1" applyFont="1" applyBorder="1"/>
    <xf numFmtId="0" fontId="71" fillId="0" borderId="1" xfId="1" applyFont="1" applyBorder="1"/>
    <xf numFmtId="0" fontId="71" fillId="0" borderId="1" xfId="1" applyFont="1" applyFill="1" applyBorder="1"/>
    <xf numFmtId="0" fontId="68" fillId="0" borderId="4" xfId="1" applyFont="1" applyBorder="1"/>
    <xf numFmtId="0" fontId="68" fillId="0" borderId="0" xfId="0" applyFont="1"/>
    <xf numFmtId="0" fontId="68" fillId="0" borderId="0" xfId="0" applyFont="1" applyAlignment="1">
      <alignment horizontal="justify" vertical="center"/>
    </xf>
    <xf numFmtId="0" fontId="68" fillId="0" borderId="0" xfId="1" applyFont="1" applyBorder="1"/>
    <xf numFmtId="0" fontId="68" fillId="0" borderId="1" xfId="1" applyFont="1" applyFill="1" applyBorder="1"/>
    <xf numFmtId="2" fontId="0" fillId="0" borderId="1" xfId="0" applyNumberFormat="1" applyBorder="1"/>
    <xf numFmtId="1" fontId="0" fillId="0" borderId="1" xfId="0" applyNumberFormat="1" applyBorder="1"/>
    <xf numFmtId="9" fontId="0" fillId="0" borderId="1" xfId="0" applyNumberFormat="1" applyBorder="1"/>
    <xf numFmtId="9" fontId="0" fillId="0" borderId="0" xfId="0" applyNumberFormat="1"/>
    <xf numFmtId="167" fontId="0" fillId="0" borderId="1" xfId="0" applyNumberFormat="1" applyBorder="1"/>
    <xf numFmtId="168" fontId="0" fillId="0" borderId="1" xfId="0" applyNumberFormat="1" applyBorder="1"/>
    <xf numFmtId="1" fontId="0" fillId="5" borderId="17" xfId="0" applyNumberFormat="1" applyFont="1" applyFill="1" applyBorder="1"/>
    <xf numFmtId="1" fontId="0" fillId="7" borderId="2" xfId="0" applyNumberFormat="1" applyFont="1" applyFill="1" applyBorder="1"/>
    <xf numFmtId="1" fontId="0" fillId="0" borderId="2" xfId="0" applyNumberFormat="1" applyFont="1" applyBorder="1"/>
    <xf numFmtId="1" fontId="0" fillId="0" borderId="4" xfId="0" applyNumberFormat="1" applyFont="1" applyBorder="1"/>
    <xf numFmtId="1" fontId="0" fillId="0" borderId="5" xfId="0" applyNumberFormat="1" applyBorder="1"/>
    <xf numFmtId="1" fontId="0" fillId="0" borderId="8" xfId="0" applyNumberFormat="1" applyBorder="1"/>
    <xf numFmtId="2" fontId="0" fillId="0" borderId="9" xfId="0" applyNumberFormat="1" applyBorder="1"/>
    <xf numFmtId="2" fontId="0" fillId="0" borderId="7" xfId="0" applyNumberFormat="1" applyBorder="1"/>
    <xf numFmtId="2" fontId="0" fillId="0" borderId="4" xfId="0" applyNumberFormat="1" applyBorder="1"/>
    <xf numFmtId="2" fontId="0" fillId="0" borderId="2" xfId="0" applyNumberFormat="1" applyBorder="1"/>
    <xf numFmtId="0" fontId="1" fillId="0" borderId="0" xfId="1" applyAlignment="1">
      <alignment horizontal="center"/>
    </xf>
    <xf numFmtId="0" fontId="54" fillId="0" borderId="0" xfId="0" applyFont="1" applyAlignment="1">
      <alignment horizontal="center" vertical="center" readingOrder="1"/>
    </xf>
    <xf numFmtId="0" fontId="48" fillId="0" borderId="0" xfId="0" applyFont="1"/>
    <xf numFmtId="0" fontId="63" fillId="0" borderId="0" xfId="0" applyFont="1"/>
    <xf numFmtId="0" fontId="60" fillId="0" borderId="0" xfId="0" applyFont="1"/>
    <xf numFmtId="0" fontId="64" fillId="0" borderId="0" xfId="0" applyFont="1"/>
    <xf numFmtId="0" fontId="47" fillId="0" borderId="0" xfId="0" applyFont="1"/>
    <xf numFmtId="0" fontId="65" fillId="0" borderId="0" xfId="0" applyFont="1"/>
    <xf numFmtId="0" fontId="25" fillId="0" borderId="0" xfId="0" applyFont="1"/>
    <xf numFmtId="0" fontId="19" fillId="0" borderId="0" xfId="0" applyFont="1"/>
    <xf numFmtId="0" fontId="42" fillId="0" borderId="0" xfId="0" applyFont="1"/>
    <xf numFmtId="0" fontId="46" fillId="0" borderId="0" xfId="0" applyFont="1"/>
    <xf numFmtId="0" fontId="22" fillId="0" borderId="0" xfId="0" applyFont="1" applyBorder="1"/>
    <xf numFmtId="0" fontId="23" fillId="0" borderId="0" xfId="0" applyFont="1"/>
    <xf numFmtId="0" fontId="20" fillId="0" borderId="0" xfId="0" applyFont="1"/>
    <xf numFmtId="0" fontId="17" fillId="0" borderId="0" xfId="0" applyFont="1"/>
    <xf numFmtId="0" fontId="0" fillId="0" borderId="0" xfId="0"/>
    <xf numFmtId="0" fontId="0" fillId="0" borderId="0" xfId="0" applyBorder="1"/>
    <xf numFmtId="0" fontId="16" fillId="0" borderId="0" xfId="0" applyFont="1" applyBorder="1"/>
    <xf numFmtId="0" fontId="5" fillId="0" borderId="0" xfId="0" applyFont="1"/>
    <xf numFmtId="0" fontId="18" fillId="0" borderId="0" xfId="0" applyFont="1"/>
    <xf numFmtId="0" fontId="27" fillId="0" borderId="0" xfId="0" applyFont="1"/>
    <xf numFmtId="0" fontId="28" fillId="0" borderId="0" xfId="0" applyFont="1"/>
    <xf numFmtId="0" fontId="26" fillId="0" borderId="0" xfId="0" applyFont="1"/>
    <xf numFmtId="0" fontId="29" fillId="0" borderId="0" xfId="0" applyFont="1"/>
    <xf numFmtId="0" fontId="24" fillId="0" borderId="0" xfId="0" applyFont="1"/>
    <xf numFmtId="0" fontId="15" fillId="0" borderId="0" xfId="0" applyFont="1"/>
    <xf numFmtId="0" fontId="34" fillId="0" borderId="0" xfId="0" applyFont="1"/>
    <xf numFmtId="0" fontId="35" fillId="0" borderId="0" xfId="0" applyFont="1"/>
    <xf numFmtId="0" fontId="43" fillId="0" borderId="0" xfId="0" applyFont="1"/>
    <xf numFmtId="0" fontId="41" fillId="0" borderId="0" xfId="0" applyFont="1"/>
    <xf numFmtId="0" fontId="45" fillId="0" borderId="0" xfId="0" applyFont="1"/>
    <xf numFmtId="0" fontId="50" fillId="0" borderId="0" xfId="0" applyFont="1"/>
    <xf numFmtId="0" fontId="49" fillId="0" borderId="0" xfId="0" applyFont="1"/>
    <xf numFmtId="0" fontId="44" fillId="0" borderId="0" xfId="0" applyFont="1"/>
    <xf numFmtId="0" fontId="51" fillId="0" borderId="0" xfId="0" applyFont="1"/>
    <xf numFmtId="0" fontId="57" fillId="0" borderId="0" xfId="0" applyFont="1"/>
    <xf numFmtId="0" fontId="52" fillId="0" borderId="0" xfId="0" applyFont="1"/>
    <xf numFmtId="0" fontId="43" fillId="11" borderId="0" xfId="0" applyFont="1" applyFill="1"/>
    <xf numFmtId="49" fontId="55" fillId="0" borderId="0" xfId="0" applyNumberFormat="1" applyFont="1" applyAlignment="1">
      <alignment vertical="center"/>
    </xf>
    <xf numFmtId="49" fontId="53" fillId="0" borderId="0" xfId="0" applyNumberFormat="1" applyFont="1" applyAlignment="1">
      <alignment vertical="center"/>
    </xf>
    <xf numFmtId="0" fontId="53" fillId="0" borderId="0" xfId="0" applyFont="1" applyAlignment="1">
      <alignment horizontal="justify" vertical="center"/>
    </xf>
    <xf numFmtId="0" fontId="56" fillId="0" borderId="0" xfId="0" applyFont="1"/>
    <xf numFmtId="0" fontId="61" fillId="0" borderId="0" xfId="0" applyFont="1"/>
    <xf numFmtId="0" fontId="66" fillId="0" borderId="0" xfId="0" applyFont="1"/>
  </cellXfs>
  <cellStyles count="2">
    <cellStyle name="Обычный" xfId="0" builtinId="0"/>
    <cellStyle name="Обычный 2" xfId="1" xr:uid="{D158504E-E19E-2F44-9F33-CFD7D832B8EE}"/>
  </cellStyles>
  <dxfs count="151">
    <dxf>
      <numFmt numFmtId="2" formatCode="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border outline="0">
        <top style="thin">
          <color indexed="64"/>
        </top>
      </border>
    </dxf>
    <dxf>
      <border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numFmt numFmtId="1" formatCode="0"/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19" formatCode="dd/mm/yyyy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</dxf>
    <dxf>
      <numFmt numFmtId="168" formatCode="#,##0\ &quot;₽&quot;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7" formatCode="_-* #,##0\ &quot;₽&quot;_-;\-* #,##0\ &quot;₽&quot;_-;_-* &quot;-&quot;??\ &quot;₽&quot;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7" formatCode="_-* #,##0\ &quot;₽&quot;_-;\-* #,##0\ &quot;₽&quot;_-;_-* &quot;-&quot;??\ &quot;₽&quot;_-;_-@_-"/>
    </dxf>
    <dxf>
      <fill>
        <patternFill patternType="solid">
          <bgColor theme="3" tint="0.39997558519241921"/>
        </patternFill>
      </fill>
    </dxf>
    <dxf>
      <fill>
        <patternFill patternType="solid">
          <bgColor theme="3" tint="0.39997558519241921"/>
        </patternFill>
      </fill>
    </dxf>
    <dxf>
      <font>
        <color theme="2" tint="-0.89999084444715716"/>
      </font>
    </dxf>
    <dxf>
      <font>
        <color theme="2" tint="-0.89999084444715716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_-* #,##0\ [$₽-419]_-;\-* #,##0\ [$₽-419]_-;_-* &quot;-&quot;??\ [$₽-419]_-;_-@_-"/>
    </dxf>
    <dxf>
      <numFmt numFmtId="166" formatCode="_-* #,##0\ [$₽-419]_-;\-* #,##0\ [$₽-419]_-;_-* &quot;-&quot;??\ [$₽-419]_-;_-@_-"/>
    </dxf>
    <dxf>
      <numFmt numFmtId="13" formatCode="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Segoe UI"/>
        <family val="2"/>
        <charset val="204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Segoe UI"/>
        <family val="2"/>
        <charset val="204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indexed="64"/>
        </top>
      </border>
    </dxf>
    <dxf>
      <border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Segoe UI"/>
        <family val="2"/>
        <charset val="204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Segoe UI"/>
        <family val="2"/>
        <charset val="204"/>
        <scheme val="none"/>
      </font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 outline="0">
        <top style="thin">
          <color indexed="64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Segoe UI"/>
        <family val="2"/>
        <charset val="204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charset val="204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07/relationships/slicerCache" Target="slicerCaches/slicerCache4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07/relationships/slicerCache" Target="slicerCaches/slicerCache3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29" Type="http://schemas.microsoft.com/office/2007/relationships/slicerCache" Target="slicerCaches/slicerCache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2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1.xml"/><Relationship Id="rId28" Type="http://schemas.microsoft.com/office/2007/relationships/slicerCache" Target="slicerCaches/slicerCache6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31" Type="http://schemas.microsoft.com/office/2007/relationships/slicerCache" Target="slicerCaches/slicerCache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4.xml"/><Relationship Id="rId27" Type="http://schemas.microsoft.com/office/2007/relationships/slicerCache" Target="slicerCaches/slicerCache5.xml"/><Relationship Id="rId30" Type="http://schemas.microsoft.com/office/2007/relationships/slicerCache" Target="slicerCaches/slicerCache8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[Заключительный урок_Работа для портфолио.xlsx]Продажи магазинов!Сводная таблица1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 продаж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'Продажи магазинов'!$B$3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'Продажи магазинов'!$A$4:$A$23</c:f>
              <c:multiLvlStrCache>
                <c:ptCount val="17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'Продажи магазинов'!$B$4:$B$23</c:f>
              <c:numCache>
                <c:formatCode>0</c:formatCode>
                <c:ptCount val="17"/>
                <c:pt idx="0">
                  <c:v>2716</c:v>
                </c:pt>
                <c:pt idx="1">
                  <c:v>2061</c:v>
                </c:pt>
                <c:pt idx="2">
                  <c:v>9801</c:v>
                </c:pt>
                <c:pt idx="3">
                  <c:v>5318</c:v>
                </c:pt>
                <c:pt idx="4">
                  <c:v>5847</c:v>
                </c:pt>
                <c:pt idx="5">
                  <c:v>984</c:v>
                </c:pt>
                <c:pt idx="6">
                  <c:v>3323</c:v>
                </c:pt>
                <c:pt idx="7">
                  <c:v>6755</c:v>
                </c:pt>
                <c:pt idx="8">
                  <c:v>4806</c:v>
                </c:pt>
                <c:pt idx="9">
                  <c:v>2439</c:v>
                </c:pt>
                <c:pt idx="10">
                  <c:v>4727</c:v>
                </c:pt>
                <c:pt idx="11">
                  <c:v>3677</c:v>
                </c:pt>
                <c:pt idx="12">
                  <c:v>3906</c:v>
                </c:pt>
                <c:pt idx="13">
                  <c:v>6075</c:v>
                </c:pt>
                <c:pt idx="14">
                  <c:v>9123</c:v>
                </c:pt>
                <c:pt idx="15">
                  <c:v>4175</c:v>
                </c:pt>
                <c:pt idx="16">
                  <c:v>3552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9B-424A-AD07-4FB665FE47C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43367279"/>
        <c:axId val="1690569455"/>
      </c:lineChart>
      <c:catAx>
        <c:axId val="1643367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0569455"/>
        <c:crosses val="autoZero"/>
        <c:auto val="1"/>
        <c:lblAlgn val="ctr"/>
        <c:lblOffset val="100"/>
        <c:noMultiLvlLbl val="0"/>
      </c:catAx>
      <c:valAx>
        <c:axId val="1690569455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367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[Заключительный урок_Работа для портфолио.xlsx]Суммарные продажи по магазинам!Сводная таблица4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 </a:t>
            </a:r>
            <a:r>
              <a:rPr lang="ru-RU"/>
              <a:t>пр продуктовым сетям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магазинам'!$C$3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'Суммарные продажи по магазинам'!$B$4:$B$24</c:f>
              <c:strCache>
                <c:ptCount val="20"/>
                <c:pt idx="0">
                  <c:v>О'кей</c:v>
                </c:pt>
                <c:pt idx="1">
                  <c:v>Гиперглобус</c:v>
                </c:pt>
                <c:pt idx="2">
                  <c:v>Мосмарт</c:v>
                </c:pt>
                <c:pt idx="3">
                  <c:v>Спар</c:v>
                </c:pt>
                <c:pt idx="4">
                  <c:v>Верный</c:v>
                </c:pt>
                <c:pt idx="5">
                  <c:v>Городской Супермаркет</c:v>
                </c:pt>
                <c:pt idx="6">
                  <c:v>Ароматный Мир</c:v>
                </c:pt>
                <c:pt idx="7">
                  <c:v>Седьмой Континент</c:v>
                </c:pt>
                <c:pt idx="8">
                  <c:v>Бристоль</c:v>
                </c:pt>
                <c:pt idx="9">
                  <c:v>Мираторг</c:v>
                </c:pt>
                <c:pt idx="10">
                  <c:v>Метро</c:v>
                </c:pt>
                <c:pt idx="11">
                  <c:v>Лента</c:v>
                </c:pt>
                <c:pt idx="12">
                  <c:v>Магнит</c:v>
                </c:pt>
                <c:pt idx="13">
                  <c:v>Азбука Вкуса</c:v>
                </c:pt>
                <c:pt idx="14">
                  <c:v>Перекресток</c:v>
                </c:pt>
                <c:pt idx="15">
                  <c:v>Карусель</c:v>
                </c:pt>
                <c:pt idx="16">
                  <c:v>Дикси</c:v>
                </c:pt>
                <c:pt idx="17">
                  <c:v>Ашан</c:v>
                </c:pt>
                <c:pt idx="18">
                  <c:v>Пятерочка</c:v>
                </c:pt>
                <c:pt idx="19">
                  <c:v>Билла</c:v>
                </c:pt>
              </c:strCache>
            </c:strRef>
          </c:cat>
          <c:val>
            <c:numRef>
              <c:f>'Суммарные продажи по магазинам'!$C$4:$C$24</c:f>
              <c:numCache>
                <c:formatCode>_-* #\ ##0\ [$₽-419]_-;\-* #\ ##0\ [$₽-419]_-;_-* "-"??\ [$₽-419]_-;_-@_-</c:formatCode>
                <c:ptCount val="20"/>
                <c:pt idx="0">
                  <c:v>52844</c:v>
                </c:pt>
                <c:pt idx="1">
                  <c:v>51789</c:v>
                </c:pt>
                <c:pt idx="2">
                  <c:v>49580</c:v>
                </c:pt>
                <c:pt idx="3">
                  <c:v>48746</c:v>
                </c:pt>
                <c:pt idx="4">
                  <c:v>47028</c:v>
                </c:pt>
                <c:pt idx="5">
                  <c:v>43098</c:v>
                </c:pt>
                <c:pt idx="6">
                  <c:v>42837</c:v>
                </c:pt>
                <c:pt idx="7">
                  <c:v>41106</c:v>
                </c:pt>
                <c:pt idx="8">
                  <c:v>41010</c:v>
                </c:pt>
                <c:pt idx="9">
                  <c:v>40029</c:v>
                </c:pt>
                <c:pt idx="10">
                  <c:v>39168</c:v>
                </c:pt>
                <c:pt idx="11">
                  <c:v>38312</c:v>
                </c:pt>
                <c:pt idx="12">
                  <c:v>37636</c:v>
                </c:pt>
                <c:pt idx="13">
                  <c:v>36448</c:v>
                </c:pt>
                <c:pt idx="14">
                  <c:v>36436</c:v>
                </c:pt>
                <c:pt idx="15">
                  <c:v>35012</c:v>
                </c:pt>
                <c:pt idx="16">
                  <c:v>32463</c:v>
                </c:pt>
                <c:pt idx="17">
                  <c:v>31954</c:v>
                </c:pt>
                <c:pt idx="18">
                  <c:v>27662</c:v>
                </c:pt>
                <c:pt idx="19">
                  <c:v>27275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80-4DDF-A1A0-D7B5A04FC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3632911"/>
        <c:axId val="357722879"/>
      </c:barChart>
      <c:catAx>
        <c:axId val="37363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722879"/>
        <c:crosses val="autoZero"/>
        <c:auto val="1"/>
        <c:lblAlgn val="ctr"/>
        <c:lblOffset val="100"/>
        <c:noMultiLvlLbl val="0"/>
      </c:catAx>
      <c:valAx>
        <c:axId val="3577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\ [$₽-419]_-;\-* #\ ##0\ [$₽-419]_-;_-* &quot;-&quot;??\ [$₽-419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632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[Заключительный урок_Работа для портфолио.xlsx]Выгода клиентам!Сводная таблица3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Средний дисконт </a:t>
            </a:r>
            <a:r>
              <a:rPr lang="ru-RU" baseline="0"/>
              <a:t>по магазинам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'Выгода клиентам'!$B$3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84B-486C-B540-9319D0FBCBB7}"/>
              </c:ext>
            </c:extLst>
          </c:dPt>
          <c:cat>
            <c:strRef>
              <c:f>'Выгода клиентам'!$A$4:$A$24</c:f>
              <c:strCache>
                <c:ptCount val="20"/>
                <c:pt idx="0">
                  <c:v>Лента</c:v>
                </c:pt>
                <c:pt idx="1">
                  <c:v>Седьмой Континент</c:v>
                </c:pt>
                <c:pt idx="2">
                  <c:v>Азбука Вкуса</c:v>
                </c:pt>
                <c:pt idx="3">
                  <c:v>Городской Супермаркет</c:v>
                </c:pt>
                <c:pt idx="4">
                  <c:v>О'кей</c:v>
                </c:pt>
                <c:pt idx="5">
                  <c:v>Билла</c:v>
                </c:pt>
                <c:pt idx="6">
                  <c:v>Бристоль</c:v>
                </c:pt>
                <c:pt idx="7">
                  <c:v>Карусель</c:v>
                </c:pt>
                <c:pt idx="8">
                  <c:v>Мираторг</c:v>
                </c:pt>
                <c:pt idx="9">
                  <c:v>Мосмарт</c:v>
                </c:pt>
                <c:pt idx="10">
                  <c:v>Ароматный Мир</c:v>
                </c:pt>
                <c:pt idx="11">
                  <c:v>Метро</c:v>
                </c:pt>
                <c:pt idx="12">
                  <c:v>Магнит</c:v>
                </c:pt>
                <c:pt idx="13">
                  <c:v>Ашан</c:v>
                </c:pt>
                <c:pt idx="14">
                  <c:v>Гиперглобус</c:v>
                </c:pt>
                <c:pt idx="15">
                  <c:v>Перекресток</c:v>
                </c:pt>
                <c:pt idx="16">
                  <c:v>Дикси</c:v>
                </c:pt>
                <c:pt idx="17">
                  <c:v>Верный</c:v>
                </c:pt>
                <c:pt idx="18">
                  <c:v>Спар</c:v>
                </c:pt>
                <c:pt idx="19">
                  <c:v>Пятерочка</c:v>
                </c:pt>
              </c:strCache>
            </c:strRef>
          </c:cat>
          <c:val>
            <c:numRef>
              <c:f>'Выгода клиентам'!$B$4:$B$24</c:f>
              <c:numCache>
                <c:formatCode>0%</c:formatCode>
                <c:ptCount val="20"/>
                <c:pt idx="0">
                  <c:v>0.17826418198106705</c:v>
                </c:pt>
                <c:pt idx="1">
                  <c:v>0.12027883353753854</c:v>
                </c:pt>
                <c:pt idx="2">
                  <c:v>8.017348971104106E-2</c:v>
                </c:pt>
                <c:pt idx="3">
                  <c:v>5.0194119715021406E-2</c:v>
                </c:pt>
                <c:pt idx="4">
                  <c:v>4.8339535829857047E-2</c:v>
                </c:pt>
                <c:pt idx="5">
                  <c:v>4.6920239619870387E-2</c:v>
                </c:pt>
                <c:pt idx="6">
                  <c:v>4.1097529232281542E-2</c:v>
                </c:pt>
                <c:pt idx="7">
                  <c:v>2.283796825271486E-2</c:v>
                </c:pt>
                <c:pt idx="8">
                  <c:v>1.9666569680539477E-2</c:v>
                </c:pt>
                <c:pt idx="9">
                  <c:v>1.6782604126174851E-2</c:v>
                </c:pt>
                <c:pt idx="10">
                  <c:v>1.3217531199423564E-2</c:v>
                </c:pt>
                <c:pt idx="11">
                  <c:v>1.1643927992225913E-2</c:v>
                </c:pt>
                <c:pt idx="12">
                  <c:v>1.0003932401486179E-2</c:v>
                </c:pt>
                <c:pt idx="13">
                  <c:v>3.787300868011257E-3</c:v>
                </c:pt>
                <c:pt idx="14">
                  <c:v>-4.3891814272891275E-3</c:v>
                </c:pt>
                <c:pt idx="15">
                  <c:v>-8.9399917037796331E-3</c:v>
                </c:pt>
                <c:pt idx="16">
                  <c:v>-2.2201319172438391E-2</c:v>
                </c:pt>
                <c:pt idx="17">
                  <c:v>-4.4405019515377203E-2</c:v>
                </c:pt>
                <c:pt idx="18">
                  <c:v>-5.43257492655142E-2</c:v>
                </c:pt>
                <c:pt idx="19">
                  <c:v>-0.10584372424588477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4B-486C-B540-9319D0FBC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5258799"/>
        <c:axId val="465259279"/>
      </c:barChart>
      <c:catAx>
        <c:axId val="46525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5259279"/>
        <c:crosses val="autoZero"/>
        <c:auto val="1"/>
        <c:lblAlgn val="ctr"/>
        <c:lblOffset val="100"/>
        <c:noMultiLvlLbl val="0"/>
      </c:catAx>
      <c:valAx>
        <c:axId val="46525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Выгода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525879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[Заключительный урок_Работа для портфолио.xlsx]Анализ цен внутри категории по !Сводная таблица1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Анализ цен внутри категории по поставщикам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65000"/>
                  <a:lumOff val="35000"/>
                </a:sysClr>
              </a:solidFill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65000"/>
                  <a:lumOff val="35000"/>
                </a:sysClr>
              </a:solidFill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65000"/>
                  <a:lumOff val="35000"/>
                </a:sysClr>
              </a:solidFill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65000"/>
                  <a:lumOff val="35000"/>
                </a:sysClr>
              </a:solidFill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65000"/>
                  <a:lumOff val="35000"/>
                </a:sysClr>
              </a:solidFill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'Анализ цен внутри категории по 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  <c15:showLeaderLines val="0"/>
              </c:ext>
            </c:extLst>
          </c:dLbls>
          <c:cat>
            <c:strRef>
              <c:f>'Анализ цен внутри категории по '!$A$4:$A$82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'Анализ цен внутри категории по '!$B$4:$B$82</c:f>
              <c:numCache>
                <c:formatCode>_-* #\ ##0\ "₽"_-;\-* #\ ##0\ "₽"_-;_-* "-"??\ "₽"_-;_-@_-</c:formatCode>
                <c:ptCount val="78"/>
                <c:pt idx="0">
                  <c:v>2928.9999999999991</c:v>
                </c:pt>
                <c:pt idx="1">
                  <c:v>1846</c:v>
                </c:pt>
                <c:pt idx="2">
                  <c:v>6411.9999999999973</c:v>
                </c:pt>
                <c:pt idx="3">
                  <c:v>504</c:v>
                </c:pt>
                <c:pt idx="4">
                  <c:v>5248</c:v>
                </c:pt>
                <c:pt idx="5">
                  <c:v>2243.9999999999995</c:v>
                </c:pt>
                <c:pt idx="6">
                  <c:v>4942.9999999999982</c:v>
                </c:pt>
                <c:pt idx="7">
                  <c:v>2569.0000000000005</c:v>
                </c:pt>
                <c:pt idx="8">
                  <c:v>4297</c:v>
                </c:pt>
                <c:pt idx="9">
                  <c:v>5885.0000000000018</c:v>
                </c:pt>
                <c:pt idx="10">
                  <c:v>1089</c:v>
                </c:pt>
                <c:pt idx="11">
                  <c:v>420</c:v>
                </c:pt>
                <c:pt idx="12">
                  <c:v>2225</c:v>
                </c:pt>
                <c:pt idx="13">
                  <c:v>3111.9999999999995</c:v>
                </c:pt>
                <c:pt idx="14">
                  <c:v>1511</c:v>
                </c:pt>
                <c:pt idx="15">
                  <c:v>1762.0000000000002</c:v>
                </c:pt>
                <c:pt idx="16">
                  <c:v>2433</c:v>
                </c:pt>
                <c:pt idx="17">
                  <c:v>6756.9999999999982</c:v>
                </c:pt>
                <c:pt idx="18">
                  <c:v>2609</c:v>
                </c:pt>
                <c:pt idx="19">
                  <c:v>3548</c:v>
                </c:pt>
                <c:pt idx="20">
                  <c:v>3493</c:v>
                </c:pt>
                <c:pt idx="21">
                  <c:v>4584.9999999999991</c:v>
                </c:pt>
                <c:pt idx="22">
                  <c:v>6852.0000000000009</c:v>
                </c:pt>
                <c:pt idx="23">
                  <c:v>387</c:v>
                </c:pt>
                <c:pt idx="24">
                  <c:v>2229</c:v>
                </c:pt>
                <c:pt idx="25">
                  <c:v>1848</c:v>
                </c:pt>
                <c:pt idx="26">
                  <c:v>2671</c:v>
                </c:pt>
                <c:pt idx="27">
                  <c:v>4945.9999999999991</c:v>
                </c:pt>
                <c:pt idx="28">
                  <c:v>2814</c:v>
                </c:pt>
                <c:pt idx="29">
                  <c:v>796</c:v>
                </c:pt>
                <c:pt idx="30">
                  <c:v>4286.9999999999991</c:v>
                </c:pt>
                <c:pt idx="31">
                  <c:v>3973.9999999999995</c:v>
                </c:pt>
                <c:pt idx="32">
                  <c:v>2802</c:v>
                </c:pt>
                <c:pt idx="33">
                  <c:v>4199.9999999999991</c:v>
                </c:pt>
                <c:pt idx="34">
                  <c:v>2189</c:v>
                </c:pt>
                <c:pt idx="35">
                  <c:v>3621.9999999999991</c:v>
                </c:pt>
                <c:pt idx="36">
                  <c:v>4430.9999999999991</c:v>
                </c:pt>
                <c:pt idx="37">
                  <c:v>82</c:v>
                </c:pt>
                <c:pt idx="38">
                  <c:v>3799.0000000000005</c:v>
                </c:pt>
                <c:pt idx="39">
                  <c:v>4525</c:v>
                </c:pt>
                <c:pt idx="40">
                  <c:v>2107</c:v>
                </c:pt>
                <c:pt idx="41">
                  <c:v>5165.0000000000009</c:v>
                </c:pt>
                <c:pt idx="42">
                  <c:v>3283.0000000000005</c:v>
                </c:pt>
                <c:pt idx="43">
                  <c:v>10236.999999999998</c:v>
                </c:pt>
                <c:pt idx="44">
                  <c:v>3537.9999999999991</c:v>
                </c:pt>
                <c:pt idx="45">
                  <c:v>4810</c:v>
                </c:pt>
                <c:pt idx="46">
                  <c:v>3507.0000000000005</c:v>
                </c:pt>
                <c:pt idx="47">
                  <c:v>2120.0000000000005</c:v>
                </c:pt>
                <c:pt idx="48">
                  <c:v>5928.9999999999982</c:v>
                </c:pt>
                <c:pt idx="49">
                  <c:v>6053.0000000000018</c:v>
                </c:pt>
                <c:pt idx="50">
                  <c:v>2902.0000000000005</c:v>
                </c:pt>
                <c:pt idx="51">
                  <c:v>4987.9999999999991</c:v>
                </c:pt>
                <c:pt idx="52">
                  <c:v>3165.9999999999995</c:v>
                </c:pt>
                <c:pt idx="53">
                  <c:v>878</c:v>
                </c:pt>
                <c:pt idx="54">
                  <c:v>3405</c:v>
                </c:pt>
                <c:pt idx="55">
                  <c:v>2796</c:v>
                </c:pt>
                <c:pt idx="56">
                  <c:v>2736.9999999999995</c:v>
                </c:pt>
                <c:pt idx="57">
                  <c:v>2164.0000000000005</c:v>
                </c:pt>
                <c:pt idx="58">
                  <c:v>2080</c:v>
                </c:pt>
                <c:pt idx="59">
                  <c:v>1608</c:v>
                </c:pt>
                <c:pt idx="60">
                  <c:v>2842.9999999999995</c:v>
                </c:pt>
                <c:pt idx="61">
                  <c:v>3604.0000000000014</c:v>
                </c:pt>
                <c:pt idx="62">
                  <c:v>4630.0000000000009</c:v>
                </c:pt>
                <c:pt idx="63">
                  <c:v>8943</c:v>
                </c:pt>
                <c:pt idx="64">
                  <c:v>1127</c:v>
                </c:pt>
                <c:pt idx="65">
                  <c:v>3022.9999999999995</c:v>
                </c:pt>
                <c:pt idx="66">
                  <c:v>3358.0000000000005</c:v>
                </c:pt>
                <c:pt idx="67">
                  <c:v>9023</c:v>
                </c:pt>
                <c:pt idx="68">
                  <c:v>2526</c:v>
                </c:pt>
                <c:pt idx="69">
                  <c:v>4226.0000000000018</c:v>
                </c:pt>
                <c:pt idx="70">
                  <c:v>1281</c:v>
                </c:pt>
                <c:pt idx="71">
                  <c:v>2222</c:v>
                </c:pt>
                <c:pt idx="72">
                  <c:v>2870.9999999999995</c:v>
                </c:pt>
                <c:pt idx="73">
                  <c:v>4059</c:v>
                </c:pt>
                <c:pt idx="74">
                  <c:v>4171</c:v>
                </c:pt>
                <c:pt idx="75">
                  <c:v>4970</c:v>
                </c:pt>
                <c:pt idx="76">
                  <c:v>2091.9999999999995</c:v>
                </c:pt>
                <c:pt idx="77">
                  <c:v>2772.9999999999995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16-497B-BAE2-C8855D2B4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29192848"/>
        <c:axId val="1829205328"/>
        <c:axId val="0"/>
      </c:bar3DChart>
      <c:catAx>
        <c:axId val="182919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9205328"/>
        <c:crosses val="autoZero"/>
        <c:auto val="1"/>
        <c:lblAlgn val="ctr"/>
        <c:lblOffset val="100"/>
        <c:noMultiLvlLbl val="0"/>
      </c:catAx>
      <c:valAx>
        <c:axId val="18292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\ &quot;₽&quot;_-;\-* #\ ##0\ &quot;₽&quot;_-;_-* &quot;-&quot;??\ &quot;₽&quot;_-;_-@_-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9192848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[Заключительный урок_Работа для портфолио.xlsx]Суммарные продажи по поставщика!Сводная таблица2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Суммарные продажи по поставщикам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поставщика'!$B$3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'Суммарные продажи по поставщика'!$A$4:$A$82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'Суммарные продажи по поставщика'!$B$4:$B$82</c:f>
              <c:numCache>
                <c:formatCode>0</c:formatCode>
                <c:ptCount val="78"/>
                <c:pt idx="0">
                  <c:v>8954</c:v>
                </c:pt>
                <c:pt idx="1">
                  <c:v>6186</c:v>
                </c:pt>
                <c:pt idx="2">
                  <c:v>21191</c:v>
                </c:pt>
                <c:pt idx="3">
                  <c:v>1529</c:v>
                </c:pt>
                <c:pt idx="4">
                  <c:v>15751</c:v>
                </c:pt>
                <c:pt idx="5">
                  <c:v>8568</c:v>
                </c:pt>
                <c:pt idx="6">
                  <c:v>13772</c:v>
                </c:pt>
                <c:pt idx="7">
                  <c:v>6367</c:v>
                </c:pt>
                <c:pt idx="8">
                  <c:v>12207</c:v>
                </c:pt>
                <c:pt idx="9">
                  <c:v>18368</c:v>
                </c:pt>
                <c:pt idx="10">
                  <c:v>3892</c:v>
                </c:pt>
                <c:pt idx="11">
                  <c:v>1201</c:v>
                </c:pt>
                <c:pt idx="12">
                  <c:v>5903</c:v>
                </c:pt>
                <c:pt idx="13">
                  <c:v>9699</c:v>
                </c:pt>
                <c:pt idx="14">
                  <c:v>4813</c:v>
                </c:pt>
                <c:pt idx="15">
                  <c:v>6364</c:v>
                </c:pt>
                <c:pt idx="16">
                  <c:v>5915</c:v>
                </c:pt>
                <c:pt idx="17">
                  <c:v>20462</c:v>
                </c:pt>
                <c:pt idx="18">
                  <c:v>7420</c:v>
                </c:pt>
                <c:pt idx="19">
                  <c:v>11630</c:v>
                </c:pt>
                <c:pt idx="20">
                  <c:v>12474</c:v>
                </c:pt>
                <c:pt idx="21">
                  <c:v>17471</c:v>
                </c:pt>
                <c:pt idx="22">
                  <c:v>20345</c:v>
                </c:pt>
                <c:pt idx="23">
                  <c:v>1082</c:v>
                </c:pt>
                <c:pt idx="24">
                  <c:v>7239</c:v>
                </c:pt>
                <c:pt idx="25">
                  <c:v>6133</c:v>
                </c:pt>
                <c:pt idx="26">
                  <c:v>8861</c:v>
                </c:pt>
                <c:pt idx="27">
                  <c:v>18739</c:v>
                </c:pt>
                <c:pt idx="28">
                  <c:v>8841</c:v>
                </c:pt>
                <c:pt idx="29">
                  <c:v>1546</c:v>
                </c:pt>
                <c:pt idx="30">
                  <c:v>12813</c:v>
                </c:pt>
                <c:pt idx="31">
                  <c:v>10451</c:v>
                </c:pt>
                <c:pt idx="32">
                  <c:v>6329</c:v>
                </c:pt>
                <c:pt idx="33">
                  <c:v>9294</c:v>
                </c:pt>
                <c:pt idx="34">
                  <c:v>6162</c:v>
                </c:pt>
                <c:pt idx="35">
                  <c:v>9123</c:v>
                </c:pt>
                <c:pt idx="36">
                  <c:v>15507</c:v>
                </c:pt>
                <c:pt idx="37">
                  <c:v>82</c:v>
                </c:pt>
                <c:pt idx="38">
                  <c:v>12899</c:v>
                </c:pt>
                <c:pt idx="39">
                  <c:v>10223</c:v>
                </c:pt>
                <c:pt idx="40">
                  <c:v>5099</c:v>
                </c:pt>
                <c:pt idx="41">
                  <c:v>15581</c:v>
                </c:pt>
                <c:pt idx="42">
                  <c:v>9286</c:v>
                </c:pt>
                <c:pt idx="43">
                  <c:v>29430</c:v>
                </c:pt>
                <c:pt idx="44">
                  <c:v>9900</c:v>
                </c:pt>
                <c:pt idx="45">
                  <c:v>14154</c:v>
                </c:pt>
                <c:pt idx="46">
                  <c:v>10714</c:v>
                </c:pt>
                <c:pt idx="47">
                  <c:v>8047</c:v>
                </c:pt>
                <c:pt idx="48">
                  <c:v>13987</c:v>
                </c:pt>
                <c:pt idx="49">
                  <c:v>16874</c:v>
                </c:pt>
                <c:pt idx="50">
                  <c:v>8649</c:v>
                </c:pt>
                <c:pt idx="51">
                  <c:v>13106</c:v>
                </c:pt>
                <c:pt idx="52">
                  <c:v>12712</c:v>
                </c:pt>
                <c:pt idx="53">
                  <c:v>3625</c:v>
                </c:pt>
                <c:pt idx="54">
                  <c:v>10168</c:v>
                </c:pt>
                <c:pt idx="55">
                  <c:v>8237</c:v>
                </c:pt>
                <c:pt idx="56">
                  <c:v>10813</c:v>
                </c:pt>
                <c:pt idx="57">
                  <c:v>5878</c:v>
                </c:pt>
                <c:pt idx="58">
                  <c:v>6781</c:v>
                </c:pt>
                <c:pt idx="59">
                  <c:v>5299</c:v>
                </c:pt>
                <c:pt idx="60">
                  <c:v>8905</c:v>
                </c:pt>
                <c:pt idx="61">
                  <c:v>12078</c:v>
                </c:pt>
                <c:pt idx="62">
                  <c:v>14457</c:v>
                </c:pt>
                <c:pt idx="63">
                  <c:v>24200</c:v>
                </c:pt>
                <c:pt idx="64">
                  <c:v>2748</c:v>
                </c:pt>
                <c:pt idx="65">
                  <c:v>8502</c:v>
                </c:pt>
                <c:pt idx="66">
                  <c:v>10620</c:v>
                </c:pt>
                <c:pt idx="67">
                  <c:v>24872</c:v>
                </c:pt>
                <c:pt idx="68">
                  <c:v>5896</c:v>
                </c:pt>
                <c:pt idx="69">
                  <c:v>13056</c:v>
                </c:pt>
                <c:pt idx="70">
                  <c:v>3104</c:v>
                </c:pt>
                <c:pt idx="71">
                  <c:v>7224</c:v>
                </c:pt>
                <c:pt idx="72">
                  <c:v>8543</c:v>
                </c:pt>
                <c:pt idx="73">
                  <c:v>11100</c:v>
                </c:pt>
                <c:pt idx="74">
                  <c:v>11937</c:v>
                </c:pt>
                <c:pt idx="75">
                  <c:v>12851</c:v>
                </c:pt>
                <c:pt idx="76">
                  <c:v>7964</c:v>
                </c:pt>
                <c:pt idx="77">
                  <c:v>8230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70-4B41-9102-AEBDABD4F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9202928"/>
        <c:axId val="1820611344"/>
      </c:barChart>
      <c:catAx>
        <c:axId val="182920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0611344"/>
        <c:crosses val="autoZero"/>
        <c:auto val="1"/>
        <c:lblAlgn val="ctr"/>
        <c:lblOffset val="100"/>
        <c:noMultiLvlLbl val="0"/>
      </c:catAx>
      <c:valAx>
        <c:axId val="182061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920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[Заключительный урок_Работа для портфолио.xlsx]Суммарные продажи по категориям!Сводная таблица3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Суммарные продажи по категориям</a:t>
            </a:r>
          </a:p>
        </c:rich>
      </c:tx>
      <c:layout>
        <c:manualLayout>
          <c:xMode val="edge"/>
          <c:yMode val="edge"/>
          <c:x val="0.4313624561144821"/>
          <c:y val="6.60378481181936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'Суммарные продажи по категориям'!$A$4:$A$24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'Суммарные продажи по категориям'!$B$4:$B$24</c:f>
              <c:numCache>
                <c:formatCode>_-* #\ ##0\ "₽"_-;\-* #\ ##0\ "₽"_-;_-* "-"??\ "₽"_-;_-@_-</c:formatCode>
                <c:ptCount val="20"/>
                <c:pt idx="0">
                  <c:v>41745</c:v>
                </c:pt>
                <c:pt idx="1">
                  <c:v>21313</c:v>
                </c:pt>
                <c:pt idx="2">
                  <c:v>48797</c:v>
                </c:pt>
                <c:pt idx="3">
                  <c:v>30543</c:v>
                </c:pt>
                <c:pt idx="4">
                  <c:v>28053</c:v>
                </c:pt>
                <c:pt idx="5">
                  <c:v>66945</c:v>
                </c:pt>
                <c:pt idx="6">
                  <c:v>42165</c:v>
                </c:pt>
                <c:pt idx="7">
                  <c:v>47223</c:v>
                </c:pt>
                <c:pt idx="8">
                  <c:v>31147</c:v>
                </c:pt>
                <c:pt idx="9">
                  <c:v>39632</c:v>
                </c:pt>
                <c:pt idx="10">
                  <c:v>27375</c:v>
                </c:pt>
                <c:pt idx="11">
                  <c:v>32430</c:v>
                </c:pt>
                <c:pt idx="12">
                  <c:v>44151</c:v>
                </c:pt>
                <c:pt idx="13">
                  <c:v>45862</c:v>
                </c:pt>
                <c:pt idx="14">
                  <c:v>44468</c:v>
                </c:pt>
                <c:pt idx="15">
                  <c:v>44265</c:v>
                </c:pt>
                <c:pt idx="16">
                  <c:v>33802</c:v>
                </c:pt>
                <c:pt idx="17">
                  <c:v>42352</c:v>
                </c:pt>
                <c:pt idx="18">
                  <c:v>43626</c:v>
                </c:pt>
                <c:pt idx="19">
                  <c:v>44539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B9-4E8B-8C1A-AF6D2CA94C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9201488"/>
        <c:axId val="1829201008"/>
      </c:barChart>
      <c:catAx>
        <c:axId val="182920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9201008"/>
        <c:crosses val="autoZero"/>
        <c:auto val="1"/>
        <c:lblAlgn val="ctr"/>
        <c:lblOffset val="100"/>
        <c:noMultiLvlLbl val="0"/>
      </c:catAx>
      <c:valAx>
        <c:axId val="182920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\ &quot;₽&quot;_-;\-* #\ ##0\ &quot;₽&quot;_-;_-* &quot;-&quot;??\ &quot;₽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920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[Заключительный урок_Работа для портфолио.xlsx]Среднее кол-во по категориям!Сводная таблица4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кол-во по категориям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'Среднее кол-во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'Среднее кол-во по категориям'!$A$4:$A$24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'Среднее кол-во по категориям'!$B$4:$B$24</c:f>
              <c:numCache>
                <c:formatCode>0</c:formatCode>
                <c:ptCount val="20"/>
                <c:pt idx="0">
                  <c:v>2.7627118644067798</c:v>
                </c:pt>
                <c:pt idx="1">
                  <c:v>2.8846153846153846</c:v>
                </c:pt>
                <c:pt idx="2">
                  <c:v>2.9838709677419355</c:v>
                </c:pt>
                <c:pt idx="3">
                  <c:v>3.0476190476190474</c:v>
                </c:pt>
                <c:pt idx="4">
                  <c:v>2.7209302325581395</c:v>
                </c:pt>
                <c:pt idx="5">
                  <c:v>2.941860465116279</c:v>
                </c:pt>
                <c:pt idx="6">
                  <c:v>3.2380952380952381</c:v>
                </c:pt>
                <c:pt idx="7">
                  <c:v>3.1272727272727274</c:v>
                </c:pt>
                <c:pt idx="8">
                  <c:v>3.1463414634146343</c:v>
                </c:pt>
                <c:pt idx="9">
                  <c:v>3.0638297872340425</c:v>
                </c:pt>
                <c:pt idx="10">
                  <c:v>3.1875</c:v>
                </c:pt>
                <c:pt idx="11">
                  <c:v>3.1282051282051282</c:v>
                </c:pt>
                <c:pt idx="12">
                  <c:v>3.1355932203389831</c:v>
                </c:pt>
                <c:pt idx="13">
                  <c:v>2.9827586206896552</c:v>
                </c:pt>
                <c:pt idx="14">
                  <c:v>3.0754716981132075</c:v>
                </c:pt>
                <c:pt idx="15">
                  <c:v>2.5873015873015874</c:v>
                </c:pt>
                <c:pt idx="16">
                  <c:v>2.9534883720930232</c:v>
                </c:pt>
                <c:pt idx="17">
                  <c:v>3.0909090909090908</c:v>
                </c:pt>
                <c:pt idx="18">
                  <c:v>2.9272727272727272</c:v>
                </c:pt>
                <c:pt idx="19">
                  <c:v>3.0588235294117645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9-457D-9093-DF1DEA652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20609904"/>
        <c:axId val="1820600304"/>
      </c:barChart>
      <c:catAx>
        <c:axId val="182060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0600304"/>
        <c:crosses val="autoZero"/>
        <c:auto val="1"/>
        <c:lblAlgn val="ctr"/>
        <c:lblOffset val="100"/>
        <c:noMultiLvlLbl val="0"/>
      </c:catAx>
      <c:valAx>
        <c:axId val="182060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0609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[Заключительный урок_Работа для портфолио.xlsx]География клиента!Сводная таблица1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ru-RU"/>
              <a:t>Распределение клиентов по странам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'География клиента'!$B$3</c:f>
              <c:strCache>
                <c:ptCount val="1"/>
                <c:pt idx="0">
                  <c:v>Итог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'География клиента'!$A$4:$A$10</c:f>
              <c:strCache>
                <c:ptCount val="6"/>
                <c:pt idx="0">
                  <c:v>Россия</c:v>
                </c:pt>
                <c:pt idx="1">
                  <c:v>Узбекистан</c:v>
                </c:pt>
                <c:pt idx="2">
                  <c:v>Украина</c:v>
                </c:pt>
                <c:pt idx="3">
                  <c:v>Таджикистан</c:v>
                </c:pt>
                <c:pt idx="4">
                  <c:v>Беларусь</c:v>
                </c:pt>
                <c:pt idx="5">
                  <c:v>не найдено</c:v>
                </c:pt>
              </c:strCache>
            </c:strRef>
          </c:cat>
          <c:val>
            <c:numRef>
              <c:f>'География клиента'!$B$4:$B$10</c:f>
              <c:numCache>
                <c:formatCode>0</c:formatCode>
                <c:ptCount val="6"/>
                <c:pt idx="0">
                  <c:v>145</c:v>
                </c:pt>
                <c:pt idx="1">
                  <c:v>85</c:v>
                </c:pt>
                <c:pt idx="2">
                  <c:v>77</c:v>
                </c:pt>
                <c:pt idx="3">
                  <c:v>74</c:v>
                </c:pt>
                <c:pt idx="4">
                  <c:v>51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21-46A5-819D-03979C556D1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690006319"/>
        <c:axId val="1690005839"/>
      </c:barChart>
      <c:catAx>
        <c:axId val="169000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0005839"/>
        <c:crosses val="autoZero"/>
        <c:auto val="1"/>
        <c:lblAlgn val="ctr"/>
        <c:lblOffset val="100"/>
        <c:noMultiLvlLbl val="0"/>
      </c:catAx>
      <c:valAx>
        <c:axId val="1690005839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900063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[Заключительный урок_Работа для портфолио.xlsx]Кол-во клиентов в программе лоя!Сводная таблица1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Кол-во клиентов в программе лояльности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'Кол-во клиентов в программе лоя'!$B$3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'Кол-во клиентов в программе лоя'!$A$4:$A$6</c:f>
              <c:strCache>
                <c:ptCount val="2"/>
                <c:pt idx="0">
                  <c:v>да</c:v>
                </c:pt>
                <c:pt idx="1">
                  <c:v>нет</c:v>
                </c:pt>
              </c:strCache>
            </c:strRef>
          </c:cat>
          <c:val>
            <c:numRef>
              <c:f>'Кол-во клиентов в программе лоя'!$B$4:$B$6</c:f>
              <c:numCache>
                <c:formatCode>0</c:formatCode>
                <c:ptCount val="2"/>
                <c:pt idx="0">
                  <c:v>54948</c:v>
                </c:pt>
                <c:pt idx="1">
                  <c:v>54989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21-458B-884B-F4E5C9BF5BD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234305856"/>
        <c:axId val="1234293376"/>
      </c:barChart>
      <c:catAx>
        <c:axId val="123430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4293376"/>
        <c:crosses val="autoZero"/>
        <c:auto val="1"/>
        <c:lblAlgn val="ctr"/>
        <c:lblOffset val="100"/>
        <c:noMultiLvlLbl val="0"/>
      </c:catAx>
      <c:valAx>
        <c:axId val="123429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430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[Заключительный урок_Работа для портфолио.xlsx]Лайфтайм клиентов!Сводная таблица1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Лайфтайм клиентов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'Лайфтайм клиентов'!$B$3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'Лайфтайм клиентов'!$A$4:$A$438</c:f>
              <c:strCache>
                <c:ptCount val="434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22</c:v>
                </c:pt>
                <c:pt idx="73">
                  <c:v>22</c:v>
                </c:pt>
                <c:pt idx="74">
                  <c:v>22</c:v>
                </c:pt>
                <c:pt idx="75">
                  <c:v>22</c:v>
                </c:pt>
                <c:pt idx="76">
                  <c:v>22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22</c:v>
                </c:pt>
                <c:pt idx="90">
                  <c:v>22</c:v>
                </c:pt>
                <c:pt idx="91">
                  <c:v>22</c:v>
                </c:pt>
                <c:pt idx="92">
                  <c:v>22</c:v>
                </c:pt>
                <c:pt idx="93">
                  <c:v>22</c:v>
                </c:pt>
                <c:pt idx="94">
                  <c:v>22</c:v>
                </c:pt>
                <c:pt idx="95">
                  <c:v>22</c:v>
                </c:pt>
                <c:pt idx="96">
                  <c:v>22</c:v>
                </c:pt>
                <c:pt idx="97">
                  <c:v>22</c:v>
                </c:pt>
                <c:pt idx="98">
                  <c:v>22</c:v>
                </c:pt>
                <c:pt idx="99">
                  <c:v>22</c:v>
                </c:pt>
                <c:pt idx="100">
                  <c:v>22</c:v>
                </c:pt>
                <c:pt idx="101">
                  <c:v>22</c:v>
                </c:pt>
                <c:pt idx="102">
                  <c:v>23</c:v>
                </c:pt>
                <c:pt idx="103">
                  <c:v>23</c:v>
                </c:pt>
                <c:pt idx="104">
                  <c:v>23</c:v>
                </c:pt>
                <c:pt idx="105">
                  <c:v>23</c:v>
                </c:pt>
                <c:pt idx="106">
                  <c:v>23</c:v>
                </c:pt>
                <c:pt idx="107">
                  <c:v>23</c:v>
                </c:pt>
                <c:pt idx="108">
                  <c:v>23</c:v>
                </c:pt>
                <c:pt idx="109">
                  <c:v>23</c:v>
                </c:pt>
                <c:pt idx="110">
                  <c:v>23</c:v>
                </c:pt>
                <c:pt idx="111">
                  <c:v>23</c:v>
                </c:pt>
                <c:pt idx="112">
                  <c:v>23</c:v>
                </c:pt>
                <c:pt idx="113">
                  <c:v>23</c:v>
                </c:pt>
                <c:pt idx="114">
                  <c:v>23</c:v>
                </c:pt>
                <c:pt idx="115">
                  <c:v>23</c:v>
                </c:pt>
                <c:pt idx="116">
                  <c:v>23</c:v>
                </c:pt>
                <c:pt idx="117">
                  <c:v>23</c:v>
                </c:pt>
                <c:pt idx="118">
                  <c:v>23</c:v>
                </c:pt>
                <c:pt idx="119">
                  <c:v>23</c:v>
                </c:pt>
                <c:pt idx="120">
                  <c:v>23</c:v>
                </c:pt>
                <c:pt idx="121">
                  <c:v>23</c:v>
                </c:pt>
                <c:pt idx="122">
                  <c:v>23</c:v>
                </c:pt>
                <c:pt idx="123">
                  <c:v>23</c:v>
                </c:pt>
                <c:pt idx="124">
                  <c:v>23</c:v>
                </c:pt>
                <c:pt idx="125">
                  <c:v>23</c:v>
                </c:pt>
                <c:pt idx="126">
                  <c:v>23</c:v>
                </c:pt>
                <c:pt idx="127">
                  <c:v>23</c:v>
                </c:pt>
                <c:pt idx="128">
                  <c:v>23</c:v>
                </c:pt>
                <c:pt idx="129">
                  <c:v>23</c:v>
                </c:pt>
                <c:pt idx="130">
                  <c:v>23</c:v>
                </c:pt>
                <c:pt idx="131">
                  <c:v>23</c:v>
                </c:pt>
                <c:pt idx="132">
                  <c:v>24</c:v>
                </c:pt>
                <c:pt idx="133">
                  <c:v>24</c:v>
                </c:pt>
                <c:pt idx="134">
                  <c:v>24</c:v>
                </c:pt>
                <c:pt idx="135">
                  <c:v>24</c:v>
                </c:pt>
                <c:pt idx="136">
                  <c:v>24</c:v>
                </c:pt>
                <c:pt idx="137">
                  <c:v>24</c:v>
                </c:pt>
                <c:pt idx="138">
                  <c:v>24</c:v>
                </c:pt>
                <c:pt idx="139">
                  <c:v>24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24</c:v>
                </c:pt>
                <c:pt idx="144">
                  <c:v>24</c:v>
                </c:pt>
                <c:pt idx="145">
                  <c:v>24</c:v>
                </c:pt>
                <c:pt idx="146">
                  <c:v>24</c:v>
                </c:pt>
                <c:pt idx="147">
                  <c:v>24</c:v>
                </c:pt>
                <c:pt idx="148">
                  <c:v>24</c:v>
                </c:pt>
                <c:pt idx="149">
                  <c:v>24</c:v>
                </c:pt>
                <c:pt idx="150">
                  <c:v>24</c:v>
                </c:pt>
                <c:pt idx="151">
                  <c:v>24</c:v>
                </c:pt>
                <c:pt idx="152">
                  <c:v>24</c:v>
                </c:pt>
                <c:pt idx="153">
                  <c:v>24</c:v>
                </c:pt>
                <c:pt idx="154">
                  <c:v>24</c:v>
                </c:pt>
                <c:pt idx="155">
                  <c:v>24</c:v>
                </c:pt>
                <c:pt idx="156">
                  <c:v>24</c:v>
                </c:pt>
                <c:pt idx="157">
                  <c:v>24</c:v>
                </c:pt>
                <c:pt idx="158">
                  <c:v>24</c:v>
                </c:pt>
                <c:pt idx="159">
                  <c:v>24</c:v>
                </c:pt>
                <c:pt idx="160">
                  <c:v>24</c:v>
                </c:pt>
                <c:pt idx="161">
                  <c:v>24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26</c:v>
                </c:pt>
                <c:pt idx="196">
                  <c:v>26</c:v>
                </c:pt>
                <c:pt idx="197">
                  <c:v>26</c:v>
                </c:pt>
                <c:pt idx="198">
                  <c:v>26</c:v>
                </c:pt>
                <c:pt idx="199">
                  <c:v>26</c:v>
                </c:pt>
                <c:pt idx="200">
                  <c:v>26</c:v>
                </c:pt>
                <c:pt idx="201">
                  <c:v>26</c:v>
                </c:pt>
                <c:pt idx="202">
                  <c:v>26</c:v>
                </c:pt>
                <c:pt idx="203">
                  <c:v>26</c:v>
                </c:pt>
                <c:pt idx="204">
                  <c:v>26</c:v>
                </c:pt>
                <c:pt idx="205">
                  <c:v>26</c:v>
                </c:pt>
                <c:pt idx="206">
                  <c:v>26</c:v>
                </c:pt>
                <c:pt idx="207">
                  <c:v>26</c:v>
                </c:pt>
                <c:pt idx="208">
                  <c:v>26</c:v>
                </c:pt>
                <c:pt idx="209">
                  <c:v>26</c:v>
                </c:pt>
                <c:pt idx="210">
                  <c:v>26</c:v>
                </c:pt>
                <c:pt idx="211">
                  <c:v>26</c:v>
                </c:pt>
                <c:pt idx="212">
                  <c:v>26</c:v>
                </c:pt>
                <c:pt idx="213">
                  <c:v>26</c:v>
                </c:pt>
                <c:pt idx="214">
                  <c:v>26</c:v>
                </c:pt>
                <c:pt idx="215">
                  <c:v>26</c:v>
                </c:pt>
                <c:pt idx="216">
                  <c:v>26</c:v>
                </c:pt>
                <c:pt idx="217">
                  <c:v>26</c:v>
                </c:pt>
                <c:pt idx="218">
                  <c:v>26</c:v>
                </c:pt>
                <c:pt idx="219">
                  <c:v>26</c:v>
                </c:pt>
                <c:pt idx="220">
                  <c:v>26</c:v>
                </c:pt>
                <c:pt idx="221">
                  <c:v>26</c:v>
                </c:pt>
                <c:pt idx="222">
                  <c:v>27</c:v>
                </c:pt>
                <c:pt idx="223">
                  <c:v>27</c:v>
                </c:pt>
                <c:pt idx="224">
                  <c:v>27</c:v>
                </c:pt>
                <c:pt idx="225">
                  <c:v>27</c:v>
                </c:pt>
                <c:pt idx="226">
                  <c:v>27</c:v>
                </c:pt>
                <c:pt idx="227">
                  <c:v>27</c:v>
                </c:pt>
                <c:pt idx="228">
                  <c:v>27</c:v>
                </c:pt>
                <c:pt idx="229">
                  <c:v>27</c:v>
                </c:pt>
                <c:pt idx="230">
                  <c:v>27</c:v>
                </c:pt>
                <c:pt idx="231">
                  <c:v>27</c:v>
                </c:pt>
                <c:pt idx="232">
                  <c:v>27</c:v>
                </c:pt>
                <c:pt idx="233">
                  <c:v>27</c:v>
                </c:pt>
                <c:pt idx="234">
                  <c:v>27</c:v>
                </c:pt>
                <c:pt idx="235">
                  <c:v>27</c:v>
                </c:pt>
                <c:pt idx="236">
                  <c:v>27</c:v>
                </c:pt>
                <c:pt idx="237">
                  <c:v>27</c:v>
                </c:pt>
                <c:pt idx="238">
                  <c:v>27</c:v>
                </c:pt>
                <c:pt idx="239">
                  <c:v>27</c:v>
                </c:pt>
                <c:pt idx="240">
                  <c:v>27</c:v>
                </c:pt>
                <c:pt idx="241">
                  <c:v>27</c:v>
                </c:pt>
                <c:pt idx="242">
                  <c:v>27</c:v>
                </c:pt>
                <c:pt idx="243">
                  <c:v>27</c:v>
                </c:pt>
                <c:pt idx="244">
                  <c:v>27</c:v>
                </c:pt>
                <c:pt idx="245">
                  <c:v>27</c:v>
                </c:pt>
                <c:pt idx="246">
                  <c:v>27</c:v>
                </c:pt>
                <c:pt idx="247">
                  <c:v>27</c:v>
                </c:pt>
                <c:pt idx="248">
                  <c:v>27</c:v>
                </c:pt>
                <c:pt idx="249">
                  <c:v>27</c:v>
                </c:pt>
                <c:pt idx="250">
                  <c:v>27</c:v>
                </c:pt>
                <c:pt idx="251">
                  <c:v>27</c:v>
                </c:pt>
                <c:pt idx="252">
                  <c:v>28</c:v>
                </c:pt>
                <c:pt idx="253">
                  <c:v>28</c:v>
                </c:pt>
                <c:pt idx="254">
                  <c:v>28</c:v>
                </c:pt>
                <c:pt idx="255">
                  <c:v>28</c:v>
                </c:pt>
                <c:pt idx="256">
                  <c:v>28</c:v>
                </c:pt>
                <c:pt idx="257">
                  <c:v>28</c:v>
                </c:pt>
                <c:pt idx="258">
                  <c:v>28</c:v>
                </c:pt>
                <c:pt idx="259">
                  <c:v>28</c:v>
                </c:pt>
                <c:pt idx="260">
                  <c:v>28</c:v>
                </c:pt>
                <c:pt idx="261">
                  <c:v>28</c:v>
                </c:pt>
                <c:pt idx="262">
                  <c:v>28</c:v>
                </c:pt>
                <c:pt idx="263">
                  <c:v>28</c:v>
                </c:pt>
                <c:pt idx="264">
                  <c:v>28</c:v>
                </c:pt>
                <c:pt idx="265">
                  <c:v>28</c:v>
                </c:pt>
                <c:pt idx="266">
                  <c:v>28</c:v>
                </c:pt>
                <c:pt idx="267">
                  <c:v>28</c:v>
                </c:pt>
                <c:pt idx="268">
                  <c:v>28</c:v>
                </c:pt>
                <c:pt idx="269">
                  <c:v>28</c:v>
                </c:pt>
                <c:pt idx="270">
                  <c:v>28</c:v>
                </c:pt>
                <c:pt idx="271">
                  <c:v>28</c:v>
                </c:pt>
                <c:pt idx="272">
                  <c:v>28</c:v>
                </c:pt>
                <c:pt idx="273">
                  <c:v>28</c:v>
                </c:pt>
                <c:pt idx="274">
                  <c:v>28</c:v>
                </c:pt>
                <c:pt idx="275">
                  <c:v>28</c:v>
                </c:pt>
                <c:pt idx="276">
                  <c:v>28</c:v>
                </c:pt>
                <c:pt idx="277">
                  <c:v>28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29</c:v>
                </c:pt>
                <c:pt idx="283">
                  <c:v>29</c:v>
                </c:pt>
                <c:pt idx="284">
                  <c:v>29</c:v>
                </c:pt>
                <c:pt idx="285">
                  <c:v>29</c:v>
                </c:pt>
                <c:pt idx="286">
                  <c:v>29</c:v>
                </c:pt>
                <c:pt idx="287">
                  <c:v>29</c:v>
                </c:pt>
                <c:pt idx="288">
                  <c:v>29</c:v>
                </c:pt>
                <c:pt idx="289">
                  <c:v>29</c:v>
                </c:pt>
                <c:pt idx="290">
                  <c:v>29</c:v>
                </c:pt>
                <c:pt idx="291">
                  <c:v>29</c:v>
                </c:pt>
                <c:pt idx="292">
                  <c:v>29</c:v>
                </c:pt>
                <c:pt idx="293">
                  <c:v>29</c:v>
                </c:pt>
                <c:pt idx="294">
                  <c:v>29</c:v>
                </c:pt>
                <c:pt idx="295">
                  <c:v>29</c:v>
                </c:pt>
                <c:pt idx="296">
                  <c:v>29</c:v>
                </c:pt>
                <c:pt idx="297">
                  <c:v>29</c:v>
                </c:pt>
                <c:pt idx="298">
                  <c:v>29</c:v>
                </c:pt>
                <c:pt idx="299">
                  <c:v>29</c:v>
                </c:pt>
                <c:pt idx="300">
                  <c:v>29</c:v>
                </c:pt>
                <c:pt idx="301">
                  <c:v>29</c:v>
                </c:pt>
                <c:pt idx="302">
                  <c:v>29</c:v>
                </c:pt>
                <c:pt idx="303">
                  <c:v>29</c:v>
                </c:pt>
                <c:pt idx="304">
                  <c:v>29</c:v>
                </c:pt>
                <c:pt idx="305">
                  <c:v>29</c:v>
                </c:pt>
                <c:pt idx="306">
                  <c:v>29</c:v>
                </c:pt>
                <c:pt idx="307">
                  <c:v>29</c:v>
                </c:pt>
                <c:pt idx="308">
                  <c:v>29</c:v>
                </c:pt>
                <c:pt idx="309">
                  <c:v>29</c:v>
                </c:pt>
                <c:pt idx="310">
                  <c:v>29</c:v>
                </c:pt>
                <c:pt idx="311">
                  <c:v>29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30</c:v>
                </c:pt>
                <c:pt idx="322">
                  <c:v>30</c:v>
                </c:pt>
                <c:pt idx="323">
                  <c:v>30</c:v>
                </c:pt>
                <c:pt idx="324">
                  <c:v>30</c:v>
                </c:pt>
                <c:pt idx="325">
                  <c:v>30</c:v>
                </c:pt>
                <c:pt idx="326">
                  <c:v>30</c:v>
                </c:pt>
                <c:pt idx="327">
                  <c:v>30</c:v>
                </c:pt>
                <c:pt idx="328">
                  <c:v>30</c:v>
                </c:pt>
                <c:pt idx="329">
                  <c:v>30</c:v>
                </c:pt>
                <c:pt idx="330">
                  <c:v>30</c:v>
                </c:pt>
                <c:pt idx="331">
                  <c:v>30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30</c:v>
                </c:pt>
                <c:pt idx="337">
                  <c:v>30</c:v>
                </c:pt>
                <c:pt idx="338">
                  <c:v>30</c:v>
                </c:pt>
                <c:pt idx="339">
                  <c:v>30</c:v>
                </c:pt>
                <c:pt idx="340">
                  <c:v>30</c:v>
                </c:pt>
                <c:pt idx="341">
                  <c:v>30</c:v>
                </c:pt>
                <c:pt idx="342">
                  <c:v>31</c:v>
                </c:pt>
                <c:pt idx="343">
                  <c:v>31</c:v>
                </c:pt>
                <c:pt idx="344">
                  <c:v>31</c:v>
                </c:pt>
                <c:pt idx="345">
                  <c:v>31</c:v>
                </c:pt>
                <c:pt idx="346">
                  <c:v>31</c:v>
                </c:pt>
                <c:pt idx="347">
                  <c:v>31</c:v>
                </c:pt>
                <c:pt idx="348">
                  <c:v>31</c:v>
                </c:pt>
                <c:pt idx="349">
                  <c:v>31</c:v>
                </c:pt>
                <c:pt idx="350">
                  <c:v>31</c:v>
                </c:pt>
                <c:pt idx="351">
                  <c:v>31</c:v>
                </c:pt>
                <c:pt idx="352">
                  <c:v>31</c:v>
                </c:pt>
                <c:pt idx="353">
                  <c:v>31</c:v>
                </c:pt>
                <c:pt idx="354">
                  <c:v>31</c:v>
                </c:pt>
                <c:pt idx="355">
                  <c:v>31</c:v>
                </c:pt>
                <c:pt idx="356">
                  <c:v>31</c:v>
                </c:pt>
                <c:pt idx="357">
                  <c:v>31</c:v>
                </c:pt>
                <c:pt idx="358">
                  <c:v>31</c:v>
                </c:pt>
                <c:pt idx="359">
                  <c:v>31</c:v>
                </c:pt>
                <c:pt idx="360">
                  <c:v>31</c:v>
                </c:pt>
                <c:pt idx="361">
                  <c:v>31</c:v>
                </c:pt>
                <c:pt idx="362">
                  <c:v>31</c:v>
                </c:pt>
                <c:pt idx="363">
                  <c:v>31</c:v>
                </c:pt>
                <c:pt idx="364">
                  <c:v>31</c:v>
                </c:pt>
                <c:pt idx="365">
                  <c:v>31</c:v>
                </c:pt>
                <c:pt idx="366">
                  <c:v>31</c:v>
                </c:pt>
                <c:pt idx="367">
                  <c:v>31</c:v>
                </c:pt>
                <c:pt idx="368">
                  <c:v>31</c:v>
                </c:pt>
                <c:pt idx="369">
                  <c:v>31</c:v>
                </c:pt>
                <c:pt idx="370">
                  <c:v>31</c:v>
                </c:pt>
                <c:pt idx="371">
                  <c:v>31</c:v>
                </c:pt>
                <c:pt idx="372">
                  <c:v>32</c:v>
                </c:pt>
                <c:pt idx="373">
                  <c:v>32</c:v>
                </c:pt>
                <c:pt idx="374">
                  <c:v>32</c:v>
                </c:pt>
                <c:pt idx="375">
                  <c:v>32</c:v>
                </c:pt>
                <c:pt idx="376">
                  <c:v>32</c:v>
                </c:pt>
                <c:pt idx="377">
                  <c:v>32</c:v>
                </c:pt>
                <c:pt idx="378">
                  <c:v>32</c:v>
                </c:pt>
                <c:pt idx="379">
                  <c:v>32</c:v>
                </c:pt>
                <c:pt idx="380">
                  <c:v>32</c:v>
                </c:pt>
                <c:pt idx="381">
                  <c:v>32</c:v>
                </c:pt>
                <c:pt idx="382">
                  <c:v>32</c:v>
                </c:pt>
                <c:pt idx="383">
                  <c:v>32</c:v>
                </c:pt>
                <c:pt idx="384">
                  <c:v>32</c:v>
                </c:pt>
                <c:pt idx="385">
                  <c:v>32</c:v>
                </c:pt>
                <c:pt idx="386">
                  <c:v>32</c:v>
                </c:pt>
                <c:pt idx="387">
                  <c:v>32</c:v>
                </c:pt>
                <c:pt idx="388">
                  <c:v>32</c:v>
                </c:pt>
                <c:pt idx="389">
                  <c:v>32</c:v>
                </c:pt>
                <c:pt idx="390">
                  <c:v>32</c:v>
                </c:pt>
                <c:pt idx="391">
                  <c:v>32</c:v>
                </c:pt>
                <c:pt idx="392">
                  <c:v>32</c:v>
                </c:pt>
                <c:pt idx="393">
                  <c:v>32</c:v>
                </c:pt>
                <c:pt idx="394">
                  <c:v>32</c:v>
                </c:pt>
                <c:pt idx="395">
                  <c:v>32</c:v>
                </c:pt>
                <c:pt idx="396">
                  <c:v>32</c:v>
                </c:pt>
                <c:pt idx="397">
                  <c:v>32</c:v>
                </c:pt>
                <c:pt idx="398">
                  <c:v>32</c:v>
                </c:pt>
                <c:pt idx="399">
                  <c:v>32</c:v>
                </c:pt>
                <c:pt idx="400">
                  <c:v>32</c:v>
                </c:pt>
                <c:pt idx="401">
                  <c:v>32</c:v>
                </c:pt>
                <c:pt idx="402">
                  <c:v>33</c:v>
                </c:pt>
                <c:pt idx="403">
                  <c:v>33</c:v>
                </c:pt>
                <c:pt idx="404">
                  <c:v>33</c:v>
                </c:pt>
                <c:pt idx="405">
                  <c:v>33</c:v>
                </c:pt>
                <c:pt idx="406">
                  <c:v>33</c:v>
                </c:pt>
                <c:pt idx="407">
                  <c:v>33</c:v>
                </c:pt>
                <c:pt idx="408">
                  <c:v>33</c:v>
                </c:pt>
                <c:pt idx="409">
                  <c:v>33</c:v>
                </c:pt>
                <c:pt idx="410">
                  <c:v>33</c:v>
                </c:pt>
                <c:pt idx="411">
                  <c:v>33</c:v>
                </c:pt>
                <c:pt idx="412">
                  <c:v>33</c:v>
                </c:pt>
                <c:pt idx="413">
                  <c:v>33</c:v>
                </c:pt>
                <c:pt idx="414">
                  <c:v>33</c:v>
                </c:pt>
                <c:pt idx="415">
                  <c:v>33</c:v>
                </c:pt>
                <c:pt idx="416">
                  <c:v>33</c:v>
                </c:pt>
                <c:pt idx="417">
                  <c:v>33</c:v>
                </c:pt>
                <c:pt idx="418">
                  <c:v>33</c:v>
                </c:pt>
                <c:pt idx="419">
                  <c:v>33</c:v>
                </c:pt>
                <c:pt idx="420">
                  <c:v>33</c:v>
                </c:pt>
                <c:pt idx="421">
                  <c:v>33</c:v>
                </c:pt>
                <c:pt idx="422">
                  <c:v>33</c:v>
                </c:pt>
                <c:pt idx="423">
                  <c:v>33</c:v>
                </c:pt>
                <c:pt idx="424">
                  <c:v>33</c:v>
                </c:pt>
                <c:pt idx="425">
                  <c:v>33</c:v>
                </c:pt>
                <c:pt idx="426">
                  <c:v>33</c:v>
                </c:pt>
                <c:pt idx="427">
                  <c:v>33</c:v>
                </c:pt>
                <c:pt idx="428">
                  <c:v>33</c:v>
                </c:pt>
                <c:pt idx="429">
                  <c:v>33</c:v>
                </c:pt>
                <c:pt idx="430">
                  <c:v>33</c:v>
                </c:pt>
                <c:pt idx="431">
                  <c:v>33</c:v>
                </c:pt>
                <c:pt idx="432">
                  <c:v>34</c:v>
                </c:pt>
                <c:pt idx="433">
                  <c:v>34</c:v>
                </c:pt>
              </c:strCache>
            </c:strRef>
          </c:cat>
          <c:val>
            <c:numRef>
              <c:f>'Лайфтайм клиентов'!$B$4:$B$438</c:f>
              <c:numCache>
                <c:formatCode>0</c:formatCode>
                <c:ptCount val="434"/>
                <c:pt idx="0">
                  <c:v>427</c:v>
                </c:pt>
                <c:pt idx="1">
                  <c:v>94</c:v>
                </c:pt>
                <c:pt idx="2">
                  <c:v>20</c:v>
                </c:pt>
                <c:pt idx="3">
                  <c:v>95</c:v>
                </c:pt>
                <c:pt idx="4">
                  <c:v>200</c:v>
                </c:pt>
                <c:pt idx="5">
                  <c:v>93</c:v>
                </c:pt>
                <c:pt idx="6">
                  <c:v>469</c:v>
                </c:pt>
                <c:pt idx="7">
                  <c:v>347</c:v>
                </c:pt>
                <c:pt idx="8">
                  <c:v>499</c:v>
                </c:pt>
                <c:pt idx="9">
                  <c:v>212</c:v>
                </c:pt>
                <c:pt idx="10">
                  <c:v>433</c:v>
                </c:pt>
                <c:pt idx="11">
                  <c:v>282</c:v>
                </c:pt>
                <c:pt idx="12">
                  <c:v>400</c:v>
                </c:pt>
                <c:pt idx="13">
                  <c:v>6</c:v>
                </c:pt>
                <c:pt idx="14">
                  <c:v>488</c:v>
                </c:pt>
                <c:pt idx="15">
                  <c:v>430</c:v>
                </c:pt>
                <c:pt idx="16">
                  <c:v>155</c:v>
                </c:pt>
                <c:pt idx="17">
                  <c:v>492</c:v>
                </c:pt>
                <c:pt idx="18">
                  <c:v>491</c:v>
                </c:pt>
                <c:pt idx="19">
                  <c:v>417</c:v>
                </c:pt>
                <c:pt idx="20">
                  <c:v>26</c:v>
                </c:pt>
                <c:pt idx="21">
                  <c:v>48</c:v>
                </c:pt>
                <c:pt idx="22">
                  <c:v>482</c:v>
                </c:pt>
                <c:pt idx="23">
                  <c:v>473</c:v>
                </c:pt>
                <c:pt idx="24">
                  <c:v>91</c:v>
                </c:pt>
                <c:pt idx="25">
                  <c:v>443</c:v>
                </c:pt>
                <c:pt idx="26">
                  <c:v>108</c:v>
                </c:pt>
                <c:pt idx="27">
                  <c:v>368</c:v>
                </c:pt>
                <c:pt idx="28">
                  <c:v>299</c:v>
                </c:pt>
                <c:pt idx="29">
                  <c:v>486</c:v>
                </c:pt>
                <c:pt idx="30">
                  <c:v>343</c:v>
                </c:pt>
                <c:pt idx="31">
                  <c:v>208</c:v>
                </c:pt>
                <c:pt idx="32">
                  <c:v>445</c:v>
                </c:pt>
                <c:pt idx="33">
                  <c:v>338</c:v>
                </c:pt>
                <c:pt idx="34">
                  <c:v>146</c:v>
                </c:pt>
                <c:pt idx="35">
                  <c:v>404</c:v>
                </c:pt>
                <c:pt idx="36">
                  <c:v>99</c:v>
                </c:pt>
                <c:pt idx="37">
                  <c:v>264</c:v>
                </c:pt>
                <c:pt idx="38">
                  <c:v>262</c:v>
                </c:pt>
                <c:pt idx="39">
                  <c:v>435</c:v>
                </c:pt>
                <c:pt idx="40">
                  <c:v>3</c:v>
                </c:pt>
                <c:pt idx="41">
                  <c:v>248</c:v>
                </c:pt>
                <c:pt idx="42">
                  <c:v>394</c:v>
                </c:pt>
                <c:pt idx="43">
                  <c:v>260</c:v>
                </c:pt>
                <c:pt idx="44">
                  <c:v>105</c:v>
                </c:pt>
                <c:pt idx="45">
                  <c:v>238</c:v>
                </c:pt>
                <c:pt idx="46">
                  <c:v>63</c:v>
                </c:pt>
                <c:pt idx="47">
                  <c:v>188</c:v>
                </c:pt>
                <c:pt idx="48">
                  <c:v>360</c:v>
                </c:pt>
                <c:pt idx="49">
                  <c:v>22</c:v>
                </c:pt>
                <c:pt idx="50">
                  <c:v>36</c:v>
                </c:pt>
                <c:pt idx="51">
                  <c:v>196</c:v>
                </c:pt>
                <c:pt idx="52">
                  <c:v>331</c:v>
                </c:pt>
                <c:pt idx="53">
                  <c:v>218</c:v>
                </c:pt>
                <c:pt idx="54">
                  <c:v>442</c:v>
                </c:pt>
                <c:pt idx="55">
                  <c:v>123</c:v>
                </c:pt>
                <c:pt idx="56">
                  <c:v>470</c:v>
                </c:pt>
                <c:pt idx="57">
                  <c:v>418</c:v>
                </c:pt>
                <c:pt idx="58">
                  <c:v>291</c:v>
                </c:pt>
                <c:pt idx="59">
                  <c:v>8</c:v>
                </c:pt>
                <c:pt idx="60">
                  <c:v>352</c:v>
                </c:pt>
                <c:pt idx="61">
                  <c:v>83</c:v>
                </c:pt>
                <c:pt idx="62">
                  <c:v>494</c:v>
                </c:pt>
                <c:pt idx="63">
                  <c:v>7</c:v>
                </c:pt>
                <c:pt idx="64">
                  <c:v>33</c:v>
                </c:pt>
                <c:pt idx="65">
                  <c:v>345</c:v>
                </c:pt>
                <c:pt idx="66">
                  <c:v>70</c:v>
                </c:pt>
                <c:pt idx="67">
                  <c:v>79</c:v>
                </c:pt>
                <c:pt idx="68">
                  <c:v>242</c:v>
                </c:pt>
                <c:pt idx="69">
                  <c:v>45</c:v>
                </c:pt>
                <c:pt idx="70">
                  <c:v>243</c:v>
                </c:pt>
                <c:pt idx="71">
                  <c:v>197</c:v>
                </c:pt>
                <c:pt idx="72">
                  <c:v>50</c:v>
                </c:pt>
                <c:pt idx="73">
                  <c:v>460</c:v>
                </c:pt>
                <c:pt idx="74">
                  <c:v>403</c:v>
                </c:pt>
                <c:pt idx="75">
                  <c:v>237</c:v>
                </c:pt>
                <c:pt idx="76">
                  <c:v>498</c:v>
                </c:pt>
                <c:pt idx="77">
                  <c:v>201</c:v>
                </c:pt>
                <c:pt idx="78">
                  <c:v>379</c:v>
                </c:pt>
                <c:pt idx="79">
                  <c:v>401</c:v>
                </c:pt>
                <c:pt idx="80">
                  <c:v>485</c:v>
                </c:pt>
                <c:pt idx="81">
                  <c:v>173</c:v>
                </c:pt>
                <c:pt idx="82">
                  <c:v>320</c:v>
                </c:pt>
                <c:pt idx="83">
                  <c:v>163</c:v>
                </c:pt>
                <c:pt idx="84">
                  <c:v>447</c:v>
                </c:pt>
                <c:pt idx="85">
                  <c:v>199</c:v>
                </c:pt>
                <c:pt idx="86">
                  <c:v>122</c:v>
                </c:pt>
                <c:pt idx="87">
                  <c:v>466</c:v>
                </c:pt>
                <c:pt idx="88">
                  <c:v>245</c:v>
                </c:pt>
                <c:pt idx="89">
                  <c:v>40</c:v>
                </c:pt>
                <c:pt idx="90">
                  <c:v>351</c:v>
                </c:pt>
                <c:pt idx="91">
                  <c:v>348</c:v>
                </c:pt>
                <c:pt idx="92">
                  <c:v>409</c:v>
                </c:pt>
                <c:pt idx="93">
                  <c:v>214</c:v>
                </c:pt>
                <c:pt idx="94">
                  <c:v>165</c:v>
                </c:pt>
                <c:pt idx="95">
                  <c:v>272</c:v>
                </c:pt>
                <c:pt idx="96">
                  <c:v>340</c:v>
                </c:pt>
                <c:pt idx="97">
                  <c:v>54</c:v>
                </c:pt>
                <c:pt idx="98">
                  <c:v>300</c:v>
                </c:pt>
                <c:pt idx="99">
                  <c:v>133</c:v>
                </c:pt>
                <c:pt idx="100">
                  <c:v>444</c:v>
                </c:pt>
                <c:pt idx="101">
                  <c:v>271</c:v>
                </c:pt>
                <c:pt idx="102">
                  <c:v>279</c:v>
                </c:pt>
                <c:pt idx="103">
                  <c:v>135</c:v>
                </c:pt>
                <c:pt idx="104">
                  <c:v>143</c:v>
                </c:pt>
                <c:pt idx="105">
                  <c:v>53</c:v>
                </c:pt>
                <c:pt idx="106">
                  <c:v>27</c:v>
                </c:pt>
                <c:pt idx="107">
                  <c:v>294</c:v>
                </c:pt>
                <c:pt idx="108">
                  <c:v>336</c:v>
                </c:pt>
                <c:pt idx="109">
                  <c:v>213</c:v>
                </c:pt>
                <c:pt idx="110">
                  <c:v>125</c:v>
                </c:pt>
                <c:pt idx="111">
                  <c:v>67</c:v>
                </c:pt>
                <c:pt idx="112">
                  <c:v>210</c:v>
                </c:pt>
                <c:pt idx="113">
                  <c:v>206</c:v>
                </c:pt>
                <c:pt idx="114">
                  <c:v>220</c:v>
                </c:pt>
                <c:pt idx="115">
                  <c:v>441</c:v>
                </c:pt>
                <c:pt idx="116">
                  <c:v>127</c:v>
                </c:pt>
                <c:pt idx="117">
                  <c:v>17</c:v>
                </c:pt>
                <c:pt idx="118">
                  <c:v>80</c:v>
                </c:pt>
                <c:pt idx="119">
                  <c:v>370</c:v>
                </c:pt>
                <c:pt idx="120">
                  <c:v>15</c:v>
                </c:pt>
                <c:pt idx="121">
                  <c:v>215</c:v>
                </c:pt>
                <c:pt idx="122">
                  <c:v>465</c:v>
                </c:pt>
                <c:pt idx="123">
                  <c:v>438</c:v>
                </c:pt>
                <c:pt idx="124">
                  <c:v>428</c:v>
                </c:pt>
                <c:pt idx="125">
                  <c:v>151</c:v>
                </c:pt>
                <c:pt idx="126">
                  <c:v>225</c:v>
                </c:pt>
                <c:pt idx="127">
                  <c:v>182</c:v>
                </c:pt>
                <c:pt idx="128">
                  <c:v>141</c:v>
                </c:pt>
                <c:pt idx="129">
                  <c:v>468</c:v>
                </c:pt>
                <c:pt idx="130">
                  <c:v>23</c:v>
                </c:pt>
                <c:pt idx="131">
                  <c:v>402</c:v>
                </c:pt>
                <c:pt idx="132">
                  <c:v>326</c:v>
                </c:pt>
                <c:pt idx="133">
                  <c:v>43</c:v>
                </c:pt>
                <c:pt idx="134">
                  <c:v>425</c:v>
                </c:pt>
                <c:pt idx="135">
                  <c:v>102</c:v>
                </c:pt>
                <c:pt idx="136">
                  <c:v>217</c:v>
                </c:pt>
                <c:pt idx="137">
                  <c:v>158</c:v>
                </c:pt>
                <c:pt idx="138">
                  <c:v>138</c:v>
                </c:pt>
                <c:pt idx="139">
                  <c:v>367</c:v>
                </c:pt>
                <c:pt idx="140">
                  <c:v>383</c:v>
                </c:pt>
                <c:pt idx="141">
                  <c:v>306</c:v>
                </c:pt>
                <c:pt idx="142">
                  <c:v>31</c:v>
                </c:pt>
                <c:pt idx="143">
                  <c:v>103</c:v>
                </c:pt>
                <c:pt idx="144">
                  <c:v>309</c:v>
                </c:pt>
                <c:pt idx="145">
                  <c:v>257</c:v>
                </c:pt>
                <c:pt idx="146">
                  <c:v>124</c:v>
                </c:pt>
                <c:pt idx="147">
                  <c:v>101</c:v>
                </c:pt>
                <c:pt idx="148">
                  <c:v>263</c:v>
                </c:pt>
                <c:pt idx="149">
                  <c:v>209</c:v>
                </c:pt>
                <c:pt idx="150">
                  <c:v>148</c:v>
                </c:pt>
                <c:pt idx="151">
                  <c:v>221</c:v>
                </c:pt>
                <c:pt idx="152">
                  <c:v>432</c:v>
                </c:pt>
                <c:pt idx="153">
                  <c:v>372</c:v>
                </c:pt>
                <c:pt idx="154">
                  <c:v>232</c:v>
                </c:pt>
                <c:pt idx="155">
                  <c:v>219</c:v>
                </c:pt>
                <c:pt idx="156">
                  <c:v>254</c:v>
                </c:pt>
                <c:pt idx="157">
                  <c:v>69</c:v>
                </c:pt>
                <c:pt idx="158">
                  <c:v>233</c:v>
                </c:pt>
                <c:pt idx="159">
                  <c:v>375</c:v>
                </c:pt>
                <c:pt idx="160">
                  <c:v>476</c:v>
                </c:pt>
                <c:pt idx="161">
                  <c:v>314</c:v>
                </c:pt>
                <c:pt idx="162">
                  <c:v>185</c:v>
                </c:pt>
                <c:pt idx="163">
                  <c:v>323</c:v>
                </c:pt>
                <c:pt idx="164">
                  <c:v>152</c:v>
                </c:pt>
                <c:pt idx="165">
                  <c:v>357</c:v>
                </c:pt>
                <c:pt idx="166">
                  <c:v>205</c:v>
                </c:pt>
                <c:pt idx="167">
                  <c:v>246</c:v>
                </c:pt>
                <c:pt idx="168">
                  <c:v>278</c:v>
                </c:pt>
                <c:pt idx="169">
                  <c:v>461</c:v>
                </c:pt>
                <c:pt idx="170">
                  <c:v>285</c:v>
                </c:pt>
                <c:pt idx="171">
                  <c:v>304</c:v>
                </c:pt>
                <c:pt idx="172">
                  <c:v>19</c:v>
                </c:pt>
                <c:pt idx="173">
                  <c:v>129</c:v>
                </c:pt>
                <c:pt idx="174">
                  <c:v>88</c:v>
                </c:pt>
                <c:pt idx="175">
                  <c:v>18</c:v>
                </c:pt>
                <c:pt idx="176">
                  <c:v>38</c:v>
                </c:pt>
                <c:pt idx="177">
                  <c:v>72</c:v>
                </c:pt>
                <c:pt idx="178">
                  <c:v>174</c:v>
                </c:pt>
                <c:pt idx="179">
                  <c:v>10</c:v>
                </c:pt>
                <c:pt idx="180">
                  <c:v>56</c:v>
                </c:pt>
                <c:pt idx="181">
                  <c:v>406</c:v>
                </c:pt>
                <c:pt idx="182">
                  <c:v>479</c:v>
                </c:pt>
                <c:pt idx="183">
                  <c:v>57</c:v>
                </c:pt>
                <c:pt idx="184">
                  <c:v>157</c:v>
                </c:pt>
                <c:pt idx="185">
                  <c:v>81</c:v>
                </c:pt>
                <c:pt idx="186">
                  <c:v>84</c:v>
                </c:pt>
                <c:pt idx="187">
                  <c:v>76</c:v>
                </c:pt>
                <c:pt idx="188">
                  <c:v>144</c:v>
                </c:pt>
                <c:pt idx="189">
                  <c:v>307</c:v>
                </c:pt>
                <c:pt idx="190">
                  <c:v>261</c:v>
                </c:pt>
                <c:pt idx="191">
                  <c:v>66</c:v>
                </c:pt>
                <c:pt idx="192">
                  <c:v>78</c:v>
                </c:pt>
                <c:pt idx="193">
                  <c:v>369</c:v>
                </c:pt>
                <c:pt idx="194">
                  <c:v>109</c:v>
                </c:pt>
                <c:pt idx="195">
                  <c:v>104</c:v>
                </c:pt>
                <c:pt idx="196">
                  <c:v>277</c:v>
                </c:pt>
                <c:pt idx="197">
                  <c:v>355</c:v>
                </c:pt>
                <c:pt idx="198">
                  <c:v>391</c:v>
                </c:pt>
                <c:pt idx="199">
                  <c:v>265</c:v>
                </c:pt>
                <c:pt idx="200">
                  <c:v>231</c:v>
                </c:pt>
                <c:pt idx="201">
                  <c:v>187</c:v>
                </c:pt>
                <c:pt idx="202">
                  <c:v>117</c:v>
                </c:pt>
                <c:pt idx="203">
                  <c:v>446</c:v>
                </c:pt>
                <c:pt idx="204">
                  <c:v>58</c:v>
                </c:pt>
                <c:pt idx="205">
                  <c:v>191</c:v>
                </c:pt>
                <c:pt idx="206">
                  <c:v>497</c:v>
                </c:pt>
                <c:pt idx="207">
                  <c:v>297</c:v>
                </c:pt>
                <c:pt idx="208">
                  <c:v>29</c:v>
                </c:pt>
                <c:pt idx="209">
                  <c:v>296</c:v>
                </c:pt>
                <c:pt idx="210">
                  <c:v>226</c:v>
                </c:pt>
                <c:pt idx="211">
                  <c:v>98</c:v>
                </c:pt>
                <c:pt idx="212">
                  <c:v>1</c:v>
                </c:pt>
                <c:pt idx="213">
                  <c:v>292</c:v>
                </c:pt>
                <c:pt idx="214">
                  <c:v>120</c:v>
                </c:pt>
                <c:pt idx="215">
                  <c:v>453</c:v>
                </c:pt>
                <c:pt idx="216">
                  <c:v>13</c:v>
                </c:pt>
                <c:pt idx="217">
                  <c:v>290</c:v>
                </c:pt>
                <c:pt idx="218">
                  <c:v>319</c:v>
                </c:pt>
                <c:pt idx="219">
                  <c:v>86</c:v>
                </c:pt>
                <c:pt idx="220">
                  <c:v>421</c:v>
                </c:pt>
                <c:pt idx="221">
                  <c:v>463</c:v>
                </c:pt>
                <c:pt idx="222">
                  <c:v>341</c:v>
                </c:pt>
                <c:pt idx="223">
                  <c:v>302</c:v>
                </c:pt>
                <c:pt idx="224">
                  <c:v>21</c:v>
                </c:pt>
                <c:pt idx="225">
                  <c:v>203</c:v>
                </c:pt>
                <c:pt idx="226">
                  <c:v>480</c:v>
                </c:pt>
                <c:pt idx="227">
                  <c:v>455</c:v>
                </c:pt>
                <c:pt idx="228">
                  <c:v>308</c:v>
                </c:pt>
                <c:pt idx="229">
                  <c:v>192</c:v>
                </c:pt>
                <c:pt idx="230">
                  <c:v>77</c:v>
                </c:pt>
                <c:pt idx="231">
                  <c:v>216</c:v>
                </c:pt>
                <c:pt idx="232">
                  <c:v>110</c:v>
                </c:pt>
                <c:pt idx="233">
                  <c:v>456</c:v>
                </c:pt>
                <c:pt idx="234">
                  <c:v>9</c:v>
                </c:pt>
                <c:pt idx="235">
                  <c:v>51</c:v>
                </c:pt>
                <c:pt idx="236">
                  <c:v>107</c:v>
                </c:pt>
                <c:pt idx="237">
                  <c:v>483</c:v>
                </c:pt>
                <c:pt idx="238">
                  <c:v>489</c:v>
                </c:pt>
                <c:pt idx="239">
                  <c:v>376</c:v>
                </c:pt>
                <c:pt idx="240">
                  <c:v>405</c:v>
                </c:pt>
                <c:pt idx="241">
                  <c:v>121</c:v>
                </c:pt>
                <c:pt idx="242">
                  <c:v>168</c:v>
                </c:pt>
                <c:pt idx="243">
                  <c:v>249</c:v>
                </c:pt>
                <c:pt idx="244">
                  <c:v>389</c:v>
                </c:pt>
                <c:pt idx="245">
                  <c:v>41</c:v>
                </c:pt>
                <c:pt idx="246">
                  <c:v>312</c:v>
                </c:pt>
                <c:pt idx="247">
                  <c:v>147</c:v>
                </c:pt>
                <c:pt idx="248">
                  <c:v>431</c:v>
                </c:pt>
                <c:pt idx="249">
                  <c:v>429</c:v>
                </c:pt>
                <c:pt idx="250">
                  <c:v>478</c:v>
                </c:pt>
                <c:pt idx="251">
                  <c:v>181</c:v>
                </c:pt>
                <c:pt idx="252">
                  <c:v>177</c:v>
                </c:pt>
                <c:pt idx="253">
                  <c:v>275</c:v>
                </c:pt>
                <c:pt idx="254">
                  <c:v>327</c:v>
                </c:pt>
                <c:pt idx="255">
                  <c:v>156</c:v>
                </c:pt>
                <c:pt idx="256">
                  <c:v>235</c:v>
                </c:pt>
                <c:pt idx="257">
                  <c:v>295</c:v>
                </c:pt>
                <c:pt idx="258">
                  <c:v>62</c:v>
                </c:pt>
                <c:pt idx="259">
                  <c:v>322</c:v>
                </c:pt>
                <c:pt idx="260">
                  <c:v>316</c:v>
                </c:pt>
                <c:pt idx="261">
                  <c:v>377</c:v>
                </c:pt>
                <c:pt idx="262">
                  <c:v>448</c:v>
                </c:pt>
                <c:pt idx="263">
                  <c:v>186</c:v>
                </c:pt>
                <c:pt idx="264">
                  <c:v>329</c:v>
                </c:pt>
                <c:pt idx="265">
                  <c:v>354</c:v>
                </c:pt>
                <c:pt idx="266">
                  <c:v>337</c:v>
                </c:pt>
                <c:pt idx="267">
                  <c:v>259</c:v>
                </c:pt>
                <c:pt idx="268">
                  <c:v>411</c:v>
                </c:pt>
                <c:pt idx="269">
                  <c:v>59</c:v>
                </c:pt>
                <c:pt idx="270">
                  <c:v>274</c:v>
                </c:pt>
                <c:pt idx="271">
                  <c:v>175</c:v>
                </c:pt>
                <c:pt idx="272">
                  <c:v>436</c:v>
                </c:pt>
                <c:pt idx="273">
                  <c:v>255</c:v>
                </c:pt>
                <c:pt idx="274">
                  <c:v>457</c:v>
                </c:pt>
                <c:pt idx="275">
                  <c:v>65</c:v>
                </c:pt>
                <c:pt idx="276">
                  <c:v>106</c:v>
                </c:pt>
                <c:pt idx="277">
                  <c:v>159</c:v>
                </c:pt>
                <c:pt idx="278">
                  <c:v>180</c:v>
                </c:pt>
                <c:pt idx="279">
                  <c:v>74</c:v>
                </c:pt>
                <c:pt idx="280">
                  <c:v>416</c:v>
                </c:pt>
                <c:pt idx="281">
                  <c:v>44</c:v>
                </c:pt>
                <c:pt idx="282">
                  <c:v>358</c:v>
                </c:pt>
                <c:pt idx="283">
                  <c:v>361</c:v>
                </c:pt>
                <c:pt idx="284">
                  <c:v>46</c:v>
                </c:pt>
                <c:pt idx="285">
                  <c:v>395</c:v>
                </c:pt>
                <c:pt idx="286">
                  <c:v>52</c:v>
                </c:pt>
                <c:pt idx="287">
                  <c:v>172</c:v>
                </c:pt>
                <c:pt idx="288">
                  <c:v>434</c:v>
                </c:pt>
                <c:pt idx="289">
                  <c:v>366</c:v>
                </c:pt>
                <c:pt idx="290">
                  <c:v>37</c:v>
                </c:pt>
                <c:pt idx="291">
                  <c:v>202</c:v>
                </c:pt>
                <c:pt idx="292">
                  <c:v>420</c:v>
                </c:pt>
                <c:pt idx="293">
                  <c:v>49</c:v>
                </c:pt>
                <c:pt idx="294">
                  <c:v>32</c:v>
                </c:pt>
                <c:pt idx="295">
                  <c:v>286</c:v>
                </c:pt>
                <c:pt idx="296">
                  <c:v>153</c:v>
                </c:pt>
                <c:pt idx="297">
                  <c:v>250</c:v>
                </c:pt>
                <c:pt idx="298">
                  <c:v>325</c:v>
                </c:pt>
                <c:pt idx="299">
                  <c:v>349</c:v>
                </c:pt>
                <c:pt idx="300">
                  <c:v>258</c:v>
                </c:pt>
                <c:pt idx="301">
                  <c:v>139</c:v>
                </c:pt>
                <c:pt idx="302">
                  <c:v>73</c:v>
                </c:pt>
                <c:pt idx="303">
                  <c:v>247</c:v>
                </c:pt>
                <c:pt idx="304">
                  <c:v>419</c:v>
                </c:pt>
                <c:pt idx="305">
                  <c:v>464</c:v>
                </c:pt>
                <c:pt idx="306">
                  <c:v>496</c:v>
                </c:pt>
                <c:pt idx="307">
                  <c:v>364</c:v>
                </c:pt>
                <c:pt idx="308">
                  <c:v>61</c:v>
                </c:pt>
                <c:pt idx="309">
                  <c:v>136</c:v>
                </c:pt>
                <c:pt idx="310">
                  <c:v>450</c:v>
                </c:pt>
                <c:pt idx="311">
                  <c:v>437</c:v>
                </c:pt>
                <c:pt idx="312">
                  <c:v>388</c:v>
                </c:pt>
                <c:pt idx="313">
                  <c:v>283</c:v>
                </c:pt>
                <c:pt idx="314">
                  <c:v>362</c:v>
                </c:pt>
                <c:pt idx="315">
                  <c:v>386</c:v>
                </c:pt>
                <c:pt idx="316">
                  <c:v>293</c:v>
                </c:pt>
                <c:pt idx="317">
                  <c:v>276</c:v>
                </c:pt>
                <c:pt idx="318">
                  <c:v>342</c:v>
                </c:pt>
                <c:pt idx="319">
                  <c:v>381</c:v>
                </c:pt>
                <c:pt idx="320">
                  <c:v>114</c:v>
                </c:pt>
                <c:pt idx="321">
                  <c:v>380</c:v>
                </c:pt>
                <c:pt idx="322">
                  <c:v>149</c:v>
                </c:pt>
                <c:pt idx="323">
                  <c:v>281</c:v>
                </c:pt>
                <c:pt idx="324">
                  <c:v>16</c:v>
                </c:pt>
                <c:pt idx="325">
                  <c:v>269</c:v>
                </c:pt>
                <c:pt idx="326">
                  <c:v>396</c:v>
                </c:pt>
                <c:pt idx="327">
                  <c:v>472</c:v>
                </c:pt>
                <c:pt idx="328">
                  <c:v>119</c:v>
                </c:pt>
                <c:pt idx="329">
                  <c:v>321</c:v>
                </c:pt>
                <c:pt idx="330">
                  <c:v>273</c:v>
                </c:pt>
                <c:pt idx="331">
                  <c:v>298</c:v>
                </c:pt>
                <c:pt idx="332">
                  <c:v>333</c:v>
                </c:pt>
                <c:pt idx="333">
                  <c:v>132</c:v>
                </c:pt>
                <c:pt idx="334">
                  <c:v>211</c:v>
                </c:pt>
                <c:pt idx="335">
                  <c:v>459</c:v>
                </c:pt>
                <c:pt idx="336">
                  <c:v>162</c:v>
                </c:pt>
                <c:pt idx="337">
                  <c:v>166</c:v>
                </c:pt>
                <c:pt idx="338">
                  <c:v>356</c:v>
                </c:pt>
                <c:pt idx="339">
                  <c:v>126</c:v>
                </c:pt>
                <c:pt idx="340">
                  <c:v>111</c:v>
                </c:pt>
                <c:pt idx="341">
                  <c:v>474</c:v>
                </c:pt>
                <c:pt idx="342">
                  <c:v>359</c:v>
                </c:pt>
                <c:pt idx="343">
                  <c:v>301</c:v>
                </c:pt>
                <c:pt idx="344">
                  <c:v>313</c:v>
                </c:pt>
                <c:pt idx="345">
                  <c:v>71</c:v>
                </c:pt>
                <c:pt idx="346">
                  <c:v>75</c:v>
                </c:pt>
                <c:pt idx="347">
                  <c:v>424</c:v>
                </c:pt>
                <c:pt idx="348">
                  <c:v>452</c:v>
                </c:pt>
                <c:pt idx="349">
                  <c:v>365</c:v>
                </c:pt>
                <c:pt idx="350">
                  <c:v>423</c:v>
                </c:pt>
                <c:pt idx="351">
                  <c:v>140</c:v>
                </c:pt>
                <c:pt idx="352">
                  <c:v>167</c:v>
                </c:pt>
                <c:pt idx="353">
                  <c:v>330</c:v>
                </c:pt>
                <c:pt idx="354">
                  <c:v>130</c:v>
                </c:pt>
                <c:pt idx="355">
                  <c:v>458</c:v>
                </c:pt>
                <c:pt idx="356">
                  <c:v>11</c:v>
                </c:pt>
                <c:pt idx="357">
                  <c:v>134</c:v>
                </c:pt>
                <c:pt idx="358">
                  <c:v>487</c:v>
                </c:pt>
                <c:pt idx="359">
                  <c:v>392</c:v>
                </c:pt>
                <c:pt idx="360">
                  <c:v>252</c:v>
                </c:pt>
                <c:pt idx="361">
                  <c:v>462</c:v>
                </c:pt>
                <c:pt idx="362">
                  <c:v>25</c:v>
                </c:pt>
                <c:pt idx="363">
                  <c:v>426</c:v>
                </c:pt>
                <c:pt idx="364">
                  <c:v>317</c:v>
                </c:pt>
                <c:pt idx="365">
                  <c:v>449</c:v>
                </c:pt>
                <c:pt idx="366">
                  <c:v>378</c:v>
                </c:pt>
                <c:pt idx="367">
                  <c:v>42</c:v>
                </c:pt>
                <c:pt idx="368">
                  <c:v>115</c:v>
                </c:pt>
                <c:pt idx="369">
                  <c:v>415</c:v>
                </c:pt>
                <c:pt idx="370">
                  <c:v>346</c:v>
                </c:pt>
                <c:pt idx="371">
                  <c:v>68</c:v>
                </c:pt>
                <c:pt idx="372">
                  <c:v>171</c:v>
                </c:pt>
                <c:pt idx="373">
                  <c:v>328</c:v>
                </c:pt>
                <c:pt idx="374">
                  <c:v>371</c:v>
                </c:pt>
                <c:pt idx="375">
                  <c:v>14</c:v>
                </c:pt>
                <c:pt idx="376">
                  <c:v>150</c:v>
                </c:pt>
                <c:pt idx="377">
                  <c:v>142</c:v>
                </c:pt>
                <c:pt idx="378">
                  <c:v>382</c:v>
                </c:pt>
                <c:pt idx="379">
                  <c:v>222</c:v>
                </c:pt>
                <c:pt idx="380">
                  <c:v>266</c:v>
                </c:pt>
                <c:pt idx="381">
                  <c:v>190</c:v>
                </c:pt>
                <c:pt idx="382">
                  <c:v>34</c:v>
                </c:pt>
                <c:pt idx="383">
                  <c:v>493</c:v>
                </c:pt>
                <c:pt idx="384">
                  <c:v>407</c:v>
                </c:pt>
                <c:pt idx="385">
                  <c:v>385</c:v>
                </c:pt>
                <c:pt idx="386">
                  <c:v>229</c:v>
                </c:pt>
                <c:pt idx="387">
                  <c:v>2</c:v>
                </c:pt>
                <c:pt idx="388">
                  <c:v>183</c:v>
                </c:pt>
                <c:pt idx="389">
                  <c:v>270</c:v>
                </c:pt>
                <c:pt idx="390">
                  <c:v>145</c:v>
                </c:pt>
                <c:pt idx="391">
                  <c:v>287</c:v>
                </c:pt>
                <c:pt idx="392">
                  <c:v>47</c:v>
                </c:pt>
                <c:pt idx="393">
                  <c:v>334</c:v>
                </c:pt>
                <c:pt idx="394">
                  <c:v>267</c:v>
                </c:pt>
                <c:pt idx="395">
                  <c:v>194</c:v>
                </c:pt>
                <c:pt idx="396">
                  <c:v>239</c:v>
                </c:pt>
                <c:pt idx="397">
                  <c:v>318</c:v>
                </c:pt>
                <c:pt idx="398">
                  <c:v>64</c:v>
                </c:pt>
                <c:pt idx="399">
                  <c:v>179</c:v>
                </c:pt>
                <c:pt idx="400">
                  <c:v>310</c:v>
                </c:pt>
                <c:pt idx="401">
                  <c:v>324</c:v>
                </c:pt>
                <c:pt idx="402">
                  <c:v>408</c:v>
                </c:pt>
                <c:pt idx="403">
                  <c:v>160</c:v>
                </c:pt>
                <c:pt idx="404">
                  <c:v>131</c:v>
                </c:pt>
                <c:pt idx="405">
                  <c:v>451</c:v>
                </c:pt>
                <c:pt idx="406">
                  <c:v>112</c:v>
                </c:pt>
                <c:pt idx="407">
                  <c:v>24</c:v>
                </c:pt>
                <c:pt idx="408">
                  <c:v>422</c:v>
                </c:pt>
                <c:pt idx="409">
                  <c:v>303</c:v>
                </c:pt>
                <c:pt idx="410">
                  <c:v>39</c:v>
                </c:pt>
                <c:pt idx="411">
                  <c:v>280</c:v>
                </c:pt>
                <c:pt idx="412">
                  <c:v>397</c:v>
                </c:pt>
                <c:pt idx="413">
                  <c:v>363</c:v>
                </c:pt>
                <c:pt idx="414">
                  <c:v>481</c:v>
                </c:pt>
                <c:pt idx="415">
                  <c:v>204</c:v>
                </c:pt>
                <c:pt idx="416">
                  <c:v>223</c:v>
                </c:pt>
                <c:pt idx="417">
                  <c:v>490</c:v>
                </c:pt>
                <c:pt idx="418">
                  <c:v>164</c:v>
                </c:pt>
                <c:pt idx="419">
                  <c:v>236</c:v>
                </c:pt>
                <c:pt idx="420">
                  <c:v>414</c:v>
                </c:pt>
                <c:pt idx="421">
                  <c:v>332</c:v>
                </c:pt>
                <c:pt idx="422">
                  <c:v>353</c:v>
                </c:pt>
                <c:pt idx="423">
                  <c:v>495</c:v>
                </c:pt>
                <c:pt idx="424">
                  <c:v>413</c:v>
                </c:pt>
                <c:pt idx="425">
                  <c:v>350</c:v>
                </c:pt>
                <c:pt idx="426">
                  <c:v>335</c:v>
                </c:pt>
                <c:pt idx="427">
                  <c:v>477</c:v>
                </c:pt>
                <c:pt idx="428">
                  <c:v>374</c:v>
                </c:pt>
                <c:pt idx="429">
                  <c:v>471</c:v>
                </c:pt>
                <c:pt idx="430">
                  <c:v>116</c:v>
                </c:pt>
                <c:pt idx="431">
                  <c:v>12</c:v>
                </c:pt>
                <c:pt idx="432">
                  <c:v>253</c:v>
                </c:pt>
                <c:pt idx="433">
                  <c:v>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F9-4AB0-BEA0-1CCE24806FF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278592"/>
        <c:axId val="3273312"/>
      </c:barChart>
      <c:catAx>
        <c:axId val="327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73312"/>
        <c:crosses val="autoZero"/>
        <c:auto val="1"/>
        <c:lblAlgn val="ctr"/>
        <c:lblOffset val="100"/>
        <c:noMultiLvlLbl val="0"/>
      </c:catAx>
      <c:valAx>
        <c:axId val="327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7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[Заключительный урок_Работа для портфолио.xlsx]суммарные продажи по странам!Сводная таблица2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Платежеспособность клиентов по странам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странам'!$B$3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'суммарные продажи по странам'!$A$4:$A$10</c:f>
              <c:strCache>
                <c:ptCount val="6"/>
                <c:pt idx="0">
                  <c:v>Россия</c:v>
                </c:pt>
                <c:pt idx="1">
                  <c:v>Таджикистан</c:v>
                </c:pt>
                <c:pt idx="2">
                  <c:v>Узбекистан</c:v>
                </c:pt>
                <c:pt idx="3">
                  <c:v>Украина</c:v>
                </c:pt>
                <c:pt idx="4">
                  <c:v>Беларусь</c:v>
                </c:pt>
                <c:pt idx="5">
                  <c:v>не найдено</c:v>
                </c:pt>
              </c:strCache>
            </c:strRef>
          </c:cat>
          <c:val>
            <c:numRef>
              <c:f>'суммарные продажи по странам'!$B$4:$B$10</c:f>
              <c:numCache>
                <c:formatCode>#\ ##0\ "₽"</c:formatCode>
                <c:ptCount val="6"/>
                <c:pt idx="0">
                  <c:v>276564</c:v>
                </c:pt>
                <c:pt idx="1">
                  <c:v>146991</c:v>
                </c:pt>
                <c:pt idx="2">
                  <c:v>144240</c:v>
                </c:pt>
                <c:pt idx="3">
                  <c:v>142422</c:v>
                </c:pt>
                <c:pt idx="4">
                  <c:v>88312</c:v>
                </c:pt>
                <c:pt idx="5">
                  <c:v>1904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76-43A5-93D5-9A64122385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31452640"/>
        <c:axId val="1131459360"/>
      </c:barChart>
      <c:catAx>
        <c:axId val="113145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1459360"/>
        <c:crosses val="autoZero"/>
        <c:auto val="1"/>
        <c:lblAlgn val="ctr"/>
        <c:lblOffset val="100"/>
        <c:noMultiLvlLbl val="0"/>
      </c:catAx>
      <c:valAx>
        <c:axId val="11314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Сумма продаж (руб.)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\ ##0\ &quot;₽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14526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[Заключительный урок_Работа для портфолио.xlsx]частотность имен для рекламной !Сводная таблица2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kern="1200" baseline="0">
                <a:solidFill>
                  <a:srgbClr val="1F497D"/>
                </a:solidFill>
              </a:rPr>
              <a:t>частотность имен для рекламной кампании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'частотность имен для рекламной 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'частотность имен для рекламной '!$A$4:$A$293</c:f>
              <c:strCache>
                <c:ptCount val="289"/>
                <c:pt idx="0">
                  <c:v>Ааронович</c:v>
                </c:pt>
                <c:pt idx="1">
                  <c:v>Августович</c:v>
                </c:pt>
                <c:pt idx="2">
                  <c:v>Авдеевич</c:v>
                </c:pt>
                <c:pt idx="3">
                  <c:v>Аверкий</c:v>
                </c:pt>
                <c:pt idx="4">
                  <c:v>Аверьян</c:v>
                </c:pt>
                <c:pt idx="5">
                  <c:v>Аверьянович</c:v>
                </c:pt>
                <c:pt idx="6">
                  <c:v>Агафья</c:v>
                </c:pt>
                <c:pt idx="7">
                  <c:v>Адамович</c:v>
                </c:pt>
                <c:pt idx="8">
                  <c:v>Адриан</c:v>
                </c:pt>
                <c:pt idx="9">
                  <c:v>Адрианович</c:v>
                </c:pt>
                <c:pt idx="10">
                  <c:v>Акулина</c:v>
                </c:pt>
                <c:pt idx="11">
                  <c:v>Алевтина</c:v>
                </c:pt>
                <c:pt idx="12">
                  <c:v>Александра</c:v>
                </c:pt>
                <c:pt idx="13">
                  <c:v>Алексеевна</c:v>
                </c:pt>
                <c:pt idx="14">
                  <c:v>Алина</c:v>
                </c:pt>
                <c:pt idx="15">
                  <c:v>Алла</c:v>
                </c:pt>
                <c:pt idx="16">
                  <c:v>Альбертовна</c:v>
                </c:pt>
                <c:pt idx="17">
                  <c:v>Амос</c:v>
                </c:pt>
                <c:pt idx="18">
                  <c:v>Анастасия</c:v>
                </c:pt>
                <c:pt idx="19">
                  <c:v>Анатольевич</c:v>
                </c:pt>
                <c:pt idx="20">
                  <c:v>Анатольевна</c:v>
                </c:pt>
                <c:pt idx="21">
                  <c:v>Ангелина</c:v>
                </c:pt>
                <c:pt idx="22">
                  <c:v>Андреевич</c:v>
                </c:pt>
                <c:pt idx="23">
                  <c:v>Андреевна</c:v>
                </c:pt>
                <c:pt idx="24">
                  <c:v>Андроник</c:v>
                </c:pt>
                <c:pt idx="25">
                  <c:v>Анжела</c:v>
                </c:pt>
                <c:pt idx="26">
                  <c:v>Анжелика</c:v>
                </c:pt>
                <c:pt idx="27">
                  <c:v>Аникей</c:v>
                </c:pt>
                <c:pt idx="28">
                  <c:v>Анисим</c:v>
                </c:pt>
                <c:pt idx="29">
                  <c:v>Анна</c:v>
                </c:pt>
                <c:pt idx="30">
                  <c:v>Антип</c:v>
                </c:pt>
                <c:pt idx="31">
                  <c:v>Антипович</c:v>
                </c:pt>
                <c:pt idx="32">
                  <c:v>Антонина</c:v>
                </c:pt>
                <c:pt idx="33">
                  <c:v>Антонович</c:v>
                </c:pt>
                <c:pt idx="34">
                  <c:v>Антоновна</c:v>
                </c:pt>
                <c:pt idx="35">
                  <c:v>Аполлинарий</c:v>
                </c:pt>
                <c:pt idx="36">
                  <c:v>Арефий</c:v>
                </c:pt>
                <c:pt idx="37">
                  <c:v>Аристарх</c:v>
                </c:pt>
                <c:pt idx="38">
                  <c:v>Аркадьевна</c:v>
                </c:pt>
                <c:pt idx="39">
                  <c:v>Арсенович</c:v>
                </c:pt>
                <c:pt idx="40">
                  <c:v>Арсеньевич</c:v>
                </c:pt>
                <c:pt idx="41">
                  <c:v>Артёмович</c:v>
                </c:pt>
                <c:pt idx="42">
                  <c:v>Артемовна</c:v>
                </c:pt>
                <c:pt idx="43">
                  <c:v>Артемьевич</c:v>
                </c:pt>
                <c:pt idx="44">
                  <c:v>Артурович</c:v>
                </c:pt>
                <c:pt idx="45">
                  <c:v>Архипович</c:v>
                </c:pt>
                <c:pt idx="46">
                  <c:v>Архиповна</c:v>
                </c:pt>
                <c:pt idx="47">
                  <c:v>Аскольдовна</c:v>
                </c:pt>
                <c:pt idx="48">
                  <c:v>Афанасьевич</c:v>
                </c:pt>
                <c:pt idx="49">
                  <c:v>Богдан</c:v>
                </c:pt>
                <c:pt idx="50">
                  <c:v>Богданович</c:v>
                </c:pt>
                <c:pt idx="51">
                  <c:v>Богдановна</c:v>
                </c:pt>
                <c:pt idx="52">
                  <c:v>Болеславовна</c:v>
                </c:pt>
                <c:pt idx="53">
                  <c:v>Борис</c:v>
                </c:pt>
                <c:pt idx="54">
                  <c:v>Борислав</c:v>
                </c:pt>
                <c:pt idx="55">
                  <c:v>Бориславович</c:v>
                </c:pt>
                <c:pt idx="56">
                  <c:v>Борисовна</c:v>
                </c:pt>
                <c:pt idx="57">
                  <c:v>Боян</c:v>
                </c:pt>
                <c:pt idx="58">
                  <c:v>Брониславович</c:v>
                </c:pt>
                <c:pt idx="59">
                  <c:v>Вадим</c:v>
                </c:pt>
                <c:pt idx="60">
                  <c:v>Вадимовна</c:v>
                </c:pt>
                <c:pt idx="61">
                  <c:v>Валентина</c:v>
                </c:pt>
                <c:pt idx="62">
                  <c:v>Валентинович</c:v>
                </c:pt>
                <c:pt idx="63">
                  <c:v>Валерианович</c:v>
                </c:pt>
                <c:pt idx="64">
                  <c:v>Валериевна</c:v>
                </c:pt>
                <c:pt idx="65">
                  <c:v>Валерьевич</c:v>
                </c:pt>
                <c:pt idx="66">
                  <c:v>Валерьян</c:v>
                </c:pt>
                <c:pt idx="67">
                  <c:v>Василиса</c:v>
                </c:pt>
                <c:pt idx="68">
                  <c:v>Васильевич</c:v>
                </c:pt>
                <c:pt idx="69">
                  <c:v>Венедиктович</c:v>
                </c:pt>
                <c:pt idx="70">
                  <c:v>Вера</c:v>
                </c:pt>
                <c:pt idx="71">
                  <c:v>Викентий</c:v>
                </c:pt>
                <c:pt idx="72">
                  <c:v>Виленович</c:v>
                </c:pt>
                <c:pt idx="73">
                  <c:v>Вилорович</c:v>
                </c:pt>
                <c:pt idx="74">
                  <c:v>Владимировна</c:v>
                </c:pt>
                <c:pt idx="75">
                  <c:v>Владиславовна</c:v>
                </c:pt>
                <c:pt idx="76">
                  <c:v>Владленович</c:v>
                </c:pt>
                <c:pt idx="77">
                  <c:v>Влас</c:v>
                </c:pt>
                <c:pt idx="78">
                  <c:v>Воробьева</c:v>
                </c:pt>
                <c:pt idx="79">
                  <c:v>Всеслав</c:v>
                </c:pt>
                <c:pt idx="80">
                  <c:v>Вячеславович</c:v>
                </c:pt>
                <c:pt idx="81">
                  <c:v>Вячеславовна</c:v>
                </c:pt>
                <c:pt idx="82">
                  <c:v>Гавриилович</c:v>
                </c:pt>
                <c:pt idx="83">
                  <c:v>Геннадиевна</c:v>
                </c:pt>
                <c:pt idx="84">
                  <c:v>Геннадий</c:v>
                </c:pt>
                <c:pt idx="85">
                  <c:v>Геннадьевна</c:v>
                </c:pt>
                <c:pt idx="86">
                  <c:v>Георгиевна</c:v>
                </c:pt>
                <c:pt idx="87">
                  <c:v>Герасимович</c:v>
                </c:pt>
                <c:pt idx="88">
                  <c:v>Глеб</c:v>
                </c:pt>
                <c:pt idx="89">
                  <c:v>Глебович</c:v>
                </c:pt>
                <c:pt idx="90">
                  <c:v>Гордеевич</c:v>
                </c:pt>
                <c:pt idx="91">
                  <c:v>Гостомысл</c:v>
                </c:pt>
                <c:pt idx="92">
                  <c:v>Гурьевич</c:v>
                </c:pt>
                <c:pt idx="93">
                  <c:v>Давидович</c:v>
                </c:pt>
                <c:pt idx="94">
                  <c:v>Даниилович</c:v>
                </c:pt>
                <c:pt idx="95">
                  <c:v>Дарья</c:v>
                </c:pt>
                <c:pt idx="96">
                  <c:v>Демид</c:v>
                </c:pt>
                <c:pt idx="97">
                  <c:v>Демьянович</c:v>
                </c:pt>
                <c:pt idx="98">
                  <c:v>Денисович</c:v>
                </c:pt>
                <c:pt idx="99">
                  <c:v>Димитриевич</c:v>
                </c:pt>
                <c:pt idx="100">
                  <c:v>Дмитриевич</c:v>
                </c:pt>
                <c:pt idx="101">
                  <c:v>Дорофеевич</c:v>
                </c:pt>
                <c:pt idx="102">
                  <c:v>Евгения</c:v>
                </c:pt>
                <c:pt idx="103">
                  <c:v>Евгеньевна</c:v>
                </c:pt>
                <c:pt idx="104">
                  <c:v>Евграф</c:v>
                </c:pt>
                <c:pt idx="105">
                  <c:v>Евдокия</c:v>
                </c:pt>
                <c:pt idx="106">
                  <c:v>Евпраксия</c:v>
                </c:pt>
                <c:pt idx="107">
                  <c:v>Евсей</c:v>
                </c:pt>
                <c:pt idx="108">
                  <c:v>Евстафий</c:v>
                </c:pt>
                <c:pt idx="109">
                  <c:v>Евфросиния</c:v>
                </c:pt>
                <c:pt idx="110">
                  <c:v>Егорович</c:v>
                </c:pt>
                <c:pt idx="111">
                  <c:v>Егоровна</c:v>
                </c:pt>
                <c:pt idx="112">
                  <c:v>Екатерина</c:v>
                </c:pt>
                <c:pt idx="113">
                  <c:v>Елена</c:v>
                </c:pt>
                <c:pt idx="114">
                  <c:v>Елизавета</c:v>
                </c:pt>
                <c:pt idx="115">
                  <c:v>Епифан</c:v>
                </c:pt>
                <c:pt idx="116">
                  <c:v>Еремей</c:v>
                </c:pt>
                <c:pt idx="117">
                  <c:v>Ермолаевич</c:v>
                </c:pt>
                <c:pt idx="118">
                  <c:v>Ефимова</c:v>
                </c:pt>
                <c:pt idx="119">
                  <c:v>Ефимовна</c:v>
                </c:pt>
                <c:pt idx="120">
                  <c:v>Ефимьевич</c:v>
                </c:pt>
                <c:pt idx="121">
                  <c:v>Ефрем</c:v>
                </c:pt>
                <c:pt idx="122">
                  <c:v>Жанна</c:v>
                </c:pt>
                <c:pt idx="123">
                  <c:v>Жанович</c:v>
                </c:pt>
                <c:pt idx="124">
                  <c:v>Ждановна</c:v>
                </c:pt>
                <c:pt idx="125">
                  <c:v>Захар</c:v>
                </c:pt>
                <c:pt idx="126">
                  <c:v>Захаровна</c:v>
                </c:pt>
                <c:pt idx="127">
                  <c:v>Зинаида</c:v>
                </c:pt>
                <c:pt idx="128">
                  <c:v>Зиновьевич</c:v>
                </c:pt>
                <c:pt idx="129">
                  <c:v>Зосима</c:v>
                </c:pt>
                <c:pt idx="130">
                  <c:v>Зоя</c:v>
                </c:pt>
                <c:pt idx="131">
                  <c:v>Зуев</c:v>
                </c:pt>
                <c:pt idx="132">
                  <c:v>Иванна</c:v>
                </c:pt>
                <c:pt idx="133">
                  <c:v>Ивановна</c:v>
                </c:pt>
                <c:pt idx="134">
                  <c:v>Игнатович</c:v>
                </c:pt>
                <c:pt idx="135">
                  <c:v>Игнатьевич</c:v>
                </c:pt>
                <c:pt idx="136">
                  <c:v>Игоревич</c:v>
                </c:pt>
                <c:pt idx="137">
                  <c:v>Игоревна</c:v>
                </c:pt>
                <c:pt idx="138">
                  <c:v>Игорь</c:v>
                </c:pt>
                <c:pt idx="139">
                  <c:v>Измаил</c:v>
                </c:pt>
                <c:pt idx="140">
                  <c:v>Изотович</c:v>
                </c:pt>
                <c:pt idx="141">
                  <c:v>Ильинична</c:v>
                </c:pt>
                <c:pt idx="142">
                  <c:v>Ильясович</c:v>
                </c:pt>
                <c:pt idx="143">
                  <c:v>Иосифович</c:v>
                </c:pt>
                <c:pt idx="144">
                  <c:v>Ипполит</c:v>
                </c:pt>
                <c:pt idx="145">
                  <c:v>Ираида</c:v>
                </c:pt>
                <c:pt idx="146">
                  <c:v>Ирина</c:v>
                </c:pt>
                <c:pt idx="147">
                  <c:v>Ия</c:v>
                </c:pt>
                <c:pt idx="148">
                  <c:v>Карл</c:v>
                </c:pt>
                <c:pt idx="149">
                  <c:v>Касьян</c:v>
                </c:pt>
                <c:pt idx="150">
                  <c:v>Кира</c:v>
                </c:pt>
                <c:pt idx="151">
                  <c:v>Кирилловна</c:v>
                </c:pt>
                <c:pt idx="152">
                  <c:v>Клавдия</c:v>
                </c:pt>
                <c:pt idx="153">
                  <c:v>Климент</c:v>
                </c:pt>
                <c:pt idx="154">
                  <c:v>Константиновна</c:v>
                </c:pt>
                <c:pt idx="155">
                  <c:v>Копылов</c:v>
                </c:pt>
                <c:pt idx="156">
                  <c:v>Копылова</c:v>
                </c:pt>
                <c:pt idx="157">
                  <c:v>Ксения</c:v>
                </c:pt>
                <c:pt idx="158">
                  <c:v>Кузьма</c:v>
                </c:pt>
                <c:pt idx="159">
                  <c:v>Кузьминична</c:v>
                </c:pt>
                <c:pt idx="160">
                  <c:v>Лев</c:v>
                </c:pt>
                <c:pt idx="161">
                  <c:v>Леон</c:v>
                </c:pt>
                <c:pt idx="162">
                  <c:v>Леоновна</c:v>
                </c:pt>
                <c:pt idx="163">
                  <c:v>Лидия</c:v>
                </c:pt>
                <c:pt idx="164">
                  <c:v>Лора</c:v>
                </c:pt>
                <c:pt idx="165">
                  <c:v>Лука</c:v>
                </c:pt>
                <c:pt idx="166">
                  <c:v>Львовна</c:v>
                </c:pt>
                <c:pt idx="167">
                  <c:v>Любомир</c:v>
                </c:pt>
                <c:pt idx="168">
                  <c:v>Людмила</c:v>
                </c:pt>
                <c:pt idx="169">
                  <c:v>Майя</c:v>
                </c:pt>
                <c:pt idx="170">
                  <c:v>Макаровна</c:v>
                </c:pt>
                <c:pt idx="171">
                  <c:v>Маргарита</c:v>
                </c:pt>
                <c:pt idx="172">
                  <c:v>Марина</c:v>
                </c:pt>
                <c:pt idx="173">
                  <c:v>Марсович</c:v>
                </c:pt>
                <c:pt idx="174">
                  <c:v>Мартьян</c:v>
                </c:pt>
                <c:pt idx="175">
                  <c:v>Марфа</c:v>
                </c:pt>
                <c:pt idx="176">
                  <c:v>Матвеевич</c:v>
                </c:pt>
                <c:pt idx="177">
                  <c:v>Матвеевна</c:v>
                </c:pt>
                <c:pt idx="178">
                  <c:v>Матвей</c:v>
                </c:pt>
                <c:pt idx="179">
                  <c:v>Милан</c:v>
                </c:pt>
                <c:pt idx="180">
                  <c:v>Милица</c:v>
                </c:pt>
                <c:pt idx="181">
                  <c:v>Милован</c:v>
                </c:pt>
                <c:pt idx="182">
                  <c:v>Мина</c:v>
                </c:pt>
                <c:pt idx="183">
                  <c:v>Миронова</c:v>
                </c:pt>
                <c:pt idx="184">
                  <c:v>Михайловна</c:v>
                </c:pt>
                <c:pt idx="185">
                  <c:v>Модест</c:v>
                </c:pt>
                <c:pt idx="186">
                  <c:v>Наина</c:v>
                </c:pt>
                <c:pt idx="187">
                  <c:v>Натан</c:v>
                </c:pt>
                <c:pt idx="188">
                  <c:v>Натановна</c:v>
                </c:pt>
                <c:pt idx="189">
                  <c:v>Наумовна</c:v>
                </c:pt>
                <c:pt idx="190">
                  <c:v>Никита</c:v>
                </c:pt>
                <c:pt idx="191">
                  <c:v>Никифор</c:v>
                </c:pt>
                <c:pt idx="192">
                  <c:v>Никифоровна</c:v>
                </c:pt>
                <c:pt idx="193">
                  <c:v>Никодим</c:v>
                </c:pt>
                <c:pt idx="194">
                  <c:v>Николаевна</c:v>
                </c:pt>
                <c:pt idx="195">
                  <c:v>Нина</c:v>
                </c:pt>
                <c:pt idx="196">
                  <c:v>Оксана</c:v>
                </c:pt>
                <c:pt idx="197">
                  <c:v>Олеговна</c:v>
                </c:pt>
                <c:pt idx="198">
                  <c:v>Олимпий</c:v>
                </c:pt>
                <c:pt idx="199">
                  <c:v>Ольга</c:v>
                </c:pt>
                <c:pt idx="200">
                  <c:v>Орест</c:v>
                </c:pt>
                <c:pt idx="201">
                  <c:v>Павел</c:v>
                </c:pt>
                <c:pt idx="202">
                  <c:v>Павловна</c:v>
                </c:pt>
                <c:pt idx="203">
                  <c:v>Панкратий</c:v>
                </c:pt>
                <c:pt idx="204">
                  <c:v>Пантелеймон</c:v>
                </c:pt>
                <c:pt idx="205">
                  <c:v>Пелагея</c:v>
                </c:pt>
                <c:pt idx="206">
                  <c:v>Петровна</c:v>
                </c:pt>
                <c:pt idx="207">
                  <c:v>Платон</c:v>
                </c:pt>
                <c:pt idx="208">
                  <c:v>Полина</c:v>
                </c:pt>
                <c:pt idx="209">
                  <c:v>Прасковья</c:v>
                </c:pt>
                <c:pt idx="210">
                  <c:v>Радислав</c:v>
                </c:pt>
                <c:pt idx="211">
                  <c:v>Раиса</c:v>
                </c:pt>
                <c:pt idx="212">
                  <c:v>Ратмир</c:v>
                </c:pt>
                <c:pt idx="213">
                  <c:v>Робертовна</c:v>
                </c:pt>
                <c:pt idx="214">
                  <c:v>Родион</c:v>
                </c:pt>
                <c:pt idx="215">
                  <c:v>Романовна</c:v>
                </c:pt>
                <c:pt idx="216">
                  <c:v>Ростислав</c:v>
                </c:pt>
                <c:pt idx="217">
                  <c:v>Рудольфовна</c:v>
                </c:pt>
                <c:pt idx="218">
                  <c:v>Руслановна</c:v>
                </c:pt>
                <c:pt idx="219">
                  <c:v>Рыбаков</c:v>
                </c:pt>
                <c:pt idx="220">
                  <c:v>Савельев</c:v>
                </c:pt>
                <c:pt idx="221">
                  <c:v>Светлана</c:v>
                </c:pt>
                <c:pt idx="222">
                  <c:v>Светозар</c:v>
                </c:pt>
                <c:pt idx="223">
                  <c:v>Севастьян</c:v>
                </c:pt>
                <c:pt idx="224">
                  <c:v>Семеновна</c:v>
                </c:pt>
                <c:pt idx="225">
                  <c:v>Серафим</c:v>
                </c:pt>
                <c:pt idx="226">
                  <c:v>Сергеевна</c:v>
                </c:pt>
                <c:pt idx="227">
                  <c:v>Сила</c:v>
                </c:pt>
                <c:pt idx="228">
                  <c:v>Силантий</c:v>
                </c:pt>
                <c:pt idx="229">
                  <c:v>Симон</c:v>
                </c:pt>
                <c:pt idx="230">
                  <c:v>Сократ</c:v>
                </c:pt>
                <c:pt idx="231">
                  <c:v>София</c:v>
                </c:pt>
                <c:pt idx="232">
                  <c:v>Софон</c:v>
                </c:pt>
                <c:pt idx="233">
                  <c:v>Станислав</c:v>
                </c:pt>
                <c:pt idx="234">
                  <c:v>Станиславовна</c:v>
                </c:pt>
                <c:pt idx="235">
                  <c:v>Степан</c:v>
                </c:pt>
                <c:pt idx="236">
                  <c:v>Степанова</c:v>
                </c:pt>
                <c:pt idx="237">
                  <c:v>Степановна</c:v>
                </c:pt>
                <c:pt idx="238">
                  <c:v>Таисия</c:v>
                </c:pt>
                <c:pt idx="239">
                  <c:v>Тамара</c:v>
                </c:pt>
                <c:pt idx="240">
                  <c:v>Татьяна</c:v>
                </c:pt>
                <c:pt idx="241">
                  <c:v>Творимир</c:v>
                </c:pt>
                <c:pt idx="242">
                  <c:v>Терентьевич</c:v>
                </c:pt>
                <c:pt idx="243">
                  <c:v>Тимофеевна</c:v>
                </c:pt>
                <c:pt idx="244">
                  <c:v>Тимур</c:v>
                </c:pt>
                <c:pt idx="245">
                  <c:v>Тимурович</c:v>
                </c:pt>
                <c:pt idx="246">
                  <c:v>Тихонович</c:v>
                </c:pt>
                <c:pt idx="247">
                  <c:v>Трифонович</c:v>
                </c:pt>
                <c:pt idx="248">
                  <c:v>Ульяна</c:v>
                </c:pt>
                <c:pt idx="249">
                  <c:v>Устинович</c:v>
                </c:pt>
                <c:pt idx="250">
                  <c:v>Фадеевич</c:v>
                </c:pt>
                <c:pt idx="251">
                  <c:v>Фадей</c:v>
                </c:pt>
                <c:pt idx="252">
                  <c:v>Феврония</c:v>
                </c:pt>
                <c:pt idx="253">
                  <c:v>Фёдорович</c:v>
                </c:pt>
                <c:pt idx="254">
                  <c:v>Федоровна</c:v>
                </c:pt>
                <c:pt idx="255">
                  <c:v>Федосеевич</c:v>
                </c:pt>
                <c:pt idx="256">
                  <c:v>Федотович</c:v>
                </c:pt>
                <c:pt idx="257">
                  <c:v>Феликсович</c:v>
                </c:pt>
                <c:pt idx="258">
                  <c:v>Феликсовна</c:v>
                </c:pt>
                <c:pt idx="259">
                  <c:v>Феодосьевич</c:v>
                </c:pt>
                <c:pt idx="260">
                  <c:v>Феоктистович</c:v>
                </c:pt>
                <c:pt idx="261">
                  <c:v>Феофан</c:v>
                </c:pt>
                <c:pt idx="262">
                  <c:v>Филатович</c:v>
                </c:pt>
                <c:pt idx="263">
                  <c:v>Филимонович</c:v>
                </c:pt>
                <c:pt idx="264">
                  <c:v>Филипп</c:v>
                </c:pt>
                <c:pt idx="265">
                  <c:v>Филиппович</c:v>
                </c:pt>
                <c:pt idx="266">
                  <c:v>Филипповна</c:v>
                </c:pt>
                <c:pt idx="267">
                  <c:v>Фома</c:v>
                </c:pt>
                <c:pt idx="268">
                  <c:v>Фомич</c:v>
                </c:pt>
                <c:pt idx="269">
                  <c:v>Харитонович</c:v>
                </c:pt>
                <c:pt idx="270">
                  <c:v>Харлампий</c:v>
                </c:pt>
                <c:pt idx="271">
                  <c:v>Харлампович</c:v>
                </c:pt>
                <c:pt idx="272">
                  <c:v>Харлампьевич</c:v>
                </c:pt>
                <c:pt idx="273">
                  <c:v>Христофор</c:v>
                </c:pt>
                <c:pt idx="274">
                  <c:v>Чеслав</c:v>
                </c:pt>
                <c:pt idx="275">
                  <c:v>Чеславович</c:v>
                </c:pt>
                <c:pt idx="276">
                  <c:v>Эдуардовна</c:v>
                </c:pt>
                <c:pt idx="277">
                  <c:v>Элеонора</c:v>
                </c:pt>
                <c:pt idx="278">
                  <c:v>Эмилия</c:v>
                </c:pt>
                <c:pt idx="279">
                  <c:v>Эраст</c:v>
                </c:pt>
                <c:pt idx="280">
                  <c:v>Эрнест</c:v>
                </c:pt>
                <c:pt idx="281">
                  <c:v>Юлия</c:v>
                </c:pt>
                <c:pt idx="282">
                  <c:v>Юльевич</c:v>
                </c:pt>
                <c:pt idx="283">
                  <c:v>Юрьевна</c:v>
                </c:pt>
                <c:pt idx="284">
                  <c:v>Яковлевич</c:v>
                </c:pt>
                <c:pt idx="285">
                  <c:v>Яковлевна</c:v>
                </c:pt>
                <c:pt idx="286">
                  <c:v>Януарий</c:v>
                </c:pt>
                <c:pt idx="287">
                  <c:v>Ярослав</c:v>
                </c:pt>
                <c:pt idx="288">
                  <c:v>#ЗНАЧ!</c:v>
                </c:pt>
              </c:strCache>
            </c:strRef>
          </c:cat>
          <c:val>
            <c:numRef>
              <c:f>'частотность имен для рекламной '!$B$4:$B$293</c:f>
              <c:numCache>
                <c:formatCode>0</c:formatCode>
                <c:ptCount val="289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3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3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3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5">
                  <c:v>3</c:v>
                </c:pt>
                <c:pt idx="66">
                  <c:v>1</c:v>
                </c:pt>
                <c:pt idx="67">
                  <c:v>5</c:v>
                </c:pt>
                <c:pt idx="68">
                  <c:v>1</c:v>
                </c:pt>
                <c:pt idx="69">
                  <c:v>1</c:v>
                </c:pt>
                <c:pt idx="70">
                  <c:v>4</c:v>
                </c:pt>
                <c:pt idx="71">
                  <c:v>1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4</c:v>
                </c:pt>
                <c:pt idx="86">
                  <c:v>4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2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3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1</c:v>
                </c:pt>
                <c:pt idx="119">
                  <c:v>3</c:v>
                </c:pt>
                <c:pt idx="120">
                  <c:v>2</c:v>
                </c:pt>
                <c:pt idx="121">
                  <c:v>1</c:v>
                </c:pt>
                <c:pt idx="122">
                  <c:v>4</c:v>
                </c:pt>
                <c:pt idx="123">
                  <c:v>2</c:v>
                </c:pt>
                <c:pt idx="124">
                  <c:v>1</c:v>
                </c:pt>
                <c:pt idx="125">
                  <c:v>1</c:v>
                </c:pt>
                <c:pt idx="126">
                  <c:v>2</c:v>
                </c:pt>
                <c:pt idx="127">
                  <c:v>1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2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2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2</c:v>
                </c:pt>
                <c:pt idx="151">
                  <c:v>4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2</c:v>
                </c:pt>
                <c:pt idx="158">
                  <c:v>1</c:v>
                </c:pt>
                <c:pt idx="159">
                  <c:v>4</c:v>
                </c:pt>
                <c:pt idx="160">
                  <c:v>2</c:v>
                </c:pt>
                <c:pt idx="161">
                  <c:v>1</c:v>
                </c:pt>
                <c:pt idx="162">
                  <c:v>2</c:v>
                </c:pt>
                <c:pt idx="163">
                  <c:v>1</c:v>
                </c:pt>
                <c:pt idx="164">
                  <c:v>2</c:v>
                </c:pt>
                <c:pt idx="165">
                  <c:v>2</c:v>
                </c:pt>
                <c:pt idx="166">
                  <c:v>1</c:v>
                </c:pt>
                <c:pt idx="167">
                  <c:v>1</c:v>
                </c:pt>
                <c:pt idx="168">
                  <c:v>2</c:v>
                </c:pt>
                <c:pt idx="169">
                  <c:v>2</c:v>
                </c:pt>
                <c:pt idx="170">
                  <c:v>1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1</c:v>
                </c:pt>
                <c:pt idx="184">
                  <c:v>3</c:v>
                </c:pt>
                <c:pt idx="185">
                  <c:v>1</c:v>
                </c:pt>
                <c:pt idx="186">
                  <c:v>2</c:v>
                </c:pt>
                <c:pt idx="187">
                  <c:v>1</c:v>
                </c:pt>
                <c:pt idx="188">
                  <c:v>2</c:v>
                </c:pt>
                <c:pt idx="189">
                  <c:v>2</c:v>
                </c:pt>
                <c:pt idx="190">
                  <c:v>1</c:v>
                </c:pt>
                <c:pt idx="191">
                  <c:v>1</c:v>
                </c:pt>
                <c:pt idx="192">
                  <c:v>2</c:v>
                </c:pt>
                <c:pt idx="193">
                  <c:v>1</c:v>
                </c:pt>
                <c:pt idx="194">
                  <c:v>2</c:v>
                </c:pt>
                <c:pt idx="195">
                  <c:v>1</c:v>
                </c:pt>
                <c:pt idx="196">
                  <c:v>1</c:v>
                </c:pt>
                <c:pt idx="197">
                  <c:v>2</c:v>
                </c:pt>
                <c:pt idx="198">
                  <c:v>2</c:v>
                </c:pt>
                <c:pt idx="199">
                  <c:v>1</c:v>
                </c:pt>
                <c:pt idx="200">
                  <c:v>2</c:v>
                </c:pt>
                <c:pt idx="201">
                  <c:v>2</c:v>
                </c:pt>
                <c:pt idx="202">
                  <c:v>3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1</c:v>
                </c:pt>
                <c:pt idx="208">
                  <c:v>2</c:v>
                </c:pt>
                <c:pt idx="209">
                  <c:v>1</c:v>
                </c:pt>
                <c:pt idx="210">
                  <c:v>1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2</c:v>
                </c:pt>
                <c:pt idx="215">
                  <c:v>2</c:v>
                </c:pt>
                <c:pt idx="216">
                  <c:v>1</c:v>
                </c:pt>
                <c:pt idx="217">
                  <c:v>2</c:v>
                </c:pt>
                <c:pt idx="218">
                  <c:v>2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2</c:v>
                </c:pt>
                <c:pt idx="223">
                  <c:v>1</c:v>
                </c:pt>
                <c:pt idx="224">
                  <c:v>3</c:v>
                </c:pt>
                <c:pt idx="225">
                  <c:v>1</c:v>
                </c:pt>
                <c:pt idx="226">
                  <c:v>3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</c:v>
                </c:pt>
                <c:pt idx="236">
                  <c:v>1</c:v>
                </c:pt>
                <c:pt idx="237">
                  <c:v>3</c:v>
                </c:pt>
                <c:pt idx="238">
                  <c:v>2</c:v>
                </c:pt>
                <c:pt idx="239">
                  <c:v>1</c:v>
                </c:pt>
                <c:pt idx="240">
                  <c:v>2</c:v>
                </c:pt>
                <c:pt idx="241">
                  <c:v>1</c:v>
                </c:pt>
                <c:pt idx="242">
                  <c:v>2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2</c:v>
                </c:pt>
                <c:pt idx="248">
                  <c:v>2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4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2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3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3</c:v>
                </c:pt>
                <c:pt idx="277">
                  <c:v>3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1</c:v>
                </c:pt>
                <c:pt idx="287">
                  <c:v>2</c:v>
                </c:pt>
                <c:pt idx="28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4F-4F13-A4AD-3B89B4FBD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4259407"/>
        <c:axId val="1604258447"/>
      </c:barChart>
      <c:catAx>
        <c:axId val="1604259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4258447"/>
        <c:crosses val="autoZero"/>
        <c:auto val="1"/>
        <c:lblAlgn val="ctr"/>
        <c:lblOffset val="100"/>
        <c:noMultiLvlLbl val="0"/>
      </c:catAx>
      <c:valAx>
        <c:axId val="160425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425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[Заключительный урок_Работа для портфолио.xlsx]Продажи магазинов!Сводная таблица1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 продаж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'Продажи магазинов'!$B$3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'Продажи магазинов'!$A$4:$A$23</c:f>
              <c:multiLvlStrCache>
                <c:ptCount val="17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'Продажи магазинов'!$B$4:$B$23</c:f>
              <c:numCache>
                <c:formatCode>0</c:formatCode>
                <c:ptCount val="17"/>
                <c:pt idx="0">
                  <c:v>2716</c:v>
                </c:pt>
                <c:pt idx="1">
                  <c:v>2061</c:v>
                </c:pt>
                <c:pt idx="2">
                  <c:v>9801</c:v>
                </c:pt>
                <c:pt idx="3">
                  <c:v>5318</c:v>
                </c:pt>
                <c:pt idx="4">
                  <c:v>5847</c:v>
                </c:pt>
                <c:pt idx="5">
                  <c:v>984</c:v>
                </c:pt>
                <c:pt idx="6">
                  <c:v>3323</c:v>
                </c:pt>
                <c:pt idx="7">
                  <c:v>6755</c:v>
                </c:pt>
                <c:pt idx="8">
                  <c:v>4806</c:v>
                </c:pt>
                <c:pt idx="9">
                  <c:v>2439</c:v>
                </c:pt>
                <c:pt idx="10">
                  <c:v>4727</c:v>
                </c:pt>
                <c:pt idx="11">
                  <c:v>3677</c:v>
                </c:pt>
                <c:pt idx="12">
                  <c:v>3906</c:v>
                </c:pt>
                <c:pt idx="13">
                  <c:v>6075</c:v>
                </c:pt>
                <c:pt idx="14">
                  <c:v>9123</c:v>
                </c:pt>
                <c:pt idx="15">
                  <c:v>4175</c:v>
                </c:pt>
                <c:pt idx="16">
                  <c:v>3552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AB-4580-91AF-5A9DD680C94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43367279"/>
        <c:axId val="1690569455"/>
      </c:lineChart>
      <c:catAx>
        <c:axId val="1643367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0569455"/>
        <c:crosses val="autoZero"/>
        <c:auto val="1"/>
        <c:lblAlgn val="ctr"/>
        <c:lblOffset val="100"/>
        <c:noMultiLvlLbl val="0"/>
      </c:catAx>
      <c:valAx>
        <c:axId val="1690569455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3367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[Заключительный урок_Работа для портфолио.xlsx]Выгода клиентам!Сводная таблица3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Средний дисконт </a:t>
            </a:r>
            <a:r>
              <a:rPr lang="ru-RU" baseline="0"/>
              <a:t>по магазинам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'Выгода клиентам'!$B$3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598-46B8-A344-7B5CAE65CBE1}"/>
              </c:ext>
            </c:extLst>
          </c:dPt>
          <c:cat>
            <c:strRef>
              <c:f>'Выгода клиентам'!$A$4:$A$24</c:f>
              <c:strCache>
                <c:ptCount val="20"/>
                <c:pt idx="0">
                  <c:v>Лента</c:v>
                </c:pt>
                <c:pt idx="1">
                  <c:v>Седьмой Континент</c:v>
                </c:pt>
                <c:pt idx="2">
                  <c:v>Азбука Вкуса</c:v>
                </c:pt>
                <c:pt idx="3">
                  <c:v>Городской Супермаркет</c:v>
                </c:pt>
                <c:pt idx="4">
                  <c:v>О'кей</c:v>
                </c:pt>
                <c:pt idx="5">
                  <c:v>Билла</c:v>
                </c:pt>
                <c:pt idx="6">
                  <c:v>Бристоль</c:v>
                </c:pt>
                <c:pt idx="7">
                  <c:v>Карусель</c:v>
                </c:pt>
                <c:pt idx="8">
                  <c:v>Мираторг</c:v>
                </c:pt>
                <c:pt idx="9">
                  <c:v>Мосмарт</c:v>
                </c:pt>
                <c:pt idx="10">
                  <c:v>Ароматный Мир</c:v>
                </c:pt>
                <c:pt idx="11">
                  <c:v>Метро</c:v>
                </c:pt>
                <c:pt idx="12">
                  <c:v>Магнит</c:v>
                </c:pt>
                <c:pt idx="13">
                  <c:v>Ашан</c:v>
                </c:pt>
                <c:pt idx="14">
                  <c:v>Гиперглобус</c:v>
                </c:pt>
                <c:pt idx="15">
                  <c:v>Перекресток</c:v>
                </c:pt>
                <c:pt idx="16">
                  <c:v>Дикси</c:v>
                </c:pt>
                <c:pt idx="17">
                  <c:v>Верный</c:v>
                </c:pt>
                <c:pt idx="18">
                  <c:v>Спар</c:v>
                </c:pt>
                <c:pt idx="19">
                  <c:v>Пятерочка</c:v>
                </c:pt>
              </c:strCache>
            </c:strRef>
          </c:cat>
          <c:val>
            <c:numRef>
              <c:f>'Выгода клиентам'!$B$4:$B$24</c:f>
              <c:numCache>
                <c:formatCode>0%</c:formatCode>
                <c:ptCount val="20"/>
                <c:pt idx="0">
                  <c:v>0.17826418198106705</c:v>
                </c:pt>
                <c:pt idx="1">
                  <c:v>0.12027883353753854</c:v>
                </c:pt>
                <c:pt idx="2">
                  <c:v>8.017348971104106E-2</c:v>
                </c:pt>
                <c:pt idx="3">
                  <c:v>5.0194119715021406E-2</c:v>
                </c:pt>
                <c:pt idx="4">
                  <c:v>4.8339535829857047E-2</c:v>
                </c:pt>
                <c:pt idx="5">
                  <c:v>4.6920239619870387E-2</c:v>
                </c:pt>
                <c:pt idx="6">
                  <c:v>4.1097529232281542E-2</c:v>
                </c:pt>
                <c:pt idx="7">
                  <c:v>2.283796825271486E-2</c:v>
                </c:pt>
                <c:pt idx="8">
                  <c:v>1.9666569680539477E-2</c:v>
                </c:pt>
                <c:pt idx="9">
                  <c:v>1.6782604126174851E-2</c:v>
                </c:pt>
                <c:pt idx="10">
                  <c:v>1.3217531199423564E-2</c:v>
                </c:pt>
                <c:pt idx="11">
                  <c:v>1.1643927992225913E-2</c:v>
                </c:pt>
                <c:pt idx="12">
                  <c:v>1.0003932401486179E-2</c:v>
                </c:pt>
                <c:pt idx="13">
                  <c:v>3.787300868011257E-3</c:v>
                </c:pt>
                <c:pt idx="14">
                  <c:v>-4.3891814272891275E-3</c:v>
                </c:pt>
                <c:pt idx="15">
                  <c:v>-8.9399917037796331E-3</c:v>
                </c:pt>
                <c:pt idx="16">
                  <c:v>-2.2201319172438391E-2</c:v>
                </c:pt>
                <c:pt idx="17">
                  <c:v>-4.4405019515377203E-2</c:v>
                </c:pt>
                <c:pt idx="18">
                  <c:v>-5.43257492655142E-2</c:v>
                </c:pt>
                <c:pt idx="19">
                  <c:v>-0.10584372424588477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98-46B8-A344-7B5CAE65C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5258799"/>
        <c:axId val="465259279"/>
      </c:barChart>
      <c:catAx>
        <c:axId val="46525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5259279"/>
        <c:crosses val="autoZero"/>
        <c:auto val="1"/>
        <c:lblAlgn val="ctr"/>
        <c:lblOffset val="100"/>
        <c:noMultiLvlLbl val="0"/>
      </c:catAx>
      <c:valAx>
        <c:axId val="46525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Выгода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525879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[Заключительный урок_Работа для портфолио.xlsx]Суммарные продажи по магазинам!Сводная таблица4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 </a:t>
            </a:r>
            <a:r>
              <a:rPr lang="ru-RU"/>
              <a:t>пр продуктовым сетям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магазинам'!$C$3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'Суммарные продажи по магазинам'!$B$4:$B$24</c:f>
              <c:strCache>
                <c:ptCount val="20"/>
                <c:pt idx="0">
                  <c:v>О'кей</c:v>
                </c:pt>
                <c:pt idx="1">
                  <c:v>Гиперглобус</c:v>
                </c:pt>
                <c:pt idx="2">
                  <c:v>Мосмарт</c:v>
                </c:pt>
                <c:pt idx="3">
                  <c:v>Спар</c:v>
                </c:pt>
                <c:pt idx="4">
                  <c:v>Верный</c:v>
                </c:pt>
                <c:pt idx="5">
                  <c:v>Городской Супермаркет</c:v>
                </c:pt>
                <c:pt idx="6">
                  <c:v>Ароматный Мир</c:v>
                </c:pt>
                <c:pt idx="7">
                  <c:v>Седьмой Континент</c:v>
                </c:pt>
                <c:pt idx="8">
                  <c:v>Бристоль</c:v>
                </c:pt>
                <c:pt idx="9">
                  <c:v>Мираторг</c:v>
                </c:pt>
                <c:pt idx="10">
                  <c:v>Метро</c:v>
                </c:pt>
                <c:pt idx="11">
                  <c:v>Лента</c:v>
                </c:pt>
                <c:pt idx="12">
                  <c:v>Магнит</c:v>
                </c:pt>
                <c:pt idx="13">
                  <c:v>Азбука Вкуса</c:v>
                </c:pt>
                <c:pt idx="14">
                  <c:v>Перекресток</c:v>
                </c:pt>
                <c:pt idx="15">
                  <c:v>Карусель</c:v>
                </c:pt>
                <c:pt idx="16">
                  <c:v>Дикси</c:v>
                </c:pt>
                <c:pt idx="17">
                  <c:v>Ашан</c:v>
                </c:pt>
                <c:pt idx="18">
                  <c:v>Пятерочка</c:v>
                </c:pt>
                <c:pt idx="19">
                  <c:v>Билла</c:v>
                </c:pt>
              </c:strCache>
            </c:strRef>
          </c:cat>
          <c:val>
            <c:numRef>
              <c:f>'Суммарные продажи по магазинам'!$C$4:$C$24</c:f>
              <c:numCache>
                <c:formatCode>_-* #\ ##0\ [$₽-419]_-;\-* #\ ##0\ [$₽-419]_-;_-* "-"??\ [$₽-419]_-;_-@_-</c:formatCode>
                <c:ptCount val="20"/>
                <c:pt idx="0">
                  <c:v>52844</c:v>
                </c:pt>
                <c:pt idx="1">
                  <c:v>51789</c:v>
                </c:pt>
                <c:pt idx="2">
                  <c:v>49580</c:v>
                </c:pt>
                <c:pt idx="3">
                  <c:v>48746</c:v>
                </c:pt>
                <c:pt idx="4">
                  <c:v>47028</c:v>
                </c:pt>
                <c:pt idx="5">
                  <c:v>43098</c:v>
                </c:pt>
                <c:pt idx="6">
                  <c:v>42837</c:v>
                </c:pt>
                <c:pt idx="7">
                  <c:v>41106</c:v>
                </c:pt>
                <c:pt idx="8">
                  <c:v>41010</c:v>
                </c:pt>
                <c:pt idx="9">
                  <c:v>40029</c:v>
                </c:pt>
                <c:pt idx="10">
                  <c:v>39168</c:v>
                </c:pt>
                <c:pt idx="11">
                  <c:v>38312</c:v>
                </c:pt>
                <c:pt idx="12">
                  <c:v>37636</c:v>
                </c:pt>
                <c:pt idx="13">
                  <c:v>36448</c:v>
                </c:pt>
                <c:pt idx="14">
                  <c:v>36436</c:v>
                </c:pt>
                <c:pt idx="15">
                  <c:v>35012</c:v>
                </c:pt>
                <c:pt idx="16">
                  <c:v>32463</c:v>
                </c:pt>
                <c:pt idx="17">
                  <c:v>31954</c:v>
                </c:pt>
                <c:pt idx="18">
                  <c:v>27662</c:v>
                </c:pt>
                <c:pt idx="19">
                  <c:v>27275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E2-4DEB-A477-C22F3F69C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3632911"/>
        <c:axId val="357722879"/>
      </c:barChart>
      <c:catAx>
        <c:axId val="37363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722879"/>
        <c:crosses val="autoZero"/>
        <c:auto val="1"/>
        <c:lblAlgn val="ctr"/>
        <c:lblOffset val="100"/>
        <c:noMultiLvlLbl val="0"/>
      </c:catAx>
      <c:valAx>
        <c:axId val="3577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\ [$₽-419]_-;\-* #\ ##0\ [$₽-419]_-;_-* &quot;-&quot;??\ [$₽-419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632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[Заключительный урок_Работа для портфолио.xlsx]Анализ цен внутри категории по !Сводная таблица1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Анализ цен внутри категории по поставщикам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65000"/>
                  <a:lumOff val="35000"/>
                </a:sysClr>
              </a:solidFill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'Анализ цен внутри категории по 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  <c15:showLeaderLines val="0"/>
              </c:ext>
            </c:extLst>
          </c:dLbls>
          <c:cat>
            <c:strRef>
              <c:f>'Анализ цен внутри категории по '!$A$4:$A$82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'Анализ цен внутри категории по '!$B$4:$B$82</c:f>
              <c:numCache>
                <c:formatCode>_-* #\ ##0\ "₽"_-;\-* #\ ##0\ "₽"_-;_-* "-"??\ "₽"_-;_-@_-</c:formatCode>
                <c:ptCount val="78"/>
                <c:pt idx="0">
                  <c:v>2928.9999999999991</c:v>
                </c:pt>
                <c:pt idx="1">
                  <c:v>1846</c:v>
                </c:pt>
                <c:pt idx="2">
                  <c:v>6411.9999999999973</c:v>
                </c:pt>
                <c:pt idx="3">
                  <c:v>504</c:v>
                </c:pt>
                <c:pt idx="4">
                  <c:v>5248</c:v>
                </c:pt>
                <c:pt idx="5">
                  <c:v>2243.9999999999995</c:v>
                </c:pt>
                <c:pt idx="6">
                  <c:v>4942.9999999999982</c:v>
                </c:pt>
                <c:pt idx="7">
                  <c:v>2569.0000000000005</c:v>
                </c:pt>
                <c:pt idx="8">
                  <c:v>4297</c:v>
                </c:pt>
                <c:pt idx="9">
                  <c:v>5885.0000000000018</c:v>
                </c:pt>
                <c:pt idx="10">
                  <c:v>1089</c:v>
                </c:pt>
                <c:pt idx="11">
                  <c:v>420</c:v>
                </c:pt>
                <c:pt idx="12">
                  <c:v>2225</c:v>
                </c:pt>
                <c:pt idx="13">
                  <c:v>3111.9999999999995</c:v>
                </c:pt>
                <c:pt idx="14">
                  <c:v>1511</c:v>
                </c:pt>
                <c:pt idx="15">
                  <c:v>1762.0000000000002</c:v>
                </c:pt>
                <c:pt idx="16">
                  <c:v>2433</c:v>
                </c:pt>
                <c:pt idx="17">
                  <c:v>6756.9999999999982</c:v>
                </c:pt>
                <c:pt idx="18">
                  <c:v>2609</c:v>
                </c:pt>
                <c:pt idx="19">
                  <c:v>3548</c:v>
                </c:pt>
                <c:pt idx="20">
                  <c:v>3493</c:v>
                </c:pt>
                <c:pt idx="21">
                  <c:v>4584.9999999999991</c:v>
                </c:pt>
                <c:pt idx="22">
                  <c:v>6852.0000000000009</c:v>
                </c:pt>
                <c:pt idx="23">
                  <c:v>387</c:v>
                </c:pt>
                <c:pt idx="24">
                  <c:v>2229</c:v>
                </c:pt>
                <c:pt idx="25">
                  <c:v>1848</c:v>
                </c:pt>
                <c:pt idx="26">
                  <c:v>2671</c:v>
                </c:pt>
                <c:pt idx="27">
                  <c:v>4945.9999999999991</c:v>
                </c:pt>
                <c:pt idx="28">
                  <c:v>2814</c:v>
                </c:pt>
                <c:pt idx="29">
                  <c:v>796</c:v>
                </c:pt>
                <c:pt idx="30">
                  <c:v>4286.9999999999991</c:v>
                </c:pt>
                <c:pt idx="31">
                  <c:v>3973.9999999999995</c:v>
                </c:pt>
                <c:pt idx="32">
                  <c:v>2802</c:v>
                </c:pt>
                <c:pt idx="33">
                  <c:v>4199.9999999999991</c:v>
                </c:pt>
                <c:pt idx="34">
                  <c:v>2189</c:v>
                </c:pt>
                <c:pt idx="35">
                  <c:v>3621.9999999999991</c:v>
                </c:pt>
                <c:pt idx="36">
                  <c:v>4430.9999999999991</c:v>
                </c:pt>
                <c:pt idx="37">
                  <c:v>82</c:v>
                </c:pt>
                <c:pt idx="38">
                  <c:v>3799.0000000000005</c:v>
                </c:pt>
                <c:pt idx="39">
                  <c:v>4525</c:v>
                </c:pt>
                <c:pt idx="40">
                  <c:v>2107</c:v>
                </c:pt>
                <c:pt idx="41">
                  <c:v>5165.0000000000009</c:v>
                </c:pt>
                <c:pt idx="42">
                  <c:v>3283.0000000000005</c:v>
                </c:pt>
                <c:pt idx="43">
                  <c:v>10236.999999999998</c:v>
                </c:pt>
                <c:pt idx="44">
                  <c:v>3537.9999999999991</c:v>
                </c:pt>
                <c:pt idx="45">
                  <c:v>4810</c:v>
                </c:pt>
                <c:pt idx="46">
                  <c:v>3507.0000000000005</c:v>
                </c:pt>
                <c:pt idx="47">
                  <c:v>2120.0000000000005</c:v>
                </c:pt>
                <c:pt idx="48">
                  <c:v>5928.9999999999982</c:v>
                </c:pt>
                <c:pt idx="49">
                  <c:v>6053.0000000000018</c:v>
                </c:pt>
                <c:pt idx="50">
                  <c:v>2902.0000000000005</c:v>
                </c:pt>
                <c:pt idx="51">
                  <c:v>4987.9999999999991</c:v>
                </c:pt>
                <c:pt idx="52">
                  <c:v>3165.9999999999995</c:v>
                </c:pt>
                <c:pt idx="53">
                  <c:v>878</c:v>
                </c:pt>
                <c:pt idx="54">
                  <c:v>3405</c:v>
                </c:pt>
                <c:pt idx="55">
                  <c:v>2796</c:v>
                </c:pt>
                <c:pt idx="56">
                  <c:v>2736.9999999999995</c:v>
                </c:pt>
                <c:pt idx="57">
                  <c:v>2164.0000000000005</c:v>
                </c:pt>
                <c:pt idx="58">
                  <c:v>2080</c:v>
                </c:pt>
                <c:pt idx="59">
                  <c:v>1608</c:v>
                </c:pt>
                <c:pt idx="60">
                  <c:v>2842.9999999999995</c:v>
                </c:pt>
                <c:pt idx="61">
                  <c:v>3604.0000000000014</c:v>
                </c:pt>
                <c:pt idx="62">
                  <c:v>4630.0000000000009</c:v>
                </c:pt>
                <c:pt idx="63">
                  <c:v>8943</c:v>
                </c:pt>
                <c:pt idx="64">
                  <c:v>1127</c:v>
                </c:pt>
                <c:pt idx="65">
                  <c:v>3022.9999999999995</c:v>
                </c:pt>
                <c:pt idx="66">
                  <c:v>3358.0000000000005</c:v>
                </c:pt>
                <c:pt idx="67">
                  <c:v>9023</c:v>
                </c:pt>
                <c:pt idx="68">
                  <c:v>2526</c:v>
                </c:pt>
                <c:pt idx="69">
                  <c:v>4226.0000000000018</c:v>
                </c:pt>
                <c:pt idx="70">
                  <c:v>1281</c:v>
                </c:pt>
                <c:pt idx="71">
                  <c:v>2222</c:v>
                </c:pt>
                <c:pt idx="72">
                  <c:v>2870.9999999999995</c:v>
                </c:pt>
                <c:pt idx="73">
                  <c:v>4059</c:v>
                </c:pt>
                <c:pt idx="74">
                  <c:v>4171</c:v>
                </c:pt>
                <c:pt idx="75">
                  <c:v>4970</c:v>
                </c:pt>
                <c:pt idx="76">
                  <c:v>2091.9999999999995</c:v>
                </c:pt>
                <c:pt idx="77">
                  <c:v>2772.9999999999995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D7-4ED9-BEE0-18A884E7E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29192848"/>
        <c:axId val="1829205328"/>
        <c:axId val="0"/>
      </c:bar3DChart>
      <c:catAx>
        <c:axId val="182919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9205328"/>
        <c:crosses val="autoZero"/>
        <c:auto val="1"/>
        <c:lblAlgn val="ctr"/>
        <c:lblOffset val="100"/>
        <c:noMultiLvlLbl val="0"/>
      </c:catAx>
      <c:valAx>
        <c:axId val="18292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\ &quot;₽&quot;_-;\-* #\ ##0\ &quot;₽&quot;_-;_-* &quot;-&quot;??\ &quot;₽&quot;_-;_-@_-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9192848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[Заключительный урок_Работа для портфолио.xlsx]Суммарные продажи по поставщика!Сводная таблица2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Суммарные продажи по поставщикам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поставщика'!$B$3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'Суммарные продажи по поставщика'!$A$4:$A$82</c:f>
              <c:strCache>
                <c:ptCount val="78"/>
                <c:pt idx="0">
                  <c:v>Estrella</c:v>
                </c:pt>
                <c:pt idx="1">
                  <c:v>Green Garden</c:v>
                </c:pt>
                <c:pt idx="2">
                  <c:v>Greenfield</c:v>
                </c:pt>
                <c:pt idx="3">
                  <c:v>Hochland</c:v>
                </c:pt>
                <c:pt idx="4">
                  <c:v>Jacobs</c:v>
                </c:pt>
                <c:pt idx="5">
                  <c:v>Lay's</c:v>
                </c:pt>
                <c:pt idx="6">
                  <c:v>Lipton</c:v>
                </c:pt>
                <c:pt idx="7">
                  <c:v>Nescafe</c:v>
                </c:pt>
                <c:pt idx="8">
                  <c:v>President</c:v>
                </c:pt>
                <c:pt idx="9">
                  <c:v>Pringles</c:v>
                </c:pt>
                <c:pt idx="10">
                  <c:v>Rich</c:v>
                </c:pt>
                <c:pt idx="11">
                  <c:v>Tchibo</c:v>
                </c:pt>
                <c:pt idx="12">
                  <c:v>Агро-Альянс</c:v>
                </c:pt>
                <c:pt idx="13">
                  <c:v>Агрокомплекс</c:v>
                </c:pt>
                <c:pt idx="14">
                  <c:v>Агросахар</c:v>
                </c:pt>
                <c:pt idx="15">
                  <c:v>Активиа</c:v>
                </c:pt>
                <c:pt idx="16">
                  <c:v>Ахмад</c:v>
                </c:pt>
                <c:pt idx="17">
                  <c:v>Бабаевский</c:v>
                </c:pt>
                <c:pt idx="18">
                  <c:v>Балтийский берег</c:v>
                </c:pt>
                <c:pt idx="19">
                  <c:v>Беллакт</c:v>
                </c:pt>
                <c:pt idx="20">
                  <c:v>Белогорье</c:v>
                </c:pt>
                <c:pt idx="21">
                  <c:v>Белый Злат</c:v>
                </c:pt>
                <c:pt idx="22">
                  <c:v>Борилла</c:v>
                </c:pt>
                <c:pt idx="23">
                  <c:v>Вимм-Билль-Данн</c:v>
                </c:pt>
                <c:pt idx="24">
                  <c:v>Гавриш</c:v>
                </c:pt>
                <c:pt idx="25">
                  <c:v>Дарница</c:v>
                </c:pt>
                <c:pt idx="26">
                  <c:v>Добрый</c:v>
                </c:pt>
                <c:pt idx="27">
                  <c:v>Домик в деревне</c:v>
                </c:pt>
                <c:pt idx="28">
                  <c:v>Дымов</c:v>
                </c:pt>
                <c:pt idx="29">
                  <c:v>Зеленая грядка</c:v>
                </c:pt>
                <c:pt idx="30">
                  <c:v>Илецкая</c:v>
                </c:pt>
                <c:pt idx="31">
                  <c:v>Каравай</c:v>
                </c:pt>
                <c:pt idx="32">
                  <c:v>Карат</c:v>
                </c:pt>
                <c:pt idx="33">
                  <c:v>КДВ</c:v>
                </c:pt>
                <c:pt idx="34">
                  <c:v>Красный Октябрь</c:v>
                </c:pt>
                <c:pt idx="35">
                  <c:v>Макфа</c:v>
                </c:pt>
                <c:pt idx="36">
                  <c:v>Меридиан</c:v>
                </c:pt>
                <c:pt idx="37">
                  <c:v>Микоян</c:v>
                </c:pt>
                <c:pt idx="38">
                  <c:v>Мираторг</c:v>
                </c:pt>
                <c:pt idx="39">
                  <c:v>Мистраль</c:v>
                </c:pt>
                <c:pt idx="40">
                  <c:v>Националь</c:v>
                </c:pt>
                <c:pt idx="41">
                  <c:v>Овощной ряд</c:v>
                </c:pt>
                <c:pt idx="42">
                  <c:v>Окраина</c:v>
                </c:pt>
                <c:pt idx="43">
                  <c:v>Паста Зара</c:v>
                </c:pt>
                <c:pt idx="44">
                  <c:v>Посиделкино</c:v>
                </c:pt>
                <c:pt idx="45">
                  <c:v>Продимекс</c:v>
                </c:pt>
                <c:pt idx="46">
                  <c:v>Простоквашино</c:v>
                </c:pt>
                <c:pt idx="47">
                  <c:v>Роллтон</c:v>
                </c:pt>
                <c:pt idx="48">
                  <c:v>Ростагроэкспорт</c:v>
                </c:pt>
                <c:pt idx="49">
                  <c:v>Рот Фронт</c:v>
                </c:pt>
                <c:pt idx="50">
                  <c:v>Русская картошка</c:v>
                </c:pt>
                <c:pt idx="51">
                  <c:v>Русский сахар</c:v>
                </c:pt>
                <c:pt idx="52">
                  <c:v>Русский Хлеб</c:v>
                </c:pt>
                <c:pt idx="53">
                  <c:v>Русское море</c:v>
                </c:pt>
                <c:pt idx="54">
                  <c:v>Сава</c:v>
                </c:pt>
                <c:pt idx="55">
                  <c:v>Сады Придонья</c:v>
                </c:pt>
                <c:pt idx="56">
                  <c:v>Салта</c:v>
                </c:pt>
                <c:pt idx="57">
                  <c:v>Санта Бремор</c:v>
                </c:pt>
                <c:pt idx="58">
                  <c:v>Семко</c:v>
                </c:pt>
                <c:pt idx="59">
                  <c:v>Славянка</c:v>
                </c:pt>
                <c:pt idx="60">
                  <c:v>Славянская</c:v>
                </c:pt>
                <c:pt idx="61">
                  <c:v>Сладов</c:v>
                </c:pt>
                <c:pt idx="62">
                  <c:v>Снежана</c:v>
                </c:pt>
                <c:pt idx="63">
                  <c:v>Сырная долина</c:v>
                </c:pt>
                <c:pt idx="64">
                  <c:v>Тесс</c:v>
                </c:pt>
                <c:pt idx="65">
                  <c:v>Увелка</c:v>
                </c:pt>
                <c:pt idx="66">
                  <c:v>Фруктовый Рай</c:v>
                </c:pt>
                <c:pt idx="67">
                  <c:v>Фруктовый сад</c:v>
                </c:pt>
                <c:pt idx="68">
                  <c:v>Фрукты-Ягоды</c:v>
                </c:pt>
                <c:pt idx="69">
                  <c:v>Хлебный Дом</c:v>
                </c:pt>
                <c:pt idx="70">
                  <c:v>Черкизово</c:v>
                </c:pt>
                <c:pt idx="71">
                  <c:v>Черная Карта</c:v>
                </c:pt>
                <c:pt idx="72">
                  <c:v>Чудо</c:v>
                </c:pt>
                <c:pt idx="73">
                  <c:v>Экзотик</c:v>
                </c:pt>
                <c:pt idx="74">
                  <c:v>Экстра</c:v>
                </c:pt>
                <c:pt idx="75">
                  <c:v>Эрманн</c:v>
                </c:pt>
                <c:pt idx="76">
                  <c:v>Юбилейное</c:v>
                </c:pt>
                <c:pt idx="77">
                  <c:v>Ярмарка</c:v>
                </c:pt>
              </c:strCache>
            </c:strRef>
          </c:cat>
          <c:val>
            <c:numRef>
              <c:f>'Суммарные продажи по поставщика'!$B$4:$B$82</c:f>
              <c:numCache>
                <c:formatCode>0</c:formatCode>
                <c:ptCount val="78"/>
                <c:pt idx="0">
                  <c:v>8954</c:v>
                </c:pt>
                <c:pt idx="1">
                  <c:v>6186</c:v>
                </c:pt>
                <c:pt idx="2">
                  <c:v>21191</c:v>
                </c:pt>
                <c:pt idx="3">
                  <c:v>1529</c:v>
                </c:pt>
                <c:pt idx="4">
                  <c:v>15751</c:v>
                </c:pt>
                <c:pt idx="5">
                  <c:v>8568</c:v>
                </c:pt>
                <c:pt idx="6">
                  <c:v>13772</c:v>
                </c:pt>
                <c:pt idx="7">
                  <c:v>6367</c:v>
                </c:pt>
                <c:pt idx="8">
                  <c:v>12207</c:v>
                </c:pt>
                <c:pt idx="9">
                  <c:v>18368</c:v>
                </c:pt>
                <c:pt idx="10">
                  <c:v>3892</c:v>
                </c:pt>
                <c:pt idx="11">
                  <c:v>1201</c:v>
                </c:pt>
                <c:pt idx="12">
                  <c:v>5903</c:v>
                </c:pt>
                <c:pt idx="13">
                  <c:v>9699</c:v>
                </c:pt>
                <c:pt idx="14">
                  <c:v>4813</c:v>
                </c:pt>
                <c:pt idx="15">
                  <c:v>6364</c:v>
                </c:pt>
                <c:pt idx="16">
                  <c:v>5915</c:v>
                </c:pt>
                <c:pt idx="17">
                  <c:v>20462</c:v>
                </c:pt>
                <c:pt idx="18">
                  <c:v>7420</c:v>
                </c:pt>
                <c:pt idx="19">
                  <c:v>11630</c:v>
                </c:pt>
                <c:pt idx="20">
                  <c:v>12474</c:v>
                </c:pt>
                <c:pt idx="21">
                  <c:v>17471</c:v>
                </c:pt>
                <c:pt idx="22">
                  <c:v>20345</c:v>
                </c:pt>
                <c:pt idx="23">
                  <c:v>1082</c:v>
                </c:pt>
                <c:pt idx="24">
                  <c:v>7239</c:v>
                </c:pt>
                <c:pt idx="25">
                  <c:v>6133</c:v>
                </c:pt>
                <c:pt idx="26">
                  <c:v>8861</c:v>
                </c:pt>
                <c:pt idx="27">
                  <c:v>18739</c:v>
                </c:pt>
                <c:pt idx="28">
                  <c:v>8841</c:v>
                </c:pt>
                <c:pt idx="29">
                  <c:v>1546</c:v>
                </c:pt>
                <c:pt idx="30">
                  <c:v>12813</c:v>
                </c:pt>
                <c:pt idx="31">
                  <c:v>10451</c:v>
                </c:pt>
                <c:pt idx="32">
                  <c:v>6329</c:v>
                </c:pt>
                <c:pt idx="33">
                  <c:v>9294</c:v>
                </c:pt>
                <c:pt idx="34">
                  <c:v>6162</c:v>
                </c:pt>
                <c:pt idx="35">
                  <c:v>9123</c:v>
                </c:pt>
                <c:pt idx="36">
                  <c:v>15507</c:v>
                </c:pt>
                <c:pt idx="37">
                  <c:v>82</c:v>
                </c:pt>
                <c:pt idx="38">
                  <c:v>12899</c:v>
                </c:pt>
                <c:pt idx="39">
                  <c:v>10223</c:v>
                </c:pt>
                <c:pt idx="40">
                  <c:v>5099</c:v>
                </c:pt>
                <c:pt idx="41">
                  <c:v>15581</c:v>
                </c:pt>
                <c:pt idx="42">
                  <c:v>9286</c:v>
                </c:pt>
                <c:pt idx="43">
                  <c:v>29430</c:v>
                </c:pt>
                <c:pt idx="44">
                  <c:v>9900</c:v>
                </c:pt>
                <c:pt idx="45">
                  <c:v>14154</c:v>
                </c:pt>
                <c:pt idx="46">
                  <c:v>10714</c:v>
                </c:pt>
                <c:pt idx="47">
                  <c:v>8047</c:v>
                </c:pt>
                <c:pt idx="48">
                  <c:v>13987</c:v>
                </c:pt>
                <c:pt idx="49">
                  <c:v>16874</c:v>
                </c:pt>
                <c:pt idx="50">
                  <c:v>8649</c:v>
                </c:pt>
                <c:pt idx="51">
                  <c:v>13106</c:v>
                </c:pt>
                <c:pt idx="52">
                  <c:v>12712</c:v>
                </c:pt>
                <c:pt idx="53">
                  <c:v>3625</c:v>
                </c:pt>
                <c:pt idx="54">
                  <c:v>10168</c:v>
                </c:pt>
                <c:pt idx="55">
                  <c:v>8237</c:v>
                </c:pt>
                <c:pt idx="56">
                  <c:v>10813</c:v>
                </c:pt>
                <c:pt idx="57">
                  <c:v>5878</c:v>
                </c:pt>
                <c:pt idx="58">
                  <c:v>6781</c:v>
                </c:pt>
                <c:pt idx="59">
                  <c:v>5299</c:v>
                </c:pt>
                <c:pt idx="60">
                  <c:v>8905</c:v>
                </c:pt>
                <c:pt idx="61">
                  <c:v>12078</c:v>
                </c:pt>
                <c:pt idx="62">
                  <c:v>14457</c:v>
                </c:pt>
                <c:pt idx="63">
                  <c:v>24200</c:v>
                </c:pt>
                <c:pt idx="64">
                  <c:v>2748</c:v>
                </c:pt>
                <c:pt idx="65">
                  <c:v>8502</c:v>
                </c:pt>
                <c:pt idx="66">
                  <c:v>10620</c:v>
                </c:pt>
                <c:pt idx="67">
                  <c:v>24872</c:v>
                </c:pt>
                <c:pt idx="68">
                  <c:v>5896</c:v>
                </c:pt>
                <c:pt idx="69">
                  <c:v>13056</c:v>
                </c:pt>
                <c:pt idx="70">
                  <c:v>3104</c:v>
                </c:pt>
                <c:pt idx="71">
                  <c:v>7224</c:v>
                </c:pt>
                <c:pt idx="72">
                  <c:v>8543</c:v>
                </c:pt>
                <c:pt idx="73">
                  <c:v>11100</c:v>
                </c:pt>
                <c:pt idx="74">
                  <c:v>11937</c:v>
                </c:pt>
                <c:pt idx="75">
                  <c:v>12851</c:v>
                </c:pt>
                <c:pt idx="76">
                  <c:v>7964</c:v>
                </c:pt>
                <c:pt idx="77">
                  <c:v>8230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4A-4A21-975E-040F286FEB2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9202928"/>
        <c:axId val="1820611344"/>
      </c:barChart>
      <c:catAx>
        <c:axId val="182920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0611344"/>
        <c:crosses val="autoZero"/>
        <c:auto val="1"/>
        <c:lblAlgn val="ctr"/>
        <c:lblOffset val="100"/>
        <c:noMultiLvlLbl val="0"/>
      </c:catAx>
      <c:valAx>
        <c:axId val="182061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920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[Заключительный урок_Работа для портфолио.xlsx]Суммарные продажи по категориям!Сводная таблица3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Суммарные продажи по категориям</a:t>
            </a:r>
          </a:p>
        </c:rich>
      </c:tx>
      <c:layout>
        <c:manualLayout>
          <c:xMode val="edge"/>
          <c:yMode val="edge"/>
          <c:x val="0.4313624561144821"/>
          <c:y val="6.60378481181936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'Суммарные продажи по категориям'!$A$4:$A$24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'Суммарные продажи по категориям'!$B$4:$B$24</c:f>
              <c:numCache>
                <c:formatCode>_-* #\ ##0\ "₽"_-;\-* #\ ##0\ "₽"_-;_-* "-"??\ "₽"_-;_-@_-</c:formatCode>
                <c:ptCount val="20"/>
                <c:pt idx="0">
                  <c:v>41745</c:v>
                </c:pt>
                <c:pt idx="1">
                  <c:v>21313</c:v>
                </c:pt>
                <c:pt idx="2">
                  <c:v>48797</c:v>
                </c:pt>
                <c:pt idx="3">
                  <c:v>30543</c:v>
                </c:pt>
                <c:pt idx="4">
                  <c:v>28053</c:v>
                </c:pt>
                <c:pt idx="5">
                  <c:v>66945</c:v>
                </c:pt>
                <c:pt idx="6">
                  <c:v>42165</c:v>
                </c:pt>
                <c:pt idx="7">
                  <c:v>47223</c:v>
                </c:pt>
                <c:pt idx="8">
                  <c:v>31147</c:v>
                </c:pt>
                <c:pt idx="9">
                  <c:v>39632</c:v>
                </c:pt>
                <c:pt idx="10">
                  <c:v>27375</c:v>
                </c:pt>
                <c:pt idx="11">
                  <c:v>32430</c:v>
                </c:pt>
                <c:pt idx="12">
                  <c:v>44151</c:v>
                </c:pt>
                <c:pt idx="13">
                  <c:v>45862</c:v>
                </c:pt>
                <c:pt idx="14">
                  <c:v>44468</c:v>
                </c:pt>
                <c:pt idx="15">
                  <c:v>44265</c:v>
                </c:pt>
                <c:pt idx="16">
                  <c:v>33802</c:v>
                </c:pt>
                <c:pt idx="17">
                  <c:v>42352</c:v>
                </c:pt>
                <c:pt idx="18">
                  <c:v>43626</c:v>
                </c:pt>
                <c:pt idx="19">
                  <c:v>44539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2E-4E01-AA13-AE9362546AD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9201488"/>
        <c:axId val="1829201008"/>
      </c:barChart>
      <c:catAx>
        <c:axId val="182920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9201008"/>
        <c:crosses val="autoZero"/>
        <c:auto val="1"/>
        <c:lblAlgn val="ctr"/>
        <c:lblOffset val="100"/>
        <c:noMultiLvlLbl val="0"/>
      </c:catAx>
      <c:valAx>
        <c:axId val="182920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\ &quot;₽&quot;_-;\-* #\ ##0\ &quot;₽&quot;_-;_-* &quot;-&quot;??\ &quot;₽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920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[Заключительный урок_Работа для портфолио.xlsx]Среднее кол-во по категориям!Сводная таблица4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кол-во по категориям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'Среднее кол-во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'Среднее кол-во по категориям'!$A$4:$A$24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'Среднее кол-во по категориям'!$B$4:$B$24</c:f>
              <c:numCache>
                <c:formatCode>0</c:formatCode>
                <c:ptCount val="20"/>
                <c:pt idx="0">
                  <c:v>2.7627118644067798</c:v>
                </c:pt>
                <c:pt idx="1">
                  <c:v>2.8846153846153846</c:v>
                </c:pt>
                <c:pt idx="2">
                  <c:v>2.9838709677419355</c:v>
                </c:pt>
                <c:pt idx="3">
                  <c:v>3.0476190476190474</c:v>
                </c:pt>
                <c:pt idx="4">
                  <c:v>2.7209302325581395</c:v>
                </c:pt>
                <c:pt idx="5">
                  <c:v>2.941860465116279</c:v>
                </c:pt>
                <c:pt idx="6">
                  <c:v>3.2380952380952381</c:v>
                </c:pt>
                <c:pt idx="7">
                  <c:v>3.1272727272727274</c:v>
                </c:pt>
                <c:pt idx="8">
                  <c:v>3.1463414634146343</c:v>
                </c:pt>
                <c:pt idx="9">
                  <c:v>3.0638297872340425</c:v>
                </c:pt>
                <c:pt idx="10">
                  <c:v>3.1875</c:v>
                </c:pt>
                <c:pt idx="11">
                  <c:v>3.1282051282051282</c:v>
                </c:pt>
                <c:pt idx="12">
                  <c:v>3.1355932203389831</c:v>
                </c:pt>
                <c:pt idx="13">
                  <c:v>2.9827586206896552</c:v>
                </c:pt>
                <c:pt idx="14">
                  <c:v>3.0754716981132075</c:v>
                </c:pt>
                <c:pt idx="15">
                  <c:v>2.5873015873015874</c:v>
                </c:pt>
                <c:pt idx="16">
                  <c:v>2.9534883720930232</c:v>
                </c:pt>
                <c:pt idx="17">
                  <c:v>3.0909090909090908</c:v>
                </c:pt>
                <c:pt idx="18">
                  <c:v>2.9272727272727272</c:v>
                </c:pt>
                <c:pt idx="19">
                  <c:v>3.0588235294117645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94-4A48-B69C-E1BE428BE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20609904"/>
        <c:axId val="1820600304"/>
      </c:barChart>
      <c:catAx>
        <c:axId val="182060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0600304"/>
        <c:crosses val="autoZero"/>
        <c:auto val="1"/>
        <c:lblAlgn val="ctr"/>
        <c:lblOffset val="100"/>
        <c:noMultiLvlLbl val="0"/>
      </c:catAx>
      <c:valAx>
        <c:axId val="182060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0609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[Заключительный урок_Работа для портфолио.xlsx]суммарные продажи по странам!Сводная таблица2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Платежеспособность клиентов по странам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странам'!$B$3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'суммарные продажи по странам'!$A$4:$A$10</c:f>
              <c:strCache>
                <c:ptCount val="6"/>
                <c:pt idx="0">
                  <c:v>Россия</c:v>
                </c:pt>
                <c:pt idx="1">
                  <c:v>Таджикистан</c:v>
                </c:pt>
                <c:pt idx="2">
                  <c:v>Узбекистан</c:v>
                </c:pt>
                <c:pt idx="3">
                  <c:v>Украина</c:v>
                </c:pt>
                <c:pt idx="4">
                  <c:v>Беларусь</c:v>
                </c:pt>
                <c:pt idx="5">
                  <c:v>не найдено</c:v>
                </c:pt>
              </c:strCache>
            </c:strRef>
          </c:cat>
          <c:val>
            <c:numRef>
              <c:f>'суммарные продажи по странам'!$B$4:$B$10</c:f>
              <c:numCache>
                <c:formatCode>#\ ##0\ "₽"</c:formatCode>
                <c:ptCount val="6"/>
                <c:pt idx="0">
                  <c:v>276564</c:v>
                </c:pt>
                <c:pt idx="1">
                  <c:v>146991</c:v>
                </c:pt>
                <c:pt idx="2">
                  <c:v>144240</c:v>
                </c:pt>
                <c:pt idx="3">
                  <c:v>142422</c:v>
                </c:pt>
                <c:pt idx="4">
                  <c:v>88312</c:v>
                </c:pt>
                <c:pt idx="5">
                  <c:v>1904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96-46A7-AA3D-A445194F892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31452640"/>
        <c:axId val="1131459360"/>
      </c:barChart>
      <c:catAx>
        <c:axId val="113145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1459360"/>
        <c:crosses val="autoZero"/>
        <c:auto val="1"/>
        <c:lblAlgn val="ctr"/>
        <c:lblOffset val="100"/>
        <c:noMultiLvlLbl val="0"/>
      </c:catAx>
      <c:valAx>
        <c:axId val="11314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Сумма продаж (руб.)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\ ##0\ &quot;₽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14526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[Заключительный урок_Работа для портфолио.xlsx]География клиента!Сводная таблица1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ru-RU"/>
              <a:t>Распределение клиентов по странам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'География клиента'!$B$3</c:f>
              <c:strCache>
                <c:ptCount val="1"/>
                <c:pt idx="0">
                  <c:v>Итог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'География клиента'!$A$4:$A$10</c:f>
              <c:strCache>
                <c:ptCount val="6"/>
                <c:pt idx="0">
                  <c:v>Россия</c:v>
                </c:pt>
                <c:pt idx="1">
                  <c:v>Узбекистан</c:v>
                </c:pt>
                <c:pt idx="2">
                  <c:v>Украина</c:v>
                </c:pt>
                <c:pt idx="3">
                  <c:v>Таджикистан</c:v>
                </c:pt>
                <c:pt idx="4">
                  <c:v>Беларусь</c:v>
                </c:pt>
                <c:pt idx="5">
                  <c:v>не найдено</c:v>
                </c:pt>
              </c:strCache>
            </c:strRef>
          </c:cat>
          <c:val>
            <c:numRef>
              <c:f>'География клиента'!$B$4:$B$10</c:f>
              <c:numCache>
                <c:formatCode>0</c:formatCode>
                <c:ptCount val="6"/>
                <c:pt idx="0">
                  <c:v>145</c:v>
                </c:pt>
                <c:pt idx="1">
                  <c:v>85</c:v>
                </c:pt>
                <c:pt idx="2">
                  <c:v>77</c:v>
                </c:pt>
                <c:pt idx="3">
                  <c:v>74</c:v>
                </c:pt>
                <c:pt idx="4">
                  <c:v>51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92-48F5-AA5B-5D5AA834E2C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690006319"/>
        <c:axId val="1690005839"/>
      </c:barChart>
      <c:catAx>
        <c:axId val="169000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0005839"/>
        <c:crosses val="autoZero"/>
        <c:auto val="1"/>
        <c:lblAlgn val="ctr"/>
        <c:lblOffset val="100"/>
        <c:noMultiLvlLbl val="0"/>
      </c:catAx>
      <c:valAx>
        <c:axId val="1690005839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900063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[Заключительный урок_Работа для портфолио.xlsx]Лайфтайм клиентов!Сводная таблица1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Лайфтайм клиентов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'Лайфтайм клиентов'!$B$3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'Лайфтайм клиентов'!$A$4:$A$438</c:f>
              <c:strCache>
                <c:ptCount val="434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22</c:v>
                </c:pt>
                <c:pt idx="73">
                  <c:v>22</c:v>
                </c:pt>
                <c:pt idx="74">
                  <c:v>22</c:v>
                </c:pt>
                <c:pt idx="75">
                  <c:v>22</c:v>
                </c:pt>
                <c:pt idx="76">
                  <c:v>22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22</c:v>
                </c:pt>
                <c:pt idx="90">
                  <c:v>22</c:v>
                </c:pt>
                <c:pt idx="91">
                  <c:v>22</c:v>
                </c:pt>
                <c:pt idx="92">
                  <c:v>22</c:v>
                </c:pt>
                <c:pt idx="93">
                  <c:v>22</c:v>
                </c:pt>
                <c:pt idx="94">
                  <c:v>22</c:v>
                </c:pt>
                <c:pt idx="95">
                  <c:v>22</c:v>
                </c:pt>
                <c:pt idx="96">
                  <c:v>22</c:v>
                </c:pt>
                <c:pt idx="97">
                  <c:v>22</c:v>
                </c:pt>
                <c:pt idx="98">
                  <c:v>22</c:v>
                </c:pt>
                <c:pt idx="99">
                  <c:v>22</c:v>
                </c:pt>
                <c:pt idx="100">
                  <c:v>22</c:v>
                </c:pt>
                <c:pt idx="101">
                  <c:v>22</c:v>
                </c:pt>
                <c:pt idx="102">
                  <c:v>23</c:v>
                </c:pt>
                <c:pt idx="103">
                  <c:v>23</c:v>
                </c:pt>
                <c:pt idx="104">
                  <c:v>23</c:v>
                </c:pt>
                <c:pt idx="105">
                  <c:v>23</c:v>
                </c:pt>
                <c:pt idx="106">
                  <c:v>23</c:v>
                </c:pt>
                <c:pt idx="107">
                  <c:v>23</c:v>
                </c:pt>
                <c:pt idx="108">
                  <c:v>23</c:v>
                </c:pt>
                <c:pt idx="109">
                  <c:v>23</c:v>
                </c:pt>
                <c:pt idx="110">
                  <c:v>23</c:v>
                </c:pt>
                <c:pt idx="111">
                  <c:v>23</c:v>
                </c:pt>
                <c:pt idx="112">
                  <c:v>23</c:v>
                </c:pt>
                <c:pt idx="113">
                  <c:v>23</c:v>
                </c:pt>
                <c:pt idx="114">
                  <c:v>23</c:v>
                </c:pt>
                <c:pt idx="115">
                  <c:v>23</c:v>
                </c:pt>
                <c:pt idx="116">
                  <c:v>23</c:v>
                </c:pt>
                <c:pt idx="117">
                  <c:v>23</c:v>
                </c:pt>
                <c:pt idx="118">
                  <c:v>23</c:v>
                </c:pt>
                <c:pt idx="119">
                  <c:v>23</c:v>
                </c:pt>
                <c:pt idx="120">
                  <c:v>23</c:v>
                </c:pt>
                <c:pt idx="121">
                  <c:v>23</c:v>
                </c:pt>
                <c:pt idx="122">
                  <c:v>23</c:v>
                </c:pt>
                <c:pt idx="123">
                  <c:v>23</c:v>
                </c:pt>
                <c:pt idx="124">
                  <c:v>23</c:v>
                </c:pt>
                <c:pt idx="125">
                  <c:v>23</c:v>
                </c:pt>
                <c:pt idx="126">
                  <c:v>23</c:v>
                </c:pt>
                <c:pt idx="127">
                  <c:v>23</c:v>
                </c:pt>
                <c:pt idx="128">
                  <c:v>23</c:v>
                </c:pt>
                <c:pt idx="129">
                  <c:v>23</c:v>
                </c:pt>
                <c:pt idx="130">
                  <c:v>23</c:v>
                </c:pt>
                <c:pt idx="131">
                  <c:v>23</c:v>
                </c:pt>
                <c:pt idx="132">
                  <c:v>24</c:v>
                </c:pt>
                <c:pt idx="133">
                  <c:v>24</c:v>
                </c:pt>
                <c:pt idx="134">
                  <c:v>24</c:v>
                </c:pt>
                <c:pt idx="135">
                  <c:v>24</c:v>
                </c:pt>
                <c:pt idx="136">
                  <c:v>24</c:v>
                </c:pt>
                <c:pt idx="137">
                  <c:v>24</c:v>
                </c:pt>
                <c:pt idx="138">
                  <c:v>24</c:v>
                </c:pt>
                <c:pt idx="139">
                  <c:v>24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24</c:v>
                </c:pt>
                <c:pt idx="144">
                  <c:v>24</c:v>
                </c:pt>
                <c:pt idx="145">
                  <c:v>24</c:v>
                </c:pt>
                <c:pt idx="146">
                  <c:v>24</c:v>
                </c:pt>
                <c:pt idx="147">
                  <c:v>24</c:v>
                </c:pt>
                <c:pt idx="148">
                  <c:v>24</c:v>
                </c:pt>
                <c:pt idx="149">
                  <c:v>24</c:v>
                </c:pt>
                <c:pt idx="150">
                  <c:v>24</c:v>
                </c:pt>
                <c:pt idx="151">
                  <c:v>24</c:v>
                </c:pt>
                <c:pt idx="152">
                  <c:v>24</c:v>
                </c:pt>
                <c:pt idx="153">
                  <c:v>24</c:v>
                </c:pt>
                <c:pt idx="154">
                  <c:v>24</c:v>
                </c:pt>
                <c:pt idx="155">
                  <c:v>24</c:v>
                </c:pt>
                <c:pt idx="156">
                  <c:v>24</c:v>
                </c:pt>
                <c:pt idx="157">
                  <c:v>24</c:v>
                </c:pt>
                <c:pt idx="158">
                  <c:v>24</c:v>
                </c:pt>
                <c:pt idx="159">
                  <c:v>24</c:v>
                </c:pt>
                <c:pt idx="160">
                  <c:v>24</c:v>
                </c:pt>
                <c:pt idx="161">
                  <c:v>24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26</c:v>
                </c:pt>
                <c:pt idx="196">
                  <c:v>26</c:v>
                </c:pt>
                <c:pt idx="197">
                  <c:v>26</c:v>
                </c:pt>
                <c:pt idx="198">
                  <c:v>26</c:v>
                </c:pt>
                <c:pt idx="199">
                  <c:v>26</c:v>
                </c:pt>
                <c:pt idx="200">
                  <c:v>26</c:v>
                </c:pt>
                <c:pt idx="201">
                  <c:v>26</c:v>
                </c:pt>
                <c:pt idx="202">
                  <c:v>26</c:v>
                </c:pt>
                <c:pt idx="203">
                  <c:v>26</c:v>
                </c:pt>
                <c:pt idx="204">
                  <c:v>26</c:v>
                </c:pt>
                <c:pt idx="205">
                  <c:v>26</c:v>
                </c:pt>
                <c:pt idx="206">
                  <c:v>26</c:v>
                </c:pt>
                <c:pt idx="207">
                  <c:v>26</c:v>
                </c:pt>
                <c:pt idx="208">
                  <c:v>26</c:v>
                </c:pt>
                <c:pt idx="209">
                  <c:v>26</c:v>
                </c:pt>
                <c:pt idx="210">
                  <c:v>26</c:v>
                </c:pt>
                <c:pt idx="211">
                  <c:v>26</c:v>
                </c:pt>
                <c:pt idx="212">
                  <c:v>26</c:v>
                </c:pt>
                <c:pt idx="213">
                  <c:v>26</c:v>
                </c:pt>
                <c:pt idx="214">
                  <c:v>26</c:v>
                </c:pt>
                <c:pt idx="215">
                  <c:v>26</c:v>
                </c:pt>
                <c:pt idx="216">
                  <c:v>26</c:v>
                </c:pt>
                <c:pt idx="217">
                  <c:v>26</c:v>
                </c:pt>
                <c:pt idx="218">
                  <c:v>26</c:v>
                </c:pt>
                <c:pt idx="219">
                  <c:v>26</c:v>
                </c:pt>
                <c:pt idx="220">
                  <c:v>26</c:v>
                </c:pt>
                <c:pt idx="221">
                  <c:v>26</c:v>
                </c:pt>
                <c:pt idx="222">
                  <c:v>27</c:v>
                </c:pt>
                <c:pt idx="223">
                  <c:v>27</c:v>
                </c:pt>
                <c:pt idx="224">
                  <c:v>27</c:v>
                </c:pt>
                <c:pt idx="225">
                  <c:v>27</c:v>
                </c:pt>
                <c:pt idx="226">
                  <c:v>27</c:v>
                </c:pt>
                <c:pt idx="227">
                  <c:v>27</c:v>
                </c:pt>
                <c:pt idx="228">
                  <c:v>27</c:v>
                </c:pt>
                <c:pt idx="229">
                  <c:v>27</c:v>
                </c:pt>
                <c:pt idx="230">
                  <c:v>27</c:v>
                </c:pt>
                <c:pt idx="231">
                  <c:v>27</c:v>
                </c:pt>
                <c:pt idx="232">
                  <c:v>27</c:v>
                </c:pt>
                <c:pt idx="233">
                  <c:v>27</c:v>
                </c:pt>
                <c:pt idx="234">
                  <c:v>27</c:v>
                </c:pt>
                <c:pt idx="235">
                  <c:v>27</c:v>
                </c:pt>
                <c:pt idx="236">
                  <c:v>27</c:v>
                </c:pt>
                <c:pt idx="237">
                  <c:v>27</c:v>
                </c:pt>
                <c:pt idx="238">
                  <c:v>27</c:v>
                </c:pt>
                <c:pt idx="239">
                  <c:v>27</c:v>
                </c:pt>
                <c:pt idx="240">
                  <c:v>27</c:v>
                </c:pt>
                <c:pt idx="241">
                  <c:v>27</c:v>
                </c:pt>
                <c:pt idx="242">
                  <c:v>27</c:v>
                </c:pt>
                <c:pt idx="243">
                  <c:v>27</c:v>
                </c:pt>
                <c:pt idx="244">
                  <c:v>27</c:v>
                </c:pt>
                <c:pt idx="245">
                  <c:v>27</c:v>
                </c:pt>
                <c:pt idx="246">
                  <c:v>27</c:v>
                </c:pt>
                <c:pt idx="247">
                  <c:v>27</c:v>
                </c:pt>
                <c:pt idx="248">
                  <c:v>27</c:v>
                </c:pt>
                <c:pt idx="249">
                  <c:v>27</c:v>
                </c:pt>
                <c:pt idx="250">
                  <c:v>27</c:v>
                </c:pt>
                <c:pt idx="251">
                  <c:v>27</c:v>
                </c:pt>
                <c:pt idx="252">
                  <c:v>28</c:v>
                </c:pt>
                <c:pt idx="253">
                  <c:v>28</c:v>
                </c:pt>
                <c:pt idx="254">
                  <c:v>28</c:v>
                </c:pt>
                <c:pt idx="255">
                  <c:v>28</c:v>
                </c:pt>
                <c:pt idx="256">
                  <c:v>28</c:v>
                </c:pt>
                <c:pt idx="257">
                  <c:v>28</c:v>
                </c:pt>
                <c:pt idx="258">
                  <c:v>28</c:v>
                </c:pt>
                <c:pt idx="259">
                  <c:v>28</c:v>
                </c:pt>
                <c:pt idx="260">
                  <c:v>28</c:v>
                </c:pt>
                <c:pt idx="261">
                  <c:v>28</c:v>
                </c:pt>
                <c:pt idx="262">
                  <c:v>28</c:v>
                </c:pt>
                <c:pt idx="263">
                  <c:v>28</c:v>
                </c:pt>
                <c:pt idx="264">
                  <c:v>28</c:v>
                </c:pt>
                <c:pt idx="265">
                  <c:v>28</c:v>
                </c:pt>
                <c:pt idx="266">
                  <c:v>28</c:v>
                </c:pt>
                <c:pt idx="267">
                  <c:v>28</c:v>
                </c:pt>
                <c:pt idx="268">
                  <c:v>28</c:v>
                </c:pt>
                <c:pt idx="269">
                  <c:v>28</c:v>
                </c:pt>
                <c:pt idx="270">
                  <c:v>28</c:v>
                </c:pt>
                <c:pt idx="271">
                  <c:v>28</c:v>
                </c:pt>
                <c:pt idx="272">
                  <c:v>28</c:v>
                </c:pt>
                <c:pt idx="273">
                  <c:v>28</c:v>
                </c:pt>
                <c:pt idx="274">
                  <c:v>28</c:v>
                </c:pt>
                <c:pt idx="275">
                  <c:v>28</c:v>
                </c:pt>
                <c:pt idx="276">
                  <c:v>28</c:v>
                </c:pt>
                <c:pt idx="277">
                  <c:v>28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29</c:v>
                </c:pt>
                <c:pt idx="283">
                  <c:v>29</c:v>
                </c:pt>
                <c:pt idx="284">
                  <c:v>29</c:v>
                </c:pt>
                <c:pt idx="285">
                  <c:v>29</c:v>
                </c:pt>
                <c:pt idx="286">
                  <c:v>29</c:v>
                </c:pt>
                <c:pt idx="287">
                  <c:v>29</c:v>
                </c:pt>
                <c:pt idx="288">
                  <c:v>29</c:v>
                </c:pt>
                <c:pt idx="289">
                  <c:v>29</c:v>
                </c:pt>
                <c:pt idx="290">
                  <c:v>29</c:v>
                </c:pt>
                <c:pt idx="291">
                  <c:v>29</c:v>
                </c:pt>
                <c:pt idx="292">
                  <c:v>29</c:v>
                </c:pt>
                <c:pt idx="293">
                  <c:v>29</c:v>
                </c:pt>
                <c:pt idx="294">
                  <c:v>29</c:v>
                </c:pt>
                <c:pt idx="295">
                  <c:v>29</c:v>
                </c:pt>
                <c:pt idx="296">
                  <c:v>29</c:v>
                </c:pt>
                <c:pt idx="297">
                  <c:v>29</c:v>
                </c:pt>
                <c:pt idx="298">
                  <c:v>29</c:v>
                </c:pt>
                <c:pt idx="299">
                  <c:v>29</c:v>
                </c:pt>
                <c:pt idx="300">
                  <c:v>29</c:v>
                </c:pt>
                <c:pt idx="301">
                  <c:v>29</c:v>
                </c:pt>
                <c:pt idx="302">
                  <c:v>29</c:v>
                </c:pt>
                <c:pt idx="303">
                  <c:v>29</c:v>
                </c:pt>
                <c:pt idx="304">
                  <c:v>29</c:v>
                </c:pt>
                <c:pt idx="305">
                  <c:v>29</c:v>
                </c:pt>
                <c:pt idx="306">
                  <c:v>29</c:v>
                </c:pt>
                <c:pt idx="307">
                  <c:v>29</c:v>
                </c:pt>
                <c:pt idx="308">
                  <c:v>29</c:v>
                </c:pt>
                <c:pt idx="309">
                  <c:v>29</c:v>
                </c:pt>
                <c:pt idx="310">
                  <c:v>29</c:v>
                </c:pt>
                <c:pt idx="311">
                  <c:v>29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30</c:v>
                </c:pt>
                <c:pt idx="322">
                  <c:v>30</c:v>
                </c:pt>
                <c:pt idx="323">
                  <c:v>30</c:v>
                </c:pt>
                <c:pt idx="324">
                  <c:v>30</c:v>
                </c:pt>
                <c:pt idx="325">
                  <c:v>30</c:v>
                </c:pt>
                <c:pt idx="326">
                  <c:v>30</c:v>
                </c:pt>
                <c:pt idx="327">
                  <c:v>30</c:v>
                </c:pt>
                <c:pt idx="328">
                  <c:v>30</c:v>
                </c:pt>
                <c:pt idx="329">
                  <c:v>30</c:v>
                </c:pt>
                <c:pt idx="330">
                  <c:v>30</c:v>
                </c:pt>
                <c:pt idx="331">
                  <c:v>30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30</c:v>
                </c:pt>
                <c:pt idx="337">
                  <c:v>30</c:v>
                </c:pt>
                <c:pt idx="338">
                  <c:v>30</c:v>
                </c:pt>
                <c:pt idx="339">
                  <c:v>30</c:v>
                </c:pt>
                <c:pt idx="340">
                  <c:v>30</c:v>
                </c:pt>
                <c:pt idx="341">
                  <c:v>30</c:v>
                </c:pt>
                <c:pt idx="342">
                  <c:v>31</c:v>
                </c:pt>
                <c:pt idx="343">
                  <c:v>31</c:v>
                </c:pt>
                <c:pt idx="344">
                  <c:v>31</c:v>
                </c:pt>
                <c:pt idx="345">
                  <c:v>31</c:v>
                </c:pt>
                <c:pt idx="346">
                  <c:v>31</c:v>
                </c:pt>
                <c:pt idx="347">
                  <c:v>31</c:v>
                </c:pt>
                <c:pt idx="348">
                  <c:v>31</c:v>
                </c:pt>
                <c:pt idx="349">
                  <c:v>31</c:v>
                </c:pt>
                <c:pt idx="350">
                  <c:v>31</c:v>
                </c:pt>
                <c:pt idx="351">
                  <c:v>31</c:v>
                </c:pt>
                <c:pt idx="352">
                  <c:v>31</c:v>
                </c:pt>
                <c:pt idx="353">
                  <c:v>31</c:v>
                </c:pt>
                <c:pt idx="354">
                  <c:v>31</c:v>
                </c:pt>
                <c:pt idx="355">
                  <c:v>31</c:v>
                </c:pt>
                <c:pt idx="356">
                  <c:v>31</c:v>
                </c:pt>
                <c:pt idx="357">
                  <c:v>31</c:v>
                </c:pt>
                <c:pt idx="358">
                  <c:v>31</c:v>
                </c:pt>
                <c:pt idx="359">
                  <c:v>31</c:v>
                </c:pt>
                <c:pt idx="360">
                  <c:v>31</c:v>
                </c:pt>
                <c:pt idx="361">
                  <c:v>31</c:v>
                </c:pt>
                <c:pt idx="362">
                  <c:v>31</c:v>
                </c:pt>
                <c:pt idx="363">
                  <c:v>31</c:v>
                </c:pt>
                <c:pt idx="364">
                  <c:v>31</c:v>
                </c:pt>
                <c:pt idx="365">
                  <c:v>31</c:v>
                </c:pt>
                <c:pt idx="366">
                  <c:v>31</c:v>
                </c:pt>
                <c:pt idx="367">
                  <c:v>31</c:v>
                </c:pt>
                <c:pt idx="368">
                  <c:v>31</c:v>
                </c:pt>
                <c:pt idx="369">
                  <c:v>31</c:v>
                </c:pt>
                <c:pt idx="370">
                  <c:v>31</c:v>
                </c:pt>
                <c:pt idx="371">
                  <c:v>31</c:v>
                </c:pt>
                <c:pt idx="372">
                  <c:v>32</c:v>
                </c:pt>
                <c:pt idx="373">
                  <c:v>32</c:v>
                </c:pt>
                <c:pt idx="374">
                  <c:v>32</c:v>
                </c:pt>
                <c:pt idx="375">
                  <c:v>32</c:v>
                </c:pt>
                <c:pt idx="376">
                  <c:v>32</c:v>
                </c:pt>
                <c:pt idx="377">
                  <c:v>32</c:v>
                </c:pt>
                <c:pt idx="378">
                  <c:v>32</c:v>
                </c:pt>
                <c:pt idx="379">
                  <c:v>32</c:v>
                </c:pt>
                <c:pt idx="380">
                  <c:v>32</c:v>
                </c:pt>
                <c:pt idx="381">
                  <c:v>32</c:v>
                </c:pt>
                <c:pt idx="382">
                  <c:v>32</c:v>
                </c:pt>
                <c:pt idx="383">
                  <c:v>32</c:v>
                </c:pt>
                <c:pt idx="384">
                  <c:v>32</c:v>
                </c:pt>
                <c:pt idx="385">
                  <c:v>32</c:v>
                </c:pt>
                <c:pt idx="386">
                  <c:v>32</c:v>
                </c:pt>
                <c:pt idx="387">
                  <c:v>32</c:v>
                </c:pt>
                <c:pt idx="388">
                  <c:v>32</c:v>
                </c:pt>
                <c:pt idx="389">
                  <c:v>32</c:v>
                </c:pt>
                <c:pt idx="390">
                  <c:v>32</c:v>
                </c:pt>
                <c:pt idx="391">
                  <c:v>32</c:v>
                </c:pt>
                <c:pt idx="392">
                  <c:v>32</c:v>
                </c:pt>
                <c:pt idx="393">
                  <c:v>32</c:v>
                </c:pt>
                <c:pt idx="394">
                  <c:v>32</c:v>
                </c:pt>
                <c:pt idx="395">
                  <c:v>32</c:v>
                </c:pt>
                <c:pt idx="396">
                  <c:v>32</c:v>
                </c:pt>
                <c:pt idx="397">
                  <c:v>32</c:v>
                </c:pt>
                <c:pt idx="398">
                  <c:v>32</c:v>
                </c:pt>
                <c:pt idx="399">
                  <c:v>32</c:v>
                </c:pt>
                <c:pt idx="400">
                  <c:v>32</c:v>
                </c:pt>
                <c:pt idx="401">
                  <c:v>32</c:v>
                </c:pt>
                <c:pt idx="402">
                  <c:v>33</c:v>
                </c:pt>
                <c:pt idx="403">
                  <c:v>33</c:v>
                </c:pt>
                <c:pt idx="404">
                  <c:v>33</c:v>
                </c:pt>
                <c:pt idx="405">
                  <c:v>33</c:v>
                </c:pt>
                <c:pt idx="406">
                  <c:v>33</c:v>
                </c:pt>
                <c:pt idx="407">
                  <c:v>33</c:v>
                </c:pt>
                <c:pt idx="408">
                  <c:v>33</c:v>
                </c:pt>
                <c:pt idx="409">
                  <c:v>33</c:v>
                </c:pt>
                <c:pt idx="410">
                  <c:v>33</c:v>
                </c:pt>
                <c:pt idx="411">
                  <c:v>33</c:v>
                </c:pt>
                <c:pt idx="412">
                  <c:v>33</c:v>
                </c:pt>
                <c:pt idx="413">
                  <c:v>33</c:v>
                </c:pt>
                <c:pt idx="414">
                  <c:v>33</c:v>
                </c:pt>
                <c:pt idx="415">
                  <c:v>33</c:v>
                </c:pt>
                <c:pt idx="416">
                  <c:v>33</c:v>
                </c:pt>
                <c:pt idx="417">
                  <c:v>33</c:v>
                </c:pt>
                <c:pt idx="418">
                  <c:v>33</c:v>
                </c:pt>
                <c:pt idx="419">
                  <c:v>33</c:v>
                </c:pt>
                <c:pt idx="420">
                  <c:v>33</c:v>
                </c:pt>
                <c:pt idx="421">
                  <c:v>33</c:v>
                </c:pt>
                <c:pt idx="422">
                  <c:v>33</c:v>
                </c:pt>
                <c:pt idx="423">
                  <c:v>33</c:v>
                </c:pt>
                <c:pt idx="424">
                  <c:v>33</c:v>
                </c:pt>
                <c:pt idx="425">
                  <c:v>33</c:v>
                </c:pt>
                <c:pt idx="426">
                  <c:v>33</c:v>
                </c:pt>
                <c:pt idx="427">
                  <c:v>33</c:v>
                </c:pt>
                <c:pt idx="428">
                  <c:v>33</c:v>
                </c:pt>
                <c:pt idx="429">
                  <c:v>33</c:v>
                </c:pt>
                <c:pt idx="430">
                  <c:v>33</c:v>
                </c:pt>
                <c:pt idx="431">
                  <c:v>33</c:v>
                </c:pt>
                <c:pt idx="432">
                  <c:v>34</c:v>
                </c:pt>
                <c:pt idx="433">
                  <c:v>34</c:v>
                </c:pt>
              </c:strCache>
            </c:strRef>
          </c:cat>
          <c:val>
            <c:numRef>
              <c:f>'Лайфтайм клиентов'!$B$4:$B$438</c:f>
              <c:numCache>
                <c:formatCode>0</c:formatCode>
                <c:ptCount val="434"/>
                <c:pt idx="0">
                  <c:v>427</c:v>
                </c:pt>
                <c:pt idx="1">
                  <c:v>94</c:v>
                </c:pt>
                <c:pt idx="2">
                  <c:v>20</c:v>
                </c:pt>
                <c:pt idx="3">
                  <c:v>95</c:v>
                </c:pt>
                <c:pt idx="4">
                  <c:v>200</c:v>
                </c:pt>
                <c:pt idx="5">
                  <c:v>93</c:v>
                </c:pt>
                <c:pt idx="6">
                  <c:v>469</c:v>
                </c:pt>
                <c:pt idx="7">
                  <c:v>347</c:v>
                </c:pt>
                <c:pt idx="8">
                  <c:v>499</c:v>
                </c:pt>
                <c:pt idx="9">
                  <c:v>212</c:v>
                </c:pt>
                <c:pt idx="10">
                  <c:v>433</c:v>
                </c:pt>
                <c:pt idx="11">
                  <c:v>282</c:v>
                </c:pt>
                <c:pt idx="12">
                  <c:v>400</c:v>
                </c:pt>
                <c:pt idx="13">
                  <c:v>6</c:v>
                </c:pt>
                <c:pt idx="14">
                  <c:v>488</c:v>
                </c:pt>
                <c:pt idx="15">
                  <c:v>430</c:v>
                </c:pt>
                <c:pt idx="16">
                  <c:v>155</c:v>
                </c:pt>
                <c:pt idx="17">
                  <c:v>492</c:v>
                </c:pt>
                <c:pt idx="18">
                  <c:v>491</c:v>
                </c:pt>
                <c:pt idx="19">
                  <c:v>417</c:v>
                </c:pt>
                <c:pt idx="20">
                  <c:v>26</c:v>
                </c:pt>
                <c:pt idx="21">
                  <c:v>48</c:v>
                </c:pt>
                <c:pt idx="22">
                  <c:v>482</c:v>
                </c:pt>
                <c:pt idx="23">
                  <c:v>473</c:v>
                </c:pt>
                <c:pt idx="24">
                  <c:v>91</c:v>
                </c:pt>
                <c:pt idx="25">
                  <c:v>443</c:v>
                </c:pt>
                <c:pt idx="26">
                  <c:v>108</c:v>
                </c:pt>
                <c:pt idx="27">
                  <c:v>368</c:v>
                </c:pt>
                <c:pt idx="28">
                  <c:v>299</c:v>
                </c:pt>
                <c:pt idx="29">
                  <c:v>486</c:v>
                </c:pt>
                <c:pt idx="30">
                  <c:v>343</c:v>
                </c:pt>
                <c:pt idx="31">
                  <c:v>208</c:v>
                </c:pt>
                <c:pt idx="32">
                  <c:v>445</c:v>
                </c:pt>
                <c:pt idx="33">
                  <c:v>338</c:v>
                </c:pt>
                <c:pt idx="34">
                  <c:v>146</c:v>
                </c:pt>
                <c:pt idx="35">
                  <c:v>404</c:v>
                </c:pt>
                <c:pt idx="36">
                  <c:v>99</c:v>
                </c:pt>
                <c:pt idx="37">
                  <c:v>264</c:v>
                </c:pt>
                <c:pt idx="38">
                  <c:v>262</c:v>
                </c:pt>
                <c:pt idx="39">
                  <c:v>435</c:v>
                </c:pt>
                <c:pt idx="40">
                  <c:v>3</c:v>
                </c:pt>
                <c:pt idx="41">
                  <c:v>248</c:v>
                </c:pt>
                <c:pt idx="42">
                  <c:v>394</c:v>
                </c:pt>
                <c:pt idx="43">
                  <c:v>260</c:v>
                </c:pt>
                <c:pt idx="44">
                  <c:v>105</c:v>
                </c:pt>
                <c:pt idx="45">
                  <c:v>238</c:v>
                </c:pt>
                <c:pt idx="46">
                  <c:v>63</c:v>
                </c:pt>
                <c:pt idx="47">
                  <c:v>188</c:v>
                </c:pt>
                <c:pt idx="48">
                  <c:v>360</c:v>
                </c:pt>
                <c:pt idx="49">
                  <c:v>22</c:v>
                </c:pt>
                <c:pt idx="50">
                  <c:v>36</c:v>
                </c:pt>
                <c:pt idx="51">
                  <c:v>196</c:v>
                </c:pt>
                <c:pt idx="52">
                  <c:v>331</c:v>
                </c:pt>
                <c:pt idx="53">
                  <c:v>218</c:v>
                </c:pt>
                <c:pt idx="54">
                  <c:v>442</c:v>
                </c:pt>
                <c:pt idx="55">
                  <c:v>123</c:v>
                </c:pt>
                <c:pt idx="56">
                  <c:v>470</c:v>
                </c:pt>
                <c:pt idx="57">
                  <c:v>418</c:v>
                </c:pt>
                <c:pt idx="58">
                  <c:v>291</c:v>
                </c:pt>
                <c:pt idx="59">
                  <c:v>8</c:v>
                </c:pt>
                <c:pt idx="60">
                  <c:v>352</c:v>
                </c:pt>
                <c:pt idx="61">
                  <c:v>83</c:v>
                </c:pt>
                <c:pt idx="62">
                  <c:v>494</c:v>
                </c:pt>
                <c:pt idx="63">
                  <c:v>7</c:v>
                </c:pt>
                <c:pt idx="64">
                  <c:v>33</c:v>
                </c:pt>
                <c:pt idx="65">
                  <c:v>345</c:v>
                </c:pt>
                <c:pt idx="66">
                  <c:v>70</c:v>
                </c:pt>
                <c:pt idx="67">
                  <c:v>79</c:v>
                </c:pt>
                <c:pt idx="68">
                  <c:v>242</c:v>
                </c:pt>
                <c:pt idx="69">
                  <c:v>45</c:v>
                </c:pt>
                <c:pt idx="70">
                  <c:v>243</c:v>
                </c:pt>
                <c:pt idx="71">
                  <c:v>197</c:v>
                </c:pt>
                <c:pt idx="72">
                  <c:v>50</c:v>
                </c:pt>
                <c:pt idx="73">
                  <c:v>460</c:v>
                </c:pt>
                <c:pt idx="74">
                  <c:v>403</c:v>
                </c:pt>
                <c:pt idx="75">
                  <c:v>237</c:v>
                </c:pt>
                <c:pt idx="76">
                  <c:v>498</c:v>
                </c:pt>
                <c:pt idx="77">
                  <c:v>201</c:v>
                </c:pt>
                <c:pt idx="78">
                  <c:v>379</c:v>
                </c:pt>
                <c:pt idx="79">
                  <c:v>401</c:v>
                </c:pt>
                <c:pt idx="80">
                  <c:v>485</c:v>
                </c:pt>
                <c:pt idx="81">
                  <c:v>173</c:v>
                </c:pt>
                <c:pt idx="82">
                  <c:v>320</c:v>
                </c:pt>
                <c:pt idx="83">
                  <c:v>163</c:v>
                </c:pt>
                <c:pt idx="84">
                  <c:v>447</c:v>
                </c:pt>
                <c:pt idx="85">
                  <c:v>199</c:v>
                </c:pt>
                <c:pt idx="86">
                  <c:v>122</c:v>
                </c:pt>
                <c:pt idx="87">
                  <c:v>466</c:v>
                </c:pt>
                <c:pt idx="88">
                  <c:v>245</c:v>
                </c:pt>
                <c:pt idx="89">
                  <c:v>40</c:v>
                </c:pt>
                <c:pt idx="90">
                  <c:v>351</c:v>
                </c:pt>
                <c:pt idx="91">
                  <c:v>348</c:v>
                </c:pt>
                <c:pt idx="92">
                  <c:v>409</c:v>
                </c:pt>
                <c:pt idx="93">
                  <c:v>214</c:v>
                </c:pt>
                <c:pt idx="94">
                  <c:v>165</c:v>
                </c:pt>
                <c:pt idx="95">
                  <c:v>272</c:v>
                </c:pt>
                <c:pt idx="96">
                  <c:v>340</c:v>
                </c:pt>
                <c:pt idx="97">
                  <c:v>54</c:v>
                </c:pt>
                <c:pt idx="98">
                  <c:v>300</c:v>
                </c:pt>
                <c:pt idx="99">
                  <c:v>133</c:v>
                </c:pt>
                <c:pt idx="100">
                  <c:v>444</c:v>
                </c:pt>
                <c:pt idx="101">
                  <c:v>271</c:v>
                </c:pt>
                <c:pt idx="102">
                  <c:v>279</c:v>
                </c:pt>
                <c:pt idx="103">
                  <c:v>135</c:v>
                </c:pt>
                <c:pt idx="104">
                  <c:v>143</c:v>
                </c:pt>
                <c:pt idx="105">
                  <c:v>53</c:v>
                </c:pt>
                <c:pt idx="106">
                  <c:v>27</c:v>
                </c:pt>
                <c:pt idx="107">
                  <c:v>294</c:v>
                </c:pt>
                <c:pt idx="108">
                  <c:v>336</c:v>
                </c:pt>
                <c:pt idx="109">
                  <c:v>213</c:v>
                </c:pt>
                <c:pt idx="110">
                  <c:v>125</c:v>
                </c:pt>
                <c:pt idx="111">
                  <c:v>67</c:v>
                </c:pt>
                <c:pt idx="112">
                  <c:v>210</c:v>
                </c:pt>
                <c:pt idx="113">
                  <c:v>206</c:v>
                </c:pt>
                <c:pt idx="114">
                  <c:v>220</c:v>
                </c:pt>
                <c:pt idx="115">
                  <c:v>441</c:v>
                </c:pt>
                <c:pt idx="116">
                  <c:v>127</c:v>
                </c:pt>
                <c:pt idx="117">
                  <c:v>17</c:v>
                </c:pt>
                <c:pt idx="118">
                  <c:v>80</c:v>
                </c:pt>
                <c:pt idx="119">
                  <c:v>370</c:v>
                </c:pt>
                <c:pt idx="120">
                  <c:v>15</c:v>
                </c:pt>
                <c:pt idx="121">
                  <c:v>215</c:v>
                </c:pt>
                <c:pt idx="122">
                  <c:v>465</c:v>
                </c:pt>
                <c:pt idx="123">
                  <c:v>438</c:v>
                </c:pt>
                <c:pt idx="124">
                  <c:v>428</c:v>
                </c:pt>
                <c:pt idx="125">
                  <c:v>151</c:v>
                </c:pt>
                <c:pt idx="126">
                  <c:v>225</c:v>
                </c:pt>
                <c:pt idx="127">
                  <c:v>182</c:v>
                </c:pt>
                <c:pt idx="128">
                  <c:v>141</c:v>
                </c:pt>
                <c:pt idx="129">
                  <c:v>468</c:v>
                </c:pt>
                <c:pt idx="130">
                  <c:v>23</c:v>
                </c:pt>
                <c:pt idx="131">
                  <c:v>402</c:v>
                </c:pt>
                <c:pt idx="132">
                  <c:v>326</c:v>
                </c:pt>
                <c:pt idx="133">
                  <c:v>43</c:v>
                </c:pt>
                <c:pt idx="134">
                  <c:v>425</c:v>
                </c:pt>
                <c:pt idx="135">
                  <c:v>102</c:v>
                </c:pt>
                <c:pt idx="136">
                  <c:v>217</c:v>
                </c:pt>
                <c:pt idx="137">
                  <c:v>158</c:v>
                </c:pt>
                <c:pt idx="138">
                  <c:v>138</c:v>
                </c:pt>
                <c:pt idx="139">
                  <c:v>367</c:v>
                </c:pt>
                <c:pt idx="140">
                  <c:v>383</c:v>
                </c:pt>
                <c:pt idx="141">
                  <c:v>306</c:v>
                </c:pt>
                <c:pt idx="142">
                  <c:v>31</c:v>
                </c:pt>
                <c:pt idx="143">
                  <c:v>103</c:v>
                </c:pt>
                <c:pt idx="144">
                  <c:v>309</c:v>
                </c:pt>
                <c:pt idx="145">
                  <c:v>257</c:v>
                </c:pt>
                <c:pt idx="146">
                  <c:v>124</c:v>
                </c:pt>
                <c:pt idx="147">
                  <c:v>101</c:v>
                </c:pt>
                <c:pt idx="148">
                  <c:v>263</c:v>
                </c:pt>
                <c:pt idx="149">
                  <c:v>209</c:v>
                </c:pt>
                <c:pt idx="150">
                  <c:v>148</c:v>
                </c:pt>
                <c:pt idx="151">
                  <c:v>221</c:v>
                </c:pt>
                <c:pt idx="152">
                  <c:v>432</c:v>
                </c:pt>
                <c:pt idx="153">
                  <c:v>372</c:v>
                </c:pt>
                <c:pt idx="154">
                  <c:v>232</c:v>
                </c:pt>
                <c:pt idx="155">
                  <c:v>219</c:v>
                </c:pt>
                <c:pt idx="156">
                  <c:v>254</c:v>
                </c:pt>
                <c:pt idx="157">
                  <c:v>69</c:v>
                </c:pt>
                <c:pt idx="158">
                  <c:v>233</c:v>
                </c:pt>
                <c:pt idx="159">
                  <c:v>375</c:v>
                </c:pt>
                <c:pt idx="160">
                  <c:v>476</c:v>
                </c:pt>
                <c:pt idx="161">
                  <c:v>314</c:v>
                </c:pt>
                <c:pt idx="162">
                  <c:v>185</c:v>
                </c:pt>
                <c:pt idx="163">
                  <c:v>323</c:v>
                </c:pt>
                <c:pt idx="164">
                  <c:v>152</c:v>
                </c:pt>
                <c:pt idx="165">
                  <c:v>357</c:v>
                </c:pt>
                <c:pt idx="166">
                  <c:v>205</c:v>
                </c:pt>
                <c:pt idx="167">
                  <c:v>246</c:v>
                </c:pt>
                <c:pt idx="168">
                  <c:v>278</c:v>
                </c:pt>
                <c:pt idx="169">
                  <c:v>461</c:v>
                </c:pt>
                <c:pt idx="170">
                  <c:v>285</c:v>
                </c:pt>
                <c:pt idx="171">
                  <c:v>304</c:v>
                </c:pt>
                <c:pt idx="172">
                  <c:v>19</c:v>
                </c:pt>
                <c:pt idx="173">
                  <c:v>129</c:v>
                </c:pt>
                <c:pt idx="174">
                  <c:v>88</c:v>
                </c:pt>
                <c:pt idx="175">
                  <c:v>18</c:v>
                </c:pt>
                <c:pt idx="176">
                  <c:v>38</c:v>
                </c:pt>
                <c:pt idx="177">
                  <c:v>72</c:v>
                </c:pt>
                <c:pt idx="178">
                  <c:v>174</c:v>
                </c:pt>
                <c:pt idx="179">
                  <c:v>10</c:v>
                </c:pt>
                <c:pt idx="180">
                  <c:v>56</c:v>
                </c:pt>
                <c:pt idx="181">
                  <c:v>406</c:v>
                </c:pt>
                <c:pt idx="182">
                  <c:v>479</c:v>
                </c:pt>
                <c:pt idx="183">
                  <c:v>57</c:v>
                </c:pt>
                <c:pt idx="184">
                  <c:v>157</c:v>
                </c:pt>
                <c:pt idx="185">
                  <c:v>81</c:v>
                </c:pt>
                <c:pt idx="186">
                  <c:v>84</c:v>
                </c:pt>
                <c:pt idx="187">
                  <c:v>76</c:v>
                </c:pt>
                <c:pt idx="188">
                  <c:v>144</c:v>
                </c:pt>
                <c:pt idx="189">
                  <c:v>307</c:v>
                </c:pt>
                <c:pt idx="190">
                  <c:v>261</c:v>
                </c:pt>
                <c:pt idx="191">
                  <c:v>66</c:v>
                </c:pt>
                <c:pt idx="192">
                  <c:v>78</c:v>
                </c:pt>
                <c:pt idx="193">
                  <c:v>369</c:v>
                </c:pt>
                <c:pt idx="194">
                  <c:v>109</c:v>
                </c:pt>
                <c:pt idx="195">
                  <c:v>104</c:v>
                </c:pt>
                <c:pt idx="196">
                  <c:v>277</c:v>
                </c:pt>
                <c:pt idx="197">
                  <c:v>355</c:v>
                </c:pt>
                <c:pt idx="198">
                  <c:v>391</c:v>
                </c:pt>
                <c:pt idx="199">
                  <c:v>265</c:v>
                </c:pt>
                <c:pt idx="200">
                  <c:v>231</c:v>
                </c:pt>
                <c:pt idx="201">
                  <c:v>187</c:v>
                </c:pt>
                <c:pt idx="202">
                  <c:v>117</c:v>
                </c:pt>
                <c:pt idx="203">
                  <c:v>446</c:v>
                </c:pt>
                <c:pt idx="204">
                  <c:v>58</c:v>
                </c:pt>
                <c:pt idx="205">
                  <c:v>191</c:v>
                </c:pt>
                <c:pt idx="206">
                  <c:v>497</c:v>
                </c:pt>
                <c:pt idx="207">
                  <c:v>297</c:v>
                </c:pt>
                <c:pt idx="208">
                  <c:v>29</c:v>
                </c:pt>
                <c:pt idx="209">
                  <c:v>296</c:v>
                </c:pt>
                <c:pt idx="210">
                  <c:v>226</c:v>
                </c:pt>
                <c:pt idx="211">
                  <c:v>98</c:v>
                </c:pt>
                <c:pt idx="212">
                  <c:v>1</c:v>
                </c:pt>
                <c:pt idx="213">
                  <c:v>292</c:v>
                </c:pt>
                <c:pt idx="214">
                  <c:v>120</c:v>
                </c:pt>
                <c:pt idx="215">
                  <c:v>453</c:v>
                </c:pt>
                <c:pt idx="216">
                  <c:v>13</c:v>
                </c:pt>
                <c:pt idx="217">
                  <c:v>290</c:v>
                </c:pt>
                <c:pt idx="218">
                  <c:v>319</c:v>
                </c:pt>
                <c:pt idx="219">
                  <c:v>86</c:v>
                </c:pt>
                <c:pt idx="220">
                  <c:v>421</c:v>
                </c:pt>
                <c:pt idx="221">
                  <c:v>463</c:v>
                </c:pt>
                <c:pt idx="222">
                  <c:v>341</c:v>
                </c:pt>
                <c:pt idx="223">
                  <c:v>302</c:v>
                </c:pt>
                <c:pt idx="224">
                  <c:v>21</c:v>
                </c:pt>
                <c:pt idx="225">
                  <c:v>203</c:v>
                </c:pt>
                <c:pt idx="226">
                  <c:v>480</c:v>
                </c:pt>
                <c:pt idx="227">
                  <c:v>455</c:v>
                </c:pt>
                <c:pt idx="228">
                  <c:v>308</c:v>
                </c:pt>
                <c:pt idx="229">
                  <c:v>192</c:v>
                </c:pt>
                <c:pt idx="230">
                  <c:v>77</c:v>
                </c:pt>
                <c:pt idx="231">
                  <c:v>216</c:v>
                </c:pt>
                <c:pt idx="232">
                  <c:v>110</c:v>
                </c:pt>
                <c:pt idx="233">
                  <c:v>456</c:v>
                </c:pt>
                <c:pt idx="234">
                  <c:v>9</c:v>
                </c:pt>
                <c:pt idx="235">
                  <c:v>51</c:v>
                </c:pt>
                <c:pt idx="236">
                  <c:v>107</c:v>
                </c:pt>
                <c:pt idx="237">
                  <c:v>483</c:v>
                </c:pt>
                <c:pt idx="238">
                  <c:v>489</c:v>
                </c:pt>
                <c:pt idx="239">
                  <c:v>376</c:v>
                </c:pt>
                <c:pt idx="240">
                  <c:v>405</c:v>
                </c:pt>
                <c:pt idx="241">
                  <c:v>121</c:v>
                </c:pt>
                <c:pt idx="242">
                  <c:v>168</c:v>
                </c:pt>
                <c:pt idx="243">
                  <c:v>249</c:v>
                </c:pt>
                <c:pt idx="244">
                  <c:v>389</c:v>
                </c:pt>
                <c:pt idx="245">
                  <c:v>41</c:v>
                </c:pt>
                <c:pt idx="246">
                  <c:v>312</c:v>
                </c:pt>
                <c:pt idx="247">
                  <c:v>147</c:v>
                </c:pt>
                <c:pt idx="248">
                  <c:v>431</c:v>
                </c:pt>
                <c:pt idx="249">
                  <c:v>429</c:v>
                </c:pt>
                <c:pt idx="250">
                  <c:v>478</c:v>
                </c:pt>
                <c:pt idx="251">
                  <c:v>181</c:v>
                </c:pt>
                <c:pt idx="252">
                  <c:v>177</c:v>
                </c:pt>
                <c:pt idx="253">
                  <c:v>275</c:v>
                </c:pt>
                <c:pt idx="254">
                  <c:v>327</c:v>
                </c:pt>
                <c:pt idx="255">
                  <c:v>156</c:v>
                </c:pt>
                <c:pt idx="256">
                  <c:v>235</c:v>
                </c:pt>
                <c:pt idx="257">
                  <c:v>295</c:v>
                </c:pt>
                <c:pt idx="258">
                  <c:v>62</c:v>
                </c:pt>
                <c:pt idx="259">
                  <c:v>322</c:v>
                </c:pt>
                <c:pt idx="260">
                  <c:v>316</c:v>
                </c:pt>
                <c:pt idx="261">
                  <c:v>377</c:v>
                </c:pt>
                <c:pt idx="262">
                  <c:v>448</c:v>
                </c:pt>
                <c:pt idx="263">
                  <c:v>186</c:v>
                </c:pt>
                <c:pt idx="264">
                  <c:v>329</c:v>
                </c:pt>
                <c:pt idx="265">
                  <c:v>354</c:v>
                </c:pt>
                <c:pt idx="266">
                  <c:v>337</c:v>
                </c:pt>
                <c:pt idx="267">
                  <c:v>259</c:v>
                </c:pt>
                <c:pt idx="268">
                  <c:v>411</c:v>
                </c:pt>
                <c:pt idx="269">
                  <c:v>59</c:v>
                </c:pt>
                <c:pt idx="270">
                  <c:v>274</c:v>
                </c:pt>
                <c:pt idx="271">
                  <c:v>175</c:v>
                </c:pt>
                <c:pt idx="272">
                  <c:v>436</c:v>
                </c:pt>
                <c:pt idx="273">
                  <c:v>255</c:v>
                </c:pt>
                <c:pt idx="274">
                  <c:v>457</c:v>
                </c:pt>
                <c:pt idx="275">
                  <c:v>65</c:v>
                </c:pt>
                <c:pt idx="276">
                  <c:v>106</c:v>
                </c:pt>
                <c:pt idx="277">
                  <c:v>159</c:v>
                </c:pt>
                <c:pt idx="278">
                  <c:v>180</c:v>
                </c:pt>
                <c:pt idx="279">
                  <c:v>74</c:v>
                </c:pt>
                <c:pt idx="280">
                  <c:v>416</c:v>
                </c:pt>
                <c:pt idx="281">
                  <c:v>44</c:v>
                </c:pt>
                <c:pt idx="282">
                  <c:v>358</c:v>
                </c:pt>
                <c:pt idx="283">
                  <c:v>361</c:v>
                </c:pt>
                <c:pt idx="284">
                  <c:v>46</c:v>
                </c:pt>
                <c:pt idx="285">
                  <c:v>395</c:v>
                </c:pt>
                <c:pt idx="286">
                  <c:v>52</c:v>
                </c:pt>
                <c:pt idx="287">
                  <c:v>172</c:v>
                </c:pt>
                <c:pt idx="288">
                  <c:v>434</c:v>
                </c:pt>
                <c:pt idx="289">
                  <c:v>366</c:v>
                </c:pt>
                <c:pt idx="290">
                  <c:v>37</c:v>
                </c:pt>
                <c:pt idx="291">
                  <c:v>202</c:v>
                </c:pt>
                <c:pt idx="292">
                  <c:v>420</c:v>
                </c:pt>
                <c:pt idx="293">
                  <c:v>49</c:v>
                </c:pt>
                <c:pt idx="294">
                  <c:v>32</c:v>
                </c:pt>
                <c:pt idx="295">
                  <c:v>286</c:v>
                </c:pt>
                <c:pt idx="296">
                  <c:v>153</c:v>
                </c:pt>
                <c:pt idx="297">
                  <c:v>250</c:v>
                </c:pt>
                <c:pt idx="298">
                  <c:v>325</c:v>
                </c:pt>
                <c:pt idx="299">
                  <c:v>349</c:v>
                </c:pt>
                <c:pt idx="300">
                  <c:v>258</c:v>
                </c:pt>
                <c:pt idx="301">
                  <c:v>139</c:v>
                </c:pt>
                <c:pt idx="302">
                  <c:v>73</c:v>
                </c:pt>
                <c:pt idx="303">
                  <c:v>247</c:v>
                </c:pt>
                <c:pt idx="304">
                  <c:v>419</c:v>
                </c:pt>
                <c:pt idx="305">
                  <c:v>464</c:v>
                </c:pt>
                <c:pt idx="306">
                  <c:v>496</c:v>
                </c:pt>
                <c:pt idx="307">
                  <c:v>364</c:v>
                </c:pt>
                <c:pt idx="308">
                  <c:v>61</c:v>
                </c:pt>
                <c:pt idx="309">
                  <c:v>136</c:v>
                </c:pt>
                <c:pt idx="310">
                  <c:v>450</c:v>
                </c:pt>
                <c:pt idx="311">
                  <c:v>437</c:v>
                </c:pt>
                <c:pt idx="312">
                  <c:v>388</c:v>
                </c:pt>
                <c:pt idx="313">
                  <c:v>283</c:v>
                </c:pt>
                <c:pt idx="314">
                  <c:v>362</c:v>
                </c:pt>
                <c:pt idx="315">
                  <c:v>386</c:v>
                </c:pt>
                <c:pt idx="316">
                  <c:v>293</c:v>
                </c:pt>
                <c:pt idx="317">
                  <c:v>276</c:v>
                </c:pt>
                <c:pt idx="318">
                  <c:v>342</c:v>
                </c:pt>
                <c:pt idx="319">
                  <c:v>381</c:v>
                </c:pt>
                <c:pt idx="320">
                  <c:v>114</c:v>
                </c:pt>
                <c:pt idx="321">
                  <c:v>380</c:v>
                </c:pt>
                <c:pt idx="322">
                  <c:v>149</c:v>
                </c:pt>
                <c:pt idx="323">
                  <c:v>281</c:v>
                </c:pt>
                <c:pt idx="324">
                  <c:v>16</c:v>
                </c:pt>
                <c:pt idx="325">
                  <c:v>269</c:v>
                </c:pt>
                <c:pt idx="326">
                  <c:v>396</c:v>
                </c:pt>
                <c:pt idx="327">
                  <c:v>472</c:v>
                </c:pt>
                <c:pt idx="328">
                  <c:v>119</c:v>
                </c:pt>
                <c:pt idx="329">
                  <c:v>321</c:v>
                </c:pt>
                <c:pt idx="330">
                  <c:v>273</c:v>
                </c:pt>
                <c:pt idx="331">
                  <c:v>298</c:v>
                </c:pt>
                <c:pt idx="332">
                  <c:v>333</c:v>
                </c:pt>
                <c:pt idx="333">
                  <c:v>132</c:v>
                </c:pt>
                <c:pt idx="334">
                  <c:v>211</c:v>
                </c:pt>
                <c:pt idx="335">
                  <c:v>459</c:v>
                </c:pt>
                <c:pt idx="336">
                  <c:v>162</c:v>
                </c:pt>
                <c:pt idx="337">
                  <c:v>166</c:v>
                </c:pt>
                <c:pt idx="338">
                  <c:v>356</c:v>
                </c:pt>
                <c:pt idx="339">
                  <c:v>126</c:v>
                </c:pt>
                <c:pt idx="340">
                  <c:v>111</c:v>
                </c:pt>
                <c:pt idx="341">
                  <c:v>474</c:v>
                </c:pt>
                <c:pt idx="342">
                  <c:v>359</c:v>
                </c:pt>
                <c:pt idx="343">
                  <c:v>301</c:v>
                </c:pt>
                <c:pt idx="344">
                  <c:v>313</c:v>
                </c:pt>
                <c:pt idx="345">
                  <c:v>71</c:v>
                </c:pt>
                <c:pt idx="346">
                  <c:v>75</c:v>
                </c:pt>
                <c:pt idx="347">
                  <c:v>424</c:v>
                </c:pt>
                <c:pt idx="348">
                  <c:v>452</c:v>
                </c:pt>
                <c:pt idx="349">
                  <c:v>365</c:v>
                </c:pt>
                <c:pt idx="350">
                  <c:v>423</c:v>
                </c:pt>
                <c:pt idx="351">
                  <c:v>140</c:v>
                </c:pt>
                <c:pt idx="352">
                  <c:v>167</c:v>
                </c:pt>
                <c:pt idx="353">
                  <c:v>330</c:v>
                </c:pt>
                <c:pt idx="354">
                  <c:v>130</c:v>
                </c:pt>
                <c:pt idx="355">
                  <c:v>458</c:v>
                </c:pt>
                <c:pt idx="356">
                  <c:v>11</c:v>
                </c:pt>
                <c:pt idx="357">
                  <c:v>134</c:v>
                </c:pt>
                <c:pt idx="358">
                  <c:v>487</c:v>
                </c:pt>
                <c:pt idx="359">
                  <c:v>392</c:v>
                </c:pt>
                <c:pt idx="360">
                  <c:v>252</c:v>
                </c:pt>
                <c:pt idx="361">
                  <c:v>462</c:v>
                </c:pt>
                <c:pt idx="362">
                  <c:v>25</c:v>
                </c:pt>
                <c:pt idx="363">
                  <c:v>426</c:v>
                </c:pt>
                <c:pt idx="364">
                  <c:v>317</c:v>
                </c:pt>
                <c:pt idx="365">
                  <c:v>449</c:v>
                </c:pt>
                <c:pt idx="366">
                  <c:v>378</c:v>
                </c:pt>
                <c:pt idx="367">
                  <c:v>42</c:v>
                </c:pt>
                <c:pt idx="368">
                  <c:v>115</c:v>
                </c:pt>
                <c:pt idx="369">
                  <c:v>415</c:v>
                </c:pt>
                <c:pt idx="370">
                  <c:v>346</c:v>
                </c:pt>
                <c:pt idx="371">
                  <c:v>68</c:v>
                </c:pt>
                <c:pt idx="372">
                  <c:v>171</c:v>
                </c:pt>
                <c:pt idx="373">
                  <c:v>328</c:v>
                </c:pt>
                <c:pt idx="374">
                  <c:v>371</c:v>
                </c:pt>
                <c:pt idx="375">
                  <c:v>14</c:v>
                </c:pt>
                <c:pt idx="376">
                  <c:v>150</c:v>
                </c:pt>
                <c:pt idx="377">
                  <c:v>142</c:v>
                </c:pt>
                <c:pt idx="378">
                  <c:v>382</c:v>
                </c:pt>
                <c:pt idx="379">
                  <c:v>222</c:v>
                </c:pt>
                <c:pt idx="380">
                  <c:v>266</c:v>
                </c:pt>
                <c:pt idx="381">
                  <c:v>190</c:v>
                </c:pt>
                <c:pt idx="382">
                  <c:v>34</c:v>
                </c:pt>
                <c:pt idx="383">
                  <c:v>493</c:v>
                </c:pt>
                <c:pt idx="384">
                  <c:v>407</c:v>
                </c:pt>
                <c:pt idx="385">
                  <c:v>385</c:v>
                </c:pt>
                <c:pt idx="386">
                  <c:v>229</c:v>
                </c:pt>
                <c:pt idx="387">
                  <c:v>2</c:v>
                </c:pt>
                <c:pt idx="388">
                  <c:v>183</c:v>
                </c:pt>
                <c:pt idx="389">
                  <c:v>270</c:v>
                </c:pt>
                <c:pt idx="390">
                  <c:v>145</c:v>
                </c:pt>
                <c:pt idx="391">
                  <c:v>287</c:v>
                </c:pt>
                <c:pt idx="392">
                  <c:v>47</c:v>
                </c:pt>
                <c:pt idx="393">
                  <c:v>334</c:v>
                </c:pt>
                <c:pt idx="394">
                  <c:v>267</c:v>
                </c:pt>
                <c:pt idx="395">
                  <c:v>194</c:v>
                </c:pt>
                <c:pt idx="396">
                  <c:v>239</c:v>
                </c:pt>
                <c:pt idx="397">
                  <c:v>318</c:v>
                </c:pt>
                <c:pt idx="398">
                  <c:v>64</c:v>
                </c:pt>
                <c:pt idx="399">
                  <c:v>179</c:v>
                </c:pt>
                <c:pt idx="400">
                  <c:v>310</c:v>
                </c:pt>
                <c:pt idx="401">
                  <c:v>324</c:v>
                </c:pt>
                <c:pt idx="402">
                  <c:v>408</c:v>
                </c:pt>
                <c:pt idx="403">
                  <c:v>160</c:v>
                </c:pt>
                <c:pt idx="404">
                  <c:v>131</c:v>
                </c:pt>
                <c:pt idx="405">
                  <c:v>451</c:v>
                </c:pt>
                <c:pt idx="406">
                  <c:v>112</c:v>
                </c:pt>
                <c:pt idx="407">
                  <c:v>24</c:v>
                </c:pt>
                <c:pt idx="408">
                  <c:v>422</c:v>
                </c:pt>
                <c:pt idx="409">
                  <c:v>303</c:v>
                </c:pt>
                <c:pt idx="410">
                  <c:v>39</c:v>
                </c:pt>
                <c:pt idx="411">
                  <c:v>280</c:v>
                </c:pt>
                <c:pt idx="412">
                  <c:v>397</c:v>
                </c:pt>
                <c:pt idx="413">
                  <c:v>363</c:v>
                </c:pt>
                <c:pt idx="414">
                  <c:v>481</c:v>
                </c:pt>
                <c:pt idx="415">
                  <c:v>204</c:v>
                </c:pt>
                <c:pt idx="416">
                  <c:v>223</c:v>
                </c:pt>
                <c:pt idx="417">
                  <c:v>490</c:v>
                </c:pt>
                <c:pt idx="418">
                  <c:v>164</c:v>
                </c:pt>
                <c:pt idx="419">
                  <c:v>236</c:v>
                </c:pt>
                <c:pt idx="420">
                  <c:v>414</c:v>
                </c:pt>
                <c:pt idx="421">
                  <c:v>332</c:v>
                </c:pt>
                <c:pt idx="422">
                  <c:v>353</c:v>
                </c:pt>
                <c:pt idx="423">
                  <c:v>495</c:v>
                </c:pt>
                <c:pt idx="424">
                  <c:v>413</c:v>
                </c:pt>
                <c:pt idx="425">
                  <c:v>350</c:v>
                </c:pt>
                <c:pt idx="426">
                  <c:v>335</c:v>
                </c:pt>
                <c:pt idx="427">
                  <c:v>477</c:v>
                </c:pt>
                <c:pt idx="428">
                  <c:v>374</c:v>
                </c:pt>
                <c:pt idx="429">
                  <c:v>471</c:v>
                </c:pt>
                <c:pt idx="430">
                  <c:v>116</c:v>
                </c:pt>
                <c:pt idx="431">
                  <c:v>12</c:v>
                </c:pt>
                <c:pt idx="432">
                  <c:v>253</c:v>
                </c:pt>
                <c:pt idx="433">
                  <c:v>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47-41AD-A289-FBB015A26F8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278592"/>
        <c:axId val="3273312"/>
      </c:barChart>
      <c:catAx>
        <c:axId val="327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73312"/>
        <c:crosses val="autoZero"/>
        <c:auto val="1"/>
        <c:lblAlgn val="ctr"/>
        <c:lblOffset val="100"/>
        <c:noMultiLvlLbl val="0"/>
      </c:catAx>
      <c:valAx>
        <c:axId val="327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7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[Заключительный урок_Работа для портфолио.xlsx]Кол-во клиентов в программе лоя!Сводная таблица1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Кол-во клиентов в программе лояльности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'Кол-во клиентов в программе лоя'!$B$3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'Кол-во клиентов в программе лоя'!$A$4:$A$6</c:f>
              <c:strCache>
                <c:ptCount val="2"/>
                <c:pt idx="0">
                  <c:v>да</c:v>
                </c:pt>
                <c:pt idx="1">
                  <c:v>нет</c:v>
                </c:pt>
              </c:strCache>
            </c:strRef>
          </c:cat>
          <c:val>
            <c:numRef>
              <c:f>'Кол-во клиентов в программе лоя'!$B$4:$B$6</c:f>
              <c:numCache>
                <c:formatCode>0</c:formatCode>
                <c:ptCount val="2"/>
                <c:pt idx="0">
                  <c:v>54948</c:v>
                </c:pt>
                <c:pt idx="1">
                  <c:v>54989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F2-43FA-BEE3-1C8A8DC5B4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234305856"/>
        <c:axId val="1234293376"/>
      </c:barChart>
      <c:catAx>
        <c:axId val="123430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4293376"/>
        <c:crosses val="autoZero"/>
        <c:auto val="1"/>
        <c:lblAlgn val="ctr"/>
        <c:lblOffset val="100"/>
        <c:noMultiLvlLbl val="0"/>
      </c:catAx>
      <c:valAx>
        <c:axId val="123429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430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[Заключительный урок_Работа для портфолио.xlsx]частотность имен для рекламной !Сводная таблица2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kern="1200" baseline="0">
                <a:solidFill>
                  <a:srgbClr val="1F497D"/>
                </a:solidFill>
              </a:rPr>
              <a:t>частотность имен для рекламной кампании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'частотность имен для рекламной 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'частотность имен для рекламной '!$A$4:$A$293</c:f>
              <c:strCache>
                <c:ptCount val="289"/>
                <c:pt idx="0">
                  <c:v>Ааронович</c:v>
                </c:pt>
                <c:pt idx="1">
                  <c:v>Августович</c:v>
                </c:pt>
                <c:pt idx="2">
                  <c:v>Авдеевич</c:v>
                </c:pt>
                <c:pt idx="3">
                  <c:v>Аверкий</c:v>
                </c:pt>
                <c:pt idx="4">
                  <c:v>Аверьян</c:v>
                </c:pt>
                <c:pt idx="5">
                  <c:v>Аверьянович</c:v>
                </c:pt>
                <c:pt idx="6">
                  <c:v>Агафья</c:v>
                </c:pt>
                <c:pt idx="7">
                  <c:v>Адамович</c:v>
                </c:pt>
                <c:pt idx="8">
                  <c:v>Адриан</c:v>
                </c:pt>
                <c:pt idx="9">
                  <c:v>Адрианович</c:v>
                </c:pt>
                <c:pt idx="10">
                  <c:v>Акулина</c:v>
                </c:pt>
                <c:pt idx="11">
                  <c:v>Алевтина</c:v>
                </c:pt>
                <c:pt idx="12">
                  <c:v>Александра</c:v>
                </c:pt>
                <c:pt idx="13">
                  <c:v>Алексеевна</c:v>
                </c:pt>
                <c:pt idx="14">
                  <c:v>Алина</c:v>
                </c:pt>
                <c:pt idx="15">
                  <c:v>Алла</c:v>
                </c:pt>
                <c:pt idx="16">
                  <c:v>Альбертовна</c:v>
                </c:pt>
                <c:pt idx="17">
                  <c:v>Амос</c:v>
                </c:pt>
                <c:pt idx="18">
                  <c:v>Анастасия</c:v>
                </c:pt>
                <c:pt idx="19">
                  <c:v>Анатольевич</c:v>
                </c:pt>
                <c:pt idx="20">
                  <c:v>Анатольевна</c:v>
                </c:pt>
                <c:pt idx="21">
                  <c:v>Ангелина</c:v>
                </c:pt>
                <c:pt idx="22">
                  <c:v>Андреевич</c:v>
                </c:pt>
                <c:pt idx="23">
                  <c:v>Андреевна</c:v>
                </c:pt>
                <c:pt idx="24">
                  <c:v>Андроник</c:v>
                </c:pt>
                <c:pt idx="25">
                  <c:v>Анжела</c:v>
                </c:pt>
                <c:pt idx="26">
                  <c:v>Анжелика</c:v>
                </c:pt>
                <c:pt idx="27">
                  <c:v>Аникей</c:v>
                </c:pt>
                <c:pt idx="28">
                  <c:v>Анисим</c:v>
                </c:pt>
                <c:pt idx="29">
                  <c:v>Анна</c:v>
                </c:pt>
                <c:pt idx="30">
                  <c:v>Антип</c:v>
                </c:pt>
                <c:pt idx="31">
                  <c:v>Антипович</c:v>
                </c:pt>
                <c:pt idx="32">
                  <c:v>Антонина</c:v>
                </c:pt>
                <c:pt idx="33">
                  <c:v>Антонович</c:v>
                </c:pt>
                <c:pt idx="34">
                  <c:v>Антоновна</c:v>
                </c:pt>
                <c:pt idx="35">
                  <c:v>Аполлинарий</c:v>
                </c:pt>
                <c:pt idx="36">
                  <c:v>Арефий</c:v>
                </c:pt>
                <c:pt idx="37">
                  <c:v>Аристарх</c:v>
                </c:pt>
                <c:pt idx="38">
                  <c:v>Аркадьевна</c:v>
                </c:pt>
                <c:pt idx="39">
                  <c:v>Арсенович</c:v>
                </c:pt>
                <c:pt idx="40">
                  <c:v>Арсеньевич</c:v>
                </c:pt>
                <c:pt idx="41">
                  <c:v>Артёмович</c:v>
                </c:pt>
                <c:pt idx="42">
                  <c:v>Артемовна</c:v>
                </c:pt>
                <c:pt idx="43">
                  <c:v>Артемьевич</c:v>
                </c:pt>
                <c:pt idx="44">
                  <c:v>Артурович</c:v>
                </c:pt>
                <c:pt idx="45">
                  <c:v>Архипович</c:v>
                </c:pt>
                <c:pt idx="46">
                  <c:v>Архиповна</c:v>
                </c:pt>
                <c:pt idx="47">
                  <c:v>Аскольдовна</c:v>
                </c:pt>
                <c:pt idx="48">
                  <c:v>Афанасьевич</c:v>
                </c:pt>
                <c:pt idx="49">
                  <c:v>Богдан</c:v>
                </c:pt>
                <c:pt idx="50">
                  <c:v>Богданович</c:v>
                </c:pt>
                <c:pt idx="51">
                  <c:v>Богдановна</c:v>
                </c:pt>
                <c:pt idx="52">
                  <c:v>Болеславовна</c:v>
                </c:pt>
                <c:pt idx="53">
                  <c:v>Борис</c:v>
                </c:pt>
                <c:pt idx="54">
                  <c:v>Борислав</c:v>
                </c:pt>
                <c:pt idx="55">
                  <c:v>Бориславович</c:v>
                </c:pt>
                <c:pt idx="56">
                  <c:v>Борисовна</c:v>
                </c:pt>
                <c:pt idx="57">
                  <c:v>Боян</c:v>
                </c:pt>
                <c:pt idx="58">
                  <c:v>Брониславович</c:v>
                </c:pt>
                <c:pt idx="59">
                  <c:v>Вадим</c:v>
                </c:pt>
                <c:pt idx="60">
                  <c:v>Вадимовна</c:v>
                </c:pt>
                <c:pt idx="61">
                  <c:v>Валентина</c:v>
                </c:pt>
                <c:pt idx="62">
                  <c:v>Валентинович</c:v>
                </c:pt>
                <c:pt idx="63">
                  <c:v>Валерианович</c:v>
                </c:pt>
                <c:pt idx="64">
                  <c:v>Валериевна</c:v>
                </c:pt>
                <c:pt idx="65">
                  <c:v>Валерьевич</c:v>
                </c:pt>
                <c:pt idx="66">
                  <c:v>Валерьян</c:v>
                </c:pt>
                <c:pt idx="67">
                  <c:v>Василиса</c:v>
                </c:pt>
                <c:pt idx="68">
                  <c:v>Васильевич</c:v>
                </c:pt>
                <c:pt idx="69">
                  <c:v>Венедиктович</c:v>
                </c:pt>
                <c:pt idx="70">
                  <c:v>Вера</c:v>
                </c:pt>
                <c:pt idx="71">
                  <c:v>Викентий</c:v>
                </c:pt>
                <c:pt idx="72">
                  <c:v>Виленович</c:v>
                </c:pt>
                <c:pt idx="73">
                  <c:v>Вилорович</c:v>
                </c:pt>
                <c:pt idx="74">
                  <c:v>Владимировна</c:v>
                </c:pt>
                <c:pt idx="75">
                  <c:v>Владиславовна</c:v>
                </c:pt>
                <c:pt idx="76">
                  <c:v>Владленович</c:v>
                </c:pt>
                <c:pt idx="77">
                  <c:v>Влас</c:v>
                </c:pt>
                <c:pt idx="78">
                  <c:v>Воробьева</c:v>
                </c:pt>
                <c:pt idx="79">
                  <c:v>Всеслав</c:v>
                </c:pt>
                <c:pt idx="80">
                  <c:v>Вячеславович</c:v>
                </c:pt>
                <c:pt idx="81">
                  <c:v>Вячеславовна</c:v>
                </c:pt>
                <c:pt idx="82">
                  <c:v>Гавриилович</c:v>
                </c:pt>
                <c:pt idx="83">
                  <c:v>Геннадиевна</c:v>
                </c:pt>
                <c:pt idx="84">
                  <c:v>Геннадий</c:v>
                </c:pt>
                <c:pt idx="85">
                  <c:v>Геннадьевна</c:v>
                </c:pt>
                <c:pt idx="86">
                  <c:v>Георгиевна</c:v>
                </c:pt>
                <c:pt idx="87">
                  <c:v>Герасимович</c:v>
                </c:pt>
                <c:pt idx="88">
                  <c:v>Глеб</c:v>
                </c:pt>
                <c:pt idx="89">
                  <c:v>Глебович</c:v>
                </c:pt>
                <c:pt idx="90">
                  <c:v>Гордеевич</c:v>
                </c:pt>
                <c:pt idx="91">
                  <c:v>Гостомысл</c:v>
                </c:pt>
                <c:pt idx="92">
                  <c:v>Гурьевич</c:v>
                </c:pt>
                <c:pt idx="93">
                  <c:v>Давидович</c:v>
                </c:pt>
                <c:pt idx="94">
                  <c:v>Даниилович</c:v>
                </c:pt>
                <c:pt idx="95">
                  <c:v>Дарья</c:v>
                </c:pt>
                <c:pt idx="96">
                  <c:v>Демид</c:v>
                </c:pt>
                <c:pt idx="97">
                  <c:v>Демьянович</c:v>
                </c:pt>
                <c:pt idx="98">
                  <c:v>Денисович</c:v>
                </c:pt>
                <c:pt idx="99">
                  <c:v>Димитриевич</c:v>
                </c:pt>
                <c:pt idx="100">
                  <c:v>Дмитриевич</c:v>
                </c:pt>
                <c:pt idx="101">
                  <c:v>Дорофеевич</c:v>
                </c:pt>
                <c:pt idx="102">
                  <c:v>Евгения</c:v>
                </c:pt>
                <c:pt idx="103">
                  <c:v>Евгеньевна</c:v>
                </c:pt>
                <c:pt idx="104">
                  <c:v>Евграф</c:v>
                </c:pt>
                <c:pt idx="105">
                  <c:v>Евдокия</c:v>
                </c:pt>
                <c:pt idx="106">
                  <c:v>Евпраксия</c:v>
                </c:pt>
                <c:pt idx="107">
                  <c:v>Евсей</c:v>
                </c:pt>
                <c:pt idx="108">
                  <c:v>Евстафий</c:v>
                </c:pt>
                <c:pt idx="109">
                  <c:v>Евфросиния</c:v>
                </c:pt>
                <c:pt idx="110">
                  <c:v>Егорович</c:v>
                </c:pt>
                <c:pt idx="111">
                  <c:v>Егоровна</c:v>
                </c:pt>
                <c:pt idx="112">
                  <c:v>Екатерина</c:v>
                </c:pt>
                <c:pt idx="113">
                  <c:v>Елена</c:v>
                </c:pt>
                <c:pt idx="114">
                  <c:v>Елизавета</c:v>
                </c:pt>
                <c:pt idx="115">
                  <c:v>Епифан</c:v>
                </c:pt>
                <c:pt idx="116">
                  <c:v>Еремей</c:v>
                </c:pt>
                <c:pt idx="117">
                  <c:v>Ермолаевич</c:v>
                </c:pt>
                <c:pt idx="118">
                  <c:v>Ефимова</c:v>
                </c:pt>
                <c:pt idx="119">
                  <c:v>Ефимовна</c:v>
                </c:pt>
                <c:pt idx="120">
                  <c:v>Ефимьевич</c:v>
                </c:pt>
                <c:pt idx="121">
                  <c:v>Ефрем</c:v>
                </c:pt>
                <c:pt idx="122">
                  <c:v>Жанна</c:v>
                </c:pt>
                <c:pt idx="123">
                  <c:v>Жанович</c:v>
                </c:pt>
                <c:pt idx="124">
                  <c:v>Ждановна</c:v>
                </c:pt>
                <c:pt idx="125">
                  <c:v>Захар</c:v>
                </c:pt>
                <c:pt idx="126">
                  <c:v>Захаровна</c:v>
                </c:pt>
                <c:pt idx="127">
                  <c:v>Зинаида</c:v>
                </c:pt>
                <c:pt idx="128">
                  <c:v>Зиновьевич</c:v>
                </c:pt>
                <c:pt idx="129">
                  <c:v>Зосима</c:v>
                </c:pt>
                <c:pt idx="130">
                  <c:v>Зоя</c:v>
                </c:pt>
                <c:pt idx="131">
                  <c:v>Зуев</c:v>
                </c:pt>
                <c:pt idx="132">
                  <c:v>Иванна</c:v>
                </c:pt>
                <c:pt idx="133">
                  <c:v>Ивановна</c:v>
                </c:pt>
                <c:pt idx="134">
                  <c:v>Игнатович</c:v>
                </c:pt>
                <c:pt idx="135">
                  <c:v>Игнатьевич</c:v>
                </c:pt>
                <c:pt idx="136">
                  <c:v>Игоревич</c:v>
                </c:pt>
                <c:pt idx="137">
                  <c:v>Игоревна</c:v>
                </c:pt>
                <c:pt idx="138">
                  <c:v>Игорь</c:v>
                </c:pt>
                <c:pt idx="139">
                  <c:v>Измаил</c:v>
                </c:pt>
                <c:pt idx="140">
                  <c:v>Изотович</c:v>
                </c:pt>
                <c:pt idx="141">
                  <c:v>Ильинична</c:v>
                </c:pt>
                <c:pt idx="142">
                  <c:v>Ильясович</c:v>
                </c:pt>
                <c:pt idx="143">
                  <c:v>Иосифович</c:v>
                </c:pt>
                <c:pt idx="144">
                  <c:v>Ипполит</c:v>
                </c:pt>
                <c:pt idx="145">
                  <c:v>Ираида</c:v>
                </c:pt>
                <c:pt idx="146">
                  <c:v>Ирина</c:v>
                </c:pt>
                <c:pt idx="147">
                  <c:v>Ия</c:v>
                </c:pt>
                <c:pt idx="148">
                  <c:v>Карл</c:v>
                </c:pt>
                <c:pt idx="149">
                  <c:v>Касьян</c:v>
                </c:pt>
                <c:pt idx="150">
                  <c:v>Кира</c:v>
                </c:pt>
                <c:pt idx="151">
                  <c:v>Кирилловна</c:v>
                </c:pt>
                <c:pt idx="152">
                  <c:v>Клавдия</c:v>
                </c:pt>
                <c:pt idx="153">
                  <c:v>Климент</c:v>
                </c:pt>
                <c:pt idx="154">
                  <c:v>Константиновна</c:v>
                </c:pt>
                <c:pt idx="155">
                  <c:v>Копылов</c:v>
                </c:pt>
                <c:pt idx="156">
                  <c:v>Копылова</c:v>
                </c:pt>
                <c:pt idx="157">
                  <c:v>Ксения</c:v>
                </c:pt>
                <c:pt idx="158">
                  <c:v>Кузьма</c:v>
                </c:pt>
                <c:pt idx="159">
                  <c:v>Кузьминична</c:v>
                </c:pt>
                <c:pt idx="160">
                  <c:v>Лев</c:v>
                </c:pt>
                <c:pt idx="161">
                  <c:v>Леон</c:v>
                </c:pt>
                <c:pt idx="162">
                  <c:v>Леоновна</c:v>
                </c:pt>
                <c:pt idx="163">
                  <c:v>Лидия</c:v>
                </c:pt>
                <c:pt idx="164">
                  <c:v>Лора</c:v>
                </c:pt>
                <c:pt idx="165">
                  <c:v>Лука</c:v>
                </c:pt>
                <c:pt idx="166">
                  <c:v>Львовна</c:v>
                </c:pt>
                <c:pt idx="167">
                  <c:v>Любомир</c:v>
                </c:pt>
                <c:pt idx="168">
                  <c:v>Людмила</c:v>
                </c:pt>
                <c:pt idx="169">
                  <c:v>Майя</c:v>
                </c:pt>
                <c:pt idx="170">
                  <c:v>Макаровна</c:v>
                </c:pt>
                <c:pt idx="171">
                  <c:v>Маргарита</c:v>
                </c:pt>
                <c:pt idx="172">
                  <c:v>Марина</c:v>
                </c:pt>
                <c:pt idx="173">
                  <c:v>Марсович</c:v>
                </c:pt>
                <c:pt idx="174">
                  <c:v>Мартьян</c:v>
                </c:pt>
                <c:pt idx="175">
                  <c:v>Марфа</c:v>
                </c:pt>
                <c:pt idx="176">
                  <c:v>Матвеевич</c:v>
                </c:pt>
                <c:pt idx="177">
                  <c:v>Матвеевна</c:v>
                </c:pt>
                <c:pt idx="178">
                  <c:v>Матвей</c:v>
                </c:pt>
                <c:pt idx="179">
                  <c:v>Милан</c:v>
                </c:pt>
                <c:pt idx="180">
                  <c:v>Милица</c:v>
                </c:pt>
                <c:pt idx="181">
                  <c:v>Милован</c:v>
                </c:pt>
                <c:pt idx="182">
                  <c:v>Мина</c:v>
                </c:pt>
                <c:pt idx="183">
                  <c:v>Миронова</c:v>
                </c:pt>
                <c:pt idx="184">
                  <c:v>Михайловна</c:v>
                </c:pt>
                <c:pt idx="185">
                  <c:v>Модест</c:v>
                </c:pt>
                <c:pt idx="186">
                  <c:v>Наина</c:v>
                </c:pt>
                <c:pt idx="187">
                  <c:v>Натан</c:v>
                </c:pt>
                <c:pt idx="188">
                  <c:v>Натановна</c:v>
                </c:pt>
                <c:pt idx="189">
                  <c:v>Наумовна</c:v>
                </c:pt>
                <c:pt idx="190">
                  <c:v>Никита</c:v>
                </c:pt>
                <c:pt idx="191">
                  <c:v>Никифор</c:v>
                </c:pt>
                <c:pt idx="192">
                  <c:v>Никифоровна</c:v>
                </c:pt>
                <c:pt idx="193">
                  <c:v>Никодим</c:v>
                </c:pt>
                <c:pt idx="194">
                  <c:v>Николаевна</c:v>
                </c:pt>
                <c:pt idx="195">
                  <c:v>Нина</c:v>
                </c:pt>
                <c:pt idx="196">
                  <c:v>Оксана</c:v>
                </c:pt>
                <c:pt idx="197">
                  <c:v>Олеговна</c:v>
                </c:pt>
                <c:pt idx="198">
                  <c:v>Олимпий</c:v>
                </c:pt>
                <c:pt idx="199">
                  <c:v>Ольга</c:v>
                </c:pt>
                <c:pt idx="200">
                  <c:v>Орест</c:v>
                </c:pt>
                <c:pt idx="201">
                  <c:v>Павел</c:v>
                </c:pt>
                <c:pt idx="202">
                  <c:v>Павловна</c:v>
                </c:pt>
                <c:pt idx="203">
                  <c:v>Панкратий</c:v>
                </c:pt>
                <c:pt idx="204">
                  <c:v>Пантелеймон</c:v>
                </c:pt>
                <c:pt idx="205">
                  <c:v>Пелагея</c:v>
                </c:pt>
                <c:pt idx="206">
                  <c:v>Петровна</c:v>
                </c:pt>
                <c:pt idx="207">
                  <c:v>Платон</c:v>
                </c:pt>
                <c:pt idx="208">
                  <c:v>Полина</c:v>
                </c:pt>
                <c:pt idx="209">
                  <c:v>Прасковья</c:v>
                </c:pt>
                <c:pt idx="210">
                  <c:v>Радислав</c:v>
                </c:pt>
                <c:pt idx="211">
                  <c:v>Раиса</c:v>
                </c:pt>
                <c:pt idx="212">
                  <c:v>Ратмир</c:v>
                </c:pt>
                <c:pt idx="213">
                  <c:v>Робертовна</c:v>
                </c:pt>
                <c:pt idx="214">
                  <c:v>Родион</c:v>
                </c:pt>
                <c:pt idx="215">
                  <c:v>Романовна</c:v>
                </c:pt>
                <c:pt idx="216">
                  <c:v>Ростислав</c:v>
                </c:pt>
                <c:pt idx="217">
                  <c:v>Рудольфовна</c:v>
                </c:pt>
                <c:pt idx="218">
                  <c:v>Руслановна</c:v>
                </c:pt>
                <c:pt idx="219">
                  <c:v>Рыбаков</c:v>
                </c:pt>
                <c:pt idx="220">
                  <c:v>Савельев</c:v>
                </c:pt>
                <c:pt idx="221">
                  <c:v>Светлана</c:v>
                </c:pt>
                <c:pt idx="222">
                  <c:v>Светозар</c:v>
                </c:pt>
                <c:pt idx="223">
                  <c:v>Севастьян</c:v>
                </c:pt>
                <c:pt idx="224">
                  <c:v>Семеновна</c:v>
                </c:pt>
                <c:pt idx="225">
                  <c:v>Серафим</c:v>
                </c:pt>
                <c:pt idx="226">
                  <c:v>Сергеевна</c:v>
                </c:pt>
                <c:pt idx="227">
                  <c:v>Сила</c:v>
                </c:pt>
                <c:pt idx="228">
                  <c:v>Силантий</c:v>
                </c:pt>
                <c:pt idx="229">
                  <c:v>Симон</c:v>
                </c:pt>
                <c:pt idx="230">
                  <c:v>Сократ</c:v>
                </c:pt>
                <c:pt idx="231">
                  <c:v>София</c:v>
                </c:pt>
                <c:pt idx="232">
                  <c:v>Софон</c:v>
                </c:pt>
                <c:pt idx="233">
                  <c:v>Станислав</c:v>
                </c:pt>
                <c:pt idx="234">
                  <c:v>Станиславовна</c:v>
                </c:pt>
                <c:pt idx="235">
                  <c:v>Степан</c:v>
                </c:pt>
                <c:pt idx="236">
                  <c:v>Степанова</c:v>
                </c:pt>
                <c:pt idx="237">
                  <c:v>Степановна</c:v>
                </c:pt>
                <c:pt idx="238">
                  <c:v>Таисия</c:v>
                </c:pt>
                <c:pt idx="239">
                  <c:v>Тамара</c:v>
                </c:pt>
                <c:pt idx="240">
                  <c:v>Татьяна</c:v>
                </c:pt>
                <c:pt idx="241">
                  <c:v>Творимир</c:v>
                </c:pt>
                <c:pt idx="242">
                  <c:v>Терентьевич</c:v>
                </c:pt>
                <c:pt idx="243">
                  <c:v>Тимофеевна</c:v>
                </c:pt>
                <c:pt idx="244">
                  <c:v>Тимур</c:v>
                </c:pt>
                <c:pt idx="245">
                  <c:v>Тимурович</c:v>
                </c:pt>
                <c:pt idx="246">
                  <c:v>Тихонович</c:v>
                </c:pt>
                <c:pt idx="247">
                  <c:v>Трифонович</c:v>
                </c:pt>
                <c:pt idx="248">
                  <c:v>Ульяна</c:v>
                </c:pt>
                <c:pt idx="249">
                  <c:v>Устинович</c:v>
                </c:pt>
                <c:pt idx="250">
                  <c:v>Фадеевич</c:v>
                </c:pt>
                <c:pt idx="251">
                  <c:v>Фадей</c:v>
                </c:pt>
                <c:pt idx="252">
                  <c:v>Феврония</c:v>
                </c:pt>
                <c:pt idx="253">
                  <c:v>Фёдорович</c:v>
                </c:pt>
                <c:pt idx="254">
                  <c:v>Федоровна</c:v>
                </c:pt>
                <c:pt idx="255">
                  <c:v>Федосеевич</c:v>
                </c:pt>
                <c:pt idx="256">
                  <c:v>Федотович</c:v>
                </c:pt>
                <c:pt idx="257">
                  <c:v>Феликсович</c:v>
                </c:pt>
                <c:pt idx="258">
                  <c:v>Феликсовна</c:v>
                </c:pt>
                <c:pt idx="259">
                  <c:v>Феодосьевич</c:v>
                </c:pt>
                <c:pt idx="260">
                  <c:v>Феоктистович</c:v>
                </c:pt>
                <c:pt idx="261">
                  <c:v>Феофан</c:v>
                </c:pt>
                <c:pt idx="262">
                  <c:v>Филатович</c:v>
                </c:pt>
                <c:pt idx="263">
                  <c:v>Филимонович</c:v>
                </c:pt>
                <c:pt idx="264">
                  <c:v>Филипп</c:v>
                </c:pt>
                <c:pt idx="265">
                  <c:v>Филиппович</c:v>
                </c:pt>
                <c:pt idx="266">
                  <c:v>Филипповна</c:v>
                </c:pt>
                <c:pt idx="267">
                  <c:v>Фома</c:v>
                </c:pt>
                <c:pt idx="268">
                  <c:v>Фомич</c:v>
                </c:pt>
                <c:pt idx="269">
                  <c:v>Харитонович</c:v>
                </c:pt>
                <c:pt idx="270">
                  <c:v>Харлампий</c:v>
                </c:pt>
                <c:pt idx="271">
                  <c:v>Харлампович</c:v>
                </c:pt>
                <c:pt idx="272">
                  <c:v>Харлампьевич</c:v>
                </c:pt>
                <c:pt idx="273">
                  <c:v>Христофор</c:v>
                </c:pt>
                <c:pt idx="274">
                  <c:v>Чеслав</c:v>
                </c:pt>
                <c:pt idx="275">
                  <c:v>Чеславович</c:v>
                </c:pt>
                <c:pt idx="276">
                  <c:v>Эдуардовна</c:v>
                </c:pt>
                <c:pt idx="277">
                  <c:v>Элеонора</c:v>
                </c:pt>
                <c:pt idx="278">
                  <c:v>Эмилия</c:v>
                </c:pt>
                <c:pt idx="279">
                  <c:v>Эраст</c:v>
                </c:pt>
                <c:pt idx="280">
                  <c:v>Эрнест</c:v>
                </c:pt>
                <c:pt idx="281">
                  <c:v>Юлия</c:v>
                </c:pt>
                <c:pt idx="282">
                  <c:v>Юльевич</c:v>
                </c:pt>
                <c:pt idx="283">
                  <c:v>Юрьевна</c:v>
                </c:pt>
                <c:pt idx="284">
                  <c:v>Яковлевич</c:v>
                </c:pt>
                <c:pt idx="285">
                  <c:v>Яковлевна</c:v>
                </c:pt>
                <c:pt idx="286">
                  <c:v>Януарий</c:v>
                </c:pt>
                <c:pt idx="287">
                  <c:v>Ярослав</c:v>
                </c:pt>
                <c:pt idx="288">
                  <c:v>#ЗНАЧ!</c:v>
                </c:pt>
              </c:strCache>
            </c:strRef>
          </c:cat>
          <c:val>
            <c:numRef>
              <c:f>'частотность имен для рекламной '!$B$4:$B$293</c:f>
              <c:numCache>
                <c:formatCode>0</c:formatCode>
                <c:ptCount val="289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3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3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3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5">
                  <c:v>3</c:v>
                </c:pt>
                <c:pt idx="66">
                  <c:v>1</c:v>
                </c:pt>
                <c:pt idx="67">
                  <c:v>5</c:v>
                </c:pt>
                <c:pt idx="68">
                  <c:v>1</c:v>
                </c:pt>
                <c:pt idx="69">
                  <c:v>1</c:v>
                </c:pt>
                <c:pt idx="70">
                  <c:v>4</c:v>
                </c:pt>
                <c:pt idx="71">
                  <c:v>1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4</c:v>
                </c:pt>
                <c:pt idx="86">
                  <c:v>4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2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3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1</c:v>
                </c:pt>
                <c:pt idx="119">
                  <c:v>3</c:v>
                </c:pt>
                <c:pt idx="120">
                  <c:v>2</c:v>
                </c:pt>
                <c:pt idx="121">
                  <c:v>1</c:v>
                </c:pt>
                <c:pt idx="122">
                  <c:v>4</c:v>
                </c:pt>
                <c:pt idx="123">
                  <c:v>2</c:v>
                </c:pt>
                <c:pt idx="124">
                  <c:v>1</c:v>
                </c:pt>
                <c:pt idx="125">
                  <c:v>1</c:v>
                </c:pt>
                <c:pt idx="126">
                  <c:v>2</c:v>
                </c:pt>
                <c:pt idx="127">
                  <c:v>1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2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2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2</c:v>
                </c:pt>
                <c:pt idx="151">
                  <c:v>4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2</c:v>
                </c:pt>
                <c:pt idx="158">
                  <c:v>1</c:v>
                </c:pt>
                <c:pt idx="159">
                  <c:v>4</c:v>
                </c:pt>
                <c:pt idx="160">
                  <c:v>2</c:v>
                </c:pt>
                <c:pt idx="161">
                  <c:v>1</c:v>
                </c:pt>
                <c:pt idx="162">
                  <c:v>2</c:v>
                </c:pt>
                <c:pt idx="163">
                  <c:v>1</c:v>
                </c:pt>
                <c:pt idx="164">
                  <c:v>2</c:v>
                </c:pt>
                <c:pt idx="165">
                  <c:v>2</c:v>
                </c:pt>
                <c:pt idx="166">
                  <c:v>1</c:v>
                </c:pt>
                <c:pt idx="167">
                  <c:v>1</c:v>
                </c:pt>
                <c:pt idx="168">
                  <c:v>2</c:v>
                </c:pt>
                <c:pt idx="169">
                  <c:v>2</c:v>
                </c:pt>
                <c:pt idx="170">
                  <c:v>1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1</c:v>
                </c:pt>
                <c:pt idx="184">
                  <c:v>3</c:v>
                </c:pt>
                <c:pt idx="185">
                  <c:v>1</c:v>
                </c:pt>
                <c:pt idx="186">
                  <c:v>2</c:v>
                </c:pt>
                <c:pt idx="187">
                  <c:v>1</c:v>
                </c:pt>
                <c:pt idx="188">
                  <c:v>2</c:v>
                </c:pt>
                <c:pt idx="189">
                  <c:v>2</c:v>
                </c:pt>
                <c:pt idx="190">
                  <c:v>1</c:v>
                </c:pt>
                <c:pt idx="191">
                  <c:v>1</c:v>
                </c:pt>
                <c:pt idx="192">
                  <c:v>2</c:v>
                </c:pt>
                <c:pt idx="193">
                  <c:v>1</c:v>
                </c:pt>
                <c:pt idx="194">
                  <c:v>2</c:v>
                </c:pt>
                <c:pt idx="195">
                  <c:v>1</c:v>
                </c:pt>
                <c:pt idx="196">
                  <c:v>1</c:v>
                </c:pt>
                <c:pt idx="197">
                  <c:v>2</c:v>
                </c:pt>
                <c:pt idx="198">
                  <c:v>2</c:v>
                </c:pt>
                <c:pt idx="199">
                  <c:v>1</c:v>
                </c:pt>
                <c:pt idx="200">
                  <c:v>2</c:v>
                </c:pt>
                <c:pt idx="201">
                  <c:v>2</c:v>
                </c:pt>
                <c:pt idx="202">
                  <c:v>3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1</c:v>
                </c:pt>
                <c:pt idx="208">
                  <c:v>2</c:v>
                </c:pt>
                <c:pt idx="209">
                  <c:v>1</c:v>
                </c:pt>
                <c:pt idx="210">
                  <c:v>1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2</c:v>
                </c:pt>
                <c:pt idx="215">
                  <c:v>2</c:v>
                </c:pt>
                <c:pt idx="216">
                  <c:v>1</c:v>
                </c:pt>
                <c:pt idx="217">
                  <c:v>2</c:v>
                </c:pt>
                <c:pt idx="218">
                  <c:v>2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2</c:v>
                </c:pt>
                <c:pt idx="223">
                  <c:v>1</c:v>
                </c:pt>
                <c:pt idx="224">
                  <c:v>3</c:v>
                </c:pt>
                <c:pt idx="225">
                  <c:v>1</c:v>
                </c:pt>
                <c:pt idx="226">
                  <c:v>3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</c:v>
                </c:pt>
                <c:pt idx="236">
                  <c:v>1</c:v>
                </c:pt>
                <c:pt idx="237">
                  <c:v>3</c:v>
                </c:pt>
                <c:pt idx="238">
                  <c:v>2</c:v>
                </c:pt>
                <c:pt idx="239">
                  <c:v>1</c:v>
                </c:pt>
                <c:pt idx="240">
                  <c:v>2</c:v>
                </c:pt>
                <c:pt idx="241">
                  <c:v>1</c:v>
                </c:pt>
                <c:pt idx="242">
                  <c:v>2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2</c:v>
                </c:pt>
                <c:pt idx="248">
                  <c:v>2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4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2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3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3</c:v>
                </c:pt>
                <c:pt idx="277">
                  <c:v>3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1</c:v>
                </c:pt>
                <c:pt idx="287">
                  <c:v>2</c:v>
                </c:pt>
                <c:pt idx="28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1-4F8C-BEB5-07607EEA4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4259407"/>
        <c:axId val="1604258447"/>
      </c:barChart>
      <c:catAx>
        <c:axId val="1604259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4258447"/>
        <c:crosses val="autoZero"/>
        <c:auto val="1"/>
        <c:lblAlgn val="ctr"/>
        <c:lblOffset val="100"/>
        <c:noMultiLvlLbl val="0"/>
      </c:catAx>
      <c:valAx>
        <c:axId val="160425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425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Дни с момента регистрации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Дни с момента регистрации</a:t>
          </a:r>
        </a:p>
      </cx:txPr>
    </cx:title>
    <cx:plotArea>
      <cx:plotAreaRegion>
        <cx:series layoutId="clusteredColumn" uniqueId="{286ECDD8-CF80-495F-A96C-18A25EB2D83A}">
          <cx:tx>
            <cx:txData>
              <cx:f>_xlchart.v1.0</cx:f>
              <cx:v>Количество дней с момента регистрации</cx:v>
            </cx:txData>
          </cx:tx>
          <cx:dataLabels pos="inEnd">
            <cx:visibility seriesName="0" categoryName="0" value="1"/>
            <cx:separator>, </cx:separator>
          </cx:dataLabels>
          <cx:dataId val="0"/>
          <cx:layoutPr>
            <cx:binning intervalClosed="r">
              <cx:binSize val="100"/>
            </cx:binning>
          </cx:layoutPr>
        </cx:series>
      </cx:plotAreaRegion>
      <cx:axis id="0">
        <cx:catScaling gapWidth="0"/>
        <cx:majorTickMarks type="out"/>
        <cx:tickLabels/>
      </cx:axis>
      <cx:axis id="1">
        <cx:valScaling max="100"/>
        <cx:majorTickMarks type="out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Дни с момента регистрации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Дни с момента регистрации</a:t>
          </a:r>
        </a:p>
      </cx:txPr>
    </cx:title>
    <cx:plotArea>
      <cx:plotAreaRegion>
        <cx:series layoutId="clusteredColumn" uniqueId="{286ECDD8-CF80-495F-A96C-18A25EB2D83A}">
          <cx:tx>
            <cx:txData>
              <cx:f>_xlchart.v1.2</cx:f>
              <cx:v>Количество дней с момента регистрации</cx:v>
            </cx:txData>
          </cx:tx>
          <cx:dataLabels pos="inEnd">
            <cx:visibility seriesName="0" categoryName="0" value="1"/>
            <cx:separator>, </cx:separator>
          </cx:dataLabels>
          <cx:dataId val="0"/>
          <cx:layoutPr>
            <cx:binning intervalClosed="r">
              <cx:binSize val="100"/>
            </cx:binning>
          </cx:layoutPr>
        </cx:series>
      </cx:plotAreaRegion>
      <cx:axis id="0">
        <cx:catScaling gapWidth="0"/>
        <cx:majorTickMarks type="out"/>
        <cx:tickLabels/>
      </cx:axis>
      <cx:axis id="1">
        <cx:valScaling max="100"/>
        <cx:majorTickMarks type="out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2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0.xml"/><Relationship Id="rId5" Type="http://schemas.openxmlformats.org/officeDocument/2006/relationships/chart" Target="../charts/chart5.xml"/><Relationship Id="rId10" Type="http://schemas.microsoft.com/office/2014/relationships/chartEx" Target="../charts/chartEx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609598</xdr:colOff>
      <xdr:row>6</xdr:row>
      <xdr:rowOff>171450</xdr:rowOff>
    </xdr:from>
    <xdr:to>
      <xdr:col>20</xdr:col>
      <xdr:colOff>35942</xdr:colOff>
      <xdr:row>38</xdr:row>
      <xdr:rowOff>17972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31635E9-8F77-497E-8431-1B8F20F57A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42</xdr:row>
      <xdr:rowOff>35943</xdr:rowOff>
    </xdr:from>
    <xdr:to>
      <xdr:col>19</xdr:col>
      <xdr:colOff>557123</xdr:colOff>
      <xdr:row>81</xdr:row>
      <xdr:rowOff>-1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A457707-5BD4-4106-8A4A-CADD02AC8D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86591</xdr:colOff>
      <xdr:row>6</xdr:row>
      <xdr:rowOff>173180</xdr:rowOff>
    </xdr:from>
    <xdr:to>
      <xdr:col>42</xdr:col>
      <xdr:colOff>324716</xdr:colOff>
      <xdr:row>38</xdr:row>
      <xdr:rowOff>63210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35F97187-CFB4-4B4E-9192-D7A7AEF949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0</xdr:colOff>
      <xdr:row>42</xdr:row>
      <xdr:rowOff>0</xdr:rowOff>
    </xdr:from>
    <xdr:to>
      <xdr:col>42</xdr:col>
      <xdr:colOff>391963</xdr:colOff>
      <xdr:row>81</xdr:row>
      <xdr:rowOff>1080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7E188F1D-A442-4743-B91B-CE35F0652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86</xdr:row>
      <xdr:rowOff>0</xdr:rowOff>
    </xdr:from>
    <xdr:to>
      <xdr:col>20</xdr:col>
      <xdr:colOff>106213</xdr:colOff>
      <xdr:row>122</xdr:row>
      <xdr:rowOff>114301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EE913EDF-3819-4E55-9ACD-92CD0409E4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611037</xdr:colOff>
      <xdr:row>86</xdr:row>
      <xdr:rowOff>0</xdr:rowOff>
    </xdr:from>
    <xdr:to>
      <xdr:col>42</xdr:col>
      <xdr:colOff>161745</xdr:colOff>
      <xdr:row>122</xdr:row>
      <xdr:rowOff>125802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D641B278-A0AC-4859-BBD9-94428D1F08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127</xdr:row>
      <xdr:rowOff>125801</xdr:rowOff>
    </xdr:from>
    <xdr:to>
      <xdr:col>20</xdr:col>
      <xdr:colOff>71887</xdr:colOff>
      <xdr:row>164</xdr:row>
      <xdr:rowOff>89857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11E24B3E-7AD2-4E87-B5B0-B1A05A727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0</xdr:colOff>
      <xdr:row>128</xdr:row>
      <xdr:rowOff>0</xdr:rowOff>
    </xdr:from>
    <xdr:to>
      <xdr:col>42</xdr:col>
      <xdr:colOff>197689</xdr:colOff>
      <xdr:row>164</xdr:row>
      <xdr:rowOff>152399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227158B1-60C5-445E-8916-39506D591D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0</xdr:colOff>
      <xdr:row>168</xdr:row>
      <xdr:rowOff>0</xdr:rowOff>
    </xdr:from>
    <xdr:to>
      <xdr:col>20</xdr:col>
      <xdr:colOff>107830</xdr:colOff>
      <xdr:row>198</xdr:row>
      <xdr:rowOff>71886</xdr:rowOff>
    </xdr:to>
    <xdr:graphicFrame macro="">
      <xdr:nvGraphicFramePr>
        <xdr:cNvPr id="21" name="Диаграмма 20">
          <a:extLst>
            <a:ext uri="{FF2B5EF4-FFF2-40B4-BE49-F238E27FC236}">
              <a16:creationId xmlns:a16="http://schemas.microsoft.com/office/drawing/2014/main" id="{F0EEB38F-B61B-4667-BB07-EF15115E58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22</xdr:col>
      <xdr:colOff>0</xdr:colOff>
      <xdr:row>168</xdr:row>
      <xdr:rowOff>0</xdr:rowOff>
    </xdr:from>
    <xdr:to>
      <xdr:col>42</xdr:col>
      <xdr:colOff>269575</xdr:colOff>
      <xdr:row>198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2" name="Диаграмма 21">
              <a:extLst>
                <a:ext uri="{FF2B5EF4-FFF2-40B4-BE49-F238E27FC236}">
                  <a16:creationId xmlns:a16="http://schemas.microsoft.com/office/drawing/2014/main" id="{08699D52-7858-4414-BC09-66A3A572C7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11200" y="33623250"/>
              <a:ext cx="12461575" cy="5715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203</xdr:row>
      <xdr:rowOff>35942</xdr:rowOff>
    </xdr:from>
    <xdr:to>
      <xdr:col>20</xdr:col>
      <xdr:colOff>53915</xdr:colOff>
      <xdr:row>249</xdr:row>
      <xdr:rowOff>71887</xdr:rowOff>
    </xdr:to>
    <xdr:graphicFrame macro="">
      <xdr:nvGraphicFramePr>
        <xdr:cNvPr id="23" name="Диаграмма 22">
          <a:extLst>
            <a:ext uri="{FF2B5EF4-FFF2-40B4-BE49-F238E27FC236}">
              <a16:creationId xmlns:a16="http://schemas.microsoft.com/office/drawing/2014/main" id="{F09E96B9-AAC5-443E-8B93-AE6A0797C7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255</xdr:row>
      <xdr:rowOff>0</xdr:rowOff>
    </xdr:from>
    <xdr:to>
      <xdr:col>20</xdr:col>
      <xdr:colOff>514350</xdr:colOff>
      <xdr:row>291</xdr:row>
      <xdr:rowOff>114300</xdr:rowOff>
    </xdr:to>
    <xdr:graphicFrame macro="">
      <xdr:nvGraphicFramePr>
        <xdr:cNvPr id="25" name="Диаграмма 24">
          <a:extLst>
            <a:ext uri="{FF2B5EF4-FFF2-40B4-BE49-F238E27FC236}">
              <a16:creationId xmlns:a16="http://schemas.microsoft.com/office/drawing/2014/main" id="{797EA7D1-5AF1-41C8-AC3F-9DDCF332D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44</xdr:col>
      <xdr:colOff>505691</xdr:colOff>
      <xdr:row>7</xdr:row>
      <xdr:rowOff>101312</xdr:rowOff>
    </xdr:from>
    <xdr:to>
      <xdr:col>47</xdr:col>
      <xdr:colOff>516082</xdr:colOff>
      <xdr:row>20</xdr:row>
      <xdr:rowOff>92653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6" name="id чека">
              <a:extLst>
                <a:ext uri="{FF2B5EF4-FFF2-40B4-BE49-F238E27FC236}">
                  <a16:creationId xmlns:a16="http://schemas.microsoft.com/office/drawing/2014/main" id="{3B890099-FFE6-3412-9EC5-C7E112A81E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 чек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447834" y="2210419"/>
              <a:ext cx="1847355" cy="25183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44</xdr:col>
      <xdr:colOff>548986</xdr:colOff>
      <xdr:row>21</xdr:row>
      <xdr:rowOff>144607</xdr:rowOff>
    </xdr:from>
    <xdr:to>
      <xdr:col>47</xdr:col>
      <xdr:colOff>559377</xdr:colOff>
      <xdr:row>34</xdr:row>
      <xdr:rowOff>135948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7" name="id товара">
              <a:extLst>
                <a:ext uri="{FF2B5EF4-FFF2-40B4-BE49-F238E27FC236}">
                  <a16:creationId xmlns:a16="http://schemas.microsoft.com/office/drawing/2014/main" id="{20338F7C-3D9C-FEEB-5C79-A143BC6998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 товар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491129" y="4975143"/>
              <a:ext cx="1847355" cy="25183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48</xdr:col>
      <xdr:colOff>267567</xdr:colOff>
      <xdr:row>7</xdr:row>
      <xdr:rowOff>79664</xdr:rowOff>
    </xdr:from>
    <xdr:to>
      <xdr:col>51</xdr:col>
      <xdr:colOff>277957</xdr:colOff>
      <xdr:row>20</xdr:row>
      <xdr:rowOff>71005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8" name="цена за шт в рублях">
              <a:extLst>
                <a:ext uri="{FF2B5EF4-FFF2-40B4-BE49-F238E27FC236}">
                  <a16:creationId xmlns:a16="http://schemas.microsoft.com/office/drawing/2014/main" id="{B89F056E-E328-3DFE-7278-975E947CAF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цена за шт в рублях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658996" y="2188771"/>
              <a:ext cx="1847354" cy="25183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48</xdr:col>
      <xdr:colOff>269775</xdr:colOff>
      <xdr:row>21</xdr:row>
      <xdr:rowOff>172439</xdr:rowOff>
    </xdr:from>
    <xdr:to>
      <xdr:col>51</xdr:col>
      <xdr:colOff>280165</xdr:colOff>
      <xdr:row>34</xdr:row>
      <xdr:rowOff>163780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9" name="сумма чека">
              <a:extLst>
                <a:ext uri="{FF2B5EF4-FFF2-40B4-BE49-F238E27FC236}">
                  <a16:creationId xmlns:a16="http://schemas.microsoft.com/office/drawing/2014/main" id="{D3F73751-0A6A-FAC8-EEDA-18F7744171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сумма чек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661204" y="5002975"/>
              <a:ext cx="1847354" cy="25183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48</xdr:col>
      <xdr:colOff>305561</xdr:colOff>
      <xdr:row>36</xdr:row>
      <xdr:rowOff>35484</xdr:rowOff>
    </xdr:from>
    <xdr:to>
      <xdr:col>51</xdr:col>
      <xdr:colOff>315951</xdr:colOff>
      <xdr:row>48</xdr:row>
      <xdr:rowOff>70122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0" name="дата создания чека">
              <a:extLst>
                <a:ext uri="{FF2B5EF4-FFF2-40B4-BE49-F238E27FC236}">
                  <a16:creationId xmlns:a16="http://schemas.microsoft.com/office/drawing/2014/main" id="{D45B21C2-F1BA-DC4B-9B68-72E03BB1F6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дата создания чек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696990" y="7781836"/>
              <a:ext cx="1847354" cy="25228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44</xdr:col>
      <xdr:colOff>534849</xdr:colOff>
      <xdr:row>36</xdr:row>
      <xdr:rowOff>1024</xdr:rowOff>
    </xdr:from>
    <xdr:to>
      <xdr:col>47</xdr:col>
      <xdr:colOff>545241</xdr:colOff>
      <xdr:row>48</xdr:row>
      <xdr:rowOff>35219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1" name="id клиента">
              <a:extLst>
                <a:ext uri="{FF2B5EF4-FFF2-40B4-BE49-F238E27FC236}">
                  <a16:creationId xmlns:a16="http://schemas.microsoft.com/office/drawing/2014/main" id="{1F984AB3-5ECE-0215-9410-1F7932E6A8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 клиент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476992" y="7747376"/>
              <a:ext cx="1847356" cy="25223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52</xdr:col>
      <xdr:colOff>107638</xdr:colOff>
      <xdr:row>21</xdr:row>
      <xdr:rowOff>181275</xdr:rowOff>
    </xdr:from>
    <xdr:to>
      <xdr:col>55</xdr:col>
      <xdr:colOff>118029</xdr:colOff>
      <xdr:row>34</xdr:row>
      <xdr:rowOff>172616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2" name="Месяцы (дата создания чека)">
              <a:extLst>
                <a:ext uri="{FF2B5EF4-FFF2-40B4-BE49-F238E27FC236}">
                  <a16:creationId xmlns:a16="http://schemas.microsoft.com/office/drawing/2014/main" id="{5ABCC2A5-EB5B-C911-FEC5-54D0250D6E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Месяцы (дата создания чека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948352" y="5011811"/>
              <a:ext cx="1847356" cy="25183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52</xdr:col>
      <xdr:colOff>94384</xdr:colOff>
      <xdr:row>7</xdr:row>
      <xdr:rowOff>58017</xdr:rowOff>
    </xdr:from>
    <xdr:to>
      <xdr:col>55</xdr:col>
      <xdr:colOff>104775</xdr:colOff>
      <xdr:row>20</xdr:row>
      <xdr:rowOff>49358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3" name="Кварталы (дата создания чека)">
              <a:extLst>
                <a:ext uri="{FF2B5EF4-FFF2-40B4-BE49-F238E27FC236}">
                  <a16:creationId xmlns:a16="http://schemas.microsoft.com/office/drawing/2014/main" id="{632473C8-0F9B-506C-0641-E20199E021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варталы (дата создания чека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935098" y="2167124"/>
              <a:ext cx="1847356" cy="25183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52</xdr:col>
      <xdr:colOff>133704</xdr:colOff>
      <xdr:row>36</xdr:row>
      <xdr:rowOff>59340</xdr:rowOff>
    </xdr:from>
    <xdr:to>
      <xdr:col>55</xdr:col>
      <xdr:colOff>144095</xdr:colOff>
      <xdr:row>48</xdr:row>
      <xdr:rowOff>93535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4" name="Годы (дата создания чека)">
              <a:extLst>
                <a:ext uri="{FF2B5EF4-FFF2-40B4-BE49-F238E27FC236}">
                  <a16:creationId xmlns:a16="http://schemas.microsoft.com/office/drawing/2014/main" id="{C75AD08E-DF7D-1AB6-BDA9-462B576E7B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Годы (дата создания чека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974418" y="7805692"/>
              <a:ext cx="1847356" cy="25223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21</xdr:col>
      <xdr:colOff>579781</xdr:colOff>
      <xdr:row>202</xdr:row>
      <xdr:rowOff>165650</xdr:rowOff>
    </xdr:from>
    <xdr:to>
      <xdr:col>42</xdr:col>
      <xdr:colOff>476249</xdr:colOff>
      <xdr:row>249</xdr:row>
      <xdr:rowOff>20707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BC55015-6597-45A1-A3C2-7B8AD95B7B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1095375</xdr:colOff>
      <xdr:row>2</xdr:row>
      <xdr:rowOff>4760</xdr:rowOff>
    </xdr:from>
    <xdr:to>
      <xdr:col>15</xdr:col>
      <xdr:colOff>476250</xdr:colOff>
      <xdr:row>27</xdr:row>
      <xdr:rowOff>190499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612BF70-6014-A42D-F419-484301C977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400049</xdr:colOff>
      <xdr:row>1</xdr:row>
      <xdr:rowOff>157162</xdr:rowOff>
    </xdr:from>
    <xdr:to>
      <xdr:col>16</xdr:col>
      <xdr:colOff>542924</xdr:colOff>
      <xdr:row>20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3D28FF4-A304-570C-1E5F-4DF0C4049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238124</xdr:colOff>
      <xdr:row>2</xdr:row>
      <xdr:rowOff>4761</xdr:rowOff>
    </xdr:from>
    <xdr:to>
      <xdr:col>19</xdr:col>
      <xdr:colOff>447675</xdr:colOff>
      <xdr:row>29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A6FD558-32F6-5EFA-F1B7-BF59960A5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1</xdr:row>
      <xdr:rowOff>190498</xdr:rowOff>
    </xdr:from>
    <xdr:to>
      <xdr:col>23</xdr:col>
      <xdr:colOff>390525</xdr:colOff>
      <xdr:row>41</xdr:row>
      <xdr:rowOff>28575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89F153B-FEEB-40D8-9444-BCF5D65761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1</xdr:row>
      <xdr:rowOff>190499</xdr:rowOff>
    </xdr:from>
    <xdr:to>
      <xdr:col>16</xdr:col>
      <xdr:colOff>257175</xdr:colOff>
      <xdr:row>25</xdr:row>
      <xdr:rowOff>161924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61895B3-6C33-41E5-A64C-1708ECC62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504824</xdr:colOff>
      <xdr:row>2</xdr:row>
      <xdr:rowOff>23811</xdr:rowOff>
    </xdr:from>
    <xdr:to>
      <xdr:col>17</xdr:col>
      <xdr:colOff>285750</xdr:colOff>
      <xdr:row>28</xdr:row>
      <xdr:rowOff>28574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CF247E4-C08B-B217-79E3-7A6F9DE2FF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257174</xdr:colOff>
      <xdr:row>1</xdr:row>
      <xdr:rowOff>185736</xdr:rowOff>
    </xdr:from>
    <xdr:to>
      <xdr:col>15</xdr:col>
      <xdr:colOff>552450</xdr:colOff>
      <xdr:row>26</xdr:row>
      <xdr:rowOff>85725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774F3E7-3B97-58FA-0F10-2FC6379791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28574</xdr:colOff>
      <xdr:row>2</xdr:row>
      <xdr:rowOff>14286</xdr:rowOff>
    </xdr:from>
    <xdr:to>
      <xdr:col>19</xdr:col>
      <xdr:colOff>542925</xdr:colOff>
      <xdr:row>31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15C330D-4378-679D-64F6-C2037C09B7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9524</xdr:colOff>
      <xdr:row>3</xdr:row>
      <xdr:rowOff>9524</xdr:rowOff>
    </xdr:from>
    <xdr:to>
      <xdr:col>32</xdr:col>
      <xdr:colOff>542925</xdr:colOff>
      <xdr:row>25</xdr:row>
      <xdr:rowOff>95249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8FC36258-7D82-490F-84FD-4F55C43F59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308299" y="590549"/>
              <a:ext cx="7029451" cy="4695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2</xdr:row>
      <xdr:rowOff>4761</xdr:rowOff>
    </xdr:from>
    <xdr:to>
      <xdr:col>16</xdr:col>
      <xdr:colOff>0</xdr:colOff>
      <xdr:row>31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A366D6D-A19C-D2D2-ACA1-348DCC20A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1</xdr:row>
      <xdr:rowOff>190499</xdr:rowOff>
    </xdr:from>
    <xdr:to>
      <xdr:col>18</xdr:col>
      <xdr:colOff>66675</xdr:colOff>
      <xdr:row>30</xdr:row>
      <xdr:rowOff>161924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AFB8040-B921-477A-BCE6-7F8E23DC01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1</xdr:row>
      <xdr:rowOff>185736</xdr:rowOff>
    </xdr:from>
    <xdr:to>
      <xdr:col>17</xdr:col>
      <xdr:colOff>285750</xdr:colOff>
      <xdr:row>26</xdr:row>
      <xdr:rowOff>19049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D785A20-C0D6-629A-5334-181A37C6A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2</xdr:row>
      <xdr:rowOff>33336</xdr:rowOff>
    </xdr:from>
    <xdr:to>
      <xdr:col>20</xdr:col>
      <xdr:colOff>95250</xdr:colOff>
      <xdr:row>30</xdr:row>
      <xdr:rowOff>114299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175CF00-ED93-7FD3-506E-32FDF4351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eg_gerasimchuk" refreshedDate="45749.069514467592" createdVersion="8" refreshedVersion="8" minRefreshableVersion="3" recordCount="1000" xr:uid="{ABC8A124-1D0B-4758-BF61-2DB13C946C01}">
  <cacheSource type="worksheet">
    <worksheetSource ref="B3:I989" sheet="продажи"/>
  </cacheSource>
  <cacheFields count="11">
    <cacheField name="id чека" numFmtId="0">
      <sharedItems containsSemiMixedTypes="0" containsString="0" containsNumber="1" containsInteger="1" minValue="1" maxValue="1000" count="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</sharedItems>
    </cacheField>
    <cacheField name="id товара" numFmtId="0">
      <sharedItems containsSemiMixedTypes="0" containsString="0" containsNumber="1" containsInteger="1" minValue="1" maxValue="499" count="432">
        <n v="300"/>
        <n v="486"/>
        <n v="76"/>
        <n v="240"/>
        <n v="32"/>
        <n v="162"/>
        <n v="323"/>
        <n v="60"/>
        <n v="401"/>
        <n v="100"/>
        <n v="217"/>
        <n v="445"/>
        <n v="284"/>
        <n v="116"/>
        <n v="378"/>
        <n v="299"/>
        <n v="359"/>
        <n v="337"/>
        <n v="226"/>
        <n v="310"/>
        <n v="137"/>
        <n v="385"/>
        <n v="451"/>
        <n v="7"/>
        <n v="495"/>
        <n v="415"/>
        <n v="176"/>
        <n v="181"/>
        <n v="399"/>
        <n v="382"/>
        <n v="103"/>
        <n v="104"/>
        <n v="213"/>
        <n v="157"/>
        <n v="237"/>
        <n v="8"/>
        <n v="65"/>
        <n v="45"/>
        <n v="36"/>
        <n v="443"/>
        <n v="384"/>
        <n v="41"/>
        <n v="484"/>
        <n v="390"/>
        <n v="57"/>
        <n v="285"/>
        <n v="444"/>
        <n v="35"/>
        <n v="296"/>
        <n v="227"/>
        <n v="167"/>
        <n v="146"/>
        <n v="338"/>
        <n v="155"/>
        <n v="239"/>
        <n v="158"/>
        <n v="147"/>
        <n v="311"/>
        <n v="465"/>
        <n v="449"/>
        <n v="144"/>
        <n v="375"/>
        <n v="408"/>
        <n v="425"/>
        <n v="277"/>
        <n v="130"/>
        <n v="30"/>
        <n v="75"/>
        <n v="118"/>
        <n v="19"/>
        <n v="204"/>
        <n v="304"/>
        <n v="189"/>
        <n v="392"/>
        <n v="10"/>
        <n v="64"/>
        <n v="334"/>
        <n v="345"/>
        <n v="281"/>
        <n v="276"/>
        <n v="234"/>
        <n v="319"/>
        <n v="24"/>
        <n v="357"/>
        <n v="265"/>
        <n v="102"/>
        <n v="212"/>
        <n v="215"/>
        <n v="364"/>
        <n v="499"/>
        <n v="202"/>
        <n v="244"/>
        <n v="363"/>
        <n v="434"/>
        <n v="305"/>
        <n v="37"/>
        <n v="242"/>
        <n v="332"/>
        <n v="452"/>
        <n v="132"/>
        <n v="457"/>
        <n v="250"/>
        <n v="195"/>
        <n v="186"/>
        <n v="490"/>
        <n v="72"/>
        <n v="430"/>
        <n v="223"/>
        <n v="164"/>
        <n v="393"/>
        <n v="166"/>
        <n v="249"/>
        <n v="83"/>
        <n v="236"/>
        <n v="379"/>
        <n v="431"/>
        <n v="463"/>
        <n v="494"/>
        <n v="394"/>
        <n v="380"/>
        <n v="309"/>
        <n v="112"/>
        <n v="81"/>
        <n v="4"/>
        <n v="209"/>
        <n v="156"/>
        <n v="441"/>
        <n v="180"/>
        <n v="438"/>
        <n v="232"/>
        <n v="206"/>
        <n v="295"/>
        <n v="221"/>
        <n v="333"/>
        <n v="498"/>
        <n v="476"/>
        <n v="126"/>
        <n v="255"/>
        <n v="138"/>
        <n v="403"/>
        <n v="280"/>
        <n v="356"/>
        <n v="282"/>
        <n v="459"/>
        <n v="402"/>
        <n v="320"/>
        <n v="447"/>
        <n v="406"/>
        <n v="391"/>
        <n v="82"/>
        <n v="243"/>
        <n v="432"/>
        <n v="159"/>
        <n v="197"/>
        <n v="110"/>
        <n v="288"/>
        <n v="493"/>
        <n v="446"/>
        <n v="428"/>
        <n v="192"/>
        <n v="69"/>
        <n v="270"/>
        <n v="348"/>
        <n v="321"/>
        <n v="341"/>
        <n v="473"/>
        <n v="482"/>
        <n v="169"/>
        <n v="397"/>
        <n v="436"/>
        <n v="369"/>
        <n v="361"/>
        <n v="87"/>
        <n v="376"/>
        <n v="111"/>
        <n v="344"/>
        <n v="462"/>
        <n v="279"/>
        <n v="322"/>
        <n v="317"/>
        <n v="25"/>
        <n v="410"/>
        <n v="207"/>
        <n v="131"/>
        <n v="96"/>
        <n v="268"/>
        <n v="358"/>
        <n v="160"/>
        <n v="23"/>
        <n v="49"/>
        <n v="485"/>
        <n v="40"/>
        <n v="275"/>
        <n v="205"/>
        <n v="219"/>
        <n v="435"/>
        <n v="26"/>
        <n v="273"/>
        <n v="340"/>
        <n v="34"/>
        <n v="117"/>
        <n v="201"/>
        <n v="377"/>
        <n v="251"/>
        <n v="409"/>
        <n v="422"/>
        <n v="222"/>
        <n v="497"/>
        <n v="351"/>
        <n v="464"/>
        <n v="241"/>
        <n v="258"/>
        <n v="216"/>
        <n v="272"/>
        <n v="225"/>
        <n v="467"/>
        <n v="139"/>
        <n v="404"/>
        <n v="328"/>
        <n v="424"/>
        <n v="86"/>
        <n v="17"/>
        <n v="43"/>
        <n v="5"/>
        <n v="298"/>
        <n v="421"/>
        <n v="483"/>
        <n v="414"/>
        <n v="389"/>
        <n v="367"/>
        <n v="128"/>
        <n v="368"/>
        <n v="74"/>
        <n v="149"/>
        <n v="229"/>
        <n v="28"/>
        <n v="260"/>
        <n v="140"/>
        <n v="67"/>
        <n v="448"/>
        <n v="331"/>
        <n v="325"/>
        <n v="346"/>
        <n v="115"/>
        <n v="360"/>
        <n v="230"/>
        <n v="353"/>
        <n v="188"/>
        <n v="405"/>
        <n v="99"/>
        <n v="196"/>
        <n v="271"/>
        <n v="210"/>
        <n v="178"/>
        <n v="423"/>
        <n v="70"/>
        <n v="335"/>
        <n v="427"/>
        <n v="303"/>
        <n v="398"/>
        <n v="290"/>
        <n v="386"/>
        <n v="350"/>
        <n v="329"/>
        <n v="233"/>
        <n v="293"/>
        <n v="286"/>
        <n v="11"/>
        <n v="142"/>
        <n v="466"/>
        <n v="71"/>
        <n v="480"/>
        <n v="129"/>
        <n v="283"/>
        <n v="313"/>
        <n v="18"/>
        <n v="145"/>
        <n v="491"/>
        <n v="29"/>
        <n v="50"/>
        <n v="336"/>
        <n v="440"/>
        <n v="51"/>
        <n v="371"/>
        <n v="14"/>
        <n v="312"/>
        <n v="477"/>
        <n v="91"/>
        <n v="52"/>
        <n v="383"/>
        <n v="252"/>
        <n v="365"/>
        <n v="420"/>
        <n v="97"/>
        <n v="47"/>
        <n v="187"/>
        <n v="429"/>
        <n v="93"/>
        <n v="198"/>
        <n v="362"/>
        <n v="461"/>
        <n v="84"/>
        <n v="172"/>
        <n v="171"/>
        <n v="194"/>
        <n v="235"/>
        <n v="458"/>
        <n v="193"/>
        <n v="450"/>
        <n v="163"/>
        <n v="12"/>
        <n v="61"/>
        <n v="15"/>
        <n v="90"/>
        <n v="396"/>
        <n v="481"/>
        <n v="246"/>
        <n v="174"/>
        <n v="479"/>
        <n v="224"/>
        <n v="42"/>
        <n v="267"/>
        <n v="161"/>
        <n v="315"/>
        <n v="121"/>
        <n v="433"/>
        <n v="453"/>
        <n v="248"/>
        <n v="492"/>
        <n v="122"/>
        <n v="62"/>
        <n v="119"/>
        <n v="388"/>
        <n v="66"/>
        <n v="125"/>
        <n v="274"/>
        <n v="471"/>
        <n v="395"/>
        <n v="474"/>
        <n v="63"/>
        <n v="89"/>
        <n v="27"/>
        <n v="127"/>
        <n v="426"/>
        <n v="355"/>
        <n v="113"/>
        <n v="291"/>
        <n v="182"/>
        <n v="105"/>
        <n v="199"/>
        <n v="211"/>
        <n v="22"/>
        <n v="150"/>
        <n v="191"/>
        <n v="245"/>
        <n v="154"/>
        <n v="266"/>
        <n v="143"/>
        <n v="475"/>
        <n v="292"/>
        <n v="307"/>
        <n v="39"/>
        <n v="316"/>
        <n v="228"/>
        <n v="269"/>
        <n v="151"/>
        <n v="101"/>
        <n v="411"/>
        <n v="381"/>
        <n v="400"/>
        <n v="55"/>
        <n v="372"/>
        <n v="80"/>
        <n v="413"/>
        <n v="46"/>
        <n v="1"/>
        <n v="478"/>
        <n v="456"/>
        <n v="38"/>
        <n v="134"/>
        <n v="77"/>
        <n v="455"/>
        <n v="218"/>
        <n v="263"/>
        <n v="254"/>
        <n v="370"/>
        <n v="301"/>
        <n v="259"/>
        <n v="468"/>
        <n v="200"/>
        <n v="354"/>
        <n v="460"/>
        <n v="184"/>
        <n v="308"/>
        <n v="407"/>
        <n v="148"/>
        <n v="152"/>
        <n v="326"/>
        <n v="352"/>
        <n v="44"/>
        <n v="183"/>
        <n v="88"/>
        <n v="347"/>
        <n v="342"/>
        <n v="59"/>
        <n v="16"/>
        <n v="220"/>
        <n v="439"/>
        <n v="437"/>
        <n v="73"/>
        <n v="208"/>
        <n v="6"/>
        <n v="318"/>
        <n v="327"/>
        <n v="416"/>
        <n v="374"/>
        <n v="289"/>
        <n v="173"/>
        <n v="114"/>
        <n v="170"/>
        <n v="9"/>
        <n v="302"/>
        <n v="48"/>
        <n v="3"/>
        <n v="168"/>
        <n v="13"/>
        <n v="141"/>
        <n v="120"/>
        <n v="418"/>
        <n v="294"/>
        <n v="175"/>
        <n v="469"/>
      </sharedItems>
    </cacheField>
    <cacheField name="цена за шт в рублях" numFmtId="0">
      <sharedItems containsSemiMixedTypes="0" containsString="0" containsNumber="1" containsInteger="1" minValue="50" maxValue="500" count="399">
        <n v="103"/>
        <n v="296"/>
        <n v="139"/>
        <n v="141"/>
        <n v="123"/>
        <n v="452"/>
        <n v="149"/>
        <n v="489"/>
        <n v="416"/>
        <n v="449"/>
        <n v="109"/>
        <n v="213"/>
        <n v="190"/>
        <n v="237"/>
        <n v="178"/>
        <n v="320"/>
        <n v="419"/>
        <n v="458"/>
        <n v="152"/>
        <n v="352"/>
        <n v="228"/>
        <n v="161"/>
        <n v="362"/>
        <n v="312"/>
        <n v="311"/>
        <n v="220"/>
        <n v="476"/>
        <n v="198"/>
        <n v="254"/>
        <n v="351"/>
        <n v="387"/>
        <n v="55"/>
        <n v="336"/>
        <n v="480"/>
        <n v="214"/>
        <n v="60"/>
        <n v="414"/>
        <n v="62"/>
        <n v="357"/>
        <n v="493"/>
        <n v="305"/>
        <n v="162"/>
        <n v="78"/>
        <n v="343"/>
        <n v="498"/>
        <n v="133"/>
        <n v="242"/>
        <n v="101"/>
        <n v="65"/>
        <n v="143"/>
        <n v="402"/>
        <n v="97"/>
        <n v="482"/>
        <n v="59"/>
        <n v="87"/>
        <n v="238"/>
        <n v="392"/>
        <n v="473"/>
        <n v="231"/>
        <n v="438"/>
        <n v="365"/>
        <n v="324"/>
        <n v="208"/>
        <n v="115"/>
        <n v="261"/>
        <n v="257"/>
        <n v="459"/>
        <n v="112"/>
        <n v="491"/>
        <n v="278"/>
        <n v="484"/>
        <n v="53"/>
        <n v="131"/>
        <n v="120"/>
        <n v="396"/>
        <n v="267"/>
        <n v="371"/>
        <n v="295"/>
        <n v="75"/>
        <n v="247"/>
        <n v="281"/>
        <n v="136"/>
        <n v="142"/>
        <n v="206"/>
        <n v="66"/>
        <n v="175"/>
        <n v="323"/>
        <n v="96"/>
        <n v="422"/>
        <n v="57"/>
        <n v="272"/>
        <n v="478"/>
        <n v="333"/>
        <n v="327"/>
        <n v="89"/>
        <n v="211"/>
        <n v="240"/>
        <n v="244"/>
        <n v="219"/>
        <n v="119"/>
        <n v="174"/>
        <n v="229"/>
        <n v="411"/>
        <n v="245"/>
        <n v="113"/>
        <n v="73"/>
        <n v="368"/>
        <n v="221"/>
        <n v="442"/>
        <n v="465"/>
        <n v="380"/>
        <n v="313"/>
        <n v="348"/>
        <n v="349"/>
        <n v="379"/>
        <n v="448"/>
        <n v="173"/>
        <n v="304"/>
        <n v="344"/>
        <n v="470"/>
        <n v="116"/>
        <n v="314"/>
        <n v="284"/>
        <n v="332"/>
        <n v="239"/>
        <n v="86"/>
        <n v="154"/>
        <n v="230"/>
        <n v="88"/>
        <n v="477"/>
        <n v="74"/>
        <n v="430"/>
        <n v="286"/>
        <n v="273"/>
        <n v="279"/>
        <n v="210"/>
        <n v="192"/>
        <n v="373"/>
        <n v="315"/>
        <n v="321"/>
        <n v="189"/>
        <n v="405"/>
        <n v="426"/>
        <n v="271"/>
        <n v="356"/>
        <n v="233"/>
        <n v="494"/>
        <n v="177"/>
        <n v="114"/>
        <n v="427"/>
        <n v="376"/>
        <n v="51"/>
        <n v="316"/>
        <n v="156"/>
        <n v="215"/>
        <n v="497"/>
        <n v="194"/>
        <n v="171"/>
        <n v="386"/>
        <n v="148"/>
        <n v="291"/>
        <n v="339"/>
        <n v="487"/>
        <n v="335"/>
        <n v="172"/>
        <n v="104"/>
        <n v="433"/>
        <n v="79"/>
        <n v="181"/>
        <n v="196"/>
        <n v="125"/>
        <n v="472"/>
        <n v="163"/>
        <n v="70"/>
        <n v="417"/>
        <n v="345"/>
        <n v="81"/>
        <n v="184"/>
        <n v="288"/>
        <n v="292"/>
        <n v="243"/>
        <n v="382"/>
        <n v="308"/>
        <n v="82"/>
        <n v="117"/>
        <n v="474"/>
        <n v="334"/>
        <n v="282"/>
        <n v="499"/>
        <n v="170"/>
        <n v="52"/>
        <n v="450"/>
        <n v="366"/>
        <n v="102"/>
        <n v="355"/>
        <n v="403"/>
        <n v="294"/>
        <n v="299"/>
        <n v="500"/>
        <n v="412"/>
        <n v="155"/>
        <n v="290"/>
        <n v="326"/>
        <n v="420"/>
        <n v="71"/>
        <n v="400"/>
        <n v="217"/>
        <n v="428"/>
        <n v="83"/>
        <n v="488"/>
        <n v="421"/>
        <n v="232"/>
        <n v="93"/>
        <n v="157"/>
        <n v="363"/>
        <n v="289"/>
        <n v="226"/>
        <n v="253"/>
        <n v="457"/>
        <n v="145"/>
        <n v="467"/>
        <n v="124"/>
        <n v="406"/>
        <n v="76"/>
        <n v="466"/>
        <n v="265"/>
        <n v="397"/>
        <n v="359"/>
        <n v="168"/>
        <n v="106"/>
        <n v="204"/>
        <n v="317"/>
        <n v="99"/>
        <n v="479"/>
        <n v="463"/>
        <n v="431"/>
        <n v="455"/>
        <n v="176"/>
        <n v="212"/>
        <n v="389"/>
        <n v="222"/>
        <n v="100"/>
        <n v="92"/>
        <n v="179"/>
        <n v="209"/>
        <n v="486"/>
        <n v="218"/>
        <n v="68"/>
        <n v="404"/>
        <n v="193"/>
        <n v="424"/>
        <n v="147"/>
        <n v="319"/>
        <n v="361"/>
        <n v="187"/>
        <n v="122"/>
        <n v="199"/>
        <n v="160"/>
        <n v="325"/>
        <n v="425"/>
        <n v="227"/>
        <n v="235"/>
        <n v="107"/>
        <n v="50"/>
        <n v="269"/>
        <n v="385"/>
        <n v="64"/>
        <n v="223"/>
        <n v="91"/>
        <n v="61"/>
        <n v="95"/>
        <n v="469"/>
        <n v="275"/>
        <n v="129"/>
        <n v="164"/>
        <n v="201"/>
        <n v="251"/>
        <n v="443"/>
        <n v="234"/>
        <n v="260"/>
        <n v="203"/>
        <n v="413"/>
        <n v="435"/>
        <n v="303"/>
        <n v="429"/>
        <n v="127"/>
        <n v="390"/>
        <n v="298"/>
        <n v="471"/>
        <n v="185"/>
        <n v="67"/>
        <n v="358"/>
        <n v="464"/>
        <n v="307"/>
        <n v="121"/>
        <n v="451"/>
        <n v="407"/>
        <n v="338"/>
        <n v="268"/>
        <n v="216"/>
        <n v="94"/>
        <n v="309"/>
        <n v="118"/>
        <n v="322"/>
        <n v="328"/>
        <n v="276"/>
        <n v="134"/>
        <n v="436"/>
        <n v="318"/>
        <n v="183"/>
        <n v="58"/>
        <n v="461"/>
        <n v="293"/>
        <n v="63"/>
        <n v="432"/>
        <n v="301"/>
        <n v="225"/>
        <n v="110"/>
        <n v="77"/>
        <n v="158"/>
        <n v="263"/>
        <n v="369"/>
        <n v="258"/>
        <n v="370"/>
        <n v="454"/>
        <n v="492"/>
        <n v="384"/>
        <n v="383"/>
        <n v="340"/>
        <n v="378"/>
        <n v="69"/>
        <n v="137"/>
        <n v="496"/>
        <n v="302"/>
        <n v="138"/>
        <n v="350"/>
        <n v="347"/>
        <n v="144"/>
        <n v="132"/>
        <n v="151"/>
        <n v="105"/>
        <n v="207"/>
        <n v="440"/>
        <n v="453"/>
        <n v="375"/>
        <n v="374"/>
        <n v="456"/>
        <n v="388"/>
        <n v="300"/>
        <n v="415"/>
        <n v="84"/>
        <n v="166"/>
        <n v="252"/>
        <n v="485"/>
        <n v="150"/>
        <n v="135"/>
        <n v="277"/>
        <n v="169"/>
        <n v="342"/>
        <n v="248"/>
        <n v="202"/>
        <n v="72"/>
        <n v="191"/>
        <n v="394"/>
        <n v="126"/>
        <n v="54"/>
        <n v="490"/>
        <n v="439"/>
        <n v="274"/>
        <n v="140"/>
        <n v="353"/>
        <n v="80"/>
        <n v="90"/>
        <n v="167"/>
        <n v="310"/>
        <n v="98"/>
        <n v="241"/>
        <n v="182"/>
        <n v="441"/>
        <n v="423"/>
        <n v="111"/>
        <n v="306"/>
        <n v="391"/>
        <n v="398"/>
        <n v="445"/>
        <n v="197"/>
        <n v="146"/>
        <n v="337"/>
        <n v="437"/>
        <n v="205"/>
        <n v="270"/>
        <n v="280"/>
        <n v="259"/>
        <n v="246"/>
        <n v="180"/>
        <n v="200"/>
        <n v="401"/>
        <n v="468"/>
        <n v="283"/>
      </sharedItems>
    </cacheField>
    <cacheField name="кол-во штук в чеке" numFmtId="0">
      <sharedItems containsSemiMixedTypes="0" containsString="0" containsNumber="1" containsInteger="1" minValue="1" maxValue="5"/>
    </cacheField>
    <cacheField name="сумма чека" numFmtId="0">
      <sharedItems containsSemiMixedTypes="0" containsString="0" containsNumber="1" containsInteger="1" minValue="50" maxValue="2495" count="686">
        <n v="412"/>
        <n v="888"/>
        <n v="695"/>
        <n v="705"/>
        <n v="246"/>
        <n v="904"/>
        <n v="745"/>
        <n v="1956"/>
        <n v="2080"/>
        <n v="898"/>
        <n v="592"/>
        <n v="545"/>
        <n v="639"/>
        <n v="760"/>
        <n v="237"/>
        <n v="534"/>
        <n v="1600"/>
        <n v="838"/>
        <n v="950"/>
        <n v="916"/>
        <n v="304"/>
        <n v="704"/>
        <n v="456"/>
        <n v="644"/>
        <n v="362"/>
        <n v="312"/>
        <n v="1555"/>
        <n v="220"/>
        <n v="1904"/>
        <n v="190"/>
        <n v="990"/>
        <n v="762"/>
        <n v="351"/>
        <n v="387"/>
        <n v="110"/>
        <n v="336"/>
        <n v="1920"/>
        <n v="642"/>
        <n v="120"/>
        <n v="1242"/>
        <n v="186"/>
        <n v="357"/>
        <n v="1479"/>
        <n v="610"/>
        <n v="648"/>
        <n v="78"/>
        <n v="1715"/>
        <n v="1992"/>
        <n v="133"/>
        <n v="1244"/>
        <n v="484"/>
        <n v="303"/>
        <n v="65"/>
        <n v="429"/>
        <n v="2010"/>
        <n v="97"/>
        <n v="482"/>
        <n v="59"/>
        <n v="348"/>
        <n v="1190"/>
        <n v="622"/>
        <n v="1176"/>
        <n v="2365"/>
        <n v="462"/>
        <n v="1314"/>
        <n v="730"/>
        <n v="1040"/>
        <n v="345"/>
        <n v="261"/>
        <n v="514"/>
        <n v="918"/>
        <n v="448"/>
        <n v="1964"/>
        <n v="162"/>
        <n v="556"/>
        <n v="1936"/>
        <n v="53"/>
        <n v="655"/>
        <n v="240"/>
        <n v="1584"/>
        <n v="1335"/>
        <n v="371"/>
        <n v="295"/>
        <n v="375"/>
        <n v="494"/>
        <n v="562"/>
        <n v="272"/>
        <n v="710"/>
        <n v="414"/>
        <n v="66"/>
        <n v="452"/>
        <n v="175"/>
        <n v="109"/>
        <n v="646"/>
        <n v="96"/>
        <n v="844"/>
        <n v="171"/>
        <n v="1656"/>
        <n v="544"/>
        <n v="1676"/>
        <n v="1912"/>
        <n v="999"/>
        <n v="654"/>
        <n v="267"/>
        <n v="234"/>
        <n v="834"/>
        <n v="485"/>
        <n v="480"/>
        <n v="244"/>
        <n v="219"/>
        <n v="687"/>
        <n v="2055"/>
        <n v="980"/>
        <n v="565"/>
        <n v="292"/>
        <n v="736"/>
        <n v="1105"/>
        <n v="2210"/>
        <n v="465"/>
        <n v="380"/>
        <n v="313"/>
        <n v="696"/>
        <n v="349"/>
        <n v="1895"/>
        <n v="1792"/>
        <n v="346"/>
        <n v="912"/>
        <n v="1720"/>
        <n v="1880"/>
        <n v="498"/>
        <n v="1053"/>
        <n v="116"/>
        <n v="1256"/>
        <n v="1420"/>
        <n v="332"/>
        <n v="478"/>
        <n v="344"/>
        <n v="616"/>
        <n v="436"/>
        <n v="365"/>
        <n v="920"/>
        <n v="352"/>
        <n v="1908"/>
        <n v="148"/>
        <n v="2150"/>
        <n v="572"/>
        <n v="819"/>
        <n v="837"/>
        <n v="420"/>
        <n v="229"/>
        <n v="384"/>
        <n v="373"/>
        <n v="945"/>
        <n v="1605"/>
        <n v="378"/>
        <n v="1215"/>
        <n v="852"/>
        <n v="271"/>
        <n v="426"/>
        <n v="712"/>
        <n v="466"/>
        <n v="2470"/>
        <n v="915"/>
        <n v="692"/>
        <n v="354"/>
        <n v="342"/>
        <n v="1281"/>
        <n v="376"/>
        <n v="102"/>
        <n v="632"/>
        <n v="156"/>
        <n v="215"/>
        <n v="257"/>
        <n v="1491"/>
        <n v="230"/>
        <n v="368"/>
        <n v="582"/>
        <n v="684"/>
        <n v="1930"/>
        <n v="74"/>
        <n v="245"/>
        <n v="1356"/>
        <n v="487"/>
        <n v="1675"/>
        <n v="428"/>
        <n v="1808"/>
        <n v="860"/>
        <n v="416"/>
        <n v="1732"/>
        <n v="395"/>
        <n v="181"/>
        <n v="588"/>
        <n v="174"/>
        <n v="1068"/>
        <n v="625"/>
        <n v="2360"/>
        <n v="489"/>
        <n v="70"/>
        <n v="1668"/>
        <n v="392"/>
        <n v="1448"/>
        <n v="1725"/>
        <n v="243"/>
        <n v="388"/>
        <n v="172"/>
        <n v="576"/>
        <n v="522"/>
        <n v="876"/>
        <n v="729"/>
        <n v="1910"/>
        <n v="308"/>
        <n v="1428"/>
        <n v="82"/>
        <n v="585"/>
        <n v="2370"/>
        <n v="668"/>
        <n v="1100"/>
        <n v="1410"/>
        <n v="2495"/>
        <n v="170"/>
        <n v="52"/>
        <n v="780"/>
        <n v="1350"/>
        <n v="1464"/>
        <n v="210"/>
        <n v="1516"/>
        <n v="408"/>
        <n v="1900"/>
        <n v="1775"/>
        <n v="1612"/>
        <n v="101"/>
        <n v="294"/>
        <n v="299"/>
        <n v="698"/>
        <n v="1000"/>
        <n v="774"/>
        <n v="824"/>
        <n v="775"/>
        <n v="214"/>
        <n v="870"/>
        <n v="542"/>
        <n v="652"/>
        <n v="840"/>
        <n v="284"/>
        <n v="1200"/>
        <n v="218"/>
        <n v="217"/>
        <n v="104"/>
        <n v="1712"/>
        <n v="249"/>
        <n v="339"/>
        <n v="884"/>
        <n v="2105"/>
        <n v="279"/>
        <n v="785"/>
        <n v="1452"/>
        <n v="1445"/>
        <n v="1305"/>
        <n v="759"/>
        <n v="1371"/>
        <n v="325"/>
        <n v="960"/>
        <n v="580"/>
        <n v="2335"/>
        <n v="496"/>
        <n v="1218"/>
        <n v="1325"/>
        <n v="794"/>
        <n v="718"/>
        <n v="672"/>
        <n v="624"/>
        <n v="1467"/>
        <n v="318"/>
        <n v="612"/>
        <n v="1268"/>
        <n v="442"/>
        <n v="264"/>
        <n v="198"/>
        <n v="890"/>
        <n v="897"/>
        <n v="479"/>
        <n v="1389"/>
        <n v="1293"/>
        <n v="213"/>
        <n v="2275"/>
        <n v="528"/>
        <n v="636"/>
        <n v="1945"/>
        <n v="255"/>
        <n v="666"/>
        <n v="100"/>
        <n v="382"/>
        <n v="1116"/>
        <n v="184"/>
        <n v="895"/>
        <n v="836"/>
        <n v="2430"/>
        <n v="123"/>
        <n v="179"/>
        <n v="51"/>
        <n v="1960"/>
        <n v="1365"/>
        <n v="154"/>
        <n v="404"/>
        <n v="193"/>
        <n v="1280"/>
        <n v="2350"/>
        <n v="1272"/>
        <n v="957"/>
        <n v="958"/>
        <n v="905"/>
        <n v="1805"/>
        <n v="254"/>
        <n v="748"/>
        <n v="620"/>
        <n v="956"/>
        <n v="880"/>
        <n v="716"/>
        <n v="796"/>
        <n v="519"/>
        <n v="314"/>
        <n v="640"/>
        <n v="650"/>
        <n v="457"/>
        <n v="2125"/>
        <n v="500"/>
        <n v="681"/>
        <n v="2130"/>
        <n v="386"/>
        <n v="470"/>
        <n v="321"/>
        <n v="250"/>
        <n v="1345"/>
        <n v="1540"/>
        <n v="320"/>
        <n v="446"/>
        <n v="1377"/>
        <n v="113"/>
        <n v="455"/>
        <n v="305"/>
        <n v="938"/>
        <n v="474"/>
        <n v="825"/>
        <n v="129"/>
        <n v="1996"/>
        <n v="328"/>
        <n v="795"/>
        <n v="1544"/>
        <n v="1440"/>
        <n v="1005"/>
        <n v="1084"/>
        <n v="627"/>
        <n v="251"/>
        <n v="1772"/>
        <n v="1300"/>
        <n v="812"/>
        <n v="502"/>
        <n v="630"/>
        <n v="324"/>
        <n v="826"/>
        <n v="816"/>
        <n v="435"/>
        <n v="606"/>
        <n v="693"/>
        <n v="1716"/>
        <n v="50"/>
        <n v="127"/>
        <n v="1170"/>
        <n v="596"/>
        <n v="1413"/>
        <n v="801"/>
        <n v="114"/>
        <n v="147"/>
        <n v="370"/>
        <n v="1752"/>
        <n v="201"/>
        <n v="948"/>
        <n v="1432"/>
        <n v="1329"/>
        <n v="928"/>
        <n v="1535"/>
        <n v="605"/>
        <n v="530"/>
        <n v="902"/>
        <n v="1060"/>
        <n v="1344"/>
        <n v="814"/>
        <n v="1236"/>
        <n v="508"/>
        <n v="1014"/>
        <n v="1340"/>
        <n v="379"/>
        <n v="1876"/>
        <n v="282"/>
        <n v="1976"/>
        <n v="1545"/>
        <n v="118"/>
        <n v="966"/>
        <n v="1312"/>
        <n v="552"/>
        <n v="340"/>
        <n v="89"/>
        <n v="134"/>
        <n v="1590"/>
        <n v="183"/>
        <n v="896"/>
        <n v="232"/>
        <n v="486"/>
        <n v="964"/>
        <n v="256"/>
        <n v="1383"/>
        <n v="732"/>
        <n v="832"/>
        <n v="879"/>
        <n v="63"/>
        <n v="2160"/>
        <n v="1972"/>
        <n v="872"/>
        <n v="2060"/>
        <n v="1204"/>
        <n v="564"/>
        <n v="926"/>
        <n v="1296"/>
        <n v="476"/>
        <n v="225"/>
        <n v="322"/>
        <n v="440"/>
        <n v="316"/>
        <n v="664"/>
        <n v="130"/>
        <n v="2445"/>
        <n v="77"/>
        <n v="310"/>
        <n v="858"/>
        <n v="460"/>
        <n v="790"/>
        <n v="994"/>
        <n v="1052"/>
        <n v="670"/>
        <n v="927"/>
        <n v="2295"/>
        <n v="88"/>
        <n v="158"/>
        <n v="738"/>
        <n v="107"/>
        <n v="1032"/>
        <n v="935"/>
        <n v="468"/>
        <n v="1104"/>
        <n v="1850"/>
        <n v="142"/>
        <n v="1416"/>
        <n v="260"/>
        <n v="2270"/>
        <n v="1950"/>
        <n v="1988"/>
        <n v="984"/>
        <n v="449"/>
        <n v="768"/>
        <n v="1424"/>
        <n v="438"/>
        <n v="1160"/>
        <n v="766"/>
        <n v="2095"/>
        <n v="69"/>
        <n v="274"/>
        <n v="850"/>
        <n v="992"/>
        <n v="411"/>
        <n v="1208"/>
        <n v="187"/>
        <n v="942"/>
        <n v="516"/>
        <n v="1928"/>
        <n v="350"/>
        <n v="222"/>
        <n v="1352"/>
        <n v="286"/>
        <n v="651"/>
        <n v="1041"/>
        <n v="568"/>
        <n v="459"/>
        <n v="58"/>
        <n v="930"/>
        <n v="152"/>
        <n v="1434"/>
        <n v="75"/>
        <n v="735"/>
        <n v="1616"/>
        <n v="361"/>
        <n v="2020"/>
        <n v="396"/>
        <n v="1332"/>
        <n v="604"/>
        <n v="618"/>
        <n v="1450"/>
        <n v="1620"/>
        <n v="1405"/>
        <n v="1035"/>
        <n v="756"/>
        <n v="1635"/>
        <n v="407"/>
        <n v="711"/>
        <n v="1359"/>
        <n v="750"/>
        <n v="1870"/>
        <n v="1284"/>
        <n v="1368"/>
        <n v="988"/>
        <n v="1552"/>
        <n v="1488"/>
        <n v="885"/>
        <n v="301"/>
        <n v="293"/>
        <n v="764"/>
        <n v="1184"/>
        <n v="690"/>
        <n v="1113"/>
        <n v="441"/>
        <n v="2200"/>
        <n v="908"/>
        <n v="1660"/>
        <n v="784"/>
        <n v="356"/>
        <n v="830"/>
        <n v="1984"/>
        <n v="1285"/>
        <n v="952"/>
        <n v="464"/>
        <n v="1940"/>
        <n v="300"/>
        <n v="1896"/>
        <n v="270"/>
        <n v="1385"/>
        <n v="2135"/>
        <n v="676"/>
        <n v="1140"/>
        <n v="1026"/>
        <n v="1260"/>
        <n v="946"/>
        <n v="1029"/>
        <n v="309"/>
        <n v="1290"/>
        <n v="1010"/>
        <n v="155"/>
        <n v="360"/>
        <n v="955"/>
        <n v="724"/>
        <n v="1970"/>
        <n v="2250"/>
        <n v="323"/>
        <n v="2485"/>
        <n v="144"/>
        <n v="291"/>
        <n v="504"/>
        <n v="108"/>
        <n v="600"/>
        <n v="932"/>
        <n v="1812"/>
        <n v="285"/>
        <n v="326"/>
        <n v="490"/>
        <n v="475"/>
        <n v="1510"/>
        <n v="2195"/>
        <n v="680"/>
        <n v="1096"/>
        <n v="567"/>
        <n v="2320"/>
        <n v="700"/>
        <n v="706"/>
        <n v="400"/>
        <n v="1240"/>
        <n v="1050"/>
        <n v="67"/>
        <n v="1470"/>
        <n v="808"/>
        <n v="196"/>
        <n v="417"/>
        <n v="910"/>
        <n v="364"/>
        <n v="1015"/>
        <n v="515"/>
        <n v="688"/>
        <n v="1308"/>
        <n v="1017"/>
        <n v="1044"/>
        <n v="1192"/>
        <n v="882"/>
        <n v="1664"/>
        <n v="1548"/>
        <n v="302"/>
        <n v="471"/>
        <n v="275"/>
        <n v="1175"/>
        <n v="1916"/>
        <n v="1108"/>
        <n v="635"/>
        <n v="2115"/>
        <n v="940"/>
        <n v="996"/>
        <n v="431"/>
        <n v="1528"/>
        <n v="281"/>
        <n v="444"/>
        <n v="1530"/>
        <n v="391"/>
        <n v="252"/>
        <n v="1592"/>
        <n v="200"/>
        <n v="402"/>
        <n v="226"/>
        <n v="73"/>
        <n v="194"/>
        <n v="2225"/>
        <n v="265"/>
        <n v="1076"/>
        <n v="810"/>
        <n v="394"/>
        <n v="1220"/>
        <n v="513"/>
        <n v="1398"/>
        <n v="289"/>
        <n v="573"/>
        <n v="986"/>
        <n v="1695"/>
        <n v="1264"/>
        <n v="1136"/>
        <n v="868"/>
        <n v="363"/>
        <n v="560"/>
        <n v="590"/>
        <n v="419"/>
        <n v="146"/>
        <n v="758"/>
        <n v="804"/>
        <n v="1011"/>
        <n v="160"/>
        <n v="985"/>
        <n v="874"/>
        <n v="410"/>
        <n v="1095"/>
        <n v="1269"/>
        <n v="540"/>
        <n v="1112"/>
        <n v="2380"/>
        <n v="280"/>
        <n v="315"/>
        <n v="353"/>
        <n v="397"/>
        <n v="177"/>
        <n v="1648"/>
        <n v="558"/>
        <n v="472"/>
        <n v="720"/>
        <n v="1482"/>
        <n v="355"/>
        <n v="488"/>
        <n v="848"/>
        <n v="1145"/>
        <n v="1295"/>
        <n v="921"/>
        <n v="334"/>
        <n v="1059"/>
        <n v="2355"/>
        <n v="939"/>
        <n v="1360"/>
        <n v="296"/>
        <n v="782"/>
        <n v="800"/>
        <n v="2100"/>
        <n v="278"/>
        <n v="1455"/>
        <n v="1436"/>
        <n v="594"/>
        <n v="103"/>
        <n v="802"/>
        <n v="139"/>
        <n v="1520"/>
        <n v="445"/>
        <n v="1415"/>
        <n v="1836"/>
        <n v="976"/>
        <n v="598"/>
        <n v="1263"/>
        <n v="453"/>
      </sharedItems>
    </cacheField>
    <cacheField name="дата создания чека" numFmtId="164">
      <sharedItems containsSemiMixedTypes="0" containsNonDate="0" containsDate="1" containsString="0" minDate="2023-01-01T00:00:00" maxDate="2024-05-23T00:00:00" count="436">
        <d v="2023-09-18T00:00:00"/>
        <d v="2023-06-06T00:00:00"/>
        <d v="2024-03-12T00:00:00"/>
        <d v="2023-12-02T00:00:00"/>
        <d v="2023-08-13T00:00:00"/>
        <d v="2023-12-21T00:00:00"/>
        <d v="2024-02-27T00:00:00"/>
        <d v="2024-02-05T00:00:00"/>
        <d v="2024-03-25T00:00:00"/>
        <d v="2023-04-16T00:00:00"/>
        <d v="2023-07-29T00:00:00"/>
        <d v="2024-04-12T00:00:00"/>
        <d v="2023-12-06T00:00:00"/>
        <d v="2023-07-26T00:00:00"/>
        <d v="2023-02-15T00:00:00"/>
        <d v="2023-02-23T00:00:00"/>
        <d v="2023-10-17T00:00:00"/>
        <d v="2023-07-09T00:00:00"/>
        <d v="2023-05-12T00:00:00"/>
        <d v="2023-08-20T00:00:00"/>
        <d v="2023-11-14T00:00:00"/>
        <d v="2023-07-16T00:00:00"/>
        <d v="2023-04-11T00:00:00"/>
        <d v="2023-02-09T00:00:00"/>
        <d v="2024-02-04T00:00:00"/>
        <d v="2023-09-05T00:00:00"/>
        <d v="2023-06-22T00:00:00"/>
        <d v="2024-03-17T00:00:00"/>
        <d v="2023-04-24T00:00:00"/>
        <d v="2024-05-02T00:00:00"/>
        <d v="2023-07-18T00:00:00"/>
        <d v="2024-03-01T00:00:00"/>
        <d v="2023-03-12T00:00:00"/>
        <d v="2023-12-07T00:00:00"/>
        <d v="2024-03-30T00:00:00"/>
        <d v="2023-02-14T00:00:00"/>
        <d v="2023-01-21T00:00:00"/>
        <d v="2023-07-22T00:00:00"/>
        <d v="2024-04-24T00:00:00"/>
        <d v="2023-07-10T00:00:00"/>
        <d v="2023-09-25T00:00:00"/>
        <d v="2023-09-27T00:00:00"/>
        <d v="2023-06-27T00:00:00"/>
        <d v="2023-11-04T00:00:00"/>
        <d v="2024-04-05T00:00:00"/>
        <d v="2023-02-19T00:00:00"/>
        <d v="2023-05-17T00:00:00"/>
        <d v="2023-10-09T00:00:00"/>
        <d v="2024-04-16T00:00:00"/>
        <d v="2023-11-09T00:00:00"/>
        <d v="2023-06-03T00:00:00"/>
        <d v="2024-01-17T00:00:00"/>
        <d v="2023-11-16T00:00:00"/>
        <d v="2024-03-05T00:00:00"/>
        <d v="2024-04-18T00:00:00"/>
        <d v="2023-10-15T00:00:00"/>
        <d v="2024-05-11T00:00:00"/>
        <d v="2023-02-24T00:00:00"/>
        <d v="2023-11-15T00:00:00"/>
        <d v="2023-01-08T00:00:00"/>
        <d v="2023-12-20T00:00:00"/>
        <d v="2023-07-07T00:00:00"/>
        <d v="2023-02-16T00:00:00"/>
        <d v="2023-03-04T00:00:00"/>
        <d v="2023-12-27T00:00:00"/>
        <d v="2023-02-18T00:00:00"/>
        <d v="2023-04-30T00:00:00"/>
        <d v="2023-03-15T00:00:00"/>
        <d v="2024-01-15T00:00:00"/>
        <d v="2023-03-08T00:00:00"/>
        <d v="2024-03-09T00:00:00"/>
        <d v="2023-01-04T00:00:00"/>
        <d v="2024-01-25T00:00:00"/>
        <d v="2023-07-02T00:00:00"/>
        <d v="2024-01-11T00:00:00"/>
        <d v="2023-08-26T00:00:00"/>
        <d v="2023-01-20T00:00:00"/>
        <d v="2023-09-04T00:00:00"/>
        <d v="2023-03-19T00:00:00"/>
        <d v="2023-12-12T00:00:00"/>
        <d v="2023-01-13T00:00:00"/>
        <d v="2023-09-20T00:00:00"/>
        <d v="2023-06-02T00:00:00"/>
        <d v="2023-01-01T00:00:00"/>
        <d v="2023-10-27T00:00:00"/>
        <d v="2024-04-06T00:00:00"/>
        <d v="2024-05-12T00:00:00"/>
        <d v="2023-09-14T00:00:00"/>
        <d v="2023-10-19T00:00:00"/>
        <d v="2023-12-30T00:00:00"/>
        <d v="2023-11-05T00:00:00"/>
        <d v="2023-09-28T00:00:00"/>
        <d v="2023-01-16T00:00:00"/>
        <d v="2023-05-31T00:00:00"/>
        <d v="2024-02-09T00:00:00"/>
        <d v="2023-10-11T00:00:00"/>
        <d v="2023-06-05T00:00:00"/>
        <d v="2023-09-02T00:00:00"/>
        <d v="2023-11-29T00:00:00"/>
        <d v="2023-06-18T00:00:00"/>
        <d v="2023-04-17T00:00:00"/>
        <d v="2023-12-25T00:00:00"/>
        <d v="2023-03-28T00:00:00"/>
        <d v="2023-04-23T00:00:00"/>
        <d v="2023-12-17T00:00:00"/>
        <d v="2023-09-07T00:00:00"/>
        <d v="2023-01-22T00:00:00"/>
        <d v="2023-02-02T00:00:00"/>
        <d v="2023-11-11T00:00:00"/>
        <d v="2024-02-16T00:00:00"/>
        <d v="2024-02-21T00:00:00"/>
        <d v="2023-02-03T00:00:00"/>
        <d v="2024-05-21T00:00:00"/>
        <d v="2024-01-22T00:00:00"/>
        <d v="2024-03-10T00:00:00"/>
        <d v="2023-04-09T00:00:00"/>
        <d v="2024-03-28T00:00:00"/>
        <d v="2023-11-30T00:00:00"/>
        <d v="2023-03-24T00:00:00"/>
        <d v="2023-04-13T00:00:00"/>
        <d v="2024-04-02T00:00:00"/>
        <d v="2024-01-23T00:00:00"/>
        <d v="2024-05-22T00:00:00"/>
        <d v="2023-04-22T00:00:00"/>
        <d v="2023-05-24T00:00:00"/>
        <d v="2023-07-03T00:00:00"/>
        <d v="2024-03-21T00:00:00"/>
        <d v="2024-02-14T00:00:00"/>
        <d v="2023-08-29T00:00:00"/>
        <d v="2023-05-23T00:00:00"/>
        <d v="2023-06-26T00:00:00"/>
        <d v="2023-12-04T00:00:00"/>
        <d v="2024-01-19T00:00:00"/>
        <d v="2023-03-05T00:00:00"/>
        <d v="2023-09-16T00:00:00"/>
        <d v="2023-08-15T00:00:00"/>
        <d v="2023-06-29T00:00:00"/>
        <d v="2023-05-05T00:00:00"/>
        <d v="2023-06-04T00:00:00"/>
        <d v="2023-03-27T00:00:00"/>
        <d v="2023-03-06T00:00:00"/>
        <d v="2023-12-23T00:00:00"/>
        <d v="2023-12-31T00:00:00"/>
        <d v="2023-10-03T00:00:00"/>
        <d v="2023-01-23T00:00:00"/>
        <d v="2024-04-30T00:00:00"/>
        <d v="2023-04-25T00:00:00"/>
        <d v="2024-02-19T00:00:00"/>
        <d v="2023-12-29T00:00:00"/>
        <d v="2023-09-06T00:00:00"/>
        <d v="2024-03-18T00:00:00"/>
        <d v="2024-03-02T00:00:00"/>
        <d v="2024-05-01T00:00:00"/>
        <d v="2023-08-27T00:00:00"/>
        <d v="2024-02-03T00:00:00"/>
        <d v="2023-10-13T00:00:00"/>
        <d v="2023-11-23T00:00:00"/>
        <d v="2024-05-09T00:00:00"/>
        <d v="2024-04-29T00:00:00"/>
        <d v="2024-01-18T00:00:00"/>
        <d v="2023-06-07T00:00:00"/>
        <d v="2023-02-12T00:00:00"/>
        <d v="2023-12-16T00:00:00"/>
        <d v="2024-03-29T00:00:00"/>
        <d v="2023-09-24T00:00:00"/>
        <d v="2024-02-13T00:00:00"/>
        <d v="2023-11-25T00:00:00"/>
        <d v="2023-02-10T00:00:00"/>
        <d v="2023-03-25T00:00:00"/>
        <d v="2023-09-09T00:00:00"/>
        <d v="2023-11-21T00:00:00"/>
        <d v="2023-04-03T00:00:00"/>
        <d v="2023-02-26T00:00:00"/>
        <d v="2023-04-15T00:00:00"/>
        <d v="2023-06-15T00:00:00"/>
        <d v="2023-06-28T00:00:00"/>
        <d v="2023-12-05T00:00:00"/>
        <d v="2023-07-01T00:00:00"/>
        <d v="2024-03-20T00:00:00"/>
        <d v="2023-04-06T00:00:00"/>
        <d v="2023-04-02T00:00:00"/>
        <d v="2023-12-22T00:00:00"/>
        <d v="2023-10-25T00:00:00"/>
        <d v="2023-09-26T00:00:00"/>
        <d v="2023-08-01T00:00:00"/>
        <d v="2023-05-30T00:00:00"/>
        <d v="2023-03-20T00:00:00"/>
        <d v="2024-02-29T00:00:00"/>
        <d v="2024-05-18T00:00:00"/>
        <d v="2024-05-15T00:00:00"/>
        <d v="2024-04-27T00:00:00"/>
        <d v="2023-08-09T00:00:00"/>
        <d v="2023-03-11T00:00:00"/>
        <d v="2024-04-14T00:00:00"/>
        <d v="2023-05-13T00:00:00"/>
        <d v="2023-03-02T00:00:00"/>
        <d v="2024-03-14T00:00:00"/>
        <d v="2024-01-31T00:00:00"/>
        <d v="2023-05-11T00:00:00"/>
        <d v="2023-03-26T00:00:00"/>
        <d v="2023-04-12T00:00:00"/>
        <d v="2023-03-21T00:00:00"/>
        <d v="2024-01-09T00:00:00"/>
        <d v="2023-01-25T00:00:00"/>
        <d v="2024-04-23T00:00:00"/>
        <d v="2023-02-04T00:00:00"/>
        <d v="2023-01-07T00:00:00"/>
        <d v="2023-12-01T00:00:00"/>
        <d v="2024-02-07T00:00:00"/>
        <d v="2024-02-15T00:00:00"/>
        <d v="2023-04-29T00:00:00"/>
        <d v="2023-08-19T00:00:00"/>
        <d v="2023-01-19T00:00:00"/>
        <d v="2023-08-04T00:00:00"/>
        <d v="2023-04-21T00:00:00"/>
        <d v="2023-11-20T00:00:00"/>
        <d v="2024-05-04T00:00:00"/>
        <d v="2023-09-30T00:00:00"/>
        <d v="2023-08-28T00:00:00"/>
        <d v="2023-07-19T00:00:00"/>
        <d v="2024-04-09T00:00:00"/>
        <d v="2024-04-10T00:00:00"/>
        <d v="2024-03-11T00:00:00"/>
        <d v="2023-03-16T00:00:00"/>
        <d v="2023-01-17T00:00:00"/>
        <d v="2023-02-28T00:00:00"/>
        <d v="2024-02-01T00:00:00"/>
        <d v="2024-01-08T00:00:00"/>
        <d v="2023-05-21T00:00:00"/>
        <d v="2023-06-30T00:00:00"/>
        <d v="2023-02-27T00:00:00"/>
        <d v="2023-09-23T00:00:00"/>
        <d v="2023-01-10T00:00:00"/>
        <d v="2023-08-30T00:00:00"/>
        <d v="2023-01-29T00:00:00"/>
        <d v="2024-01-06T00:00:00"/>
        <d v="2023-10-23T00:00:00"/>
        <d v="2023-10-12T00:00:00"/>
        <d v="2023-09-15T00:00:00"/>
        <d v="2023-05-18T00:00:00"/>
        <d v="2023-11-28T00:00:00"/>
        <d v="2023-12-19T00:00:00"/>
        <d v="2023-06-10T00:00:00"/>
        <d v="2024-03-19T00:00:00"/>
        <d v="2023-11-13T00:00:00"/>
        <d v="2024-03-15T00:00:00"/>
        <d v="2023-06-25T00:00:00"/>
        <d v="2023-08-23T00:00:00"/>
        <d v="2023-09-13T00:00:00"/>
        <d v="2023-10-28T00:00:00"/>
        <d v="2023-11-02T00:00:00"/>
        <d v="2023-06-14T00:00:00"/>
        <d v="2024-02-28T00:00:00"/>
        <d v="2024-02-24T00:00:00"/>
        <d v="2023-01-12T00:00:00"/>
        <d v="2023-04-20T00:00:00"/>
        <d v="2023-10-18T00:00:00"/>
        <d v="2024-01-01T00:00:00"/>
        <d v="2024-04-03T00:00:00"/>
        <d v="2023-05-08T00:00:00"/>
        <d v="2023-12-14T00:00:00"/>
        <d v="2023-01-06T00:00:00"/>
        <d v="2024-03-23T00:00:00"/>
        <d v="2023-05-29T00:00:00"/>
        <d v="2023-08-22T00:00:00"/>
        <d v="2023-07-25T00:00:00"/>
        <d v="2023-06-21T00:00:00"/>
        <d v="2023-10-08T00:00:00"/>
        <d v="2023-05-06T00:00:00"/>
        <d v="2023-02-25T00:00:00"/>
        <d v="2024-02-18T00:00:00"/>
        <d v="2023-11-24T00:00:00"/>
        <d v="2024-02-20T00:00:00"/>
        <d v="2024-03-22T00:00:00"/>
        <d v="2024-02-10T00:00:00"/>
        <d v="2024-03-24T00:00:00"/>
        <d v="2023-01-02T00:00:00"/>
        <d v="2023-11-01T00:00:00"/>
        <d v="2023-07-17T00:00:00"/>
        <d v="2023-08-07T00:00:00"/>
        <d v="2024-02-26T00:00:00"/>
        <d v="2023-11-03T00:00:00"/>
        <d v="2023-10-06T00:00:00"/>
        <d v="2024-03-06T00:00:00"/>
        <d v="2023-01-28T00:00:00"/>
        <d v="2023-03-01T00:00:00"/>
        <d v="2023-01-05T00:00:00"/>
        <d v="2023-09-29T00:00:00"/>
        <d v="2024-03-26T00:00:00"/>
        <d v="2023-05-28T00:00:00"/>
        <d v="2023-07-13T00:00:00"/>
        <d v="2023-05-20T00:00:00"/>
        <d v="2023-10-07T00:00:00"/>
        <d v="2024-05-13T00:00:00"/>
        <d v="2023-11-26T00:00:00"/>
        <d v="2023-03-22T00:00:00"/>
        <d v="2023-01-09T00:00:00"/>
        <d v="2023-03-23T00:00:00"/>
        <d v="2023-10-20T00:00:00"/>
        <d v="2024-01-21T00:00:00"/>
        <d v="2024-04-28T00:00:00"/>
        <d v="2024-05-08T00:00:00"/>
        <d v="2023-10-14T00:00:00"/>
        <d v="2023-08-18T00:00:00"/>
        <d v="2023-04-05T00:00:00"/>
        <d v="2023-12-11T00:00:00"/>
        <d v="2024-04-26T00:00:00"/>
        <d v="2023-09-19T00:00:00"/>
        <d v="2023-03-18T00:00:00"/>
        <d v="2023-06-17T00:00:00"/>
        <d v="2024-01-13T00:00:00"/>
        <d v="2024-04-07T00:00:00"/>
        <d v="2023-06-01T00:00:00"/>
        <d v="2024-04-25T00:00:00"/>
        <d v="2024-02-22T00:00:00"/>
        <d v="2023-07-24T00:00:00"/>
        <d v="2024-01-10T00:00:00"/>
        <d v="2024-03-08T00:00:00"/>
        <d v="2023-08-17T00:00:00"/>
        <d v="2023-11-17T00:00:00"/>
        <d v="2024-03-31T00:00:00"/>
        <d v="2024-01-26T00:00:00"/>
        <d v="2023-12-09T00:00:00"/>
        <d v="2024-03-13T00:00:00"/>
        <d v="2023-02-08T00:00:00"/>
        <d v="2023-03-31T00:00:00"/>
        <d v="2024-01-20T00:00:00"/>
        <d v="2023-09-08T00:00:00"/>
        <d v="2023-12-24T00:00:00"/>
        <d v="2023-07-14T00:00:00"/>
        <d v="2024-04-15T00:00:00"/>
        <d v="2023-03-17T00:00:00"/>
        <d v="2023-05-01T00:00:00"/>
        <d v="2024-02-08T00:00:00"/>
        <d v="2023-10-04T00:00:00"/>
        <d v="2024-03-04T00:00:00"/>
        <d v="2024-03-27T00:00:00"/>
        <d v="2024-04-04T00:00:00"/>
        <d v="2023-09-17T00:00:00"/>
        <d v="2023-05-27T00:00:00"/>
        <d v="2023-12-03T00:00:00"/>
        <d v="2023-08-08T00:00:00"/>
        <d v="2023-01-24T00:00:00"/>
        <d v="2023-04-07T00:00:00"/>
        <d v="2023-07-30T00:00:00"/>
        <d v="2023-09-12T00:00:00"/>
        <d v="2023-06-11T00:00:00"/>
        <d v="2023-02-01T00:00:00"/>
        <d v="2023-07-05T00:00:00"/>
        <d v="2023-05-09T00:00:00"/>
        <d v="2023-12-18T00:00:00"/>
        <d v="2024-04-20T00:00:00"/>
        <d v="2023-09-22T00:00:00"/>
        <d v="2023-05-15T00:00:00"/>
        <d v="2023-03-14T00:00:00"/>
        <d v="2024-04-11T00:00:00"/>
        <d v="2024-01-27T00:00:00"/>
        <d v="2023-05-07T00:00:00"/>
        <d v="2024-04-22T00:00:00"/>
        <d v="2023-08-10T00:00:00"/>
        <d v="2024-05-17T00:00:00"/>
        <d v="2023-10-24T00:00:00"/>
        <d v="2024-03-07T00:00:00"/>
        <d v="2023-01-03T00:00:00"/>
        <d v="2023-02-22T00:00:00"/>
        <d v="2023-08-12T00:00:00"/>
        <d v="2023-03-29T00:00:00"/>
        <d v="2023-07-06T00:00:00"/>
        <d v="2024-01-04T00:00:00"/>
        <d v="2023-12-26T00:00:00"/>
        <d v="2023-12-28T00:00:00"/>
        <d v="2024-02-02T00:00:00"/>
        <d v="2023-06-09T00:00:00"/>
        <d v="2024-05-03T00:00:00"/>
        <d v="2024-01-02T00:00:00"/>
        <d v="2023-08-02T00:00:00"/>
        <d v="2023-08-05T00:00:00"/>
        <d v="2023-10-30T00:00:00"/>
        <d v="2023-01-18T00:00:00"/>
        <d v="2024-05-19T00:00:00"/>
        <d v="2024-01-24T00:00:00"/>
        <d v="2023-07-15T00:00:00"/>
        <d v="2023-04-04T00:00:00"/>
        <d v="2023-03-07T00:00:00"/>
        <d v="2024-01-05T00:00:00"/>
        <d v="2023-02-07T00:00:00"/>
        <d v="2023-04-01T00:00:00"/>
        <d v="2024-05-10T00:00:00"/>
        <d v="2023-06-23T00:00:00"/>
        <d v="2023-08-06T00:00:00"/>
        <d v="2023-07-27T00:00:00"/>
        <d v="2023-05-19T00:00:00"/>
        <d v="2024-01-12T00:00:00"/>
        <d v="2023-04-18T00:00:00"/>
        <d v="2024-04-08T00:00:00"/>
        <d v="2023-11-07T00:00:00"/>
        <d v="2023-05-16T00:00:00"/>
        <d v="2024-01-07T00:00:00"/>
        <d v="2023-05-10T00:00:00"/>
        <d v="2024-02-11T00:00:00"/>
        <d v="2023-08-25T00:00:00"/>
        <d v="2023-11-06T00:00:00"/>
        <d v="2023-10-31T00:00:00"/>
        <d v="2023-12-15T00:00:00"/>
        <d v="2024-01-03T00:00:00"/>
        <d v="2024-05-07T00:00:00"/>
        <d v="2023-07-21T00:00:00"/>
        <d v="2024-01-28T00:00:00"/>
        <d v="2024-04-13T00:00:00"/>
        <d v="2023-08-21T00:00:00"/>
        <d v="2023-05-14T00:00:00"/>
        <d v="2023-06-16T00:00:00"/>
        <d v="2023-08-16T00:00:00"/>
        <d v="2024-01-29T00:00:00"/>
        <d v="2023-07-28T00:00:00"/>
        <d v="2023-05-04T00:00:00"/>
        <d v="2023-11-10T00:00:00"/>
        <d v="2023-07-04T00:00:00"/>
        <d v="2023-02-13T00:00:00"/>
        <d v="2024-04-19T00:00:00"/>
        <d v="2023-01-11T00:00:00"/>
        <d v="2023-04-14T00:00:00"/>
        <d v="2023-06-24T00:00:00"/>
        <d v="2023-02-05T00:00:00"/>
        <d v="2024-02-17T00:00:00"/>
        <d v="2023-04-10T00:00:00"/>
        <d v="2023-06-20T00:00:00"/>
        <d v="2023-11-08T00:00:00"/>
        <d v="2023-05-26T00:00:00"/>
        <d v="2023-11-22T00:00:00"/>
        <d v="2023-07-31T00:00:00"/>
        <d v="2023-01-14T00:00:00"/>
        <d v="2023-11-19T00:00:00"/>
        <d v="2023-03-10T00:00:00"/>
        <d v="2023-12-13T00:00:00"/>
        <d v="2023-11-18T00:00:00"/>
      </sharedItems>
      <fieldGroup par="10"/>
    </cacheField>
    <cacheField name="магазин покупки" numFmtId="0">
      <sharedItems count="20">
        <s v="Бристоль"/>
        <s v="Дикси"/>
        <s v="Городской Супермаркет"/>
        <s v="Верный"/>
        <s v="Спар"/>
        <s v="Карусель"/>
        <s v="Мираторг"/>
        <s v="Мосмарт"/>
        <s v="Перекресток"/>
        <s v="Гиперглобус"/>
        <s v="Лента"/>
        <s v="Метро"/>
        <s v="Билла"/>
        <s v="Пятерочка"/>
        <s v="О'кей"/>
        <s v="Ароматный Мир"/>
        <s v="Магнит"/>
        <s v="Седьмой Континент"/>
        <s v="Ашан"/>
        <s v="Азбука Вкуса"/>
      </sharedItems>
    </cacheField>
    <cacheField name="id клиента" numFmtId="0">
      <sharedItems containsSemiMixedTypes="0" containsString="0" containsNumber="1" containsInteger="1" minValue="1" maxValue="499" count="434">
        <n v="315"/>
        <n v="253"/>
        <n v="12"/>
        <n v="116"/>
        <n v="471"/>
        <n v="374"/>
        <n v="477"/>
        <n v="335"/>
        <n v="350"/>
        <n v="413"/>
        <n v="495"/>
        <n v="353"/>
        <n v="332"/>
        <n v="414"/>
        <n v="236"/>
        <n v="164"/>
        <n v="490"/>
        <n v="223"/>
        <n v="204"/>
        <n v="481"/>
        <n v="363"/>
        <n v="397"/>
        <n v="280"/>
        <n v="39"/>
        <n v="303"/>
        <n v="422"/>
        <n v="24"/>
        <n v="112"/>
        <n v="451"/>
        <n v="131"/>
        <n v="160"/>
        <n v="408"/>
        <n v="324"/>
        <n v="310"/>
        <n v="179"/>
        <n v="64"/>
        <n v="318"/>
        <n v="239"/>
        <n v="194"/>
        <n v="267"/>
        <n v="334"/>
        <n v="47"/>
        <n v="287"/>
        <n v="145"/>
        <n v="270"/>
        <n v="183"/>
        <n v="2"/>
        <n v="229"/>
        <n v="385"/>
        <n v="407"/>
        <n v="493"/>
        <n v="34"/>
        <n v="190"/>
        <n v="266"/>
        <n v="222"/>
        <n v="382"/>
        <n v="142"/>
        <n v="150"/>
        <n v="14"/>
        <n v="371"/>
        <n v="328"/>
        <n v="171"/>
        <n v="68"/>
        <n v="346"/>
        <n v="415"/>
        <n v="115"/>
        <n v="42"/>
        <n v="378"/>
        <n v="449"/>
        <n v="317"/>
        <n v="426"/>
        <n v="25"/>
        <n v="462"/>
        <n v="252"/>
        <n v="392"/>
        <n v="487"/>
        <n v="134"/>
        <n v="11"/>
        <n v="458"/>
        <n v="130"/>
        <n v="330"/>
        <n v="167"/>
        <n v="140"/>
        <n v="423"/>
        <n v="365"/>
        <n v="452"/>
        <n v="424"/>
        <n v="75"/>
        <n v="71"/>
        <n v="313"/>
        <n v="301"/>
        <n v="359"/>
        <n v="474"/>
        <n v="111"/>
        <n v="126"/>
        <n v="356"/>
        <n v="166"/>
        <n v="162"/>
        <n v="459"/>
        <n v="211"/>
        <n v="132"/>
        <n v="333"/>
        <n v="298"/>
        <n v="273"/>
        <n v="321"/>
        <n v="119"/>
        <n v="472"/>
        <n v="396"/>
        <n v="269"/>
        <n v="16"/>
        <n v="281"/>
        <n v="149"/>
        <n v="380"/>
        <n v="114"/>
        <n v="381"/>
        <n v="342"/>
        <n v="276"/>
        <n v="293"/>
        <n v="386"/>
        <n v="362"/>
        <n v="283"/>
        <n v="388"/>
        <n v="437"/>
        <n v="450"/>
        <n v="136"/>
        <n v="61"/>
        <n v="364"/>
        <n v="496"/>
        <n v="464"/>
        <n v="419"/>
        <n v="247"/>
        <n v="73"/>
        <n v="139"/>
        <n v="258"/>
        <n v="349"/>
        <n v="325"/>
        <n v="250"/>
        <n v="153"/>
        <n v="286"/>
        <n v="32"/>
        <n v="49"/>
        <n v="420"/>
        <n v="202"/>
        <n v="37"/>
        <n v="366"/>
        <n v="434"/>
        <n v="172"/>
        <n v="52"/>
        <n v="395"/>
        <n v="46"/>
        <n v="361"/>
        <n v="358"/>
        <n v="44"/>
        <n v="416"/>
        <n v="74"/>
        <n v="180"/>
        <n v="159"/>
        <n v="106"/>
        <n v="65"/>
        <n v="457"/>
        <n v="255"/>
        <n v="436"/>
        <n v="175"/>
        <n v="274"/>
        <n v="59"/>
        <n v="411"/>
        <n v="259"/>
        <n v="337"/>
        <n v="354"/>
        <n v="329"/>
        <n v="186"/>
        <n v="448"/>
        <n v="377"/>
        <n v="316"/>
        <n v="322"/>
        <n v="62"/>
        <n v="295"/>
        <n v="235"/>
        <n v="156"/>
        <n v="327"/>
        <n v="275"/>
        <n v="177"/>
        <n v="181"/>
        <n v="478"/>
        <n v="429"/>
        <n v="431"/>
        <n v="147"/>
        <n v="312"/>
        <n v="41"/>
        <n v="389"/>
        <n v="249"/>
        <n v="168"/>
        <n v="121"/>
        <n v="405"/>
        <n v="376"/>
        <n v="489"/>
        <n v="483"/>
        <n v="107"/>
        <n v="51"/>
        <n v="9"/>
        <n v="456"/>
        <n v="110"/>
        <n v="216"/>
        <n v="77"/>
        <n v="192"/>
        <n v="308"/>
        <n v="455"/>
        <n v="480"/>
        <n v="203"/>
        <n v="21"/>
        <n v="302"/>
        <n v="341"/>
        <n v="463"/>
        <n v="421"/>
        <n v="86"/>
        <n v="319"/>
        <n v="290"/>
        <n v="13"/>
        <n v="453"/>
        <n v="120"/>
        <n v="292"/>
        <n v="1"/>
        <n v="98"/>
        <n v="226"/>
        <n v="296"/>
        <n v="29"/>
        <n v="297"/>
        <n v="497"/>
        <n v="191"/>
        <n v="58"/>
        <n v="446"/>
        <n v="117"/>
        <n v="187"/>
        <n v="231"/>
        <n v="265"/>
        <n v="391"/>
        <n v="355"/>
        <n v="277"/>
        <n v="104"/>
        <n v="109"/>
        <n v="369"/>
        <n v="78"/>
        <n v="66"/>
        <n v="261"/>
        <n v="307"/>
        <n v="144"/>
        <n v="76"/>
        <n v="84"/>
        <n v="81"/>
        <n v="157"/>
        <n v="57"/>
        <n v="479"/>
        <n v="406"/>
        <n v="56"/>
        <n v="10"/>
        <n v="174"/>
        <n v="72"/>
        <n v="38"/>
        <n v="18"/>
        <n v="88"/>
        <n v="129"/>
        <n v="19"/>
        <n v="304"/>
        <n v="285"/>
        <n v="461"/>
        <n v="278"/>
        <n v="246"/>
        <n v="205"/>
        <n v="357"/>
        <n v="152"/>
        <n v="323"/>
        <n v="185"/>
        <n v="314"/>
        <n v="476"/>
        <n v="375"/>
        <n v="233"/>
        <n v="69"/>
        <n v="254"/>
        <n v="219"/>
        <n v="232"/>
        <n v="372"/>
        <n v="432"/>
        <n v="221"/>
        <n v="148"/>
        <n v="209"/>
        <n v="263"/>
        <n v="101"/>
        <n v="124"/>
        <n v="257"/>
        <n v="309"/>
        <n v="103"/>
        <n v="31"/>
        <n v="306"/>
        <n v="383"/>
        <n v="367"/>
        <n v="138"/>
        <n v="158"/>
        <n v="217"/>
        <n v="102"/>
        <n v="425"/>
        <n v="43"/>
        <n v="326"/>
        <n v="402"/>
        <n v="23"/>
        <n v="468"/>
        <n v="141"/>
        <n v="182"/>
        <n v="225"/>
        <n v="151"/>
        <n v="428"/>
        <n v="438"/>
        <n v="465"/>
        <n v="215"/>
        <n v="15"/>
        <n v="370"/>
        <n v="80"/>
        <n v="17"/>
        <n v="127"/>
        <n v="441"/>
        <n v="220"/>
        <n v="206"/>
        <n v="210"/>
        <n v="67"/>
        <n v="125"/>
        <n v="213"/>
        <n v="336"/>
        <n v="294"/>
        <n v="27"/>
        <n v="53"/>
        <n v="143"/>
        <n v="135"/>
        <n v="279"/>
        <n v="271"/>
        <n v="444"/>
        <n v="133"/>
        <n v="300"/>
        <n v="54"/>
        <n v="340"/>
        <n v="272"/>
        <n v="165"/>
        <n v="214"/>
        <n v="409"/>
        <n v="348"/>
        <n v="351"/>
        <n v="40"/>
        <n v="245"/>
        <n v="466"/>
        <n v="122"/>
        <n v="199"/>
        <n v="447"/>
        <n v="163"/>
        <n v="320"/>
        <n v="173"/>
        <n v="485"/>
        <n v="401"/>
        <n v="379"/>
        <n v="201"/>
        <n v="498"/>
        <n v="237"/>
        <n v="403"/>
        <n v="460"/>
        <n v="50"/>
        <n v="197"/>
        <n v="243"/>
        <n v="45"/>
        <n v="242"/>
        <n v="79"/>
        <n v="70"/>
        <n v="345"/>
        <n v="33"/>
        <n v="7"/>
        <n v="494"/>
        <n v="83"/>
        <n v="352"/>
        <n v="8"/>
        <n v="291"/>
        <n v="418"/>
        <n v="470"/>
        <n v="123"/>
        <n v="442"/>
        <n v="218"/>
        <n v="331"/>
        <n v="196"/>
        <n v="36"/>
        <n v="22"/>
        <n v="360"/>
        <n v="188"/>
        <n v="63"/>
        <n v="238"/>
        <n v="105"/>
        <n v="260"/>
        <n v="394"/>
        <n v="248"/>
        <n v="3"/>
        <n v="435"/>
        <n v="262"/>
        <n v="264"/>
        <n v="99"/>
        <n v="404"/>
        <n v="146"/>
        <n v="338"/>
        <n v="445"/>
        <n v="208"/>
        <n v="343"/>
        <n v="486"/>
        <n v="299"/>
        <n v="368"/>
        <n v="108"/>
        <n v="443"/>
        <n v="91"/>
        <n v="473"/>
        <n v="482"/>
        <n v="48"/>
        <n v="26"/>
        <n v="417"/>
        <n v="491"/>
        <n v="492"/>
        <n v="155"/>
        <n v="430"/>
        <n v="488"/>
        <n v="6"/>
        <n v="400"/>
        <n v="282"/>
        <n v="433"/>
        <n v="212"/>
        <n v="499"/>
        <n v="347"/>
        <n v="469"/>
        <n v="93"/>
        <n v="200"/>
        <n v="95"/>
        <n v="20"/>
        <n v="94"/>
        <n v="427"/>
      </sharedItems>
    </cacheField>
    <cacheField name="Месяцы (дата создания чека)" numFmtId="0" databaseField="0">
      <fieldGroup base="5">
        <rangePr groupBy="months" startDate="2023-01-01T00:00:00" endDate="2024-05-23T00:00:00"/>
        <groupItems count="14">
          <s v="&lt;01.01.2023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23.05.2024"/>
        </groupItems>
      </fieldGroup>
    </cacheField>
    <cacheField name="Кварталы (дата создания чека)" numFmtId="0" databaseField="0">
      <fieldGroup base="5">
        <rangePr groupBy="quarters" startDate="2023-01-01T00:00:00" endDate="2024-05-23T00:00:00"/>
        <groupItems count="6">
          <s v="&lt;01.01.2023"/>
          <s v="Кв-л1"/>
          <s v="Кв-л2"/>
          <s v="Кв-л3"/>
          <s v="Кв-л4"/>
          <s v="&gt;23.05.2024"/>
        </groupItems>
      </fieldGroup>
    </cacheField>
    <cacheField name="Годы (дата создания чека)" numFmtId="0" databaseField="0">
      <fieldGroup base="5">
        <rangePr groupBy="years" startDate="2023-01-01T00:00:00" endDate="2024-05-23T00:00:00"/>
        <groupItems count="4">
          <s v="&lt;01.01.2023"/>
          <s v="2023"/>
          <s v="2024"/>
          <s v="&gt;23.05.2024"/>
        </groupItems>
      </fieldGroup>
    </cacheField>
  </cacheFields>
  <extLst>
    <ext xmlns:x14="http://schemas.microsoft.com/office/spreadsheetml/2009/9/main" uri="{725AE2AE-9491-48be-B2B4-4EB974FC3084}">
      <x14:pivotCacheDefinition pivotCacheId="65015549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eg_gerasimchuk" refreshedDate="45749.327401967596" createdVersion="8" refreshedVersion="8" minRefreshableVersion="3" recordCount="1000" xr:uid="{8655A25B-6047-4D08-8EA8-DE03691B0BD7}">
  <cacheSource type="worksheet">
    <worksheetSource ref="B3:M989" sheet="продажи"/>
  </cacheSource>
  <cacheFields count="12">
    <cacheField name="id чека" numFmtId="0">
      <sharedItems containsSemiMixedTypes="0" containsString="0" containsNumber="1" containsInteger="1" minValue="1" maxValue="1000"/>
    </cacheField>
    <cacheField name="id товара" numFmtId="0">
      <sharedItems containsSemiMixedTypes="0" containsString="0" containsNumber="1" containsInteger="1" minValue="1" maxValue="499"/>
    </cacheField>
    <cacheField name="цена за шт в рублях" numFmtId="0">
      <sharedItems containsSemiMixedTypes="0" containsString="0" containsNumber="1" containsInteger="1" minValue="50" maxValue="500"/>
    </cacheField>
    <cacheField name="кол-во штук в чеке" numFmtId="0">
      <sharedItems containsSemiMixedTypes="0" containsString="0" containsNumber="1" containsInteger="1" minValue="1" maxValue="5"/>
    </cacheField>
    <cacheField name="сумма чека" numFmtId="0">
      <sharedItems containsSemiMixedTypes="0" containsString="0" containsNumber="1" containsInteger="1" minValue="50" maxValue="2495"/>
    </cacheField>
    <cacheField name="дата создания чека" numFmtId="164">
      <sharedItems containsSemiMixedTypes="0" containsNonDate="0" containsDate="1" containsString="0" minDate="2023-01-01T00:00:00" maxDate="2024-05-23T00:00:00"/>
    </cacheField>
    <cacheField name="магазин покупки" numFmtId="0">
      <sharedItems count="20">
        <s v="Бристоль"/>
        <s v="Дикси"/>
        <s v="Городской Супермаркет"/>
        <s v="Верный"/>
        <s v="Спар"/>
        <s v="Карусель"/>
        <s v="Мираторг"/>
        <s v="Мосмарт"/>
        <s v="Перекресток"/>
        <s v="Гиперглобус"/>
        <s v="Лента"/>
        <s v="Метро"/>
        <s v="Билла"/>
        <s v="Пятерочка"/>
        <s v="О'кей"/>
        <s v="Ароматный Мир"/>
        <s v="Магнит"/>
        <s v="Седьмой Континент"/>
        <s v="Ашан"/>
        <s v="Азбука Вкуса"/>
      </sharedItems>
    </cacheField>
    <cacheField name="id клиента" numFmtId="0">
      <sharedItems containsSemiMixedTypes="0" containsString="0" containsNumber="1" containsInteger="1" minValue="1" maxValue="499"/>
    </cacheField>
    <cacheField name="Категория товара" numFmtId="0">
      <sharedItems/>
    </cacheField>
    <cacheField name="Cредняя цена категории за шт" numFmtId="165">
      <sharedItems containsMixedTypes="1" containsNumber="1" minValue="73" maxValue="484"/>
    </cacheField>
    <cacheField name="Выгода" numFmtId="9">
      <sharedItems containsMixedTypes="1" containsNumber="1" minValue="-0.83075089392133494" maxValue="2.75"/>
    </cacheField>
    <cacheField name="Поставщик товара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eg_gerasimchuk" refreshedDate="45752.480205208332" createdVersion="8" refreshedVersion="8" minRefreshableVersion="3" recordCount="1000" xr:uid="{DA1761AF-D84B-4944-B026-DB8FC08B9E33}">
  <cacheSource type="worksheet">
    <worksheetSource name="Таблица1"/>
  </cacheSource>
  <cacheFields count="16">
    <cacheField name="id чека" numFmtId="0">
      <sharedItems containsSemiMixedTypes="0" containsString="0" containsNumber="1" containsInteger="1" minValue="1" maxValue="1000"/>
    </cacheField>
    <cacheField name="id товара" numFmtId="0">
      <sharedItems containsSemiMixedTypes="0" containsString="0" containsNumber="1" containsInteger="1" minValue="1" maxValue="499"/>
    </cacheField>
    <cacheField name="цена за шт в рублях" numFmtId="0">
      <sharedItems containsSemiMixedTypes="0" containsString="0" containsNumber="1" containsInteger="1" minValue="50" maxValue="500"/>
    </cacheField>
    <cacheField name="кол-во штук в чеке" numFmtId="0">
      <sharedItems containsSemiMixedTypes="0" containsString="0" containsNumber="1" containsInteger="1" minValue="1" maxValue="5"/>
    </cacheField>
    <cacheField name="сумма чека" numFmtId="0">
      <sharedItems containsSemiMixedTypes="0" containsString="0" containsNumber="1" containsInteger="1" minValue="50" maxValue="2495"/>
    </cacheField>
    <cacheField name="дата создания чека" numFmtId="14">
      <sharedItems containsSemiMixedTypes="0" containsNonDate="0" containsDate="1" containsString="0" minDate="2023-01-01T00:00:00" maxDate="2024-05-23T00:00:00"/>
    </cacheField>
    <cacheField name="магазин покупки" numFmtId="0">
      <sharedItems/>
    </cacheField>
    <cacheField name="id клиента" numFmtId="0">
      <sharedItems containsSemiMixedTypes="0" containsString="0" containsNumber="1" containsInteger="1" minValue="1" maxValue="499"/>
    </cacheField>
    <cacheField name="Категория товара" numFmtId="0">
      <sharedItems count="20">
        <s v="Сахар"/>
        <s v="Соль"/>
        <s v="Печенье"/>
        <s v="Макароны"/>
        <s v="Овощи"/>
        <s v="Сок"/>
        <s v="Рыба"/>
        <s v="Кофе"/>
        <s v="Чай"/>
        <s v="Йогурт"/>
        <s v="Мясо"/>
        <s v="Сыр"/>
        <s v="Фрукты"/>
        <s v="Рис"/>
        <s v="Чипсы"/>
        <s v="Молоко"/>
        <s v="Хлеб"/>
        <s v="Конфеты"/>
        <s v="Крупа"/>
        <s v="Колбаса"/>
      </sharedItems>
    </cacheField>
    <cacheField name="Cредняя цена категории за шт" numFmtId="165">
      <sharedItems containsMixedTypes="1" containsNumber="1" minValue="73" maxValue="484"/>
    </cacheField>
    <cacheField name="Выгода" numFmtId="9">
      <sharedItems containsMixedTypes="1" containsNumber="1" minValue="-0.83075089392133494" maxValue="2.75"/>
    </cacheField>
    <cacheField name="Поставщик товара" numFmtId="0">
      <sharedItems count="78">
        <s v="Продимекс"/>
        <s v="Илецкая"/>
        <s v="Юбилейное"/>
        <s v="Борилла"/>
        <s v="Зеленая грядка"/>
        <s v="Фруктовый сад"/>
        <s v="Меридиан"/>
        <s v="Jacobs"/>
        <s v="Greenfield"/>
        <s v="Ростагроэкспорт"/>
        <s v="Агрокомплекс"/>
        <s v="Сладов"/>
        <s v="Сава"/>
        <s v="Экстра"/>
        <s v="Lipton"/>
        <s v="Мираторг"/>
        <s v="Паста Зара"/>
        <s v="Карат"/>
        <s v="Экзотик"/>
        <s v="Макфа"/>
        <s v="Белый Злат"/>
        <s v="President"/>
        <s v="Pringles"/>
        <s v="Простоквашино"/>
        <s v="Хлебный Дом"/>
        <s v="Овощной ряд"/>
        <s v="Санта Бремор"/>
        <s v="Рот Фронт"/>
        <s v="Добрый"/>
        <s v="Роллтон"/>
        <s v="Агро-Альянс"/>
        <s v="КДВ"/>
        <s v="Сады Придонья"/>
        <s v="Эрманн"/>
        <s v="Мистраль"/>
        <s v="Бабаевский"/>
        <s v="Белогорье"/>
        <s v="Снежана"/>
        <s v="Дарница"/>
        <s v="Черная Карта"/>
        <s v="Окраина"/>
        <s v="Домик в деревне"/>
        <s v="Дымов"/>
        <s v="Чудо"/>
        <s v="Lay's"/>
        <s v="Русский сахар"/>
        <s v="Посиделкино"/>
        <s v="Сырная долина"/>
        <s v="Тесс"/>
        <s v="Rich"/>
        <s v="Фрукты-Ягоды"/>
        <s v="Каравай"/>
        <s v="Ахмад"/>
        <s v="Беллакт"/>
        <s v="Русское море"/>
        <s v="Активиа"/>
        <s v="Гавриш"/>
        <s v="Русский Хлеб"/>
        <s v="Русская картошка"/>
        <s v="Nescafe"/>
        <s v="Балтийский берег"/>
        <s v="Националь"/>
        <s v="Hochland"/>
        <s v="Estrella"/>
        <s v="Славянская"/>
        <s v="Фруктовый Рай"/>
        <s v="Красный Октябрь"/>
        <s v="Увелка"/>
        <s v="Агросахар"/>
        <s v="Салта"/>
        <s v="Славянка"/>
        <s v="Микоян"/>
        <s v="Ярмарка"/>
        <s v="Черкизово"/>
        <s v="Вимм-Билль-Данн"/>
        <s v="Семко"/>
        <s v="Green Garden"/>
        <s v="Tchibo"/>
      </sharedItems>
    </cacheField>
    <cacheField name="Средняя стоимость в категории по поставщику" numFmtId="0">
      <sharedItems containsSemiMixedTypes="0" containsString="0" containsNumber="1" minValue="82" maxValue="369.2"/>
    </cacheField>
    <cacheField name="Дата регистрации клиента" numFmtId="14">
      <sharedItems containsNonDate="0" containsDate="1" containsMixedTypes="1" minDate="2022-07-05T00:00:00" maxDate="2023-09-12T00:00:00"/>
    </cacheField>
    <cacheField name="Количество дней с момента регистрации" numFmtId="0">
      <sharedItems containsMixedTypes="1" containsNumber="1" containsInteger="1" minValue="164" maxValue="638"/>
    </cacheField>
    <cacheField name="Страна" numFmtId="0">
      <sharedItems count="6">
        <s v="Беларусь"/>
        <s v="Россия"/>
        <s v="Украина"/>
        <s v="Узбекистан"/>
        <s v="Таджикистан"/>
        <s v="не найдено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eg_gerasimchuk" refreshedDate="45753.099610300924" createdVersion="8" refreshedVersion="8" minRefreshableVersion="3" recordCount="434" xr:uid="{EE5D4968-9792-4FDF-985C-192A5FC43BDE}">
  <cacheSource type="worksheet">
    <worksheetSource name="Клиенты"/>
  </cacheSource>
  <cacheFields count="12">
    <cacheField name="id клиента" numFmtId="0">
      <sharedItems containsSemiMixedTypes="0" containsString="0" containsNumber="1" containsInteger="1" minValue="1" maxValue="499"/>
    </cacheField>
    <cacheField name="номер телефона клиента" numFmtId="0">
      <sharedItems/>
    </cacheField>
    <cacheField name="ФИО" numFmtId="0">
      <sharedItems/>
    </cacheField>
    <cacheField name="Программа лояльности клиента" numFmtId="0">
      <sharedItems count="2">
        <s v="да"/>
        <s v="нет"/>
      </sharedItems>
    </cacheField>
    <cacheField name="Дата регистрации клиента" numFmtId="14">
      <sharedItems containsSemiMixedTypes="0" containsNonDate="0" containsDate="1" containsString="0" minDate="2022-07-05T00:00:00" maxDate="2023-09-12T00:00:00"/>
    </cacheField>
    <cacheField name="Код телефонов" numFmtId="0">
      <sharedItems/>
    </cacheField>
    <cacheField name="Страна клиента" numFmtId="0">
      <sharedItems count="6">
        <s v="Таджикистан"/>
        <s v="Беларусь"/>
        <s v="Россия"/>
        <s v="Украина"/>
        <s v="Узбекистан"/>
        <s v="не найдено"/>
      </sharedItems>
    </cacheField>
    <cacheField name="Лайфтайм клиента" numFmtId="1">
      <sharedItems containsSemiMixedTypes="0" containsString="0" containsNumber="1" minValue="19.066666666666666" maxValue="33.533333333333331" count="435">
        <n v="27.2"/>
        <n v="20.100000000000001"/>
        <n v="31.833333333333332"/>
        <n v="30.733333333333334"/>
        <n v="33.233333333333334"/>
        <n v="19.266666666666666"/>
        <n v="29.066666666666666"/>
        <n v="29.566666666666666"/>
        <n v="27.233333333333334"/>
        <n v="26.1"/>
        <n v="31.666666666666668"/>
        <n v="19.933333333333334"/>
        <n v="33.133333333333333"/>
        <n v="22.633333333333333"/>
        <n v="31.166666666666668"/>
        <n v="20.866666666666667"/>
        <n v="26.5"/>
        <n v="21.533333333333335"/>
        <n v="23.566666666666666"/>
        <n v="28"/>
        <n v="27"/>
        <n v="30.466666666666665"/>
        <n v="20.2"/>
        <n v="33.4"/>
        <n v="32.466666666666669"/>
        <n v="23.1"/>
        <n v="31.7"/>
        <n v="22.8"/>
        <n v="19.966666666666665"/>
        <n v="22.066666666666666"/>
        <n v="19.166666666666668"/>
        <n v="19.399999999999999"/>
        <n v="25.366666666666667"/>
        <n v="24.166666666666668"/>
        <n v="27.533333333333335"/>
        <n v="27.933333333333334"/>
        <n v="29.933333333333334"/>
        <n v="27.833333333333332"/>
        <n v="28.733333333333334"/>
        <n v="22.6"/>
        <n v="29.366666666666667"/>
        <n v="24.266666666666666"/>
        <n v="24.466666666666665"/>
        <n v="19.333333333333332"/>
        <n v="31.5"/>
        <n v="25.733333333333334"/>
        <n v="21.2"/>
        <n v="27.6"/>
        <n v="29.9"/>
        <n v="19.2"/>
        <n v="32.766666666666666"/>
        <n v="27.333333333333332"/>
        <n v="30.066666666666666"/>
        <n v="30.166666666666668"/>
        <n v="20.766666666666666"/>
        <n v="26.966666666666665"/>
        <n v="24.4"/>
        <n v="29.633333333333333"/>
        <n v="27.766666666666666"/>
        <n v="29.8"/>
        <n v="22.233333333333334"/>
        <n v="31.8"/>
        <n v="23"/>
        <n v="28.233333333333334"/>
        <n v="28.133333333333333"/>
        <n v="25.966666666666665"/>
        <n v="29.1"/>
        <n v="29.033333333333335"/>
        <n v="21.333333333333332"/>
        <n v="26.233333333333334"/>
        <n v="33.5"/>
        <n v="25.7"/>
        <n v="32.966666666666669"/>
        <n v="26.466666666666665"/>
        <n v="24.566666666666666"/>
        <n v="30.9"/>
        <n v="30.766666666666666"/>
        <n v="21.866666666666667"/>
        <n v="27.8"/>
        <n v="32.700000000000003"/>
        <n v="29.3"/>
        <n v="26.033333333333335"/>
        <n v="31.133333333333333"/>
        <n v="23.366666666666667"/>
        <n v="25.9"/>
        <n v="22.733333333333334"/>
        <n v="20.066666666666666"/>
        <n v="27.266666666666666"/>
        <n v="19.233333333333334"/>
        <n v="21.8"/>
        <n v="23.6"/>
        <n v="31.366666666666667"/>
        <n v="20.3"/>
        <n v="32.93333333333333"/>
        <n v="23.766666666666666"/>
        <n v="26.666666666666668"/>
        <n v="20.366666666666667"/>
        <n v="21.166666666666668"/>
        <n v="21.466666666666665"/>
        <n v="28.633333333333333"/>
        <n v="21.133333333333333"/>
        <n v="29"/>
        <n v="32.799999999999997"/>
        <n v="28.933333333333334"/>
        <n v="21.933333333333334"/>
        <n v="30.1"/>
        <n v="20.9"/>
        <n v="31.766666666666666"/>
        <n v="20.633333333333333"/>
        <n v="21.5"/>
        <n v="20.6"/>
        <n v="22.7"/>
        <n v="26.4"/>
        <n v="33.166666666666664"/>
        <n v="29.866666666666667"/>
        <n v="25.566666666666666"/>
        <n v="28.9"/>
        <n v="26.833333333333332"/>
        <n v="22.666666666666668"/>
        <n v="25.066666666666666"/>
        <n v="23.4"/>
        <n v="32.06666666666667"/>
        <n v="24.133333333333333"/>
        <n v="25.133333333333333"/>
        <n v="30.5"/>
        <n v="24.433333333333334"/>
        <n v="25.3"/>
        <n v="30.333333333333332"/>
        <n v="23.166666666666668"/>
        <n v="19.133333333333333"/>
        <n v="25.166666666666668"/>
        <n v="25.433333333333334"/>
        <n v="28.5"/>
        <n v="24.666666666666668"/>
        <n v="21.733333333333334"/>
        <n v="25.233333333333334"/>
        <n v="21.6"/>
        <n v="25.6"/>
        <n v="24.333333333333332"/>
        <n v="21.4"/>
        <n v="27.633333333333333"/>
        <n v="19.633333333333333"/>
        <n v="20.233333333333334"/>
        <n v="29.966666666666665"/>
        <n v="20.933333333333334"/>
        <n v="22.466666666666665"/>
        <n v="25.766666666666666"/>
        <n v="24.066666666666666"/>
        <n v="30.666666666666668"/>
        <n v="21.9"/>
        <n v="29.233333333333334"/>
        <n v="30.833333333333332"/>
        <n v="22.966666666666665"/>
        <n v="26.533333333333335"/>
        <n v="29.4"/>
        <n v="22.266666666666666"/>
        <n v="23.3"/>
        <n v="30.933333333333334"/>
        <n v="33.333333333333336"/>
        <n v="28.433333333333334"/>
        <n v="29.133333333333333"/>
        <n v="27.5"/>
        <n v="31.466666666666665"/>
        <n v="32.299999999999997"/>
        <n v="19.733333333333334"/>
        <n v="22.133333333333333"/>
        <n v="31.233333333333334"/>
        <n v="19.866666666666667"/>
        <n v="31.6"/>
        <n v="24.866666666666667"/>
        <n v="24.966666666666665"/>
        <n v="23.966666666666665"/>
        <n v="26.7"/>
        <n v="21.066666666666666"/>
        <n v="26.066666666666666"/>
        <n v="32.033333333333331"/>
        <n v="27.1"/>
        <n v="28.366666666666667"/>
        <n v="23.333333333333332"/>
        <n v="33.366666666666667"/>
        <n v="33.533333333333331"/>
        <n v="31.4"/>
        <n v="31.433333333333334"/>
        <n v="32.4"/>
        <n v="31.9"/>
        <n v="28.466666666666665"/>
        <n v="24.933333333333334"/>
        <n v="29.533333333333335"/>
        <n v="20.266666666666666"/>
        <n v="25.466666666666665"/>
        <n v="25.4"/>
        <n v="20.5"/>
        <n v="30.366666666666667"/>
        <n v="31.866666666666667"/>
        <n v="27.666666666666668"/>
        <n v="23.933333333333334"/>
        <n v="21.033333333333335"/>
        <n v="25.2"/>
        <n v="19.5"/>
        <n v="22.366666666666667"/>
        <n v="22.766666666666666"/>
        <n v="23.133333333333333"/>
        <n v="19.766666666666666"/>
        <n v="29.833333333333332"/>
        <n v="26.933333333333334"/>
        <n v="23.5"/>
        <n v="26.433333333333334"/>
        <n v="25.266666666666666"/>
        <n v="33"/>
        <n v="32.666666666666664"/>
        <n v="20.733333333333334"/>
        <n v="30.233333333333334"/>
        <n v="24.9"/>
        <n v="28.766666666666666"/>
        <n v="23.533333333333335"/>
        <n v="23.233333333333334"/>
        <n v="19.8"/>
        <n v="22.166666666666668"/>
        <n v="31.1"/>
        <n v="25.033333333333335"/>
        <n v="29.666666666666668"/>
        <n v="30.2"/>
        <n v="29.166666666666668"/>
        <n v="19.3"/>
        <n v="24.766666666666666"/>
        <n v="22.3"/>
        <n v="30.633333333333333"/>
        <n v="19.100000000000001"/>
        <n v="33.06666666666667"/>
        <n v="32.233333333333334"/>
        <n v="25.866666666666667"/>
        <n v="23.266666666666666"/>
        <n v="27.066666666666666"/>
        <n v="32.166666666666664"/>
        <n v="32.6"/>
        <n v="31.2"/>
        <n v="21.266666666666666"/>
        <n v="24.6"/>
        <n v="28.066666666666666"/>
        <n v="21"/>
        <n v="33.266666666666666"/>
        <n v="24.3"/>
        <n v="28.4"/>
        <n v="25.633333333333333"/>
        <n v="23.9"/>
        <n v="20.333333333333332"/>
        <n v="19.600000000000001"/>
        <n v="19.433333333333334"/>
        <n v="32.633333333333333"/>
        <n v="21.966666666666665"/>
        <n v="27.966666666666665"/>
        <n v="26.3"/>
        <n v="29.6"/>
        <n v="24.233333333333334"/>
        <n v="29.466666666666665"/>
        <n v="28.333333333333332"/>
        <n v="26.366666666666667"/>
        <n v="23.666666666666668"/>
        <n v="22.833333333333332"/>
        <n v="20.833333333333332"/>
        <n v="20.166666666666668"/>
        <n v="22.4"/>
        <n v="21.433333333333334"/>
        <n v="22.566666666666666"/>
        <n v="28.966666666666665"/>
        <n v="27.9"/>
        <n v="22.433333333333334"/>
        <n v="25.5"/>
        <n v="25.933333333333334"/>
        <n v="30.6"/>
        <n v="20.466666666666665"/>
        <n v="33.200000000000003"/>
        <n v="25.833333333333332"/>
        <n v="28.166666666666668"/>
        <n v="20.7"/>
        <n v="19.7"/>
        <n v="22.2"/>
        <n v="24"/>
        <n v="21.633333333333333"/>
        <n v="32"/>
        <n v="23.433333333333334"/>
        <n v="26.866666666666667"/>
        <n v="27.366666666666667"/>
        <n v="30.266666666666666"/>
        <n v="24.633333333333333"/>
        <n v="25.666666666666668"/>
        <n v="22.5"/>
        <n v="26"/>
        <n v="21.1"/>
        <n v="27.033333333333335"/>
        <n v="26.566666666666666"/>
        <n v="26.133333333333333"/>
        <n v="30.033333333333335"/>
        <n v="22"/>
        <n v="26.266666666666666"/>
        <n v="20"/>
        <n v="33.466666666666669"/>
        <n v="30.533333333333335"/>
        <n v="26.333333333333332"/>
        <n v="22.9"/>
        <n v="26.8"/>
        <n v="23.7"/>
        <n v="32.833333333333336"/>
        <n v="21.666666666666668"/>
        <n v="21.833333333333332"/>
        <n v="32.9"/>
        <n v="33.43333333333333"/>
        <n v="29.266666666666666"/>
        <n v="20.566666666666666"/>
        <n v="20.033333333333335"/>
        <n v="21.366666666666667"/>
        <n v="24.733333333333334"/>
        <n v="19.566666666666666"/>
        <n v="23.066666666666666"/>
        <n v="33.299999999999997"/>
        <n v="31.633333333333333"/>
        <n v="31.333333333333332"/>
        <n v="23.466666666666665"/>
        <n v="25.1"/>
        <n v="31.266666666666666"/>
        <n v="20.8"/>
        <n v="32.56666666666667"/>
        <n v="32.333333333333336"/>
        <n v="23.8"/>
        <n v="32.133333333333333"/>
        <n v="21.766666666666666"/>
        <n v="26.166666666666668"/>
        <n v="23.2"/>
        <n v="24.533333333333335"/>
        <n v="29.766666666666666"/>
        <n v="22.866666666666667"/>
        <n v="29.733333333333334"/>
        <n v="30.866666666666667"/>
        <n v="32.366666666666667"/>
        <n v="31"/>
        <n v="31.566666666666666"/>
        <n v="31.533333333333335"/>
        <n v="22.333333333333332"/>
        <n v="24.5"/>
        <n v="29.333333333333332"/>
        <n v="27.566666666666666"/>
        <n v="23.033333333333335"/>
        <n v="28.666666666666668"/>
        <n v="27.466666666666665"/>
        <n v="20.966666666666665"/>
        <n v="24.7"/>
        <n v="27.3"/>
        <n v="28.8"/>
        <n v="28.266666666666666"/>
        <n v="31.966666666666665"/>
        <n v="27.166666666666668"/>
        <n v="29.433333333333334"/>
        <n v="19.466666666666665"/>
        <n v="23.866666666666667"/>
        <n v="31.033333333333335"/>
        <n v="32.266666666666666"/>
        <n v="30.966666666666665"/>
        <n v="22.933333333333334"/>
        <n v="24.366666666666667"/>
        <n v="21.7"/>
        <n v="31.3"/>
        <n v="30.3"/>
        <n v="24.8"/>
        <n v="28.1"/>
        <n v="32.866666666666667"/>
        <n v="28.033333333333335"/>
        <n v="28.866666666666667"/>
        <n v="22.533333333333335"/>
        <n v="31.933333333333334"/>
        <n v="19.899999999999999"/>
        <n v="26.6"/>
        <n v="27.733333333333334"/>
        <n v="27.133333333333333"/>
        <n v="28.3"/>
        <n v="30.8"/>
        <n v="23.833333333333332"/>
        <n v="19.833333333333332"/>
        <n v="26.2"/>
        <n v="29.5"/>
        <n v="20.533333333333335"/>
        <n v="28.833333333333332"/>
        <n v="20.399999999999999"/>
        <n v="30.4"/>
        <n v="28.566666666666666"/>
        <n v="30.133333333333333"/>
        <n v="26.733333333333334"/>
        <n v="26.9"/>
        <n v="21.566666666666666"/>
        <n v="24.1"/>
        <n v="22.033333333333335"/>
        <n v="28.533333333333335"/>
        <n v="25.333333333333332"/>
        <n v="32.200000000000003"/>
        <n v="30.566666666666666"/>
        <n v="25.533333333333335"/>
        <n v="29.7"/>
        <n v="19.666666666666668"/>
        <n v="32.43333333333333"/>
        <n v="28.2"/>
        <n v="33.033333333333331"/>
        <n v="29.2"/>
        <n v="32.1"/>
        <n v="27.866666666666667"/>
        <n v="26.766666666666666"/>
        <n v="25"/>
        <n v="23.633333333333333"/>
        <n v="21.233333333333334"/>
        <n v="30"/>
        <n v="20.666666666666668"/>
        <n v="28.7"/>
        <n v="27.4"/>
        <n v="30.7"/>
        <n v="32.733333333333334"/>
        <n v="27.433333333333334"/>
        <n v="24.033333333333335"/>
        <n v="24.833333333333332"/>
        <n v="22.1"/>
        <n v="24.2"/>
        <n v="32.533333333333331"/>
        <n v="19.533333333333335"/>
        <n v="23.733333333333334"/>
        <n v="30.433333333333334"/>
        <n v="31.733333333333334"/>
        <n v="31.066666666666666"/>
        <n v="21.3"/>
        <n v="20.133333333333333"/>
        <n v="32.5"/>
        <n v="25.8"/>
        <n v="26.633333333333333"/>
        <n v="33.1"/>
        <n v="27.7"/>
        <n v="19.366666666666667"/>
        <n v="28.6"/>
        <n v="20.433333333333334"/>
        <n v="19.066666666666666" u="1"/>
      </sharedItems>
    </cacheField>
    <cacheField name="Расчет среднего лайфтайма" numFmtId="1">
      <sharedItems containsSemiMixedTypes="0" containsString="0" containsNumber="1" minValue="19.033333333333335" maxValue="26.423622047244109"/>
    </cacheField>
    <cacheField name="Фамилия" numFmtId="0">
      <sharedItems/>
    </cacheField>
    <cacheField name="Имя" numFmtId="0">
      <sharedItems count="289">
        <s v="Евдокия"/>
        <s v="Елизавета"/>
        <s v="Вячеславович"/>
        <s v="Олимпий"/>
        <s v="Филипп"/>
        <s v="Брониславович"/>
        <s v="Терентьевич"/>
        <s v="Валерьевич"/>
        <s v="Геннадьевна"/>
        <s v="Олеговна"/>
        <s v="Юрьевна"/>
        <s v="Валентинович"/>
        <s v="Алексеевна"/>
        <s v="Архиповна"/>
        <s v="Егоровна"/>
        <s v="Ефимовна"/>
        <s v="Михайловна"/>
        <s v="Архипович"/>
        <s v="Владиславовна"/>
        <s v="Геннадиевна"/>
        <s v="Матвеевна"/>
        <s v="Касьян"/>
        <s v="Трифонович"/>
        <s v="Рудольфовна"/>
        <s v="Артемьевич"/>
        <s v="Игнатович"/>
        <s v="Гордеевич"/>
        <s v="Альбертовна"/>
        <s v="Игоревна"/>
        <s v="Ивановна"/>
        <s v="Филипповна"/>
        <s v="Валериевна"/>
        <s v="Борисовна"/>
        <s v="Вилорович"/>
        <s v="Ермолаевич"/>
        <s v="София"/>
        <s v="Кузьма"/>
        <s v="Дмитриевич"/>
        <s v="Эраст"/>
        <s v="Раиса"/>
        <s v="Симон"/>
        <s v="Лука"/>
        <s v="Жанна"/>
        <s v="Агафья"/>
        <s v="Натан"/>
        <s v="Никодим"/>
        <s v="Анна"/>
        <s v="Антип"/>
        <s v="Дорофеевич"/>
        <s v="Любомир"/>
        <s v="Полина"/>
        <s v="Марфа"/>
        <s v="Артёмович"/>
        <s v="Захаровна"/>
        <s v="Кирилловна"/>
        <s v="Владимировна"/>
        <s v="Семеновна"/>
        <s v="Федосеевич"/>
        <s v="Леоновна"/>
        <s v="Милован"/>
        <s v="Анжелика"/>
        <s v="Игоревич"/>
        <s v="Георгиевна"/>
        <s v="Евгеньевна"/>
        <s v="Руслановна"/>
        <s v="Сергеевна"/>
        <s v="Жанович"/>
        <s v="Марсович"/>
        <s v="Ильинична"/>
        <s v="Наумовна"/>
        <s v="Карл"/>
        <s v="Фома"/>
        <s v="Ярослав"/>
        <s v="Иосифович"/>
        <s v="Орест"/>
        <s v="Алина"/>
        <s v="Адриан"/>
        <s v="Викентий"/>
        <s v="Валентина"/>
        <s v="Анжела"/>
        <s v="Матвей"/>
        <s v="Еремей"/>
        <s v="Родион"/>
        <s v="Арсеньевич"/>
        <s v="Воробьева"/>
        <s v="Ефимова"/>
        <s v="Миронова"/>
        <s v="Николаевна"/>
        <s v="Зуев"/>
        <s v="Копылов"/>
        <s v="Рыбаков"/>
        <s v="Савельев"/>
        <s v="Алевтина"/>
        <s v="Наина"/>
        <s v="Матвеевич"/>
        <s v="Василиса"/>
        <s v="Клавдия"/>
        <s v="Фомич"/>
        <s v="Сократ"/>
        <s v="Ульяна"/>
        <s v="Влас"/>
        <s v="Евсей"/>
        <s v="Людмила"/>
        <s v="Ипполит"/>
        <s v="Фёдорович"/>
        <s v="Филатович"/>
        <s v="Амос"/>
        <s v="Степановна"/>
        <s v="Антипович"/>
        <s v="Антонович"/>
        <s v="Тимур"/>
        <s v="Серафим"/>
        <s v="Януарий"/>
        <s v="Эдуардовна"/>
        <s v="Федоровна"/>
        <s v="Ратмир"/>
        <s v="Петровна"/>
        <s v="Тимофеевна"/>
        <s v="Артемовна"/>
        <s v="Яковлевна"/>
        <s v="Харлампьевич"/>
        <s v="Игорь"/>
        <s v="Бориславович"/>
        <s v="Вадим"/>
        <s v="Всеслав"/>
        <s v="Степан"/>
        <s v="Дарья"/>
        <s v="Епифан"/>
        <s v="Станиславовна"/>
        <s v="Аверьян"/>
        <s v="Никифор"/>
        <s v="Аристарх"/>
        <s v="Александра"/>
        <s v="Ефрем"/>
        <s v="Вячеславовна"/>
        <s v="Гостомысл"/>
        <s v="Таисия"/>
        <s v="Христофор"/>
        <s v="Вера"/>
        <s v="Глебович"/>
        <s v="Милица"/>
        <s v="Устинович"/>
        <s v="Феликсовна"/>
        <s v="Изотович"/>
        <s v="Анатольевна"/>
        <s v="Макаровна"/>
        <s v="Никифоровна"/>
        <s v="Робертовна"/>
        <s v="Лев"/>
        <s v="Никита"/>
        <s v="Ирина"/>
        <s v="Фадей"/>
        <s v="Феликсович"/>
        <s v="Харитонович"/>
        <s v="Тамара"/>
        <s v="Афанасьевич"/>
        <s v="Васильевич"/>
        <s v="Валерьян"/>
        <s v="Пелагея"/>
        <s v="Богдановна"/>
        <s v="Константиновна"/>
        <s v="Платон"/>
        <s v="Акулина"/>
        <s v="Прасковья"/>
        <s v="Элеонора"/>
        <s v="Ефимьевич"/>
        <s v="Мартьян"/>
        <s v="Эмилия"/>
        <s v="Адрианович"/>
        <s v="Леон"/>
        <s v="Феофан"/>
        <s v="Марина"/>
        <s v="Павел"/>
        <s v="Кузьминична"/>
        <s v="Демид"/>
        <s v="Севастьян"/>
        <s v="Нина"/>
        <s v="Евгения"/>
        <s v="Харлампович"/>
        <s v="Маргарита"/>
        <s v="Гурьевич"/>
        <s v="Аникей"/>
        <s v="Арефий"/>
        <s v="Софон"/>
        <s v="Эрнест"/>
        <s v="Романовна"/>
        <s v="Аверьянович"/>
        <s v="Арсенович"/>
        <s v="Андреевна"/>
        <s v="Болеславовна"/>
        <s v="Вадимовна"/>
        <s v="Игнатьевич"/>
        <s v="Борис"/>
        <s v="Харлампий"/>
        <s v="Ираида"/>
        <s v="Зиновьевич"/>
        <s v="Павловна"/>
        <s v="Валерианович"/>
        <s v="Тихонович"/>
        <s v="Анатольевич"/>
        <s v="Евпраксия"/>
        <s v="Елена"/>
        <s v="Ждановна"/>
        <s v="Яковлевич"/>
        <s v="Ксения"/>
        <s v="Августович"/>
        <s v="Захар"/>
        <s v="Анастасия"/>
        <s v="Иванна"/>
        <s v="Адамович"/>
        <s v="Филиппович"/>
        <s v="Давидович"/>
        <s v="Аверкий"/>
        <s v="Лора"/>
        <s v="Андроник"/>
        <s v="Евстафий"/>
        <s v="Майя"/>
        <s v="Феврония"/>
        <s v="Алла"/>
        <s v="Зосима"/>
        <s v="Пантелеймон"/>
        <s v="Ия"/>
        <s v="Чеслав"/>
        <s v="Феодосьевич"/>
        <s v="Венедиктович"/>
        <s v="Виленович"/>
        <s v="Светозар"/>
        <s v="Богдан"/>
        <s v="Зинаида"/>
        <s v="Гавриилович"/>
        <s v="Феоктистович"/>
        <s v="Натановна"/>
        <s v="Ростислав"/>
        <s v="Лидия"/>
        <s v="Ольга"/>
        <s v="Зоя"/>
        <s v="Анисим"/>
        <s v="Львовна"/>
        <s v="Аскольдовна"/>
        <s v="Кира"/>
        <s v="Федотович"/>
        <s v="Даниилович"/>
        <s v="Антоновна"/>
        <s v="Измаил"/>
        <s v="Боян"/>
        <s v="Силантий"/>
        <s v="Творимир"/>
        <s v="Егорович"/>
        <s v="Тимурович"/>
        <s v="Герасимович"/>
        <s v="Андреевич"/>
        <s v="Сила"/>
        <s v="Димитриевич"/>
        <s v="Модест"/>
        <s v="Богданович"/>
        <s v="Климент"/>
        <s v="Оксана"/>
        <s v="Татьяна"/>
        <s v="Борислав"/>
        <s v="Панкратий"/>
        <s v="Денисович"/>
        <s v="Юльевич"/>
        <s v="Владленович"/>
        <s v="Чеславович"/>
        <s v="Ильясович"/>
        <s v="Геннадий"/>
        <s v="Станислав"/>
        <s v="Светлана"/>
        <s v="Артурович"/>
        <s v="Аполлинарий"/>
        <s v="Евфросиния"/>
        <s v="Копылова"/>
        <s v="Степанова"/>
        <s v="Евграф"/>
        <s v="Милан"/>
        <s v="Аркадьевна"/>
        <s v="Радислав"/>
        <s v="Ангелина"/>
        <s v="Ааронович"/>
        <s v="Юлия"/>
        <s v="Демьянович"/>
        <s v="Глеб"/>
        <s v="Антонина"/>
        <s v="Авдеевич"/>
        <s v="Екатерина"/>
        <s v="Фадеевич"/>
        <s v="Филимонович"/>
        <s v="Мина"/>
        <e v="#VALUE!"/>
      </sharedItems>
    </cacheField>
    <cacheField name="Отчество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n v="4"/>
    <x v="0"/>
    <x v="0"/>
    <x v="0"/>
    <x v="0"/>
  </r>
  <r>
    <x v="1"/>
    <x v="1"/>
    <x v="1"/>
    <n v="3"/>
    <x v="1"/>
    <x v="1"/>
    <x v="1"/>
    <x v="1"/>
  </r>
  <r>
    <x v="2"/>
    <x v="2"/>
    <x v="2"/>
    <n v="5"/>
    <x v="2"/>
    <x v="2"/>
    <x v="2"/>
    <x v="2"/>
  </r>
  <r>
    <x v="3"/>
    <x v="3"/>
    <x v="3"/>
    <n v="5"/>
    <x v="3"/>
    <x v="3"/>
    <x v="3"/>
    <x v="3"/>
  </r>
  <r>
    <x v="4"/>
    <x v="4"/>
    <x v="4"/>
    <n v="2"/>
    <x v="4"/>
    <x v="4"/>
    <x v="4"/>
    <x v="4"/>
  </r>
  <r>
    <x v="5"/>
    <x v="5"/>
    <x v="5"/>
    <n v="2"/>
    <x v="5"/>
    <x v="5"/>
    <x v="0"/>
    <x v="5"/>
  </r>
  <r>
    <x v="6"/>
    <x v="6"/>
    <x v="6"/>
    <n v="5"/>
    <x v="6"/>
    <x v="6"/>
    <x v="5"/>
    <x v="6"/>
  </r>
  <r>
    <x v="7"/>
    <x v="7"/>
    <x v="7"/>
    <n v="4"/>
    <x v="7"/>
    <x v="7"/>
    <x v="6"/>
    <x v="7"/>
  </r>
  <r>
    <x v="8"/>
    <x v="8"/>
    <x v="8"/>
    <n v="5"/>
    <x v="8"/>
    <x v="8"/>
    <x v="7"/>
    <x v="8"/>
  </r>
  <r>
    <x v="9"/>
    <x v="9"/>
    <x v="9"/>
    <n v="2"/>
    <x v="9"/>
    <x v="9"/>
    <x v="5"/>
    <x v="9"/>
  </r>
  <r>
    <x v="10"/>
    <x v="10"/>
    <x v="1"/>
    <n v="2"/>
    <x v="10"/>
    <x v="10"/>
    <x v="5"/>
    <x v="10"/>
  </r>
  <r>
    <x v="11"/>
    <x v="11"/>
    <x v="10"/>
    <n v="5"/>
    <x v="11"/>
    <x v="11"/>
    <x v="6"/>
    <x v="11"/>
  </r>
  <r>
    <x v="12"/>
    <x v="12"/>
    <x v="11"/>
    <n v="3"/>
    <x v="12"/>
    <x v="12"/>
    <x v="2"/>
    <x v="12"/>
  </r>
  <r>
    <x v="13"/>
    <x v="13"/>
    <x v="12"/>
    <n v="4"/>
    <x v="13"/>
    <x v="13"/>
    <x v="3"/>
    <x v="13"/>
  </r>
  <r>
    <x v="14"/>
    <x v="14"/>
    <x v="13"/>
    <n v="1"/>
    <x v="14"/>
    <x v="14"/>
    <x v="5"/>
    <x v="14"/>
  </r>
  <r>
    <x v="15"/>
    <x v="15"/>
    <x v="14"/>
    <n v="3"/>
    <x v="15"/>
    <x v="15"/>
    <x v="6"/>
    <x v="15"/>
  </r>
  <r>
    <x v="16"/>
    <x v="16"/>
    <x v="15"/>
    <n v="5"/>
    <x v="16"/>
    <x v="16"/>
    <x v="8"/>
    <x v="16"/>
  </r>
  <r>
    <x v="17"/>
    <x v="17"/>
    <x v="16"/>
    <n v="2"/>
    <x v="17"/>
    <x v="17"/>
    <x v="2"/>
    <x v="17"/>
  </r>
  <r>
    <x v="18"/>
    <x v="18"/>
    <x v="12"/>
    <n v="5"/>
    <x v="18"/>
    <x v="18"/>
    <x v="9"/>
    <x v="18"/>
  </r>
  <r>
    <x v="19"/>
    <x v="19"/>
    <x v="17"/>
    <n v="2"/>
    <x v="19"/>
    <x v="19"/>
    <x v="9"/>
    <x v="19"/>
  </r>
  <r>
    <x v="20"/>
    <x v="20"/>
    <x v="18"/>
    <n v="2"/>
    <x v="20"/>
    <x v="20"/>
    <x v="0"/>
    <x v="20"/>
  </r>
  <r>
    <x v="21"/>
    <x v="21"/>
    <x v="19"/>
    <n v="2"/>
    <x v="21"/>
    <x v="21"/>
    <x v="6"/>
    <x v="21"/>
  </r>
  <r>
    <x v="22"/>
    <x v="18"/>
    <x v="20"/>
    <n v="2"/>
    <x v="22"/>
    <x v="22"/>
    <x v="10"/>
    <x v="22"/>
  </r>
  <r>
    <x v="23"/>
    <x v="22"/>
    <x v="21"/>
    <n v="4"/>
    <x v="23"/>
    <x v="23"/>
    <x v="7"/>
    <x v="23"/>
  </r>
  <r>
    <x v="24"/>
    <x v="23"/>
    <x v="22"/>
    <n v="1"/>
    <x v="24"/>
    <x v="24"/>
    <x v="4"/>
    <x v="24"/>
  </r>
  <r>
    <x v="25"/>
    <x v="24"/>
    <x v="23"/>
    <n v="1"/>
    <x v="25"/>
    <x v="25"/>
    <x v="8"/>
    <x v="25"/>
  </r>
  <r>
    <x v="26"/>
    <x v="25"/>
    <x v="24"/>
    <n v="5"/>
    <x v="26"/>
    <x v="26"/>
    <x v="11"/>
    <x v="26"/>
  </r>
  <r>
    <x v="27"/>
    <x v="26"/>
    <x v="25"/>
    <n v="1"/>
    <x v="27"/>
    <x v="27"/>
    <x v="0"/>
    <x v="27"/>
  </r>
  <r>
    <x v="28"/>
    <x v="27"/>
    <x v="26"/>
    <n v="4"/>
    <x v="28"/>
    <x v="28"/>
    <x v="0"/>
    <x v="28"/>
  </r>
  <r>
    <x v="29"/>
    <x v="28"/>
    <x v="12"/>
    <n v="1"/>
    <x v="29"/>
    <x v="29"/>
    <x v="2"/>
    <x v="29"/>
  </r>
  <r>
    <x v="30"/>
    <x v="29"/>
    <x v="27"/>
    <n v="5"/>
    <x v="30"/>
    <x v="30"/>
    <x v="12"/>
    <x v="30"/>
  </r>
  <r>
    <x v="31"/>
    <x v="30"/>
    <x v="28"/>
    <n v="3"/>
    <x v="31"/>
    <x v="31"/>
    <x v="13"/>
    <x v="31"/>
  </r>
  <r>
    <x v="32"/>
    <x v="31"/>
    <x v="29"/>
    <n v="1"/>
    <x v="32"/>
    <x v="32"/>
    <x v="12"/>
    <x v="32"/>
  </r>
  <r>
    <x v="33"/>
    <x v="32"/>
    <x v="30"/>
    <n v="1"/>
    <x v="33"/>
    <x v="33"/>
    <x v="5"/>
    <x v="33"/>
  </r>
  <r>
    <x v="34"/>
    <x v="33"/>
    <x v="31"/>
    <n v="2"/>
    <x v="34"/>
    <x v="34"/>
    <x v="2"/>
    <x v="34"/>
  </r>
  <r>
    <x v="35"/>
    <x v="34"/>
    <x v="32"/>
    <n v="1"/>
    <x v="35"/>
    <x v="35"/>
    <x v="9"/>
    <x v="35"/>
  </r>
  <r>
    <x v="36"/>
    <x v="35"/>
    <x v="33"/>
    <n v="4"/>
    <x v="36"/>
    <x v="36"/>
    <x v="14"/>
    <x v="36"/>
  </r>
  <r>
    <x v="37"/>
    <x v="36"/>
    <x v="34"/>
    <n v="3"/>
    <x v="37"/>
    <x v="37"/>
    <x v="0"/>
    <x v="37"/>
  </r>
  <r>
    <x v="38"/>
    <x v="37"/>
    <x v="35"/>
    <n v="2"/>
    <x v="38"/>
    <x v="38"/>
    <x v="15"/>
    <x v="38"/>
  </r>
  <r>
    <x v="39"/>
    <x v="38"/>
    <x v="36"/>
    <n v="3"/>
    <x v="39"/>
    <x v="39"/>
    <x v="6"/>
    <x v="39"/>
  </r>
  <r>
    <x v="40"/>
    <x v="39"/>
    <x v="37"/>
    <n v="3"/>
    <x v="40"/>
    <x v="40"/>
    <x v="4"/>
    <x v="40"/>
  </r>
  <r>
    <x v="41"/>
    <x v="40"/>
    <x v="38"/>
    <n v="1"/>
    <x v="41"/>
    <x v="41"/>
    <x v="16"/>
    <x v="41"/>
  </r>
  <r>
    <x v="42"/>
    <x v="41"/>
    <x v="39"/>
    <n v="3"/>
    <x v="42"/>
    <x v="42"/>
    <x v="1"/>
    <x v="42"/>
  </r>
  <r>
    <x v="43"/>
    <x v="42"/>
    <x v="40"/>
    <n v="2"/>
    <x v="43"/>
    <x v="43"/>
    <x v="11"/>
    <x v="43"/>
  </r>
  <r>
    <x v="44"/>
    <x v="23"/>
    <x v="41"/>
    <n v="4"/>
    <x v="44"/>
    <x v="44"/>
    <x v="8"/>
    <x v="44"/>
  </r>
  <r>
    <x v="45"/>
    <x v="43"/>
    <x v="42"/>
    <n v="1"/>
    <x v="45"/>
    <x v="45"/>
    <x v="7"/>
    <x v="35"/>
  </r>
  <r>
    <x v="46"/>
    <x v="44"/>
    <x v="43"/>
    <n v="5"/>
    <x v="46"/>
    <x v="46"/>
    <x v="1"/>
    <x v="45"/>
  </r>
  <r>
    <x v="47"/>
    <x v="45"/>
    <x v="44"/>
    <n v="4"/>
    <x v="47"/>
    <x v="47"/>
    <x v="9"/>
    <x v="46"/>
  </r>
  <r>
    <x v="48"/>
    <x v="15"/>
    <x v="45"/>
    <n v="1"/>
    <x v="48"/>
    <x v="42"/>
    <x v="8"/>
    <x v="18"/>
  </r>
  <r>
    <x v="49"/>
    <x v="46"/>
    <x v="24"/>
    <n v="4"/>
    <x v="49"/>
    <x v="48"/>
    <x v="15"/>
    <x v="47"/>
  </r>
  <r>
    <x v="50"/>
    <x v="47"/>
    <x v="46"/>
    <n v="2"/>
    <x v="50"/>
    <x v="49"/>
    <x v="14"/>
    <x v="48"/>
  </r>
  <r>
    <x v="51"/>
    <x v="48"/>
    <x v="47"/>
    <n v="3"/>
    <x v="51"/>
    <x v="50"/>
    <x v="11"/>
    <x v="49"/>
  </r>
  <r>
    <x v="52"/>
    <x v="49"/>
    <x v="48"/>
    <n v="1"/>
    <x v="52"/>
    <x v="51"/>
    <x v="2"/>
    <x v="50"/>
  </r>
  <r>
    <x v="53"/>
    <x v="50"/>
    <x v="49"/>
    <n v="3"/>
    <x v="53"/>
    <x v="52"/>
    <x v="14"/>
    <x v="51"/>
  </r>
  <r>
    <x v="54"/>
    <x v="51"/>
    <x v="50"/>
    <n v="5"/>
    <x v="54"/>
    <x v="53"/>
    <x v="5"/>
    <x v="52"/>
  </r>
  <r>
    <x v="55"/>
    <x v="52"/>
    <x v="51"/>
    <n v="1"/>
    <x v="55"/>
    <x v="43"/>
    <x v="9"/>
    <x v="53"/>
  </r>
  <r>
    <x v="56"/>
    <x v="53"/>
    <x v="52"/>
    <n v="1"/>
    <x v="56"/>
    <x v="54"/>
    <x v="6"/>
    <x v="54"/>
  </r>
  <r>
    <x v="57"/>
    <x v="54"/>
    <x v="53"/>
    <n v="1"/>
    <x v="57"/>
    <x v="55"/>
    <x v="17"/>
    <x v="55"/>
  </r>
  <r>
    <x v="58"/>
    <x v="55"/>
    <x v="54"/>
    <n v="4"/>
    <x v="58"/>
    <x v="56"/>
    <x v="8"/>
    <x v="56"/>
  </r>
  <r>
    <x v="59"/>
    <x v="56"/>
    <x v="55"/>
    <n v="5"/>
    <x v="59"/>
    <x v="57"/>
    <x v="7"/>
    <x v="44"/>
  </r>
  <r>
    <x v="60"/>
    <x v="57"/>
    <x v="55"/>
    <n v="5"/>
    <x v="59"/>
    <x v="58"/>
    <x v="7"/>
    <x v="57"/>
  </r>
  <r>
    <x v="61"/>
    <x v="58"/>
    <x v="24"/>
    <n v="2"/>
    <x v="60"/>
    <x v="59"/>
    <x v="1"/>
    <x v="58"/>
  </r>
  <r>
    <x v="62"/>
    <x v="59"/>
    <x v="56"/>
    <n v="3"/>
    <x v="61"/>
    <x v="33"/>
    <x v="11"/>
    <x v="59"/>
  </r>
  <r>
    <x v="63"/>
    <x v="60"/>
    <x v="57"/>
    <n v="5"/>
    <x v="62"/>
    <x v="60"/>
    <x v="9"/>
    <x v="60"/>
  </r>
  <r>
    <x v="64"/>
    <x v="61"/>
    <x v="58"/>
    <n v="2"/>
    <x v="63"/>
    <x v="61"/>
    <x v="10"/>
    <x v="61"/>
  </r>
  <r>
    <x v="65"/>
    <x v="62"/>
    <x v="59"/>
    <n v="3"/>
    <x v="64"/>
    <x v="62"/>
    <x v="11"/>
    <x v="62"/>
  </r>
  <r>
    <x v="66"/>
    <x v="63"/>
    <x v="60"/>
    <n v="2"/>
    <x v="65"/>
    <x v="63"/>
    <x v="13"/>
    <x v="63"/>
  </r>
  <r>
    <x v="67"/>
    <x v="64"/>
    <x v="61"/>
    <n v="2"/>
    <x v="44"/>
    <x v="64"/>
    <x v="13"/>
    <x v="64"/>
  </r>
  <r>
    <x v="68"/>
    <x v="65"/>
    <x v="62"/>
    <n v="5"/>
    <x v="66"/>
    <x v="65"/>
    <x v="7"/>
    <x v="65"/>
  </r>
  <r>
    <x v="69"/>
    <x v="17"/>
    <x v="63"/>
    <n v="3"/>
    <x v="67"/>
    <x v="66"/>
    <x v="0"/>
    <x v="66"/>
  </r>
  <r>
    <x v="70"/>
    <x v="66"/>
    <x v="64"/>
    <n v="1"/>
    <x v="68"/>
    <x v="67"/>
    <x v="14"/>
    <x v="67"/>
  </r>
  <r>
    <x v="71"/>
    <x v="67"/>
    <x v="65"/>
    <n v="2"/>
    <x v="69"/>
    <x v="68"/>
    <x v="17"/>
    <x v="68"/>
  </r>
  <r>
    <x v="72"/>
    <x v="68"/>
    <x v="66"/>
    <n v="2"/>
    <x v="70"/>
    <x v="69"/>
    <x v="9"/>
    <x v="36"/>
  </r>
  <r>
    <x v="73"/>
    <x v="69"/>
    <x v="67"/>
    <n v="4"/>
    <x v="71"/>
    <x v="70"/>
    <x v="9"/>
    <x v="69"/>
  </r>
  <r>
    <x v="74"/>
    <x v="70"/>
    <x v="68"/>
    <n v="4"/>
    <x v="72"/>
    <x v="71"/>
    <x v="10"/>
    <x v="70"/>
  </r>
  <r>
    <x v="75"/>
    <x v="71"/>
    <x v="41"/>
    <n v="1"/>
    <x v="73"/>
    <x v="72"/>
    <x v="7"/>
    <x v="71"/>
  </r>
  <r>
    <x v="76"/>
    <x v="72"/>
    <x v="69"/>
    <n v="2"/>
    <x v="74"/>
    <x v="73"/>
    <x v="15"/>
    <x v="72"/>
  </r>
  <r>
    <x v="77"/>
    <x v="73"/>
    <x v="70"/>
    <n v="4"/>
    <x v="75"/>
    <x v="74"/>
    <x v="2"/>
    <x v="73"/>
  </r>
  <r>
    <x v="78"/>
    <x v="74"/>
    <x v="71"/>
    <n v="1"/>
    <x v="76"/>
    <x v="75"/>
    <x v="17"/>
    <x v="74"/>
  </r>
  <r>
    <x v="79"/>
    <x v="75"/>
    <x v="72"/>
    <n v="5"/>
    <x v="77"/>
    <x v="76"/>
    <x v="7"/>
    <x v="75"/>
  </r>
  <r>
    <x v="80"/>
    <x v="13"/>
    <x v="73"/>
    <n v="2"/>
    <x v="78"/>
    <x v="24"/>
    <x v="18"/>
    <x v="12"/>
  </r>
  <r>
    <x v="81"/>
    <x v="76"/>
    <x v="74"/>
    <n v="4"/>
    <x v="79"/>
    <x v="77"/>
    <x v="17"/>
    <x v="76"/>
  </r>
  <r>
    <x v="82"/>
    <x v="77"/>
    <x v="75"/>
    <n v="5"/>
    <x v="80"/>
    <x v="78"/>
    <x v="1"/>
    <x v="42"/>
  </r>
  <r>
    <x v="83"/>
    <x v="78"/>
    <x v="76"/>
    <n v="1"/>
    <x v="81"/>
    <x v="69"/>
    <x v="14"/>
    <x v="77"/>
  </r>
  <r>
    <x v="84"/>
    <x v="79"/>
    <x v="77"/>
    <n v="1"/>
    <x v="82"/>
    <x v="79"/>
    <x v="9"/>
    <x v="78"/>
  </r>
  <r>
    <x v="85"/>
    <x v="80"/>
    <x v="78"/>
    <n v="5"/>
    <x v="83"/>
    <x v="80"/>
    <x v="15"/>
    <x v="79"/>
  </r>
  <r>
    <x v="86"/>
    <x v="81"/>
    <x v="79"/>
    <n v="2"/>
    <x v="84"/>
    <x v="81"/>
    <x v="0"/>
    <x v="80"/>
  </r>
  <r>
    <x v="87"/>
    <x v="61"/>
    <x v="80"/>
    <n v="2"/>
    <x v="85"/>
    <x v="82"/>
    <x v="9"/>
    <x v="81"/>
  </r>
  <r>
    <x v="88"/>
    <x v="39"/>
    <x v="81"/>
    <n v="2"/>
    <x v="86"/>
    <x v="83"/>
    <x v="17"/>
    <x v="82"/>
  </r>
  <r>
    <x v="89"/>
    <x v="66"/>
    <x v="82"/>
    <n v="5"/>
    <x v="87"/>
    <x v="84"/>
    <x v="15"/>
    <x v="83"/>
  </r>
  <r>
    <x v="90"/>
    <x v="82"/>
    <x v="36"/>
    <n v="1"/>
    <x v="88"/>
    <x v="85"/>
    <x v="4"/>
    <x v="84"/>
  </r>
  <r>
    <x v="91"/>
    <x v="83"/>
    <x v="83"/>
    <n v="2"/>
    <x v="0"/>
    <x v="86"/>
    <x v="18"/>
    <x v="85"/>
  </r>
  <r>
    <x v="92"/>
    <x v="84"/>
    <x v="84"/>
    <n v="1"/>
    <x v="89"/>
    <x v="87"/>
    <x v="16"/>
    <x v="86"/>
  </r>
  <r>
    <x v="93"/>
    <x v="85"/>
    <x v="5"/>
    <n v="1"/>
    <x v="90"/>
    <x v="88"/>
    <x v="13"/>
    <x v="87"/>
  </r>
  <r>
    <x v="94"/>
    <x v="86"/>
    <x v="85"/>
    <n v="1"/>
    <x v="91"/>
    <x v="89"/>
    <x v="19"/>
    <x v="48"/>
  </r>
  <r>
    <x v="95"/>
    <x v="87"/>
    <x v="10"/>
    <n v="1"/>
    <x v="92"/>
    <x v="90"/>
    <x v="9"/>
    <x v="88"/>
  </r>
  <r>
    <x v="96"/>
    <x v="88"/>
    <x v="86"/>
    <n v="2"/>
    <x v="93"/>
    <x v="91"/>
    <x v="17"/>
    <x v="89"/>
  </r>
  <r>
    <x v="97"/>
    <x v="89"/>
    <x v="87"/>
    <n v="1"/>
    <x v="94"/>
    <x v="92"/>
    <x v="5"/>
    <x v="37"/>
  </r>
  <r>
    <x v="98"/>
    <x v="90"/>
    <x v="88"/>
    <n v="2"/>
    <x v="95"/>
    <x v="93"/>
    <x v="5"/>
    <x v="90"/>
  </r>
  <r>
    <x v="99"/>
    <x v="91"/>
    <x v="89"/>
    <n v="3"/>
    <x v="96"/>
    <x v="94"/>
    <x v="18"/>
    <x v="91"/>
  </r>
  <r>
    <x v="100"/>
    <x v="92"/>
    <x v="36"/>
    <n v="4"/>
    <x v="97"/>
    <x v="95"/>
    <x v="17"/>
    <x v="92"/>
  </r>
  <r>
    <x v="101"/>
    <x v="86"/>
    <x v="15"/>
    <n v="5"/>
    <x v="16"/>
    <x v="96"/>
    <x v="2"/>
    <x v="93"/>
  </r>
  <r>
    <x v="102"/>
    <x v="93"/>
    <x v="90"/>
    <n v="2"/>
    <x v="98"/>
    <x v="25"/>
    <x v="5"/>
    <x v="94"/>
  </r>
  <r>
    <x v="103"/>
    <x v="94"/>
    <x v="16"/>
    <n v="4"/>
    <x v="99"/>
    <x v="97"/>
    <x v="19"/>
    <x v="95"/>
  </r>
  <r>
    <x v="104"/>
    <x v="95"/>
    <x v="91"/>
    <n v="4"/>
    <x v="100"/>
    <x v="98"/>
    <x v="4"/>
    <x v="96"/>
  </r>
  <r>
    <x v="105"/>
    <x v="96"/>
    <x v="92"/>
    <n v="3"/>
    <x v="101"/>
    <x v="64"/>
    <x v="2"/>
    <x v="97"/>
  </r>
  <r>
    <x v="106"/>
    <x v="97"/>
    <x v="93"/>
    <n v="2"/>
    <x v="102"/>
    <x v="99"/>
    <x v="11"/>
    <x v="98"/>
  </r>
  <r>
    <x v="107"/>
    <x v="98"/>
    <x v="94"/>
    <n v="3"/>
    <x v="103"/>
    <x v="100"/>
    <x v="14"/>
    <x v="99"/>
  </r>
  <r>
    <x v="108"/>
    <x v="98"/>
    <x v="42"/>
    <n v="3"/>
    <x v="104"/>
    <x v="101"/>
    <x v="2"/>
    <x v="100"/>
  </r>
  <r>
    <x v="109"/>
    <x v="99"/>
    <x v="69"/>
    <n v="3"/>
    <x v="105"/>
    <x v="102"/>
    <x v="3"/>
    <x v="14"/>
  </r>
  <r>
    <x v="110"/>
    <x v="100"/>
    <x v="95"/>
    <n v="4"/>
    <x v="95"/>
    <x v="103"/>
    <x v="9"/>
    <x v="101"/>
  </r>
  <r>
    <x v="111"/>
    <x v="101"/>
    <x v="51"/>
    <n v="5"/>
    <x v="106"/>
    <x v="55"/>
    <x v="19"/>
    <x v="102"/>
  </r>
  <r>
    <x v="112"/>
    <x v="102"/>
    <x v="96"/>
    <n v="2"/>
    <x v="107"/>
    <x v="104"/>
    <x v="6"/>
    <x v="103"/>
  </r>
  <r>
    <x v="113"/>
    <x v="103"/>
    <x v="97"/>
    <n v="1"/>
    <x v="108"/>
    <x v="105"/>
    <x v="9"/>
    <x v="104"/>
  </r>
  <r>
    <x v="114"/>
    <x v="104"/>
    <x v="98"/>
    <n v="1"/>
    <x v="109"/>
    <x v="106"/>
    <x v="12"/>
    <x v="105"/>
  </r>
  <r>
    <x v="115"/>
    <x v="105"/>
    <x v="41"/>
    <n v="1"/>
    <x v="73"/>
    <x v="107"/>
    <x v="9"/>
    <x v="106"/>
  </r>
  <r>
    <x v="116"/>
    <x v="106"/>
    <x v="99"/>
    <n v="3"/>
    <x v="41"/>
    <x v="108"/>
    <x v="16"/>
    <x v="107"/>
  </r>
  <r>
    <x v="117"/>
    <x v="107"/>
    <x v="100"/>
    <n v="2"/>
    <x v="58"/>
    <x v="109"/>
    <x v="6"/>
    <x v="108"/>
  </r>
  <r>
    <x v="118"/>
    <x v="108"/>
    <x v="101"/>
    <n v="3"/>
    <x v="110"/>
    <x v="110"/>
    <x v="14"/>
    <x v="109"/>
  </r>
  <r>
    <x v="119"/>
    <x v="107"/>
    <x v="102"/>
    <n v="5"/>
    <x v="111"/>
    <x v="20"/>
    <x v="15"/>
    <x v="110"/>
  </r>
  <r>
    <x v="120"/>
    <x v="91"/>
    <x v="103"/>
    <n v="4"/>
    <x v="112"/>
    <x v="111"/>
    <x v="17"/>
    <x v="111"/>
  </r>
  <r>
    <x v="121"/>
    <x v="109"/>
    <x v="104"/>
    <n v="5"/>
    <x v="113"/>
    <x v="112"/>
    <x v="11"/>
    <x v="88"/>
  </r>
  <r>
    <x v="122"/>
    <x v="110"/>
    <x v="105"/>
    <n v="4"/>
    <x v="114"/>
    <x v="72"/>
    <x v="16"/>
    <x v="94"/>
  </r>
  <r>
    <x v="123"/>
    <x v="111"/>
    <x v="106"/>
    <n v="2"/>
    <x v="115"/>
    <x v="113"/>
    <x v="14"/>
    <x v="112"/>
  </r>
  <r>
    <x v="124"/>
    <x v="112"/>
    <x v="29"/>
    <n v="1"/>
    <x v="32"/>
    <x v="114"/>
    <x v="7"/>
    <x v="77"/>
  </r>
  <r>
    <x v="125"/>
    <x v="96"/>
    <x v="107"/>
    <n v="5"/>
    <x v="116"/>
    <x v="115"/>
    <x v="12"/>
    <x v="113"/>
  </r>
  <r>
    <x v="126"/>
    <x v="78"/>
    <x v="108"/>
    <n v="5"/>
    <x v="117"/>
    <x v="116"/>
    <x v="2"/>
    <x v="114"/>
  </r>
  <r>
    <x v="127"/>
    <x v="113"/>
    <x v="109"/>
    <n v="1"/>
    <x v="118"/>
    <x v="105"/>
    <x v="18"/>
    <x v="115"/>
  </r>
  <r>
    <x v="128"/>
    <x v="114"/>
    <x v="110"/>
    <n v="1"/>
    <x v="119"/>
    <x v="117"/>
    <x v="18"/>
    <x v="116"/>
  </r>
  <r>
    <x v="129"/>
    <x v="95"/>
    <x v="111"/>
    <n v="1"/>
    <x v="120"/>
    <x v="118"/>
    <x v="8"/>
    <x v="117"/>
  </r>
  <r>
    <x v="130"/>
    <x v="115"/>
    <x v="3"/>
    <n v="5"/>
    <x v="3"/>
    <x v="119"/>
    <x v="10"/>
    <x v="118"/>
  </r>
  <r>
    <x v="131"/>
    <x v="34"/>
    <x v="112"/>
    <n v="2"/>
    <x v="121"/>
    <x v="120"/>
    <x v="1"/>
    <x v="119"/>
  </r>
  <r>
    <x v="132"/>
    <x v="98"/>
    <x v="113"/>
    <n v="1"/>
    <x v="122"/>
    <x v="67"/>
    <x v="3"/>
    <x v="120"/>
  </r>
  <r>
    <x v="133"/>
    <x v="29"/>
    <x v="114"/>
    <n v="5"/>
    <x v="123"/>
    <x v="121"/>
    <x v="8"/>
    <x v="121"/>
  </r>
  <r>
    <x v="134"/>
    <x v="98"/>
    <x v="115"/>
    <n v="4"/>
    <x v="124"/>
    <x v="122"/>
    <x v="18"/>
    <x v="122"/>
  </r>
  <r>
    <x v="135"/>
    <x v="116"/>
    <x v="116"/>
    <n v="2"/>
    <x v="125"/>
    <x v="123"/>
    <x v="14"/>
    <x v="123"/>
  </r>
  <r>
    <x v="136"/>
    <x v="117"/>
    <x v="117"/>
    <n v="3"/>
    <x v="126"/>
    <x v="124"/>
    <x v="6"/>
    <x v="124"/>
  </r>
  <r>
    <x v="137"/>
    <x v="118"/>
    <x v="39"/>
    <n v="3"/>
    <x v="42"/>
    <x v="9"/>
    <x v="4"/>
    <x v="125"/>
  </r>
  <r>
    <x v="138"/>
    <x v="119"/>
    <x v="118"/>
    <n v="5"/>
    <x v="127"/>
    <x v="81"/>
    <x v="4"/>
    <x v="126"/>
  </r>
  <r>
    <x v="139"/>
    <x v="59"/>
    <x v="119"/>
    <n v="4"/>
    <x v="128"/>
    <x v="125"/>
    <x v="10"/>
    <x v="127"/>
  </r>
  <r>
    <x v="140"/>
    <x v="120"/>
    <x v="44"/>
    <n v="1"/>
    <x v="129"/>
    <x v="126"/>
    <x v="10"/>
    <x v="128"/>
  </r>
  <r>
    <x v="141"/>
    <x v="121"/>
    <x v="29"/>
    <n v="3"/>
    <x v="130"/>
    <x v="27"/>
    <x v="10"/>
    <x v="129"/>
  </r>
  <r>
    <x v="142"/>
    <x v="122"/>
    <x v="120"/>
    <n v="1"/>
    <x v="131"/>
    <x v="53"/>
    <x v="19"/>
    <x v="130"/>
  </r>
  <r>
    <x v="143"/>
    <x v="123"/>
    <x v="121"/>
    <n v="4"/>
    <x v="132"/>
    <x v="127"/>
    <x v="6"/>
    <x v="112"/>
  </r>
  <r>
    <x v="144"/>
    <x v="124"/>
    <x v="122"/>
    <n v="5"/>
    <x v="133"/>
    <x v="128"/>
    <x v="4"/>
    <x v="87"/>
  </r>
  <r>
    <x v="145"/>
    <x v="125"/>
    <x v="123"/>
    <n v="1"/>
    <x v="134"/>
    <x v="129"/>
    <x v="9"/>
    <x v="95"/>
  </r>
  <r>
    <x v="146"/>
    <x v="126"/>
    <x v="124"/>
    <n v="2"/>
    <x v="135"/>
    <x v="130"/>
    <x v="16"/>
    <x v="75"/>
  </r>
  <r>
    <x v="147"/>
    <x v="127"/>
    <x v="125"/>
    <n v="4"/>
    <x v="136"/>
    <x v="24"/>
    <x v="9"/>
    <x v="131"/>
  </r>
  <r>
    <x v="148"/>
    <x v="128"/>
    <x v="126"/>
    <n v="4"/>
    <x v="137"/>
    <x v="131"/>
    <x v="4"/>
    <x v="132"/>
  </r>
  <r>
    <x v="149"/>
    <x v="129"/>
    <x v="10"/>
    <n v="4"/>
    <x v="138"/>
    <x v="44"/>
    <x v="12"/>
    <x v="49"/>
  </r>
  <r>
    <x v="150"/>
    <x v="130"/>
    <x v="105"/>
    <n v="5"/>
    <x v="139"/>
    <x v="132"/>
    <x v="2"/>
    <x v="65"/>
  </r>
  <r>
    <x v="151"/>
    <x v="131"/>
    <x v="127"/>
    <n v="4"/>
    <x v="140"/>
    <x v="133"/>
    <x v="4"/>
    <x v="133"/>
  </r>
  <r>
    <x v="152"/>
    <x v="70"/>
    <x v="128"/>
    <n v="4"/>
    <x v="141"/>
    <x v="133"/>
    <x v="16"/>
    <x v="134"/>
  </r>
  <r>
    <x v="153"/>
    <x v="28"/>
    <x v="58"/>
    <n v="2"/>
    <x v="63"/>
    <x v="89"/>
    <x v="15"/>
    <x v="135"/>
  </r>
  <r>
    <x v="154"/>
    <x v="132"/>
    <x v="129"/>
    <n v="4"/>
    <x v="142"/>
    <x v="134"/>
    <x v="7"/>
    <x v="116"/>
  </r>
  <r>
    <x v="155"/>
    <x v="133"/>
    <x v="130"/>
    <n v="2"/>
    <x v="143"/>
    <x v="135"/>
    <x v="8"/>
    <x v="60"/>
  </r>
  <r>
    <x v="156"/>
    <x v="134"/>
    <x v="131"/>
    <n v="5"/>
    <x v="144"/>
    <x v="136"/>
    <x v="17"/>
    <x v="136"/>
  </r>
  <r>
    <x v="157"/>
    <x v="135"/>
    <x v="132"/>
    <n v="2"/>
    <x v="145"/>
    <x v="62"/>
    <x v="11"/>
    <x v="21"/>
  </r>
  <r>
    <x v="158"/>
    <x v="136"/>
    <x v="133"/>
    <n v="3"/>
    <x v="146"/>
    <x v="137"/>
    <x v="8"/>
    <x v="137"/>
  </r>
  <r>
    <x v="159"/>
    <x v="137"/>
    <x v="134"/>
    <n v="3"/>
    <x v="147"/>
    <x v="138"/>
    <x v="2"/>
    <x v="138"/>
  </r>
  <r>
    <x v="160"/>
    <x v="138"/>
    <x v="135"/>
    <n v="2"/>
    <x v="148"/>
    <x v="139"/>
    <x v="5"/>
    <x v="58"/>
  </r>
  <r>
    <x v="161"/>
    <x v="139"/>
    <x v="101"/>
    <n v="1"/>
    <x v="149"/>
    <x v="140"/>
    <x v="9"/>
    <x v="139"/>
  </r>
  <r>
    <x v="162"/>
    <x v="140"/>
    <x v="136"/>
    <n v="2"/>
    <x v="150"/>
    <x v="141"/>
    <x v="0"/>
    <x v="140"/>
  </r>
  <r>
    <x v="163"/>
    <x v="141"/>
    <x v="137"/>
    <n v="1"/>
    <x v="151"/>
    <x v="142"/>
    <x v="2"/>
    <x v="65"/>
  </r>
  <r>
    <x v="164"/>
    <x v="41"/>
    <x v="138"/>
    <n v="3"/>
    <x v="152"/>
    <x v="143"/>
    <x v="13"/>
    <x v="141"/>
  </r>
  <r>
    <x v="165"/>
    <x v="114"/>
    <x v="139"/>
    <n v="5"/>
    <x v="153"/>
    <x v="9"/>
    <x v="9"/>
    <x v="41"/>
  </r>
  <r>
    <x v="166"/>
    <x v="142"/>
    <x v="140"/>
    <n v="2"/>
    <x v="154"/>
    <x v="19"/>
    <x v="9"/>
    <x v="142"/>
  </r>
  <r>
    <x v="167"/>
    <x v="143"/>
    <x v="141"/>
    <n v="3"/>
    <x v="155"/>
    <x v="144"/>
    <x v="2"/>
    <x v="143"/>
  </r>
  <r>
    <x v="168"/>
    <x v="144"/>
    <x v="142"/>
    <n v="2"/>
    <x v="156"/>
    <x v="26"/>
    <x v="17"/>
    <x v="144"/>
  </r>
  <r>
    <x v="169"/>
    <x v="145"/>
    <x v="143"/>
    <n v="1"/>
    <x v="157"/>
    <x v="145"/>
    <x v="19"/>
    <x v="145"/>
  </r>
  <r>
    <x v="170"/>
    <x v="69"/>
    <x v="87"/>
    <n v="4"/>
    <x v="150"/>
    <x v="146"/>
    <x v="1"/>
    <x v="146"/>
  </r>
  <r>
    <x v="171"/>
    <x v="146"/>
    <x v="48"/>
    <n v="1"/>
    <x v="52"/>
    <x v="147"/>
    <x v="3"/>
    <x v="147"/>
  </r>
  <r>
    <x v="172"/>
    <x v="147"/>
    <x v="142"/>
    <n v="1"/>
    <x v="158"/>
    <x v="148"/>
    <x v="4"/>
    <x v="148"/>
  </r>
  <r>
    <x v="173"/>
    <x v="148"/>
    <x v="144"/>
    <n v="2"/>
    <x v="159"/>
    <x v="149"/>
    <x v="4"/>
    <x v="149"/>
  </r>
  <r>
    <x v="174"/>
    <x v="149"/>
    <x v="145"/>
    <n v="2"/>
    <x v="160"/>
    <x v="150"/>
    <x v="16"/>
    <x v="150"/>
  </r>
  <r>
    <x v="175"/>
    <x v="150"/>
    <x v="146"/>
    <n v="5"/>
    <x v="161"/>
    <x v="151"/>
    <x v="19"/>
    <x v="151"/>
  </r>
  <r>
    <x v="176"/>
    <x v="151"/>
    <x v="40"/>
    <n v="3"/>
    <x v="162"/>
    <x v="152"/>
    <x v="14"/>
    <x v="152"/>
  </r>
  <r>
    <x v="177"/>
    <x v="152"/>
    <x v="116"/>
    <n v="4"/>
    <x v="163"/>
    <x v="149"/>
    <x v="2"/>
    <x v="153"/>
  </r>
  <r>
    <x v="178"/>
    <x v="153"/>
    <x v="147"/>
    <n v="2"/>
    <x v="164"/>
    <x v="153"/>
    <x v="15"/>
    <x v="137"/>
  </r>
  <r>
    <x v="179"/>
    <x v="154"/>
    <x v="64"/>
    <n v="1"/>
    <x v="68"/>
    <x v="154"/>
    <x v="13"/>
    <x v="17"/>
  </r>
  <r>
    <x v="180"/>
    <x v="155"/>
    <x v="27"/>
    <n v="5"/>
    <x v="30"/>
    <x v="155"/>
    <x v="18"/>
    <x v="154"/>
  </r>
  <r>
    <x v="181"/>
    <x v="23"/>
    <x v="148"/>
    <n v="3"/>
    <x v="165"/>
    <x v="20"/>
    <x v="14"/>
    <x v="155"/>
  </r>
  <r>
    <x v="182"/>
    <x v="21"/>
    <x v="149"/>
    <n v="3"/>
    <x v="166"/>
    <x v="92"/>
    <x v="19"/>
    <x v="91"/>
  </r>
  <r>
    <x v="183"/>
    <x v="156"/>
    <x v="150"/>
    <n v="1"/>
    <x v="167"/>
    <x v="156"/>
    <x v="0"/>
    <x v="76"/>
  </r>
  <r>
    <x v="184"/>
    <x v="55"/>
    <x v="151"/>
    <n v="2"/>
    <x v="168"/>
    <x v="154"/>
    <x v="3"/>
    <x v="156"/>
  </r>
  <r>
    <x v="185"/>
    <x v="157"/>
    <x v="152"/>
    <n v="2"/>
    <x v="169"/>
    <x v="119"/>
    <x v="8"/>
    <x v="60"/>
  </r>
  <r>
    <x v="186"/>
    <x v="158"/>
    <x v="153"/>
    <n v="1"/>
    <x v="170"/>
    <x v="157"/>
    <x v="8"/>
    <x v="135"/>
  </r>
  <r>
    <x v="187"/>
    <x v="159"/>
    <x v="154"/>
    <n v="1"/>
    <x v="171"/>
    <x v="158"/>
    <x v="18"/>
    <x v="157"/>
  </r>
  <r>
    <x v="188"/>
    <x v="41"/>
    <x v="53"/>
    <n v="1"/>
    <x v="57"/>
    <x v="67"/>
    <x v="1"/>
    <x v="158"/>
  </r>
  <r>
    <x v="189"/>
    <x v="160"/>
    <x v="128"/>
    <n v="4"/>
    <x v="141"/>
    <x v="159"/>
    <x v="4"/>
    <x v="63"/>
  </r>
  <r>
    <x v="190"/>
    <x v="161"/>
    <x v="70"/>
    <n v="4"/>
    <x v="75"/>
    <x v="160"/>
    <x v="0"/>
    <x v="159"/>
  </r>
  <r>
    <x v="191"/>
    <x v="77"/>
    <x v="65"/>
    <n v="1"/>
    <x v="172"/>
    <x v="161"/>
    <x v="1"/>
    <x v="160"/>
  </r>
  <r>
    <x v="192"/>
    <x v="162"/>
    <x v="155"/>
    <n v="3"/>
    <x v="173"/>
    <x v="162"/>
    <x v="0"/>
    <x v="66"/>
  </r>
  <r>
    <x v="193"/>
    <x v="85"/>
    <x v="63"/>
    <n v="2"/>
    <x v="174"/>
    <x v="163"/>
    <x v="8"/>
    <x v="48"/>
  </r>
  <r>
    <x v="194"/>
    <x v="163"/>
    <x v="106"/>
    <n v="1"/>
    <x v="175"/>
    <x v="164"/>
    <x v="17"/>
    <x v="161"/>
  </r>
  <r>
    <x v="195"/>
    <x v="26"/>
    <x v="104"/>
    <n v="4"/>
    <x v="90"/>
    <x v="165"/>
    <x v="14"/>
    <x v="162"/>
  </r>
  <r>
    <x v="196"/>
    <x v="164"/>
    <x v="156"/>
    <n v="3"/>
    <x v="176"/>
    <x v="166"/>
    <x v="7"/>
    <x v="163"/>
  </r>
  <r>
    <x v="197"/>
    <x v="165"/>
    <x v="157"/>
    <n v="4"/>
    <x v="177"/>
    <x v="18"/>
    <x v="19"/>
    <x v="53"/>
  </r>
  <r>
    <x v="198"/>
    <x v="166"/>
    <x v="139"/>
    <n v="2"/>
    <x v="37"/>
    <x v="92"/>
    <x v="2"/>
    <x v="19"/>
  </r>
  <r>
    <x v="199"/>
    <x v="167"/>
    <x v="158"/>
    <n v="5"/>
    <x v="178"/>
    <x v="167"/>
    <x v="10"/>
    <x v="164"/>
  </r>
  <r>
    <x v="200"/>
    <x v="168"/>
    <x v="159"/>
    <n v="1"/>
    <x v="143"/>
    <x v="168"/>
    <x v="13"/>
    <x v="41"/>
  </r>
  <r>
    <x v="201"/>
    <x v="169"/>
    <x v="160"/>
    <n v="2"/>
    <x v="176"/>
    <x v="99"/>
    <x v="13"/>
    <x v="48"/>
  </r>
  <r>
    <x v="202"/>
    <x v="170"/>
    <x v="130"/>
    <n v="1"/>
    <x v="179"/>
    <x v="47"/>
    <x v="10"/>
    <x v="165"/>
  </r>
  <r>
    <x v="203"/>
    <x v="171"/>
    <x v="103"/>
    <n v="1"/>
    <x v="180"/>
    <x v="169"/>
    <x v="16"/>
    <x v="166"/>
  </r>
  <r>
    <x v="204"/>
    <x v="18"/>
    <x v="161"/>
    <n v="4"/>
    <x v="181"/>
    <x v="170"/>
    <x v="7"/>
    <x v="167"/>
  </r>
  <r>
    <x v="205"/>
    <x v="172"/>
    <x v="162"/>
    <n v="1"/>
    <x v="182"/>
    <x v="171"/>
    <x v="9"/>
    <x v="146"/>
  </r>
  <r>
    <x v="206"/>
    <x v="173"/>
    <x v="163"/>
    <n v="5"/>
    <x v="183"/>
    <x v="172"/>
    <x v="9"/>
    <x v="79"/>
  </r>
  <r>
    <x v="207"/>
    <x v="137"/>
    <x v="34"/>
    <n v="2"/>
    <x v="184"/>
    <x v="173"/>
    <x v="4"/>
    <x v="168"/>
  </r>
  <r>
    <x v="208"/>
    <x v="174"/>
    <x v="5"/>
    <n v="4"/>
    <x v="185"/>
    <x v="83"/>
    <x v="7"/>
    <x v="169"/>
  </r>
  <r>
    <x v="209"/>
    <x v="175"/>
    <x v="164"/>
    <n v="5"/>
    <x v="186"/>
    <x v="174"/>
    <x v="10"/>
    <x v="170"/>
  </r>
  <r>
    <x v="210"/>
    <x v="176"/>
    <x v="165"/>
    <n v="4"/>
    <x v="187"/>
    <x v="175"/>
    <x v="12"/>
    <x v="171"/>
  </r>
  <r>
    <x v="211"/>
    <x v="177"/>
    <x v="166"/>
    <n v="4"/>
    <x v="188"/>
    <x v="176"/>
    <x v="17"/>
    <x v="172"/>
  </r>
  <r>
    <x v="212"/>
    <x v="178"/>
    <x v="167"/>
    <n v="5"/>
    <x v="189"/>
    <x v="177"/>
    <x v="5"/>
    <x v="173"/>
  </r>
  <r>
    <x v="213"/>
    <x v="117"/>
    <x v="168"/>
    <n v="1"/>
    <x v="190"/>
    <x v="170"/>
    <x v="16"/>
    <x v="95"/>
  </r>
  <r>
    <x v="214"/>
    <x v="179"/>
    <x v="169"/>
    <n v="3"/>
    <x v="191"/>
    <x v="178"/>
    <x v="8"/>
    <x v="156"/>
  </r>
  <r>
    <x v="215"/>
    <x v="107"/>
    <x v="100"/>
    <n v="1"/>
    <x v="192"/>
    <x v="179"/>
    <x v="2"/>
    <x v="42"/>
  </r>
  <r>
    <x v="216"/>
    <x v="180"/>
    <x v="144"/>
    <n v="3"/>
    <x v="193"/>
    <x v="180"/>
    <x v="7"/>
    <x v="174"/>
  </r>
  <r>
    <x v="217"/>
    <x v="73"/>
    <x v="170"/>
    <n v="5"/>
    <x v="194"/>
    <x v="181"/>
    <x v="1"/>
    <x v="175"/>
  </r>
  <r>
    <x v="218"/>
    <x v="181"/>
    <x v="20"/>
    <n v="2"/>
    <x v="22"/>
    <x v="182"/>
    <x v="14"/>
    <x v="176"/>
  </r>
  <r>
    <x v="219"/>
    <x v="134"/>
    <x v="171"/>
    <n v="5"/>
    <x v="195"/>
    <x v="183"/>
    <x v="9"/>
    <x v="61"/>
  </r>
  <r>
    <x v="220"/>
    <x v="71"/>
    <x v="172"/>
    <n v="3"/>
    <x v="196"/>
    <x v="184"/>
    <x v="6"/>
    <x v="74"/>
  </r>
  <r>
    <x v="221"/>
    <x v="133"/>
    <x v="173"/>
    <n v="1"/>
    <x v="197"/>
    <x v="185"/>
    <x v="8"/>
    <x v="47"/>
  </r>
  <r>
    <x v="222"/>
    <x v="182"/>
    <x v="62"/>
    <n v="5"/>
    <x v="66"/>
    <x v="111"/>
    <x v="0"/>
    <x v="1"/>
  </r>
  <r>
    <x v="223"/>
    <x v="162"/>
    <x v="174"/>
    <n v="4"/>
    <x v="198"/>
    <x v="186"/>
    <x v="10"/>
    <x v="177"/>
  </r>
  <r>
    <x v="224"/>
    <x v="123"/>
    <x v="27"/>
    <n v="5"/>
    <x v="30"/>
    <x v="187"/>
    <x v="0"/>
    <x v="178"/>
  </r>
  <r>
    <x v="225"/>
    <x v="179"/>
    <x v="169"/>
    <n v="2"/>
    <x v="199"/>
    <x v="188"/>
    <x v="14"/>
    <x v="179"/>
  </r>
  <r>
    <x v="226"/>
    <x v="183"/>
    <x v="150"/>
    <n v="1"/>
    <x v="167"/>
    <x v="189"/>
    <x v="9"/>
    <x v="180"/>
  </r>
  <r>
    <x v="227"/>
    <x v="184"/>
    <x v="22"/>
    <n v="4"/>
    <x v="200"/>
    <x v="48"/>
    <x v="1"/>
    <x v="80"/>
  </r>
  <r>
    <x v="228"/>
    <x v="57"/>
    <x v="175"/>
    <n v="5"/>
    <x v="201"/>
    <x v="157"/>
    <x v="15"/>
    <x v="181"/>
  </r>
  <r>
    <x v="229"/>
    <x v="185"/>
    <x v="176"/>
    <n v="3"/>
    <x v="202"/>
    <x v="136"/>
    <x v="17"/>
    <x v="49"/>
  </r>
  <r>
    <x v="230"/>
    <x v="24"/>
    <x v="51"/>
    <n v="4"/>
    <x v="203"/>
    <x v="190"/>
    <x v="4"/>
    <x v="182"/>
  </r>
  <r>
    <x v="231"/>
    <x v="169"/>
    <x v="177"/>
    <n v="4"/>
    <x v="115"/>
    <x v="191"/>
    <x v="2"/>
    <x v="96"/>
  </r>
  <r>
    <x v="232"/>
    <x v="186"/>
    <x v="164"/>
    <n v="1"/>
    <x v="204"/>
    <x v="116"/>
    <x v="15"/>
    <x v="183"/>
  </r>
  <r>
    <x v="233"/>
    <x v="187"/>
    <x v="178"/>
    <n v="2"/>
    <x v="205"/>
    <x v="192"/>
    <x v="10"/>
    <x v="184"/>
  </r>
  <r>
    <x v="234"/>
    <x v="188"/>
    <x v="100"/>
    <n v="3"/>
    <x v="206"/>
    <x v="193"/>
    <x v="13"/>
    <x v="182"/>
  </r>
  <r>
    <x v="235"/>
    <x v="189"/>
    <x v="179"/>
    <n v="3"/>
    <x v="207"/>
    <x v="194"/>
    <x v="1"/>
    <x v="185"/>
  </r>
  <r>
    <x v="236"/>
    <x v="190"/>
    <x v="180"/>
    <n v="3"/>
    <x v="208"/>
    <x v="195"/>
    <x v="13"/>
    <x v="51"/>
  </r>
  <r>
    <x v="237"/>
    <x v="183"/>
    <x v="181"/>
    <n v="5"/>
    <x v="209"/>
    <x v="196"/>
    <x v="5"/>
    <x v="186"/>
  </r>
  <r>
    <x v="238"/>
    <x v="161"/>
    <x v="182"/>
    <n v="1"/>
    <x v="210"/>
    <x v="197"/>
    <x v="1"/>
    <x v="127"/>
  </r>
  <r>
    <x v="239"/>
    <x v="77"/>
    <x v="38"/>
    <n v="4"/>
    <x v="211"/>
    <x v="198"/>
    <x v="14"/>
    <x v="142"/>
  </r>
  <r>
    <x v="240"/>
    <x v="191"/>
    <x v="183"/>
    <n v="1"/>
    <x v="212"/>
    <x v="199"/>
    <x v="4"/>
    <x v="187"/>
  </r>
  <r>
    <x v="241"/>
    <x v="192"/>
    <x v="98"/>
    <n v="1"/>
    <x v="109"/>
    <x v="200"/>
    <x v="16"/>
    <x v="188"/>
  </r>
  <r>
    <x v="242"/>
    <x v="193"/>
    <x v="184"/>
    <n v="5"/>
    <x v="213"/>
    <x v="201"/>
    <x v="19"/>
    <x v="189"/>
  </r>
  <r>
    <x v="243"/>
    <x v="194"/>
    <x v="185"/>
    <n v="5"/>
    <x v="214"/>
    <x v="202"/>
    <x v="10"/>
    <x v="26"/>
  </r>
  <r>
    <x v="244"/>
    <x v="63"/>
    <x v="186"/>
    <n v="2"/>
    <x v="215"/>
    <x v="0"/>
    <x v="7"/>
    <x v="71"/>
  </r>
  <r>
    <x v="245"/>
    <x v="98"/>
    <x v="25"/>
    <n v="5"/>
    <x v="216"/>
    <x v="203"/>
    <x v="4"/>
    <x v="165"/>
  </r>
  <r>
    <x v="246"/>
    <x v="45"/>
    <x v="187"/>
    <n v="5"/>
    <x v="217"/>
    <x v="204"/>
    <x v="16"/>
    <x v="157"/>
  </r>
  <r>
    <x v="247"/>
    <x v="195"/>
    <x v="188"/>
    <n v="5"/>
    <x v="218"/>
    <x v="92"/>
    <x v="4"/>
    <x v="162"/>
  </r>
  <r>
    <x v="248"/>
    <x v="196"/>
    <x v="189"/>
    <n v="1"/>
    <x v="219"/>
    <x v="184"/>
    <x v="17"/>
    <x v="138"/>
  </r>
  <r>
    <x v="249"/>
    <x v="33"/>
    <x v="190"/>
    <n v="1"/>
    <x v="220"/>
    <x v="205"/>
    <x v="0"/>
    <x v="190"/>
  </r>
  <r>
    <x v="250"/>
    <x v="197"/>
    <x v="153"/>
    <n v="5"/>
    <x v="221"/>
    <x v="119"/>
    <x v="15"/>
    <x v="191"/>
  </r>
  <r>
    <x v="251"/>
    <x v="198"/>
    <x v="191"/>
    <n v="3"/>
    <x v="222"/>
    <x v="206"/>
    <x v="7"/>
    <x v="192"/>
  </r>
  <r>
    <x v="252"/>
    <x v="199"/>
    <x v="192"/>
    <n v="4"/>
    <x v="223"/>
    <x v="131"/>
    <x v="6"/>
    <x v="166"/>
  </r>
  <r>
    <x v="253"/>
    <x v="48"/>
    <x v="135"/>
    <n v="1"/>
    <x v="224"/>
    <x v="168"/>
    <x v="1"/>
    <x v="160"/>
  </r>
  <r>
    <x v="254"/>
    <x v="13"/>
    <x v="114"/>
    <n v="4"/>
    <x v="225"/>
    <x v="207"/>
    <x v="14"/>
    <x v="193"/>
  </r>
  <r>
    <x v="255"/>
    <x v="200"/>
    <x v="193"/>
    <n v="4"/>
    <x v="226"/>
    <x v="208"/>
    <x v="16"/>
    <x v="194"/>
  </r>
  <r>
    <x v="256"/>
    <x v="54"/>
    <x v="110"/>
    <n v="5"/>
    <x v="227"/>
    <x v="37"/>
    <x v="0"/>
    <x v="195"/>
  </r>
  <r>
    <x v="257"/>
    <x v="201"/>
    <x v="194"/>
    <n v="5"/>
    <x v="228"/>
    <x v="110"/>
    <x v="11"/>
    <x v="196"/>
  </r>
  <r>
    <x v="258"/>
    <x v="202"/>
    <x v="195"/>
    <n v="4"/>
    <x v="229"/>
    <x v="209"/>
    <x v="16"/>
    <x v="197"/>
  </r>
  <r>
    <x v="259"/>
    <x v="190"/>
    <x v="47"/>
    <n v="1"/>
    <x v="230"/>
    <x v="94"/>
    <x v="13"/>
    <x v="198"/>
  </r>
  <r>
    <x v="260"/>
    <x v="203"/>
    <x v="196"/>
    <n v="1"/>
    <x v="231"/>
    <x v="96"/>
    <x v="4"/>
    <x v="41"/>
  </r>
  <r>
    <x v="261"/>
    <x v="204"/>
    <x v="197"/>
    <n v="1"/>
    <x v="232"/>
    <x v="114"/>
    <x v="2"/>
    <x v="165"/>
  </r>
  <r>
    <x v="262"/>
    <x v="205"/>
    <x v="113"/>
    <n v="2"/>
    <x v="233"/>
    <x v="210"/>
    <x v="10"/>
    <x v="30"/>
  </r>
  <r>
    <x v="263"/>
    <x v="206"/>
    <x v="198"/>
    <n v="2"/>
    <x v="234"/>
    <x v="211"/>
    <x v="18"/>
    <x v="199"/>
  </r>
  <r>
    <x v="264"/>
    <x v="207"/>
    <x v="30"/>
    <n v="2"/>
    <x v="235"/>
    <x v="212"/>
    <x v="7"/>
    <x v="200"/>
  </r>
  <r>
    <x v="265"/>
    <x v="10"/>
    <x v="199"/>
    <n v="2"/>
    <x v="236"/>
    <x v="25"/>
    <x v="11"/>
    <x v="201"/>
  </r>
  <r>
    <x v="266"/>
    <x v="208"/>
    <x v="200"/>
    <n v="5"/>
    <x v="237"/>
    <x v="81"/>
    <x v="9"/>
    <x v="202"/>
  </r>
  <r>
    <x v="267"/>
    <x v="117"/>
    <x v="34"/>
    <n v="1"/>
    <x v="238"/>
    <x v="119"/>
    <x v="6"/>
    <x v="86"/>
  </r>
  <r>
    <x v="268"/>
    <x v="209"/>
    <x v="201"/>
    <n v="3"/>
    <x v="239"/>
    <x v="134"/>
    <x v="14"/>
    <x v="203"/>
  </r>
  <r>
    <x v="269"/>
    <x v="176"/>
    <x v="143"/>
    <n v="2"/>
    <x v="240"/>
    <x v="45"/>
    <x v="0"/>
    <x v="204"/>
  </r>
  <r>
    <x v="270"/>
    <x v="85"/>
    <x v="202"/>
    <n v="2"/>
    <x v="241"/>
    <x v="213"/>
    <x v="16"/>
    <x v="79"/>
  </r>
  <r>
    <x v="271"/>
    <x v="77"/>
    <x v="203"/>
    <n v="2"/>
    <x v="242"/>
    <x v="214"/>
    <x v="11"/>
    <x v="205"/>
  </r>
  <r>
    <x v="272"/>
    <x v="11"/>
    <x v="204"/>
    <n v="4"/>
    <x v="243"/>
    <x v="215"/>
    <x v="17"/>
    <x v="206"/>
  </r>
  <r>
    <x v="273"/>
    <x v="210"/>
    <x v="205"/>
    <n v="3"/>
    <x v="244"/>
    <x v="178"/>
    <x v="17"/>
    <x v="16"/>
  </r>
  <r>
    <x v="274"/>
    <x v="211"/>
    <x v="10"/>
    <n v="2"/>
    <x v="245"/>
    <x v="216"/>
    <x v="2"/>
    <x v="207"/>
  </r>
  <r>
    <x v="275"/>
    <x v="173"/>
    <x v="206"/>
    <n v="1"/>
    <x v="246"/>
    <x v="217"/>
    <x v="4"/>
    <x v="104"/>
  </r>
  <r>
    <x v="276"/>
    <x v="23"/>
    <x v="165"/>
    <n v="1"/>
    <x v="247"/>
    <x v="63"/>
    <x v="7"/>
    <x v="127"/>
  </r>
  <r>
    <x v="277"/>
    <x v="158"/>
    <x v="207"/>
    <n v="4"/>
    <x v="248"/>
    <x v="21"/>
    <x v="10"/>
    <x v="208"/>
  </r>
  <r>
    <x v="278"/>
    <x v="212"/>
    <x v="208"/>
    <n v="3"/>
    <x v="249"/>
    <x v="100"/>
    <x v="9"/>
    <x v="159"/>
  </r>
  <r>
    <x v="279"/>
    <x v="213"/>
    <x v="104"/>
    <n v="3"/>
    <x v="250"/>
    <x v="171"/>
    <x v="15"/>
    <x v="209"/>
  </r>
  <r>
    <x v="280"/>
    <x v="113"/>
    <x v="107"/>
    <n v="4"/>
    <x v="251"/>
    <x v="218"/>
    <x v="11"/>
    <x v="101"/>
  </r>
  <r>
    <x v="281"/>
    <x v="214"/>
    <x v="148"/>
    <n v="3"/>
    <x v="165"/>
    <x v="219"/>
    <x v="7"/>
    <x v="193"/>
  </r>
  <r>
    <x v="282"/>
    <x v="50"/>
    <x v="209"/>
    <n v="3"/>
    <x v="223"/>
    <x v="75"/>
    <x v="0"/>
    <x v="139"/>
  </r>
  <r>
    <x v="283"/>
    <x v="215"/>
    <x v="210"/>
    <n v="5"/>
    <x v="252"/>
    <x v="124"/>
    <x v="6"/>
    <x v="40"/>
  </r>
  <r>
    <x v="284"/>
    <x v="106"/>
    <x v="110"/>
    <n v="1"/>
    <x v="119"/>
    <x v="220"/>
    <x v="19"/>
    <x v="68"/>
  </r>
  <r>
    <x v="285"/>
    <x v="216"/>
    <x v="211"/>
    <n v="3"/>
    <x v="121"/>
    <x v="91"/>
    <x v="18"/>
    <x v="210"/>
  </r>
  <r>
    <x v="286"/>
    <x v="208"/>
    <x v="212"/>
    <n v="3"/>
    <x v="253"/>
    <x v="221"/>
    <x v="12"/>
    <x v="211"/>
  </r>
  <r>
    <x v="287"/>
    <x v="217"/>
    <x v="81"/>
    <n v="2"/>
    <x v="86"/>
    <x v="64"/>
    <x v="3"/>
    <x v="175"/>
  </r>
  <r>
    <x v="288"/>
    <x v="34"/>
    <x v="213"/>
    <n v="5"/>
    <x v="254"/>
    <x v="76"/>
    <x v="16"/>
    <x v="144"/>
  </r>
  <r>
    <x v="289"/>
    <x v="6"/>
    <x v="214"/>
    <n v="4"/>
    <x v="255"/>
    <x v="222"/>
    <x v="7"/>
    <x v="212"/>
  </r>
  <r>
    <x v="290"/>
    <x v="100"/>
    <x v="215"/>
    <n v="5"/>
    <x v="256"/>
    <x v="128"/>
    <x v="16"/>
    <x v="213"/>
  </r>
  <r>
    <x v="291"/>
    <x v="218"/>
    <x v="115"/>
    <n v="4"/>
    <x v="124"/>
    <x v="218"/>
    <x v="10"/>
    <x v="214"/>
  </r>
  <r>
    <x v="292"/>
    <x v="219"/>
    <x v="216"/>
    <n v="2"/>
    <x v="90"/>
    <x v="177"/>
    <x v="9"/>
    <x v="21"/>
  </r>
  <r>
    <x v="293"/>
    <x v="220"/>
    <x v="64"/>
    <n v="5"/>
    <x v="257"/>
    <x v="223"/>
    <x v="2"/>
    <x v="215"/>
  </r>
  <r>
    <x v="294"/>
    <x v="221"/>
    <x v="217"/>
    <n v="3"/>
    <x v="258"/>
    <x v="150"/>
    <x v="15"/>
    <x v="216"/>
  </r>
  <r>
    <x v="295"/>
    <x v="222"/>
    <x v="218"/>
    <n v="3"/>
    <x v="259"/>
    <x v="224"/>
    <x v="8"/>
    <x v="217"/>
  </r>
  <r>
    <x v="296"/>
    <x v="223"/>
    <x v="48"/>
    <n v="5"/>
    <x v="260"/>
    <x v="170"/>
    <x v="14"/>
    <x v="210"/>
  </r>
  <r>
    <x v="297"/>
    <x v="224"/>
    <x v="48"/>
    <n v="1"/>
    <x v="52"/>
    <x v="225"/>
    <x v="19"/>
    <x v="218"/>
  </r>
  <r>
    <x v="298"/>
    <x v="169"/>
    <x v="15"/>
    <n v="3"/>
    <x v="261"/>
    <x v="85"/>
    <x v="13"/>
    <x v="109"/>
  </r>
  <r>
    <x v="299"/>
    <x v="225"/>
    <x v="219"/>
    <n v="4"/>
    <x v="262"/>
    <x v="226"/>
    <x v="13"/>
    <x v="219"/>
  </r>
  <r>
    <x v="300"/>
    <x v="107"/>
    <x v="220"/>
    <n v="5"/>
    <x v="263"/>
    <x v="132"/>
    <x v="4"/>
    <x v="176"/>
  </r>
  <r>
    <x v="301"/>
    <x v="226"/>
    <x v="221"/>
    <n v="4"/>
    <x v="264"/>
    <x v="227"/>
    <x v="6"/>
    <x v="114"/>
  </r>
  <r>
    <x v="302"/>
    <x v="227"/>
    <x v="222"/>
    <n v="3"/>
    <x v="265"/>
    <x v="52"/>
    <x v="3"/>
    <x v="42"/>
  </r>
  <r>
    <x v="303"/>
    <x v="228"/>
    <x v="223"/>
    <n v="4"/>
    <x v="20"/>
    <x v="228"/>
    <x v="10"/>
    <x v="64"/>
  </r>
  <r>
    <x v="304"/>
    <x v="229"/>
    <x v="167"/>
    <n v="5"/>
    <x v="189"/>
    <x v="229"/>
    <x v="18"/>
    <x v="220"/>
  </r>
  <r>
    <x v="305"/>
    <x v="230"/>
    <x v="224"/>
    <n v="1"/>
    <x v="160"/>
    <x v="230"/>
    <x v="19"/>
    <x v="189"/>
  </r>
  <r>
    <x v="306"/>
    <x v="231"/>
    <x v="225"/>
    <n v="5"/>
    <x v="266"/>
    <x v="231"/>
    <x v="7"/>
    <x v="157"/>
  </r>
  <r>
    <x v="307"/>
    <x v="232"/>
    <x v="226"/>
    <n v="2"/>
    <x v="267"/>
    <x v="169"/>
    <x v="11"/>
    <x v="78"/>
  </r>
  <r>
    <x v="308"/>
    <x v="79"/>
    <x v="227"/>
    <n v="2"/>
    <x v="268"/>
    <x v="191"/>
    <x v="5"/>
    <x v="208"/>
  </r>
  <r>
    <x v="309"/>
    <x v="233"/>
    <x v="228"/>
    <n v="4"/>
    <x v="269"/>
    <x v="232"/>
    <x v="1"/>
    <x v="221"/>
  </r>
  <r>
    <x v="310"/>
    <x v="234"/>
    <x v="153"/>
    <n v="4"/>
    <x v="270"/>
    <x v="233"/>
    <x v="14"/>
    <x v="18"/>
  </r>
  <r>
    <x v="311"/>
    <x v="235"/>
    <x v="42"/>
    <n v="4"/>
    <x v="25"/>
    <x v="234"/>
    <x v="14"/>
    <x v="16"/>
  </r>
  <r>
    <x v="312"/>
    <x v="236"/>
    <x v="7"/>
    <n v="3"/>
    <x v="271"/>
    <x v="235"/>
    <x v="17"/>
    <x v="222"/>
  </r>
  <r>
    <x v="313"/>
    <x v="237"/>
    <x v="229"/>
    <n v="3"/>
    <x v="272"/>
    <x v="144"/>
    <x v="3"/>
    <x v="182"/>
  </r>
  <r>
    <x v="314"/>
    <x v="161"/>
    <x v="230"/>
    <n v="3"/>
    <x v="273"/>
    <x v="118"/>
    <x v="13"/>
    <x v="223"/>
  </r>
  <r>
    <x v="315"/>
    <x v="238"/>
    <x v="231"/>
    <n v="4"/>
    <x v="274"/>
    <x v="236"/>
    <x v="4"/>
    <x v="174"/>
  </r>
  <r>
    <x v="316"/>
    <x v="239"/>
    <x v="108"/>
    <n v="1"/>
    <x v="275"/>
    <x v="28"/>
    <x v="15"/>
    <x v="224"/>
  </r>
  <r>
    <x v="317"/>
    <x v="240"/>
    <x v="128"/>
    <n v="3"/>
    <x v="276"/>
    <x v="237"/>
    <x v="0"/>
    <x v="78"/>
  </r>
  <r>
    <x v="318"/>
    <x v="241"/>
    <x v="232"/>
    <n v="2"/>
    <x v="277"/>
    <x v="238"/>
    <x v="8"/>
    <x v="77"/>
  </r>
  <r>
    <x v="319"/>
    <x v="242"/>
    <x v="14"/>
    <n v="5"/>
    <x v="278"/>
    <x v="235"/>
    <x v="14"/>
    <x v="87"/>
  </r>
  <r>
    <x v="320"/>
    <x v="168"/>
    <x v="197"/>
    <n v="3"/>
    <x v="279"/>
    <x v="239"/>
    <x v="7"/>
    <x v="225"/>
  </r>
  <r>
    <x v="321"/>
    <x v="243"/>
    <x v="233"/>
    <n v="1"/>
    <x v="280"/>
    <x v="141"/>
    <x v="12"/>
    <x v="226"/>
  </r>
  <r>
    <x v="322"/>
    <x v="244"/>
    <x v="234"/>
    <n v="3"/>
    <x v="281"/>
    <x v="240"/>
    <x v="19"/>
    <x v="227"/>
  </r>
  <r>
    <x v="323"/>
    <x v="245"/>
    <x v="235"/>
    <n v="3"/>
    <x v="282"/>
    <x v="181"/>
    <x v="18"/>
    <x v="228"/>
  </r>
  <r>
    <x v="324"/>
    <x v="234"/>
    <x v="116"/>
    <n v="4"/>
    <x v="163"/>
    <x v="123"/>
    <x v="16"/>
    <x v="179"/>
  </r>
  <r>
    <x v="325"/>
    <x v="1"/>
    <x v="11"/>
    <n v="1"/>
    <x v="283"/>
    <x v="241"/>
    <x v="18"/>
    <x v="229"/>
  </r>
  <r>
    <x v="326"/>
    <x v="246"/>
    <x v="63"/>
    <n v="2"/>
    <x v="174"/>
    <x v="242"/>
    <x v="13"/>
    <x v="230"/>
  </r>
  <r>
    <x v="327"/>
    <x v="36"/>
    <x v="236"/>
    <n v="5"/>
    <x v="284"/>
    <x v="243"/>
    <x v="9"/>
    <x v="231"/>
  </r>
  <r>
    <x v="328"/>
    <x v="104"/>
    <x v="237"/>
    <n v="3"/>
    <x v="285"/>
    <x v="87"/>
    <x v="15"/>
    <x v="139"/>
  </r>
  <r>
    <x v="329"/>
    <x v="247"/>
    <x v="126"/>
    <n v="4"/>
    <x v="137"/>
    <x v="244"/>
    <x v="18"/>
    <x v="232"/>
  </r>
  <r>
    <x v="330"/>
    <x v="221"/>
    <x v="238"/>
    <n v="3"/>
    <x v="286"/>
    <x v="245"/>
    <x v="16"/>
    <x v="93"/>
  </r>
  <r>
    <x v="331"/>
    <x v="248"/>
    <x v="239"/>
    <n v="5"/>
    <x v="287"/>
    <x v="118"/>
    <x v="6"/>
    <x v="233"/>
  </r>
  <r>
    <x v="332"/>
    <x v="188"/>
    <x v="26"/>
    <n v="3"/>
    <x v="211"/>
    <x v="246"/>
    <x v="2"/>
    <x v="120"/>
  </r>
  <r>
    <x v="333"/>
    <x v="249"/>
    <x v="151"/>
    <n v="5"/>
    <x v="288"/>
    <x v="56"/>
    <x v="8"/>
    <x v="234"/>
  </r>
  <r>
    <x v="334"/>
    <x v="250"/>
    <x v="5"/>
    <n v="2"/>
    <x v="5"/>
    <x v="209"/>
    <x v="0"/>
    <x v="124"/>
  </r>
  <r>
    <x v="335"/>
    <x v="25"/>
    <x v="240"/>
    <n v="3"/>
    <x v="289"/>
    <x v="247"/>
    <x v="17"/>
    <x v="148"/>
  </r>
  <r>
    <x v="336"/>
    <x v="218"/>
    <x v="241"/>
    <n v="1"/>
    <x v="290"/>
    <x v="93"/>
    <x v="5"/>
    <x v="235"/>
  </r>
  <r>
    <x v="337"/>
    <x v="251"/>
    <x v="181"/>
    <n v="1"/>
    <x v="291"/>
    <x v="248"/>
    <x v="1"/>
    <x v="236"/>
  </r>
  <r>
    <x v="338"/>
    <x v="70"/>
    <x v="134"/>
    <n v="4"/>
    <x v="292"/>
    <x v="249"/>
    <x v="4"/>
    <x v="237"/>
  </r>
  <r>
    <x v="339"/>
    <x v="7"/>
    <x v="198"/>
    <n v="2"/>
    <x v="234"/>
    <x v="30"/>
    <x v="19"/>
    <x v="43"/>
  </r>
  <r>
    <x v="340"/>
    <x v="2"/>
    <x v="242"/>
    <n v="2"/>
    <x v="293"/>
    <x v="250"/>
    <x v="0"/>
    <x v="238"/>
  </r>
  <r>
    <x v="341"/>
    <x v="201"/>
    <x v="243"/>
    <n v="5"/>
    <x v="294"/>
    <x v="251"/>
    <x v="6"/>
    <x v="239"/>
  </r>
  <r>
    <x v="342"/>
    <x v="176"/>
    <x v="244"/>
    <n v="4"/>
    <x v="295"/>
    <x v="17"/>
    <x v="14"/>
    <x v="240"/>
  </r>
  <r>
    <x v="343"/>
    <x v="252"/>
    <x v="245"/>
    <n v="5"/>
    <x v="296"/>
    <x v="252"/>
    <x v="3"/>
    <x v="241"/>
  </r>
  <r>
    <x v="344"/>
    <x v="217"/>
    <x v="4"/>
    <n v="1"/>
    <x v="297"/>
    <x v="253"/>
    <x v="12"/>
    <x v="102"/>
  </r>
  <r>
    <x v="345"/>
    <x v="253"/>
    <x v="243"/>
    <n v="1"/>
    <x v="298"/>
    <x v="254"/>
    <x v="13"/>
    <x v="79"/>
  </r>
  <r>
    <x v="346"/>
    <x v="254"/>
    <x v="246"/>
    <n v="3"/>
    <x v="102"/>
    <x v="255"/>
    <x v="8"/>
    <x v="242"/>
  </r>
  <r>
    <x v="347"/>
    <x v="255"/>
    <x v="151"/>
    <n v="1"/>
    <x v="299"/>
    <x v="121"/>
    <x v="1"/>
    <x v="243"/>
  </r>
  <r>
    <x v="348"/>
    <x v="256"/>
    <x v="56"/>
    <n v="5"/>
    <x v="300"/>
    <x v="256"/>
    <x v="8"/>
    <x v="244"/>
  </r>
  <r>
    <x v="349"/>
    <x v="257"/>
    <x v="133"/>
    <n v="5"/>
    <x v="301"/>
    <x v="48"/>
    <x v="14"/>
    <x v="52"/>
  </r>
  <r>
    <x v="350"/>
    <x v="20"/>
    <x v="126"/>
    <n v="1"/>
    <x v="302"/>
    <x v="164"/>
    <x v="16"/>
    <x v="245"/>
  </r>
  <r>
    <x v="351"/>
    <x v="258"/>
    <x v="247"/>
    <n v="4"/>
    <x v="86"/>
    <x v="36"/>
    <x v="16"/>
    <x v="246"/>
  </r>
  <r>
    <x v="352"/>
    <x v="188"/>
    <x v="110"/>
    <n v="1"/>
    <x v="119"/>
    <x v="217"/>
    <x v="8"/>
    <x v="247"/>
  </r>
  <r>
    <x v="353"/>
    <x v="259"/>
    <x v="174"/>
    <n v="4"/>
    <x v="198"/>
    <x v="128"/>
    <x v="15"/>
    <x v="248"/>
  </r>
  <r>
    <x v="354"/>
    <x v="35"/>
    <x v="248"/>
    <n v="1"/>
    <x v="303"/>
    <x v="93"/>
    <x v="14"/>
    <x v="249"/>
  </r>
  <r>
    <x v="355"/>
    <x v="190"/>
    <x v="249"/>
    <n v="1"/>
    <x v="304"/>
    <x v="175"/>
    <x v="12"/>
    <x v="250"/>
  </r>
  <r>
    <x v="356"/>
    <x v="7"/>
    <x v="15"/>
    <n v="4"/>
    <x v="305"/>
    <x v="257"/>
    <x v="10"/>
    <x v="103"/>
  </r>
  <r>
    <x v="357"/>
    <x v="260"/>
    <x v="119"/>
    <n v="5"/>
    <x v="306"/>
    <x v="103"/>
    <x v="12"/>
    <x v="251"/>
  </r>
  <r>
    <x v="358"/>
    <x v="261"/>
    <x v="250"/>
    <n v="3"/>
    <x v="307"/>
    <x v="218"/>
    <x v="19"/>
    <x v="252"/>
  </r>
  <r>
    <x v="359"/>
    <x v="162"/>
    <x v="251"/>
    <n v="4"/>
    <x v="191"/>
    <x v="201"/>
    <x v="14"/>
    <x v="249"/>
  </r>
  <r>
    <x v="360"/>
    <x v="262"/>
    <x v="252"/>
    <n v="3"/>
    <x v="308"/>
    <x v="258"/>
    <x v="0"/>
    <x v="253"/>
  </r>
  <r>
    <x v="361"/>
    <x v="136"/>
    <x v="233"/>
    <n v="2"/>
    <x v="309"/>
    <x v="210"/>
    <x v="16"/>
    <x v="254"/>
  </r>
  <r>
    <x v="362"/>
    <x v="211"/>
    <x v="168"/>
    <n v="5"/>
    <x v="310"/>
    <x v="259"/>
    <x v="19"/>
    <x v="255"/>
  </r>
  <r>
    <x v="363"/>
    <x v="241"/>
    <x v="253"/>
    <n v="5"/>
    <x v="311"/>
    <x v="244"/>
    <x v="3"/>
    <x v="201"/>
  </r>
  <r>
    <x v="364"/>
    <x v="145"/>
    <x v="28"/>
    <n v="1"/>
    <x v="312"/>
    <x v="72"/>
    <x v="11"/>
    <x v="256"/>
  </r>
  <r>
    <x v="365"/>
    <x v="263"/>
    <x v="254"/>
    <n v="4"/>
    <x v="313"/>
    <x v="260"/>
    <x v="12"/>
    <x v="244"/>
  </r>
  <r>
    <x v="366"/>
    <x v="18"/>
    <x v="200"/>
    <n v="4"/>
    <x v="314"/>
    <x v="167"/>
    <x v="13"/>
    <x v="142"/>
  </r>
  <r>
    <x v="367"/>
    <x v="161"/>
    <x v="42"/>
    <n v="4"/>
    <x v="25"/>
    <x v="261"/>
    <x v="16"/>
    <x v="249"/>
  </r>
  <r>
    <x v="368"/>
    <x v="264"/>
    <x v="91"/>
    <n v="2"/>
    <x v="315"/>
    <x v="37"/>
    <x v="14"/>
    <x v="44"/>
  </r>
  <r>
    <x v="369"/>
    <x v="253"/>
    <x v="237"/>
    <n v="5"/>
    <x v="316"/>
    <x v="87"/>
    <x v="9"/>
    <x v="158"/>
  </r>
  <r>
    <x v="370"/>
    <x v="265"/>
    <x v="243"/>
    <n v="4"/>
    <x v="317"/>
    <x v="240"/>
    <x v="3"/>
    <x v="257"/>
  </r>
  <r>
    <x v="371"/>
    <x v="266"/>
    <x v="255"/>
    <n v="5"/>
    <x v="43"/>
    <x v="191"/>
    <x v="5"/>
    <x v="95"/>
  </r>
  <r>
    <x v="372"/>
    <x v="267"/>
    <x v="256"/>
    <n v="4"/>
    <x v="318"/>
    <x v="262"/>
    <x v="9"/>
    <x v="224"/>
  </r>
  <r>
    <x v="373"/>
    <x v="126"/>
    <x v="116"/>
    <n v="3"/>
    <x v="319"/>
    <x v="6"/>
    <x v="6"/>
    <x v="175"/>
  </r>
  <r>
    <x v="374"/>
    <x v="69"/>
    <x v="82"/>
    <n v="3"/>
    <x v="158"/>
    <x v="211"/>
    <x v="2"/>
    <x v="258"/>
  </r>
  <r>
    <x v="375"/>
    <x v="198"/>
    <x v="213"/>
    <n v="2"/>
    <x v="320"/>
    <x v="263"/>
    <x v="10"/>
    <x v="194"/>
  </r>
  <r>
    <x v="376"/>
    <x v="268"/>
    <x v="257"/>
    <n v="4"/>
    <x v="321"/>
    <x v="29"/>
    <x v="2"/>
    <x v="98"/>
  </r>
  <r>
    <x v="377"/>
    <x v="98"/>
    <x v="258"/>
    <n v="2"/>
    <x v="322"/>
    <x v="264"/>
    <x v="7"/>
    <x v="259"/>
  </r>
  <r>
    <x v="378"/>
    <x v="198"/>
    <x v="218"/>
    <n v="1"/>
    <x v="323"/>
    <x v="212"/>
    <x v="5"/>
    <x v="135"/>
  </r>
  <r>
    <x v="379"/>
    <x v="269"/>
    <x v="259"/>
    <n v="5"/>
    <x v="324"/>
    <x v="265"/>
    <x v="13"/>
    <x v="260"/>
  </r>
  <r>
    <x v="380"/>
    <x v="270"/>
    <x v="170"/>
    <n v="4"/>
    <x v="325"/>
    <x v="248"/>
    <x v="9"/>
    <x v="261"/>
  </r>
  <r>
    <x v="381"/>
    <x v="22"/>
    <x v="260"/>
    <n v="3"/>
    <x v="326"/>
    <x v="266"/>
    <x v="10"/>
    <x v="262"/>
  </r>
  <r>
    <x v="382"/>
    <x v="13"/>
    <x v="142"/>
    <n v="5"/>
    <x v="327"/>
    <x v="69"/>
    <x v="17"/>
    <x v="263"/>
  </r>
  <r>
    <x v="383"/>
    <x v="271"/>
    <x v="173"/>
    <n v="1"/>
    <x v="197"/>
    <x v="212"/>
    <x v="2"/>
    <x v="128"/>
  </r>
  <r>
    <x v="384"/>
    <x v="204"/>
    <x v="158"/>
    <n v="1"/>
    <x v="328"/>
    <x v="231"/>
    <x v="5"/>
    <x v="264"/>
  </r>
  <r>
    <x v="385"/>
    <x v="272"/>
    <x v="261"/>
    <n v="2"/>
    <x v="329"/>
    <x v="267"/>
    <x v="2"/>
    <x v="111"/>
  </r>
  <r>
    <x v="386"/>
    <x v="273"/>
    <x v="262"/>
    <n v="3"/>
    <x v="330"/>
    <x v="152"/>
    <x v="10"/>
    <x v="54"/>
  </r>
  <r>
    <x v="387"/>
    <x v="38"/>
    <x v="208"/>
    <n v="4"/>
    <x v="134"/>
    <x v="176"/>
    <x v="5"/>
    <x v="101"/>
  </r>
  <r>
    <x v="388"/>
    <x v="260"/>
    <x v="263"/>
    <n v="5"/>
    <x v="331"/>
    <x v="268"/>
    <x v="9"/>
    <x v="10"/>
  </r>
  <r>
    <x v="389"/>
    <x v="234"/>
    <x v="264"/>
    <n v="5"/>
    <x v="332"/>
    <x v="199"/>
    <x v="6"/>
    <x v="265"/>
  </r>
  <r>
    <x v="390"/>
    <x v="274"/>
    <x v="265"/>
    <n v="4"/>
    <x v="333"/>
    <x v="269"/>
    <x v="10"/>
    <x v="266"/>
  </r>
  <r>
    <x v="391"/>
    <x v="231"/>
    <x v="266"/>
    <n v="5"/>
    <x v="334"/>
    <x v="270"/>
    <x v="4"/>
    <x v="207"/>
  </r>
  <r>
    <x v="392"/>
    <x v="178"/>
    <x v="267"/>
    <n v="2"/>
    <x v="335"/>
    <x v="271"/>
    <x v="7"/>
    <x v="267"/>
  </r>
  <r>
    <x v="393"/>
    <x v="130"/>
    <x v="216"/>
    <n v="2"/>
    <x v="90"/>
    <x v="131"/>
    <x v="7"/>
    <x v="268"/>
  </r>
  <r>
    <x v="394"/>
    <x v="275"/>
    <x v="66"/>
    <n v="3"/>
    <x v="336"/>
    <x v="272"/>
    <x v="8"/>
    <x v="269"/>
  </r>
  <r>
    <x v="395"/>
    <x v="276"/>
    <x v="236"/>
    <n v="3"/>
    <x v="301"/>
    <x v="273"/>
    <x v="14"/>
    <x v="270"/>
  </r>
  <r>
    <x v="396"/>
    <x v="277"/>
    <x v="249"/>
    <n v="1"/>
    <x v="304"/>
    <x v="274"/>
    <x v="6"/>
    <x v="271"/>
  </r>
  <r>
    <x v="397"/>
    <x v="211"/>
    <x v="104"/>
    <n v="1"/>
    <x v="337"/>
    <x v="148"/>
    <x v="16"/>
    <x v="272"/>
  </r>
  <r>
    <x v="398"/>
    <x v="278"/>
    <x v="268"/>
    <n v="5"/>
    <x v="338"/>
    <x v="275"/>
    <x v="0"/>
    <x v="273"/>
  </r>
  <r>
    <x v="399"/>
    <x v="163"/>
    <x v="269"/>
    <n v="5"/>
    <x v="339"/>
    <x v="42"/>
    <x v="12"/>
    <x v="274"/>
  </r>
  <r>
    <x v="400"/>
    <x v="279"/>
    <x v="270"/>
    <n v="4"/>
    <x v="119"/>
    <x v="129"/>
    <x v="12"/>
    <x v="194"/>
  </r>
  <r>
    <x v="401"/>
    <x v="24"/>
    <x v="271"/>
    <n v="2"/>
    <x v="340"/>
    <x v="27"/>
    <x v="16"/>
    <x v="275"/>
  </r>
  <r>
    <x v="402"/>
    <x v="182"/>
    <x v="13"/>
    <n v="2"/>
    <x v="341"/>
    <x v="138"/>
    <x v="3"/>
    <x v="276"/>
  </r>
  <r>
    <x v="403"/>
    <x v="276"/>
    <x v="144"/>
    <n v="3"/>
    <x v="193"/>
    <x v="276"/>
    <x v="0"/>
    <x v="277"/>
  </r>
  <r>
    <x v="404"/>
    <x v="111"/>
    <x v="272"/>
    <n v="3"/>
    <x v="342"/>
    <x v="103"/>
    <x v="15"/>
    <x v="278"/>
  </r>
  <r>
    <x v="405"/>
    <x v="202"/>
    <x v="273"/>
    <n v="1"/>
    <x v="343"/>
    <x v="277"/>
    <x v="4"/>
    <x v="200"/>
  </r>
  <r>
    <x v="406"/>
    <x v="257"/>
    <x v="188"/>
    <n v="4"/>
    <x v="344"/>
    <x v="27"/>
    <x v="15"/>
    <x v="120"/>
  </r>
  <r>
    <x v="407"/>
    <x v="11"/>
    <x v="274"/>
    <n v="2"/>
    <x v="345"/>
    <x v="240"/>
    <x v="7"/>
    <x v="279"/>
  </r>
  <r>
    <x v="408"/>
    <x v="280"/>
    <x v="225"/>
    <n v="3"/>
    <x v="346"/>
    <x v="278"/>
    <x v="1"/>
    <x v="145"/>
  </r>
  <r>
    <x v="409"/>
    <x v="184"/>
    <x v="158"/>
    <n v="4"/>
    <x v="347"/>
    <x v="279"/>
    <x v="9"/>
    <x v="73"/>
  </r>
  <r>
    <x v="410"/>
    <x v="200"/>
    <x v="178"/>
    <n v="5"/>
    <x v="348"/>
    <x v="280"/>
    <x v="11"/>
    <x v="280"/>
  </r>
  <r>
    <x v="411"/>
    <x v="281"/>
    <x v="275"/>
    <n v="5"/>
    <x v="349"/>
    <x v="281"/>
    <x v="14"/>
    <x v="281"/>
  </r>
  <r>
    <x v="412"/>
    <x v="282"/>
    <x v="143"/>
    <n v="4"/>
    <x v="350"/>
    <x v="282"/>
    <x v="7"/>
    <x v="282"/>
  </r>
  <r>
    <x v="413"/>
    <x v="259"/>
    <x v="16"/>
    <n v="2"/>
    <x v="17"/>
    <x v="165"/>
    <x v="16"/>
    <x v="15"/>
  </r>
  <r>
    <x v="414"/>
    <x v="39"/>
    <x v="136"/>
    <n v="5"/>
    <x v="261"/>
    <x v="108"/>
    <x v="14"/>
    <x v="9"/>
  </r>
  <r>
    <x v="415"/>
    <x v="68"/>
    <x v="249"/>
    <n v="2"/>
    <x v="328"/>
    <x v="53"/>
    <x v="3"/>
    <x v="283"/>
  </r>
  <r>
    <x v="416"/>
    <x v="283"/>
    <x v="103"/>
    <n v="1"/>
    <x v="180"/>
    <x v="225"/>
    <x v="19"/>
    <x v="284"/>
  </r>
  <r>
    <x v="417"/>
    <x v="212"/>
    <x v="244"/>
    <n v="3"/>
    <x v="351"/>
    <x v="283"/>
    <x v="8"/>
    <x v="285"/>
  </r>
  <r>
    <x v="418"/>
    <x v="43"/>
    <x v="73"/>
    <n v="1"/>
    <x v="38"/>
    <x v="105"/>
    <x v="6"/>
    <x v="68"/>
  </r>
  <r>
    <x v="419"/>
    <x v="284"/>
    <x v="276"/>
    <n v="1"/>
    <x v="352"/>
    <x v="79"/>
    <x v="15"/>
    <x v="104"/>
  </r>
  <r>
    <x v="420"/>
    <x v="22"/>
    <x v="277"/>
    <n v="4"/>
    <x v="353"/>
    <x v="95"/>
    <x v="18"/>
    <x v="286"/>
  </r>
  <r>
    <x v="421"/>
    <x v="285"/>
    <x v="278"/>
    <n v="1"/>
    <x v="104"/>
    <x v="284"/>
    <x v="9"/>
    <x v="287"/>
  </r>
  <r>
    <x v="422"/>
    <x v="10"/>
    <x v="279"/>
    <n v="5"/>
    <x v="354"/>
    <x v="180"/>
    <x v="4"/>
    <x v="288"/>
  </r>
  <r>
    <x v="423"/>
    <x v="74"/>
    <x v="280"/>
    <n v="4"/>
    <x v="355"/>
    <x v="194"/>
    <x v="4"/>
    <x v="116"/>
  </r>
  <r>
    <x v="424"/>
    <x v="7"/>
    <x v="276"/>
    <n v="2"/>
    <x v="356"/>
    <x v="143"/>
    <x v="17"/>
    <x v="289"/>
  </r>
  <r>
    <x v="425"/>
    <x v="232"/>
    <x v="135"/>
    <n v="3"/>
    <x v="357"/>
    <x v="165"/>
    <x v="9"/>
    <x v="215"/>
  </r>
  <r>
    <x v="426"/>
    <x v="13"/>
    <x v="77"/>
    <n v="1"/>
    <x v="82"/>
    <x v="127"/>
    <x v="2"/>
    <x v="91"/>
  </r>
  <r>
    <x v="427"/>
    <x v="8"/>
    <x v="42"/>
    <n v="3"/>
    <x v="104"/>
    <x v="285"/>
    <x v="2"/>
    <x v="148"/>
  </r>
  <r>
    <x v="428"/>
    <x v="162"/>
    <x v="41"/>
    <n v="2"/>
    <x v="358"/>
    <x v="286"/>
    <x v="11"/>
    <x v="197"/>
  </r>
  <r>
    <x v="429"/>
    <x v="29"/>
    <x v="69"/>
    <n v="2"/>
    <x v="74"/>
    <x v="287"/>
    <x v="17"/>
    <x v="290"/>
  </r>
  <r>
    <x v="430"/>
    <x v="286"/>
    <x v="203"/>
    <n v="1"/>
    <x v="148"/>
    <x v="250"/>
    <x v="3"/>
    <x v="282"/>
  </r>
  <r>
    <x v="431"/>
    <x v="287"/>
    <x v="281"/>
    <n v="2"/>
    <x v="359"/>
    <x v="87"/>
    <x v="11"/>
    <x v="291"/>
  </r>
  <r>
    <x v="432"/>
    <x v="288"/>
    <x v="90"/>
    <n v="3"/>
    <x v="360"/>
    <x v="288"/>
    <x v="1"/>
    <x v="292"/>
  </r>
  <r>
    <x v="433"/>
    <x v="128"/>
    <x v="282"/>
    <n v="1"/>
    <x v="361"/>
    <x v="213"/>
    <x v="19"/>
    <x v="293"/>
  </r>
  <r>
    <x v="434"/>
    <x v="40"/>
    <x v="283"/>
    <n v="2"/>
    <x v="362"/>
    <x v="4"/>
    <x v="6"/>
    <x v="177"/>
  </r>
  <r>
    <x v="435"/>
    <x v="165"/>
    <x v="58"/>
    <n v="3"/>
    <x v="363"/>
    <x v="289"/>
    <x v="3"/>
    <x v="171"/>
  </r>
  <r>
    <x v="436"/>
    <x v="289"/>
    <x v="284"/>
    <n v="4"/>
    <x v="364"/>
    <x v="290"/>
    <x v="12"/>
    <x v="294"/>
  </r>
  <r>
    <x v="437"/>
    <x v="147"/>
    <x v="54"/>
    <n v="2"/>
    <x v="192"/>
    <x v="291"/>
    <x v="11"/>
    <x v="160"/>
  </r>
  <r>
    <x v="438"/>
    <x v="290"/>
    <x v="263"/>
    <n v="1"/>
    <x v="365"/>
    <x v="111"/>
    <x v="7"/>
    <x v="295"/>
  </r>
  <r>
    <x v="439"/>
    <x v="291"/>
    <x v="285"/>
    <n v="1"/>
    <x v="366"/>
    <x v="187"/>
    <x v="11"/>
    <x v="296"/>
  </r>
  <r>
    <x v="440"/>
    <x v="292"/>
    <x v="286"/>
    <n v="3"/>
    <x v="367"/>
    <x v="87"/>
    <x v="1"/>
    <x v="297"/>
  </r>
  <r>
    <x v="441"/>
    <x v="293"/>
    <x v="287"/>
    <n v="2"/>
    <x v="368"/>
    <x v="246"/>
    <x v="9"/>
    <x v="298"/>
  </r>
  <r>
    <x v="442"/>
    <x v="10"/>
    <x v="288"/>
    <n v="3"/>
    <x v="369"/>
    <x v="292"/>
    <x v="6"/>
    <x v="299"/>
  </r>
  <r>
    <x v="443"/>
    <x v="294"/>
    <x v="138"/>
    <n v="3"/>
    <x v="152"/>
    <x v="222"/>
    <x v="14"/>
    <x v="82"/>
  </r>
  <r>
    <x v="444"/>
    <x v="242"/>
    <x v="75"/>
    <n v="3"/>
    <x v="370"/>
    <x v="38"/>
    <x v="13"/>
    <x v="48"/>
  </r>
  <r>
    <x v="445"/>
    <x v="294"/>
    <x v="26"/>
    <n v="4"/>
    <x v="28"/>
    <x v="293"/>
    <x v="5"/>
    <x v="300"/>
  </r>
  <r>
    <x v="446"/>
    <x v="260"/>
    <x v="51"/>
    <n v="4"/>
    <x v="203"/>
    <x v="294"/>
    <x v="11"/>
    <x v="301"/>
  </r>
  <r>
    <x v="447"/>
    <x v="42"/>
    <x v="148"/>
    <n v="1"/>
    <x v="371"/>
    <x v="295"/>
    <x v="19"/>
    <x v="302"/>
  </r>
  <r>
    <x v="448"/>
    <x v="159"/>
    <x v="251"/>
    <n v="1"/>
    <x v="372"/>
    <x v="296"/>
    <x v="7"/>
    <x v="303"/>
  </r>
  <r>
    <x v="449"/>
    <x v="295"/>
    <x v="289"/>
    <n v="2"/>
    <x v="373"/>
    <x v="246"/>
    <x v="8"/>
    <x v="304"/>
  </r>
  <r>
    <x v="450"/>
    <x v="296"/>
    <x v="106"/>
    <n v="2"/>
    <x v="115"/>
    <x v="297"/>
    <x v="6"/>
    <x v="109"/>
  </r>
  <r>
    <x v="451"/>
    <x v="297"/>
    <x v="30"/>
    <n v="2"/>
    <x v="235"/>
    <x v="298"/>
    <x v="8"/>
    <x v="178"/>
  </r>
  <r>
    <x v="452"/>
    <x v="44"/>
    <x v="100"/>
    <n v="2"/>
    <x v="58"/>
    <x v="62"/>
    <x v="7"/>
    <x v="305"/>
  </r>
  <r>
    <x v="453"/>
    <x v="298"/>
    <x v="59"/>
    <n v="4"/>
    <x v="374"/>
    <x v="299"/>
    <x v="15"/>
    <x v="48"/>
  </r>
  <r>
    <x v="454"/>
    <x v="90"/>
    <x v="182"/>
    <n v="2"/>
    <x v="137"/>
    <x v="300"/>
    <x v="12"/>
    <x v="306"/>
  </r>
  <r>
    <x v="455"/>
    <x v="257"/>
    <x v="96"/>
    <n v="1"/>
    <x v="78"/>
    <x v="301"/>
    <x v="2"/>
    <x v="307"/>
  </r>
  <r>
    <x v="456"/>
    <x v="213"/>
    <x v="290"/>
    <n v="3"/>
    <x v="375"/>
    <x v="245"/>
    <x v="5"/>
    <x v="308"/>
  </r>
  <r>
    <x v="457"/>
    <x v="165"/>
    <x v="185"/>
    <n v="2"/>
    <x v="376"/>
    <x v="45"/>
    <x v="4"/>
    <x v="309"/>
  </r>
  <r>
    <x v="458"/>
    <x v="72"/>
    <x v="272"/>
    <n v="4"/>
    <x v="216"/>
    <x v="105"/>
    <x v="14"/>
    <x v="310"/>
  </r>
  <r>
    <x v="459"/>
    <x v="299"/>
    <x v="291"/>
    <n v="4"/>
    <x v="377"/>
    <x v="14"/>
    <x v="3"/>
    <x v="311"/>
  </r>
  <r>
    <x v="460"/>
    <x v="77"/>
    <x v="236"/>
    <n v="5"/>
    <x v="284"/>
    <x v="302"/>
    <x v="3"/>
    <x v="312"/>
  </r>
  <r>
    <x v="461"/>
    <x v="300"/>
    <x v="277"/>
    <n v="3"/>
    <x v="378"/>
    <x v="185"/>
    <x v="19"/>
    <x v="272"/>
  </r>
  <r>
    <x v="462"/>
    <x v="8"/>
    <x v="292"/>
    <n v="2"/>
    <x v="379"/>
    <x v="219"/>
    <x v="5"/>
    <x v="313"/>
  </r>
  <r>
    <x v="463"/>
    <x v="257"/>
    <x v="293"/>
    <n v="5"/>
    <x v="380"/>
    <x v="246"/>
    <x v="16"/>
    <x v="228"/>
  </r>
  <r>
    <x v="464"/>
    <x v="272"/>
    <x v="294"/>
    <n v="5"/>
    <x v="381"/>
    <x v="303"/>
    <x v="16"/>
    <x v="237"/>
  </r>
  <r>
    <x v="465"/>
    <x v="301"/>
    <x v="225"/>
    <n v="2"/>
    <x v="382"/>
    <x v="228"/>
    <x v="0"/>
    <x v="286"/>
  </r>
  <r>
    <x v="466"/>
    <x v="302"/>
    <x v="295"/>
    <n v="2"/>
    <x v="383"/>
    <x v="256"/>
    <x v="18"/>
    <x v="305"/>
  </r>
  <r>
    <x v="467"/>
    <x v="162"/>
    <x v="238"/>
    <n v="5"/>
    <x v="384"/>
    <x v="277"/>
    <x v="3"/>
    <x v="94"/>
  </r>
  <r>
    <x v="468"/>
    <x v="303"/>
    <x v="32"/>
    <n v="4"/>
    <x v="385"/>
    <x v="304"/>
    <x v="7"/>
    <x v="283"/>
  </r>
  <r>
    <x v="469"/>
    <x v="255"/>
    <x v="296"/>
    <n v="2"/>
    <x v="386"/>
    <x v="91"/>
    <x v="6"/>
    <x v="40"/>
  </r>
  <r>
    <x v="470"/>
    <x v="135"/>
    <x v="10"/>
    <n v="4"/>
    <x v="138"/>
    <x v="242"/>
    <x v="6"/>
    <x v="7"/>
  </r>
  <r>
    <x v="471"/>
    <x v="189"/>
    <x v="199"/>
    <n v="3"/>
    <x v="387"/>
    <x v="153"/>
    <x v="8"/>
    <x v="314"/>
  </r>
  <r>
    <x v="472"/>
    <x v="23"/>
    <x v="28"/>
    <n v="2"/>
    <x v="388"/>
    <x v="305"/>
    <x v="5"/>
    <x v="246"/>
  </r>
  <r>
    <x v="473"/>
    <x v="127"/>
    <x v="297"/>
    <n v="3"/>
    <x v="389"/>
    <x v="19"/>
    <x v="12"/>
    <x v="71"/>
  </r>
  <r>
    <x v="474"/>
    <x v="304"/>
    <x v="298"/>
    <n v="5"/>
    <x v="390"/>
    <x v="306"/>
    <x v="16"/>
    <x v="315"/>
  </r>
  <r>
    <x v="475"/>
    <x v="285"/>
    <x v="267"/>
    <n v="2"/>
    <x v="335"/>
    <x v="140"/>
    <x v="4"/>
    <x v="116"/>
  </r>
  <r>
    <x v="476"/>
    <x v="305"/>
    <x v="236"/>
    <n v="5"/>
    <x v="284"/>
    <x v="123"/>
    <x v="17"/>
    <x v="88"/>
  </r>
  <r>
    <x v="477"/>
    <x v="28"/>
    <x v="114"/>
    <n v="1"/>
    <x v="391"/>
    <x v="307"/>
    <x v="10"/>
    <x v="2"/>
  </r>
  <r>
    <x v="478"/>
    <x v="117"/>
    <x v="299"/>
    <n v="3"/>
    <x v="44"/>
    <x v="118"/>
    <x v="17"/>
    <x v="199"/>
  </r>
  <r>
    <x v="479"/>
    <x v="306"/>
    <x v="271"/>
    <n v="4"/>
    <x v="392"/>
    <x v="158"/>
    <x v="12"/>
    <x v="198"/>
  </r>
  <r>
    <x v="480"/>
    <x v="307"/>
    <x v="300"/>
    <n v="3"/>
    <x v="393"/>
    <x v="136"/>
    <x v="2"/>
    <x v="314"/>
  </r>
  <r>
    <x v="481"/>
    <x v="308"/>
    <x v="146"/>
    <n v="4"/>
    <x v="394"/>
    <x v="78"/>
    <x v="15"/>
    <x v="316"/>
  </r>
  <r>
    <x v="482"/>
    <x v="76"/>
    <x v="301"/>
    <n v="5"/>
    <x v="395"/>
    <x v="308"/>
    <x v="7"/>
    <x v="23"/>
  </r>
  <r>
    <x v="483"/>
    <x v="243"/>
    <x v="302"/>
    <n v="1"/>
    <x v="396"/>
    <x v="7"/>
    <x v="1"/>
    <x v="19"/>
  </r>
  <r>
    <x v="484"/>
    <x v="309"/>
    <x v="118"/>
    <n v="1"/>
    <x v="136"/>
    <x v="307"/>
    <x v="2"/>
    <x v="20"/>
  </r>
  <r>
    <x v="485"/>
    <x v="163"/>
    <x v="303"/>
    <n v="3"/>
    <x v="397"/>
    <x v="309"/>
    <x v="6"/>
    <x v="60"/>
  </r>
  <r>
    <x v="486"/>
    <x v="272"/>
    <x v="304"/>
    <n v="4"/>
    <x v="398"/>
    <x v="310"/>
    <x v="3"/>
    <x v="317"/>
  </r>
  <r>
    <x v="487"/>
    <x v="310"/>
    <x v="38"/>
    <n v="1"/>
    <x v="41"/>
    <x v="150"/>
    <x v="2"/>
    <x v="282"/>
  </r>
  <r>
    <x v="488"/>
    <x v="31"/>
    <x v="305"/>
    <n v="2"/>
    <x v="399"/>
    <x v="126"/>
    <x v="6"/>
    <x v="76"/>
  </r>
  <r>
    <x v="489"/>
    <x v="311"/>
    <x v="189"/>
    <n v="2"/>
    <x v="400"/>
    <x v="257"/>
    <x v="3"/>
    <x v="5"/>
  </r>
  <r>
    <x v="490"/>
    <x v="90"/>
    <x v="94"/>
    <n v="1"/>
    <x v="401"/>
    <x v="311"/>
    <x v="0"/>
    <x v="318"/>
  </r>
  <r>
    <x v="491"/>
    <x v="209"/>
    <x v="306"/>
    <n v="1"/>
    <x v="402"/>
    <x v="312"/>
    <x v="0"/>
    <x v="319"/>
  </r>
  <r>
    <x v="492"/>
    <x v="256"/>
    <x v="307"/>
    <n v="1"/>
    <x v="138"/>
    <x v="313"/>
    <x v="6"/>
    <x v="177"/>
  </r>
  <r>
    <x v="493"/>
    <x v="312"/>
    <x v="308"/>
    <n v="5"/>
    <x v="403"/>
    <x v="269"/>
    <x v="18"/>
    <x v="270"/>
  </r>
  <r>
    <x v="494"/>
    <x v="126"/>
    <x v="309"/>
    <n v="1"/>
    <x v="404"/>
    <x v="90"/>
    <x v="6"/>
    <x v="224"/>
  </r>
  <r>
    <x v="495"/>
    <x v="233"/>
    <x v="115"/>
    <n v="2"/>
    <x v="405"/>
    <x v="129"/>
    <x v="8"/>
    <x v="320"/>
  </r>
  <r>
    <x v="496"/>
    <x v="104"/>
    <x v="310"/>
    <n v="4"/>
    <x v="406"/>
    <x v="16"/>
    <x v="18"/>
    <x v="160"/>
  </r>
  <r>
    <x v="497"/>
    <x v="313"/>
    <x v="41"/>
    <n v="3"/>
    <x v="407"/>
    <x v="267"/>
    <x v="6"/>
    <x v="259"/>
  </r>
  <r>
    <x v="498"/>
    <x v="314"/>
    <x v="52"/>
    <n v="2"/>
    <x v="408"/>
    <x v="306"/>
    <x v="12"/>
    <x v="119"/>
  </r>
  <r>
    <x v="499"/>
    <x v="6"/>
    <x v="266"/>
    <n v="4"/>
    <x v="409"/>
    <x v="6"/>
    <x v="1"/>
    <x v="234"/>
  </r>
  <r>
    <x v="500"/>
    <x v="22"/>
    <x v="254"/>
    <n v="4"/>
    <x v="313"/>
    <x v="264"/>
    <x v="11"/>
    <x v="15"/>
  </r>
  <r>
    <x v="501"/>
    <x v="162"/>
    <x v="311"/>
    <n v="3"/>
    <x v="410"/>
    <x v="314"/>
    <x v="10"/>
    <x v="126"/>
  </r>
  <r>
    <x v="502"/>
    <x v="174"/>
    <x v="139"/>
    <n v="5"/>
    <x v="153"/>
    <x v="315"/>
    <x v="9"/>
    <x v="261"/>
  </r>
  <r>
    <x v="503"/>
    <x v="80"/>
    <x v="97"/>
    <n v="3"/>
    <x v="411"/>
    <x v="138"/>
    <x v="12"/>
    <x v="218"/>
  </r>
  <r>
    <x v="504"/>
    <x v="280"/>
    <x v="8"/>
    <n v="2"/>
    <x v="412"/>
    <x v="77"/>
    <x v="4"/>
    <x v="7"/>
  </r>
  <r>
    <x v="505"/>
    <x v="126"/>
    <x v="312"/>
    <n v="3"/>
    <x v="413"/>
    <x v="260"/>
    <x v="16"/>
    <x v="124"/>
  </r>
  <r>
    <x v="506"/>
    <x v="315"/>
    <x v="313"/>
    <n v="1"/>
    <x v="414"/>
    <x v="316"/>
    <x v="4"/>
    <x v="121"/>
  </r>
  <r>
    <x v="507"/>
    <x v="139"/>
    <x v="96"/>
    <n v="1"/>
    <x v="78"/>
    <x v="317"/>
    <x v="2"/>
    <x v="211"/>
  </r>
  <r>
    <x v="508"/>
    <x v="20"/>
    <x v="314"/>
    <n v="5"/>
    <x v="415"/>
    <x v="315"/>
    <x v="14"/>
    <x v="271"/>
  </r>
  <r>
    <x v="509"/>
    <x v="316"/>
    <x v="169"/>
    <n v="5"/>
    <x v="112"/>
    <x v="233"/>
    <x v="7"/>
    <x v="122"/>
  </r>
  <r>
    <x v="510"/>
    <x v="123"/>
    <x v="39"/>
    <n v="4"/>
    <x v="416"/>
    <x v="318"/>
    <x v="8"/>
    <x v="285"/>
  </r>
  <r>
    <x v="511"/>
    <x v="42"/>
    <x v="307"/>
    <n v="2"/>
    <x v="417"/>
    <x v="204"/>
    <x v="7"/>
    <x v="151"/>
  </r>
  <r>
    <x v="512"/>
    <x v="7"/>
    <x v="199"/>
    <n v="5"/>
    <x v="418"/>
    <x v="71"/>
    <x v="9"/>
    <x v="172"/>
  </r>
  <r>
    <x v="513"/>
    <x v="286"/>
    <x v="184"/>
    <n v="3"/>
    <x v="32"/>
    <x v="319"/>
    <x v="15"/>
    <x v="123"/>
  </r>
  <r>
    <x v="514"/>
    <x v="317"/>
    <x v="315"/>
    <n v="4"/>
    <x v="419"/>
    <x v="320"/>
    <x v="6"/>
    <x v="321"/>
  </r>
  <r>
    <x v="515"/>
    <x v="3"/>
    <x v="153"/>
    <n v="4"/>
    <x v="270"/>
    <x v="321"/>
    <x v="15"/>
    <x v="322"/>
  </r>
  <r>
    <x v="516"/>
    <x v="15"/>
    <x v="3"/>
    <n v="4"/>
    <x v="420"/>
    <x v="322"/>
    <x v="10"/>
    <x v="323"/>
  </r>
  <r>
    <x v="517"/>
    <x v="315"/>
    <x v="234"/>
    <n v="2"/>
    <x v="421"/>
    <x v="97"/>
    <x v="14"/>
    <x v="324"/>
  </r>
  <r>
    <x v="518"/>
    <x v="32"/>
    <x v="314"/>
    <n v="3"/>
    <x v="422"/>
    <x v="41"/>
    <x v="13"/>
    <x v="277"/>
  </r>
  <r>
    <x v="519"/>
    <x v="42"/>
    <x v="55"/>
    <n v="2"/>
    <x v="423"/>
    <x v="323"/>
    <x v="6"/>
    <x v="73"/>
  </r>
  <r>
    <x v="520"/>
    <x v="318"/>
    <x v="72"/>
    <n v="5"/>
    <x v="77"/>
    <x v="324"/>
    <x v="4"/>
    <x v="15"/>
  </r>
  <r>
    <x v="521"/>
    <x v="152"/>
    <x v="316"/>
    <n v="1"/>
    <x v="424"/>
    <x v="325"/>
    <x v="13"/>
    <x v="133"/>
  </r>
  <r>
    <x v="522"/>
    <x v="154"/>
    <x v="134"/>
    <n v="1"/>
    <x v="253"/>
    <x v="326"/>
    <x v="10"/>
    <x v="216"/>
  </r>
  <r>
    <x v="523"/>
    <x v="319"/>
    <x v="21"/>
    <n v="2"/>
    <x v="425"/>
    <x v="327"/>
    <x v="10"/>
    <x v="325"/>
  </r>
  <r>
    <x v="524"/>
    <x v="136"/>
    <x v="75"/>
    <n v="1"/>
    <x v="103"/>
    <x v="63"/>
    <x v="16"/>
    <x v="122"/>
  </r>
  <r>
    <x v="525"/>
    <x v="175"/>
    <x v="317"/>
    <n v="4"/>
    <x v="426"/>
    <x v="328"/>
    <x v="17"/>
    <x v="326"/>
  </r>
  <r>
    <x v="526"/>
    <x v="146"/>
    <x v="152"/>
    <n v="1"/>
    <x v="427"/>
    <x v="329"/>
    <x v="9"/>
    <x v="226"/>
  </r>
  <r>
    <x v="527"/>
    <x v="308"/>
    <x v="20"/>
    <n v="4"/>
    <x v="126"/>
    <x v="164"/>
    <x v="7"/>
    <x v="327"/>
  </r>
  <r>
    <x v="528"/>
    <x v="7"/>
    <x v="241"/>
    <n v="1"/>
    <x v="290"/>
    <x v="330"/>
    <x v="19"/>
    <x v="298"/>
  </r>
  <r>
    <x v="529"/>
    <x v="320"/>
    <x v="123"/>
    <n v="2"/>
    <x v="428"/>
    <x v="316"/>
    <x v="0"/>
    <x v="270"/>
  </r>
  <r>
    <x v="530"/>
    <x v="321"/>
    <x v="48"/>
    <n v="2"/>
    <x v="429"/>
    <x v="213"/>
    <x v="17"/>
    <x v="328"/>
  </r>
  <r>
    <x v="531"/>
    <x v="322"/>
    <x v="7"/>
    <n v="5"/>
    <x v="430"/>
    <x v="39"/>
    <x v="5"/>
    <x v="329"/>
  </r>
  <r>
    <x v="532"/>
    <x v="112"/>
    <x v="138"/>
    <n v="2"/>
    <x v="357"/>
    <x v="150"/>
    <x v="8"/>
    <x v="330"/>
  </r>
  <r>
    <x v="533"/>
    <x v="323"/>
    <x v="112"/>
    <n v="2"/>
    <x v="121"/>
    <x v="331"/>
    <x v="4"/>
    <x v="302"/>
  </r>
  <r>
    <x v="534"/>
    <x v="324"/>
    <x v="318"/>
    <n v="1"/>
    <x v="431"/>
    <x v="332"/>
    <x v="3"/>
    <x v="331"/>
  </r>
  <r>
    <x v="535"/>
    <x v="283"/>
    <x v="37"/>
    <n v="5"/>
    <x v="432"/>
    <x v="333"/>
    <x v="2"/>
    <x v="48"/>
  </r>
  <r>
    <x v="536"/>
    <x v="167"/>
    <x v="284"/>
    <n v="2"/>
    <x v="433"/>
    <x v="148"/>
    <x v="18"/>
    <x v="301"/>
  </r>
  <r>
    <x v="537"/>
    <x v="325"/>
    <x v="63"/>
    <n v="4"/>
    <x v="434"/>
    <x v="334"/>
    <x v="17"/>
    <x v="295"/>
  </r>
  <r>
    <x v="538"/>
    <x v="222"/>
    <x v="319"/>
    <n v="5"/>
    <x v="435"/>
    <x v="330"/>
    <x v="8"/>
    <x v="332"/>
  </r>
  <r>
    <x v="539"/>
    <x v="326"/>
    <x v="308"/>
    <n v="4"/>
    <x v="307"/>
    <x v="335"/>
    <x v="8"/>
    <x v="31"/>
  </r>
  <r>
    <x v="540"/>
    <x v="139"/>
    <x v="177"/>
    <n v="5"/>
    <x v="140"/>
    <x v="336"/>
    <x v="3"/>
    <x v="333"/>
  </r>
  <r>
    <x v="541"/>
    <x v="327"/>
    <x v="155"/>
    <n v="2"/>
    <x v="436"/>
    <x v="137"/>
    <x v="9"/>
    <x v="3"/>
  </r>
  <r>
    <x v="542"/>
    <x v="328"/>
    <x v="271"/>
    <n v="4"/>
    <x v="392"/>
    <x v="337"/>
    <x v="2"/>
    <x v="257"/>
  </r>
  <r>
    <x v="543"/>
    <x v="158"/>
    <x v="320"/>
    <n v="4"/>
    <x v="437"/>
    <x v="258"/>
    <x v="14"/>
    <x v="124"/>
  </r>
  <r>
    <x v="544"/>
    <x v="287"/>
    <x v="163"/>
    <n v="2"/>
    <x v="438"/>
    <x v="338"/>
    <x v="15"/>
    <x v="33"/>
  </r>
  <r>
    <x v="545"/>
    <x v="329"/>
    <x v="301"/>
    <n v="3"/>
    <x v="439"/>
    <x v="339"/>
    <x v="11"/>
    <x v="285"/>
  </r>
  <r>
    <x v="546"/>
    <x v="46"/>
    <x v="53"/>
    <n v="2"/>
    <x v="396"/>
    <x v="340"/>
    <x v="19"/>
    <x v="114"/>
  </r>
  <r>
    <x v="547"/>
    <x v="76"/>
    <x v="66"/>
    <n v="5"/>
    <x v="440"/>
    <x v="341"/>
    <x v="0"/>
    <x v="81"/>
  </r>
  <r>
    <x v="548"/>
    <x v="115"/>
    <x v="6"/>
    <n v="5"/>
    <x v="6"/>
    <x v="305"/>
    <x v="15"/>
    <x v="2"/>
  </r>
  <r>
    <x v="549"/>
    <x v="330"/>
    <x v="128"/>
    <n v="1"/>
    <x v="441"/>
    <x v="342"/>
    <x v="6"/>
    <x v="152"/>
  </r>
  <r>
    <x v="550"/>
    <x v="306"/>
    <x v="167"/>
    <n v="2"/>
    <x v="442"/>
    <x v="343"/>
    <x v="14"/>
    <x v="334"/>
  </r>
  <r>
    <x v="551"/>
    <x v="331"/>
    <x v="321"/>
    <n v="2"/>
    <x v="443"/>
    <x v="175"/>
    <x v="12"/>
    <x v="209"/>
  </r>
  <r>
    <x v="552"/>
    <x v="332"/>
    <x v="262"/>
    <n v="1"/>
    <x v="444"/>
    <x v="344"/>
    <x v="4"/>
    <x v="34"/>
  </r>
  <r>
    <x v="553"/>
    <x v="258"/>
    <x v="322"/>
    <n v="4"/>
    <x v="445"/>
    <x v="185"/>
    <x v="10"/>
    <x v="335"/>
  </r>
  <r>
    <x v="554"/>
    <x v="187"/>
    <x v="205"/>
    <n v="3"/>
    <x v="244"/>
    <x v="345"/>
    <x v="19"/>
    <x v="76"/>
  </r>
  <r>
    <x v="555"/>
    <x v="333"/>
    <x v="127"/>
    <n v="2"/>
    <x v="434"/>
    <x v="289"/>
    <x v="13"/>
    <x v="235"/>
  </r>
  <r>
    <x v="556"/>
    <x v="334"/>
    <x v="254"/>
    <n v="5"/>
    <x v="446"/>
    <x v="22"/>
    <x v="15"/>
    <x v="336"/>
  </r>
  <r>
    <x v="557"/>
    <x v="140"/>
    <x v="278"/>
    <n v="2"/>
    <x v="447"/>
    <x v="346"/>
    <x v="4"/>
    <x v="261"/>
  </r>
  <r>
    <x v="558"/>
    <x v="120"/>
    <x v="106"/>
    <n v="3"/>
    <x v="448"/>
    <x v="111"/>
    <x v="7"/>
    <x v="337"/>
  </r>
  <r>
    <x v="559"/>
    <x v="179"/>
    <x v="75"/>
    <n v="3"/>
    <x v="370"/>
    <x v="193"/>
    <x v="18"/>
    <x v="88"/>
  </r>
  <r>
    <x v="560"/>
    <x v="236"/>
    <x v="323"/>
    <n v="5"/>
    <x v="449"/>
    <x v="347"/>
    <x v="10"/>
    <x v="298"/>
  </r>
  <r>
    <x v="561"/>
    <x v="239"/>
    <x v="189"/>
    <n v="1"/>
    <x v="219"/>
    <x v="263"/>
    <x v="18"/>
    <x v="300"/>
  </r>
  <r>
    <x v="562"/>
    <x v="55"/>
    <x v="204"/>
    <n v="2"/>
    <x v="450"/>
    <x v="137"/>
    <x v="5"/>
    <x v="225"/>
  </r>
  <r>
    <x v="563"/>
    <x v="335"/>
    <x v="171"/>
    <n v="3"/>
    <x v="451"/>
    <x v="306"/>
    <x v="1"/>
    <x v="338"/>
  </r>
  <r>
    <x v="564"/>
    <x v="336"/>
    <x v="196"/>
    <n v="2"/>
    <x v="191"/>
    <x v="348"/>
    <x v="3"/>
    <x v="314"/>
  </r>
  <r>
    <x v="565"/>
    <x v="259"/>
    <x v="48"/>
    <n v="4"/>
    <x v="452"/>
    <x v="349"/>
    <x v="7"/>
    <x v="339"/>
  </r>
  <r>
    <x v="566"/>
    <x v="337"/>
    <x v="324"/>
    <n v="5"/>
    <x v="453"/>
    <x v="350"/>
    <x v="4"/>
    <x v="186"/>
  </r>
  <r>
    <x v="567"/>
    <x v="219"/>
    <x v="171"/>
    <n v="3"/>
    <x v="451"/>
    <x v="56"/>
    <x v="14"/>
    <x v="182"/>
  </r>
  <r>
    <x v="568"/>
    <x v="338"/>
    <x v="64"/>
    <n v="2"/>
    <x v="206"/>
    <x v="320"/>
    <x v="19"/>
    <x v="259"/>
  </r>
  <r>
    <x v="569"/>
    <x v="242"/>
    <x v="286"/>
    <n v="5"/>
    <x v="454"/>
    <x v="351"/>
    <x v="12"/>
    <x v="254"/>
  </r>
  <r>
    <x v="570"/>
    <x v="99"/>
    <x v="155"/>
    <n v="4"/>
    <x v="455"/>
    <x v="195"/>
    <x v="19"/>
    <x v="126"/>
  </r>
  <r>
    <x v="571"/>
    <x v="221"/>
    <x v="214"/>
    <n v="4"/>
    <x v="255"/>
    <x v="352"/>
    <x v="12"/>
    <x v="237"/>
  </r>
  <r>
    <x v="572"/>
    <x v="339"/>
    <x v="276"/>
    <n v="1"/>
    <x v="352"/>
    <x v="242"/>
    <x v="11"/>
    <x v="340"/>
  </r>
  <r>
    <x v="573"/>
    <x v="340"/>
    <x v="325"/>
    <n v="2"/>
    <x v="456"/>
    <x v="296"/>
    <x v="9"/>
    <x v="302"/>
  </r>
  <r>
    <x v="574"/>
    <x v="236"/>
    <x v="9"/>
    <n v="1"/>
    <x v="457"/>
    <x v="115"/>
    <x v="16"/>
    <x v="16"/>
  </r>
  <r>
    <x v="575"/>
    <x v="341"/>
    <x v="249"/>
    <n v="1"/>
    <x v="304"/>
    <x v="353"/>
    <x v="7"/>
    <x v="308"/>
  </r>
  <r>
    <x v="576"/>
    <x v="132"/>
    <x v="222"/>
    <n v="3"/>
    <x v="265"/>
    <x v="354"/>
    <x v="19"/>
    <x v="341"/>
  </r>
  <r>
    <x v="577"/>
    <x v="342"/>
    <x v="326"/>
    <n v="2"/>
    <x v="458"/>
    <x v="168"/>
    <x v="11"/>
    <x v="342"/>
  </r>
  <r>
    <x v="578"/>
    <x v="209"/>
    <x v="144"/>
    <n v="4"/>
    <x v="459"/>
    <x v="173"/>
    <x v="11"/>
    <x v="160"/>
  </r>
  <r>
    <x v="579"/>
    <x v="343"/>
    <x v="59"/>
    <n v="1"/>
    <x v="460"/>
    <x v="261"/>
    <x v="2"/>
    <x v="327"/>
  </r>
  <r>
    <x v="580"/>
    <x v="319"/>
    <x v="211"/>
    <n v="5"/>
    <x v="461"/>
    <x v="274"/>
    <x v="19"/>
    <x v="278"/>
  </r>
  <r>
    <x v="581"/>
    <x v="298"/>
    <x v="327"/>
    <n v="2"/>
    <x v="462"/>
    <x v="355"/>
    <x v="5"/>
    <x v="338"/>
  </r>
  <r>
    <x v="582"/>
    <x v="264"/>
    <x v="16"/>
    <n v="5"/>
    <x v="463"/>
    <x v="310"/>
    <x v="17"/>
    <x v="121"/>
  </r>
  <r>
    <x v="583"/>
    <x v="344"/>
    <x v="135"/>
    <n v="1"/>
    <x v="224"/>
    <x v="302"/>
    <x v="6"/>
    <x v="230"/>
  </r>
  <r>
    <x v="584"/>
    <x v="68"/>
    <x v="34"/>
    <n v="2"/>
    <x v="184"/>
    <x v="18"/>
    <x v="6"/>
    <x v="295"/>
  </r>
  <r>
    <x v="585"/>
    <x v="227"/>
    <x v="63"/>
    <n v="2"/>
    <x v="174"/>
    <x v="309"/>
    <x v="4"/>
    <x v="302"/>
  </r>
  <r>
    <x v="586"/>
    <x v="248"/>
    <x v="328"/>
    <n v="1"/>
    <x v="400"/>
    <x v="302"/>
    <x v="3"/>
    <x v="343"/>
  </r>
  <r>
    <x v="587"/>
    <x v="274"/>
    <x v="56"/>
    <n v="5"/>
    <x v="300"/>
    <x v="73"/>
    <x v="0"/>
    <x v="344"/>
  </r>
  <r>
    <x v="588"/>
    <x v="345"/>
    <x v="329"/>
    <n v="1"/>
    <x v="154"/>
    <x v="104"/>
    <x v="2"/>
    <x v="261"/>
  </r>
  <r>
    <x v="589"/>
    <x v="338"/>
    <x v="230"/>
    <n v="2"/>
    <x v="226"/>
    <x v="6"/>
    <x v="15"/>
    <x v="137"/>
  </r>
  <r>
    <x v="590"/>
    <x v="171"/>
    <x v="330"/>
    <n v="1"/>
    <x v="464"/>
    <x v="304"/>
    <x v="19"/>
    <x v="236"/>
  </r>
  <r>
    <x v="591"/>
    <x v="346"/>
    <x v="236"/>
    <n v="5"/>
    <x v="284"/>
    <x v="213"/>
    <x v="10"/>
    <x v="345"/>
  </r>
  <r>
    <x v="592"/>
    <x v="244"/>
    <x v="331"/>
    <n v="2"/>
    <x v="465"/>
    <x v="356"/>
    <x v="14"/>
    <x v="315"/>
  </r>
  <r>
    <x v="593"/>
    <x v="347"/>
    <x v="18"/>
    <n v="3"/>
    <x v="22"/>
    <x v="357"/>
    <x v="14"/>
    <x v="346"/>
  </r>
  <r>
    <x v="594"/>
    <x v="104"/>
    <x v="189"/>
    <n v="5"/>
    <x v="466"/>
    <x v="18"/>
    <x v="9"/>
    <x v="69"/>
  </r>
  <r>
    <x v="595"/>
    <x v="87"/>
    <x v="332"/>
    <n v="2"/>
    <x v="467"/>
    <x v="358"/>
    <x v="4"/>
    <x v="115"/>
  </r>
  <r>
    <x v="596"/>
    <x v="20"/>
    <x v="102"/>
    <n v="1"/>
    <x v="468"/>
    <x v="231"/>
    <x v="19"/>
    <x v="79"/>
  </r>
  <r>
    <x v="597"/>
    <x v="67"/>
    <x v="96"/>
    <n v="4"/>
    <x v="261"/>
    <x v="359"/>
    <x v="14"/>
    <x v="328"/>
  </r>
  <r>
    <x v="598"/>
    <x v="16"/>
    <x v="333"/>
    <n v="4"/>
    <x v="469"/>
    <x v="183"/>
    <x v="14"/>
    <x v="347"/>
  </r>
  <r>
    <x v="599"/>
    <x v="88"/>
    <x v="334"/>
    <n v="4"/>
    <x v="399"/>
    <x v="294"/>
    <x v="14"/>
    <x v="348"/>
  </r>
  <r>
    <x v="600"/>
    <x v="153"/>
    <x v="301"/>
    <n v="4"/>
    <x v="387"/>
    <x v="155"/>
    <x v="7"/>
    <x v="147"/>
  </r>
  <r>
    <x v="601"/>
    <x v="33"/>
    <x v="57"/>
    <n v="5"/>
    <x v="62"/>
    <x v="139"/>
    <x v="14"/>
    <x v="6"/>
  </r>
  <r>
    <x v="602"/>
    <x v="348"/>
    <x v="254"/>
    <n v="1"/>
    <x v="470"/>
    <x v="123"/>
    <x v="11"/>
    <x v="26"/>
  </r>
  <r>
    <x v="603"/>
    <x v="318"/>
    <x v="121"/>
    <n v="3"/>
    <x v="471"/>
    <x v="360"/>
    <x v="8"/>
    <x v="117"/>
  </r>
  <r>
    <x v="604"/>
    <x v="45"/>
    <x v="255"/>
    <n v="5"/>
    <x v="43"/>
    <x v="107"/>
    <x v="9"/>
    <x v="349"/>
  </r>
  <r>
    <x v="605"/>
    <x v="297"/>
    <x v="177"/>
    <n v="2"/>
    <x v="175"/>
    <x v="0"/>
    <x v="11"/>
    <x v="350"/>
  </r>
  <r>
    <x v="606"/>
    <x v="349"/>
    <x v="164"/>
    <n v="3"/>
    <x v="472"/>
    <x v="361"/>
    <x v="14"/>
    <x v="213"/>
  </r>
  <r>
    <x v="607"/>
    <x v="329"/>
    <x v="52"/>
    <n v="4"/>
    <x v="473"/>
    <x v="123"/>
    <x v="15"/>
    <x v="351"/>
  </r>
  <r>
    <x v="608"/>
    <x v="25"/>
    <x v="335"/>
    <n v="1"/>
    <x v="474"/>
    <x v="362"/>
    <x v="0"/>
    <x v="348"/>
  </r>
  <r>
    <x v="609"/>
    <x v="323"/>
    <x v="211"/>
    <n v="1"/>
    <x v="406"/>
    <x v="363"/>
    <x v="5"/>
    <x v="130"/>
  </r>
  <r>
    <x v="610"/>
    <x v="180"/>
    <x v="240"/>
    <n v="1"/>
    <x v="475"/>
    <x v="58"/>
    <x v="3"/>
    <x v="126"/>
  </r>
  <r>
    <x v="611"/>
    <x v="182"/>
    <x v="18"/>
    <n v="3"/>
    <x v="22"/>
    <x v="236"/>
    <x v="3"/>
    <x v="352"/>
  </r>
  <r>
    <x v="612"/>
    <x v="127"/>
    <x v="122"/>
    <n v="1"/>
    <x v="243"/>
    <x v="33"/>
    <x v="1"/>
    <x v="353"/>
  </r>
  <r>
    <x v="613"/>
    <x v="200"/>
    <x v="62"/>
    <n v="3"/>
    <x v="270"/>
    <x v="330"/>
    <x v="0"/>
    <x v="354"/>
  </r>
  <r>
    <x v="614"/>
    <x v="350"/>
    <x v="297"/>
    <n v="4"/>
    <x v="476"/>
    <x v="249"/>
    <x v="3"/>
    <x v="355"/>
  </r>
  <r>
    <x v="615"/>
    <x v="196"/>
    <x v="49"/>
    <n v="2"/>
    <x v="477"/>
    <x v="330"/>
    <x v="14"/>
    <x v="45"/>
  </r>
  <r>
    <x v="616"/>
    <x v="351"/>
    <x v="206"/>
    <n v="3"/>
    <x v="478"/>
    <x v="309"/>
    <x v="12"/>
    <x v="143"/>
  </r>
  <r>
    <x v="617"/>
    <x v="352"/>
    <x v="336"/>
    <n v="3"/>
    <x v="479"/>
    <x v="364"/>
    <x v="2"/>
    <x v="356"/>
  </r>
  <r>
    <x v="618"/>
    <x v="185"/>
    <x v="31"/>
    <n v="2"/>
    <x v="34"/>
    <x v="302"/>
    <x v="11"/>
    <x v="86"/>
  </r>
  <r>
    <x v="619"/>
    <x v="238"/>
    <x v="82"/>
    <n v="4"/>
    <x v="480"/>
    <x v="294"/>
    <x v="0"/>
    <x v="276"/>
  </r>
  <r>
    <x v="620"/>
    <x v="326"/>
    <x v="66"/>
    <n v="1"/>
    <x v="481"/>
    <x v="10"/>
    <x v="7"/>
    <x v="357"/>
  </r>
  <r>
    <x v="621"/>
    <x v="353"/>
    <x v="310"/>
    <n v="1"/>
    <x v="482"/>
    <x v="57"/>
    <x v="11"/>
    <x v="358"/>
  </r>
  <r>
    <x v="622"/>
    <x v="189"/>
    <x v="109"/>
    <n v="2"/>
    <x v="483"/>
    <x v="365"/>
    <x v="2"/>
    <x v="84"/>
  </r>
  <r>
    <x v="623"/>
    <x v="274"/>
    <x v="18"/>
    <n v="1"/>
    <x v="484"/>
    <x v="366"/>
    <x v="8"/>
    <x v="317"/>
  </r>
  <r>
    <x v="624"/>
    <x v="354"/>
    <x v="337"/>
    <n v="4"/>
    <x v="205"/>
    <x v="292"/>
    <x v="15"/>
    <x v="272"/>
  </r>
  <r>
    <x v="625"/>
    <x v="304"/>
    <x v="91"/>
    <n v="3"/>
    <x v="485"/>
    <x v="111"/>
    <x v="8"/>
    <x v="359"/>
  </r>
  <r>
    <x v="626"/>
    <x v="355"/>
    <x v="78"/>
    <n v="1"/>
    <x v="486"/>
    <x v="336"/>
    <x v="6"/>
    <x v="160"/>
  </r>
  <r>
    <x v="627"/>
    <x v="176"/>
    <x v="251"/>
    <n v="5"/>
    <x v="487"/>
    <x v="367"/>
    <x v="15"/>
    <x v="47"/>
  </r>
  <r>
    <x v="628"/>
    <x v="19"/>
    <x v="248"/>
    <n v="4"/>
    <x v="488"/>
    <x v="173"/>
    <x v="3"/>
    <x v="34"/>
  </r>
  <r>
    <x v="629"/>
    <x v="205"/>
    <x v="253"/>
    <n v="1"/>
    <x v="489"/>
    <x v="114"/>
    <x v="7"/>
    <x v="237"/>
  </r>
  <r>
    <x v="630"/>
    <x v="326"/>
    <x v="248"/>
    <n v="5"/>
    <x v="490"/>
    <x v="177"/>
    <x v="0"/>
    <x v="360"/>
  </r>
  <r>
    <x v="631"/>
    <x v="17"/>
    <x v="338"/>
    <n v="3"/>
    <x v="491"/>
    <x v="308"/>
    <x v="18"/>
    <x v="145"/>
  </r>
  <r>
    <x v="632"/>
    <x v="211"/>
    <x v="92"/>
    <n v="4"/>
    <x v="492"/>
    <x v="180"/>
    <x v="3"/>
    <x v="175"/>
  </r>
  <r>
    <x v="633"/>
    <x v="174"/>
    <x v="203"/>
    <n v="1"/>
    <x v="148"/>
    <x v="368"/>
    <x v="1"/>
    <x v="217"/>
  </r>
  <r>
    <x v="634"/>
    <x v="123"/>
    <x v="339"/>
    <n v="4"/>
    <x v="493"/>
    <x v="369"/>
    <x v="10"/>
    <x v="3"/>
  </r>
  <r>
    <x v="635"/>
    <x v="356"/>
    <x v="3"/>
    <n v="5"/>
    <x v="3"/>
    <x v="25"/>
    <x v="3"/>
    <x v="361"/>
  </r>
  <r>
    <x v="636"/>
    <x v="357"/>
    <x v="161"/>
    <n v="1"/>
    <x v="250"/>
    <x v="102"/>
    <x v="3"/>
    <x v="362"/>
  </r>
  <r>
    <x v="637"/>
    <x v="358"/>
    <x v="83"/>
    <n v="3"/>
    <x v="494"/>
    <x v="86"/>
    <x v="11"/>
    <x v="363"/>
  </r>
  <r>
    <x v="638"/>
    <x v="288"/>
    <x v="340"/>
    <n v="2"/>
    <x v="224"/>
    <x v="250"/>
    <x v="0"/>
    <x v="180"/>
  </r>
  <r>
    <x v="639"/>
    <x v="294"/>
    <x v="144"/>
    <n v="3"/>
    <x v="193"/>
    <x v="370"/>
    <x v="7"/>
    <x v="364"/>
  </r>
  <r>
    <x v="640"/>
    <x v="329"/>
    <x v="96"/>
    <n v="1"/>
    <x v="78"/>
    <x v="205"/>
    <x v="1"/>
    <x v="129"/>
  </r>
  <r>
    <x v="641"/>
    <x v="205"/>
    <x v="201"/>
    <n v="5"/>
    <x v="495"/>
    <x v="257"/>
    <x v="4"/>
    <x v="323"/>
  </r>
  <r>
    <x v="642"/>
    <x v="318"/>
    <x v="141"/>
    <n v="4"/>
    <x v="496"/>
    <x v="74"/>
    <x v="11"/>
    <x v="365"/>
  </r>
  <r>
    <x v="643"/>
    <x v="249"/>
    <x v="80"/>
    <n v="5"/>
    <x v="497"/>
    <x v="184"/>
    <x v="7"/>
    <x v="169"/>
  </r>
  <r>
    <x v="644"/>
    <x v="213"/>
    <x v="341"/>
    <n v="5"/>
    <x v="498"/>
    <x v="289"/>
    <x v="19"/>
    <x v="66"/>
  </r>
  <r>
    <x v="645"/>
    <x v="156"/>
    <x v="329"/>
    <n v="2"/>
    <x v="499"/>
    <x v="371"/>
    <x v="14"/>
    <x v="47"/>
  </r>
  <r>
    <x v="646"/>
    <x v="244"/>
    <x v="73"/>
    <n v="2"/>
    <x v="78"/>
    <x v="111"/>
    <x v="19"/>
    <x v="292"/>
  </r>
  <r>
    <x v="647"/>
    <x v="87"/>
    <x v="342"/>
    <n v="2"/>
    <x v="316"/>
    <x v="34"/>
    <x v="10"/>
    <x v="220"/>
  </r>
  <r>
    <x v="648"/>
    <x v="359"/>
    <x v="93"/>
    <n v="5"/>
    <x v="500"/>
    <x v="123"/>
    <x v="12"/>
    <x v="180"/>
  </r>
  <r>
    <x v="649"/>
    <x v="360"/>
    <x v="296"/>
    <n v="1"/>
    <x v="501"/>
    <x v="342"/>
    <x v="12"/>
    <x v="290"/>
  </r>
  <r>
    <x v="650"/>
    <x v="165"/>
    <x v="43"/>
    <n v="5"/>
    <x v="46"/>
    <x v="372"/>
    <x v="3"/>
    <x v="360"/>
  </r>
  <r>
    <x v="651"/>
    <x v="121"/>
    <x v="13"/>
    <n v="3"/>
    <x v="502"/>
    <x v="82"/>
    <x v="17"/>
    <x v="115"/>
  </r>
  <r>
    <x v="652"/>
    <x v="183"/>
    <x v="120"/>
    <n v="5"/>
    <x v="262"/>
    <x v="238"/>
    <x v="1"/>
    <x v="266"/>
  </r>
  <r>
    <x v="653"/>
    <x v="245"/>
    <x v="343"/>
    <n v="3"/>
    <x v="503"/>
    <x v="371"/>
    <x v="19"/>
    <x v="162"/>
  </r>
  <r>
    <x v="654"/>
    <x v="361"/>
    <x v="344"/>
    <n v="2"/>
    <x v="504"/>
    <x v="148"/>
    <x v="14"/>
    <x v="144"/>
  </r>
  <r>
    <x v="655"/>
    <x v="315"/>
    <x v="345"/>
    <n v="5"/>
    <x v="505"/>
    <x v="26"/>
    <x v="14"/>
    <x v="277"/>
  </r>
  <r>
    <x v="656"/>
    <x v="128"/>
    <x v="176"/>
    <n v="4"/>
    <x v="358"/>
    <x v="79"/>
    <x v="16"/>
    <x v="366"/>
  </r>
  <r>
    <x v="657"/>
    <x v="362"/>
    <x v="207"/>
    <n v="3"/>
    <x v="506"/>
    <x v="44"/>
    <x v="4"/>
    <x v="367"/>
  </r>
  <r>
    <x v="658"/>
    <x v="317"/>
    <x v="346"/>
    <n v="3"/>
    <x v="507"/>
    <x v="181"/>
    <x v="15"/>
    <x v="246"/>
  </r>
  <r>
    <x v="659"/>
    <x v="363"/>
    <x v="79"/>
    <n v="4"/>
    <x v="508"/>
    <x v="373"/>
    <x v="11"/>
    <x v="186"/>
  </r>
  <r>
    <x v="660"/>
    <x v="364"/>
    <x v="236"/>
    <n v="5"/>
    <x v="284"/>
    <x v="42"/>
    <x v="3"/>
    <x v="368"/>
  </r>
  <r>
    <x v="661"/>
    <x v="300"/>
    <x v="347"/>
    <n v="4"/>
    <x v="509"/>
    <x v="374"/>
    <x v="13"/>
    <x v="24"/>
  </r>
  <r>
    <x v="662"/>
    <x v="365"/>
    <x v="332"/>
    <n v="3"/>
    <x v="510"/>
    <x v="345"/>
    <x v="14"/>
    <x v="161"/>
  </r>
  <r>
    <x v="663"/>
    <x v="261"/>
    <x v="77"/>
    <n v="3"/>
    <x v="511"/>
    <x v="40"/>
    <x v="11"/>
    <x v="71"/>
  </r>
  <r>
    <x v="664"/>
    <x v="98"/>
    <x v="216"/>
    <n v="4"/>
    <x v="5"/>
    <x v="135"/>
    <x v="19"/>
    <x v="369"/>
  </r>
  <r>
    <x v="665"/>
    <x v="95"/>
    <x v="102"/>
    <n v="5"/>
    <x v="111"/>
    <x v="375"/>
    <x v="13"/>
    <x v="370"/>
  </r>
  <r>
    <x v="666"/>
    <x v="341"/>
    <x v="315"/>
    <n v="1"/>
    <x v="512"/>
    <x v="286"/>
    <x v="14"/>
    <x v="371"/>
  </r>
  <r>
    <x v="667"/>
    <x v="195"/>
    <x v="5"/>
    <n v="4"/>
    <x v="185"/>
    <x v="83"/>
    <x v="5"/>
    <x v="141"/>
  </r>
  <r>
    <x v="668"/>
    <x v="366"/>
    <x v="312"/>
    <n v="1"/>
    <x v="513"/>
    <x v="153"/>
    <x v="14"/>
    <x v="87"/>
  </r>
  <r>
    <x v="669"/>
    <x v="254"/>
    <x v="181"/>
    <n v="2"/>
    <x v="514"/>
    <x v="141"/>
    <x v="8"/>
    <x v="372"/>
  </r>
  <r>
    <x v="670"/>
    <x v="367"/>
    <x v="319"/>
    <n v="3"/>
    <x v="341"/>
    <x v="124"/>
    <x v="8"/>
    <x v="239"/>
  </r>
  <r>
    <x v="671"/>
    <x v="368"/>
    <x v="1"/>
    <n v="4"/>
    <x v="515"/>
    <x v="136"/>
    <x v="12"/>
    <x v="311"/>
  </r>
  <r>
    <x v="672"/>
    <x v="369"/>
    <x v="175"/>
    <n v="2"/>
    <x v="516"/>
    <x v="376"/>
    <x v="14"/>
    <x v="258"/>
  </r>
  <r>
    <x v="673"/>
    <x v="228"/>
    <x v="200"/>
    <n v="4"/>
    <x v="314"/>
    <x v="145"/>
    <x v="19"/>
    <x v="194"/>
  </r>
  <r>
    <x v="674"/>
    <x v="49"/>
    <x v="348"/>
    <n v="4"/>
    <x v="244"/>
    <x v="140"/>
    <x v="8"/>
    <x v="259"/>
  </r>
  <r>
    <x v="675"/>
    <x v="150"/>
    <x v="76"/>
    <n v="3"/>
    <x v="517"/>
    <x v="138"/>
    <x v="1"/>
    <x v="373"/>
  </r>
  <r>
    <x v="676"/>
    <x v="295"/>
    <x v="133"/>
    <n v="3"/>
    <x v="146"/>
    <x v="15"/>
    <x v="16"/>
    <x v="85"/>
  </r>
  <r>
    <x v="677"/>
    <x v="126"/>
    <x v="251"/>
    <n v="3"/>
    <x v="518"/>
    <x v="39"/>
    <x v="9"/>
    <x v="68"/>
  </r>
  <r>
    <x v="678"/>
    <x v="157"/>
    <x v="342"/>
    <n v="5"/>
    <x v="519"/>
    <x v="11"/>
    <x v="16"/>
    <x v="362"/>
  </r>
  <r>
    <x v="679"/>
    <x v="370"/>
    <x v="260"/>
    <n v="4"/>
    <x v="520"/>
    <x v="109"/>
    <x v="0"/>
    <x v="367"/>
  </r>
  <r>
    <x v="680"/>
    <x v="341"/>
    <x v="349"/>
    <n v="4"/>
    <x v="521"/>
    <x v="377"/>
    <x v="17"/>
    <x v="368"/>
  </r>
  <r>
    <x v="681"/>
    <x v="154"/>
    <x v="350"/>
    <n v="5"/>
    <x v="148"/>
    <x v="119"/>
    <x v="5"/>
    <x v="307"/>
  </r>
  <r>
    <x v="682"/>
    <x v="250"/>
    <x v="169"/>
    <n v="4"/>
    <x v="522"/>
    <x v="378"/>
    <x v="13"/>
    <x v="374"/>
  </r>
  <r>
    <x v="683"/>
    <x v="251"/>
    <x v="4"/>
    <n v="2"/>
    <x v="4"/>
    <x v="252"/>
    <x v="3"/>
    <x v="77"/>
  </r>
  <r>
    <x v="684"/>
    <x v="72"/>
    <x v="144"/>
    <n v="1"/>
    <x v="523"/>
    <x v="137"/>
    <x v="16"/>
    <x v="121"/>
  </r>
  <r>
    <x v="685"/>
    <x v="371"/>
    <x v="351"/>
    <n v="5"/>
    <x v="524"/>
    <x v="379"/>
    <x v="15"/>
    <x v="344"/>
  </r>
  <r>
    <x v="686"/>
    <x v="193"/>
    <x v="153"/>
    <n v="4"/>
    <x v="270"/>
    <x v="360"/>
    <x v="4"/>
    <x v="138"/>
  </r>
  <r>
    <x v="687"/>
    <x v="295"/>
    <x v="332"/>
    <n v="4"/>
    <x v="525"/>
    <x v="380"/>
    <x v="2"/>
    <x v="171"/>
  </r>
  <r>
    <x v="688"/>
    <x v="304"/>
    <x v="65"/>
    <n v="5"/>
    <x v="526"/>
    <x v="381"/>
    <x v="1"/>
    <x v="375"/>
  </r>
  <r>
    <x v="689"/>
    <x v="282"/>
    <x v="26"/>
    <n v="2"/>
    <x v="527"/>
    <x v="382"/>
    <x v="18"/>
    <x v="207"/>
  </r>
  <r>
    <x v="690"/>
    <x v="372"/>
    <x v="211"/>
    <n v="2"/>
    <x v="528"/>
    <x v="17"/>
    <x v="8"/>
    <x v="376"/>
  </r>
  <r>
    <x v="691"/>
    <x v="338"/>
    <x v="352"/>
    <n v="3"/>
    <x v="499"/>
    <x v="293"/>
    <x v="5"/>
    <x v="377"/>
  </r>
  <r>
    <x v="692"/>
    <x v="87"/>
    <x v="353"/>
    <n v="4"/>
    <x v="529"/>
    <x v="107"/>
    <x v="1"/>
    <x v="36"/>
  </r>
  <r>
    <x v="693"/>
    <x v="38"/>
    <x v="354"/>
    <n v="2"/>
    <x v="530"/>
    <x v="211"/>
    <x v="12"/>
    <x v="120"/>
  </r>
  <r>
    <x v="694"/>
    <x v="369"/>
    <x v="185"/>
    <n v="4"/>
    <x v="531"/>
    <x v="383"/>
    <x v="9"/>
    <x v="228"/>
  </r>
  <r>
    <x v="695"/>
    <x v="372"/>
    <x v="355"/>
    <n v="2"/>
    <x v="532"/>
    <x v="384"/>
    <x v="9"/>
    <x v="378"/>
  </r>
  <r>
    <x v="696"/>
    <x v="373"/>
    <x v="14"/>
    <n v="5"/>
    <x v="278"/>
    <x v="99"/>
    <x v="2"/>
    <x v="112"/>
  </r>
  <r>
    <x v="697"/>
    <x v="74"/>
    <x v="67"/>
    <n v="3"/>
    <x v="35"/>
    <x v="252"/>
    <x v="2"/>
    <x v="379"/>
  </r>
  <r>
    <x v="698"/>
    <x v="284"/>
    <x v="297"/>
    <n v="4"/>
    <x v="476"/>
    <x v="385"/>
    <x v="5"/>
    <x v="380"/>
  </r>
  <r>
    <x v="699"/>
    <x v="254"/>
    <x v="356"/>
    <n v="5"/>
    <x v="533"/>
    <x v="376"/>
    <x v="4"/>
    <x v="381"/>
  </r>
  <r>
    <x v="700"/>
    <x v="138"/>
    <x v="149"/>
    <n v="5"/>
    <x v="534"/>
    <x v="279"/>
    <x v="4"/>
    <x v="382"/>
  </r>
  <r>
    <x v="701"/>
    <x v="134"/>
    <x v="357"/>
    <n v="4"/>
    <x v="535"/>
    <x v="37"/>
    <x v="17"/>
    <x v="383"/>
  </r>
  <r>
    <x v="702"/>
    <x v="374"/>
    <x v="20"/>
    <n v="5"/>
    <x v="536"/>
    <x v="386"/>
    <x v="3"/>
    <x v="338"/>
  </r>
  <r>
    <x v="703"/>
    <x v="375"/>
    <x v="303"/>
    <n v="2"/>
    <x v="23"/>
    <x v="387"/>
    <x v="15"/>
    <x v="384"/>
  </r>
  <r>
    <x v="704"/>
    <x v="376"/>
    <x v="358"/>
    <n v="3"/>
    <x v="537"/>
    <x v="214"/>
    <x v="6"/>
    <x v="385"/>
  </r>
  <r>
    <x v="705"/>
    <x v="46"/>
    <x v="138"/>
    <n v="4"/>
    <x v="538"/>
    <x v="146"/>
    <x v="4"/>
    <x v="13"/>
  </r>
  <r>
    <x v="706"/>
    <x v="154"/>
    <x v="57"/>
    <n v="2"/>
    <x v="539"/>
    <x v="273"/>
    <x v="17"/>
    <x v="269"/>
  </r>
  <r>
    <x v="707"/>
    <x v="353"/>
    <x v="359"/>
    <n v="2"/>
    <x v="264"/>
    <x v="359"/>
    <x v="11"/>
    <x v="181"/>
  </r>
  <r>
    <x v="708"/>
    <x v="298"/>
    <x v="163"/>
    <n v="3"/>
    <x v="349"/>
    <x v="75"/>
    <x v="10"/>
    <x v="93"/>
  </r>
  <r>
    <x v="709"/>
    <x v="297"/>
    <x v="43"/>
    <n v="3"/>
    <x v="540"/>
    <x v="71"/>
    <x v="18"/>
    <x v="110"/>
  </r>
  <r>
    <x v="710"/>
    <x v="21"/>
    <x v="301"/>
    <n v="1"/>
    <x v="541"/>
    <x v="388"/>
    <x v="6"/>
    <x v="181"/>
  </r>
  <r>
    <x v="711"/>
    <x v="377"/>
    <x v="169"/>
    <n v="4"/>
    <x v="522"/>
    <x v="201"/>
    <x v="4"/>
    <x v="230"/>
  </r>
  <r>
    <x v="712"/>
    <x v="56"/>
    <x v="322"/>
    <n v="5"/>
    <x v="542"/>
    <x v="53"/>
    <x v="3"/>
    <x v="142"/>
  </r>
  <r>
    <x v="713"/>
    <x v="294"/>
    <x v="332"/>
    <n v="2"/>
    <x v="467"/>
    <x v="41"/>
    <x v="2"/>
    <x v="82"/>
  </r>
  <r>
    <x v="714"/>
    <x v="170"/>
    <x v="360"/>
    <n v="5"/>
    <x v="543"/>
    <x v="388"/>
    <x v="13"/>
    <x v="104"/>
  </r>
  <r>
    <x v="715"/>
    <x v="48"/>
    <x v="200"/>
    <n v="1"/>
    <x v="544"/>
    <x v="6"/>
    <x v="18"/>
    <x v="386"/>
  </r>
  <r>
    <x v="716"/>
    <x v="239"/>
    <x v="361"/>
    <n v="5"/>
    <x v="545"/>
    <x v="190"/>
    <x v="10"/>
    <x v="387"/>
  </r>
  <r>
    <x v="717"/>
    <x v="378"/>
    <x v="362"/>
    <n v="5"/>
    <x v="546"/>
    <x v="383"/>
    <x v="14"/>
    <x v="71"/>
  </r>
  <r>
    <x v="718"/>
    <x v="213"/>
    <x v="22"/>
    <n v="2"/>
    <x v="547"/>
    <x v="115"/>
    <x v="18"/>
    <x v="341"/>
  </r>
  <r>
    <x v="719"/>
    <x v="343"/>
    <x v="363"/>
    <n v="5"/>
    <x v="548"/>
    <x v="6"/>
    <x v="15"/>
    <x v="118"/>
  </r>
  <r>
    <x v="720"/>
    <x v="14"/>
    <x v="280"/>
    <n v="4"/>
    <x v="355"/>
    <x v="20"/>
    <x v="8"/>
    <x v="388"/>
  </r>
  <r>
    <x v="721"/>
    <x v="379"/>
    <x v="191"/>
    <n v="5"/>
    <x v="549"/>
    <x v="353"/>
    <x v="0"/>
    <x v="207"/>
  </r>
  <r>
    <x v="722"/>
    <x v="190"/>
    <x v="86"/>
    <n v="1"/>
    <x v="550"/>
    <x v="389"/>
    <x v="17"/>
    <x v="249"/>
  </r>
  <r>
    <x v="723"/>
    <x v="369"/>
    <x v="291"/>
    <n v="4"/>
    <x v="377"/>
    <x v="130"/>
    <x v="2"/>
    <x v="199"/>
  </r>
  <r>
    <x v="724"/>
    <x v="235"/>
    <x v="66"/>
    <n v="1"/>
    <x v="481"/>
    <x v="288"/>
    <x v="0"/>
    <x v="387"/>
  </r>
  <r>
    <x v="725"/>
    <x v="102"/>
    <x v="155"/>
    <n v="5"/>
    <x v="551"/>
    <x v="10"/>
    <x v="16"/>
    <x v="389"/>
  </r>
  <r>
    <x v="726"/>
    <x v="259"/>
    <x v="253"/>
    <n v="1"/>
    <x v="489"/>
    <x v="127"/>
    <x v="7"/>
    <x v="344"/>
  </r>
  <r>
    <x v="727"/>
    <x v="380"/>
    <x v="257"/>
    <n v="2"/>
    <x v="334"/>
    <x v="236"/>
    <x v="11"/>
    <x v="390"/>
  </r>
  <r>
    <x v="728"/>
    <x v="230"/>
    <x v="16"/>
    <n v="5"/>
    <x v="463"/>
    <x v="224"/>
    <x v="4"/>
    <x v="319"/>
  </r>
  <r>
    <x v="729"/>
    <x v="218"/>
    <x v="284"/>
    <n v="4"/>
    <x v="364"/>
    <x v="58"/>
    <x v="7"/>
    <x v="259"/>
  </r>
  <r>
    <x v="730"/>
    <x v="381"/>
    <x v="361"/>
    <n v="2"/>
    <x v="552"/>
    <x v="246"/>
    <x v="5"/>
    <x v="242"/>
  </r>
  <r>
    <x v="731"/>
    <x v="283"/>
    <x v="51"/>
    <n v="3"/>
    <x v="553"/>
    <x v="390"/>
    <x v="1"/>
    <x v="313"/>
  </r>
  <r>
    <x v="732"/>
    <x v="1"/>
    <x v="89"/>
    <n v="2"/>
    <x v="371"/>
    <x v="287"/>
    <x v="0"/>
    <x v="353"/>
  </r>
  <r>
    <x v="733"/>
    <x v="16"/>
    <x v="364"/>
    <n v="4"/>
    <x v="554"/>
    <x v="391"/>
    <x v="7"/>
    <x v="391"/>
  </r>
  <r>
    <x v="734"/>
    <x v="321"/>
    <x v="365"/>
    <n v="2"/>
    <x v="555"/>
    <x v="170"/>
    <x v="15"/>
    <x v="216"/>
  </r>
  <r>
    <x v="735"/>
    <x v="288"/>
    <x v="354"/>
    <n v="4"/>
    <x v="556"/>
    <x v="392"/>
    <x v="3"/>
    <x v="331"/>
  </r>
  <r>
    <x v="736"/>
    <x v="295"/>
    <x v="145"/>
    <n v="4"/>
    <x v="557"/>
    <x v="372"/>
    <x v="9"/>
    <x v="345"/>
  </r>
  <r>
    <x v="737"/>
    <x v="68"/>
    <x v="153"/>
    <n v="5"/>
    <x v="221"/>
    <x v="392"/>
    <x v="13"/>
    <x v="243"/>
  </r>
  <r>
    <x v="738"/>
    <x v="382"/>
    <x v="327"/>
    <n v="2"/>
    <x v="462"/>
    <x v="109"/>
    <x v="1"/>
    <x v="199"/>
  </r>
  <r>
    <x v="739"/>
    <x v="374"/>
    <x v="323"/>
    <n v="5"/>
    <x v="449"/>
    <x v="393"/>
    <x v="17"/>
    <x v="290"/>
  </r>
  <r>
    <x v="740"/>
    <x v="383"/>
    <x v="116"/>
    <n v="3"/>
    <x v="319"/>
    <x v="394"/>
    <x v="14"/>
    <x v="56"/>
  </r>
  <r>
    <x v="741"/>
    <x v="201"/>
    <x v="104"/>
    <n v="5"/>
    <x v="113"/>
    <x v="107"/>
    <x v="13"/>
    <x v="377"/>
  </r>
  <r>
    <x v="742"/>
    <x v="93"/>
    <x v="192"/>
    <n v="4"/>
    <x v="223"/>
    <x v="229"/>
    <x v="5"/>
    <x v="16"/>
  </r>
  <r>
    <x v="743"/>
    <x v="249"/>
    <x v="242"/>
    <n v="4"/>
    <x v="175"/>
    <x v="339"/>
    <x v="6"/>
    <x v="160"/>
  </r>
  <r>
    <x v="744"/>
    <x v="83"/>
    <x v="201"/>
    <n v="4"/>
    <x v="461"/>
    <x v="93"/>
    <x v="5"/>
    <x v="25"/>
  </r>
  <r>
    <x v="745"/>
    <x v="17"/>
    <x v="343"/>
    <n v="4"/>
    <x v="558"/>
    <x v="373"/>
    <x v="18"/>
    <x v="65"/>
  </r>
  <r>
    <x v="746"/>
    <x v="245"/>
    <x v="165"/>
    <n v="4"/>
    <x v="187"/>
    <x v="324"/>
    <x v="4"/>
    <x v="350"/>
  </r>
  <r>
    <x v="747"/>
    <x v="265"/>
    <x v="89"/>
    <n v="5"/>
    <x v="559"/>
    <x v="78"/>
    <x v="18"/>
    <x v="392"/>
  </r>
  <r>
    <x v="748"/>
    <x v="384"/>
    <x v="202"/>
    <n v="1"/>
    <x v="560"/>
    <x v="126"/>
    <x v="2"/>
    <x v="356"/>
  </r>
  <r>
    <x v="749"/>
    <x v="327"/>
    <x v="237"/>
    <n v="5"/>
    <x v="316"/>
    <x v="76"/>
    <x v="8"/>
    <x v="145"/>
  </r>
  <r>
    <x v="750"/>
    <x v="125"/>
    <x v="366"/>
    <n v="1"/>
    <x v="561"/>
    <x v="395"/>
    <x v="9"/>
    <x v="82"/>
  </r>
  <r>
    <x v="751"/>
    <x v="385"/>
    <x v="270"/>
    <n v="5"/>
    <x v="562"/>
    <x v="143"/>
    <x v="5"/>
    <x v="136"/>
  </r>
  <r>
    <x v="752"/>
    <x v="311"/>
    <x v="309"/>
    <n v="5"/>
    <x v="162"/>
    <x v="396"/>
    <x v="9"/>
    <x v="228"/>
  </r>
  <r>
    <x v="753"/>
    <x v="316"/>
    <x v="333"/>
    <n v="5"/>
    <x v="563"/>
    <x v="313"/>
    <x v="5"/>
    <x v="325"/>
  </r>
  <r>
    <x v="754"/>
    <x v="178"/>
    <x v="174"/>
    <n v="2"/>
    <x v="105"/>
    <x v="8"/>
    <x v="16"/>
    <x v="393"/>
  </r>
  <r>
    <x v="755"/>
    <x v="282"/>
    <x v="367"/>
    <n v="5"/>
    <x v="564"/>
    <x v="151"/>
    <x v="9"/>
    <x v="394"/>
  </r>
  <r>
    <x v="756"/>
    <x v="72"/>
    <x v="81"/>
    <n v="5"/>
    <x v="565"/>
    <x v="250"/>
    <x v="18"/>
    <x v="315"/>
  </r>
  <r>
    <x v="757"/>
    <x v="238"/>
    <x v="368"/>
    <n v="4"/>
    <x v="566"/>
    <x v="397"/>
    <x v="2"/>
    <x v="395"/>
  </r>
  <r>
    <x v="758"/>
    <x v="386"/>
    <x v="140"/>
    <n v="3"/>
    <x v="567"/>
    <x v="389"/>
    <x v="15"/>
    <x v="300"/>
  </r>
  <r>
    <x v="759"/>
    <x v="116"/>
    <x v="318"/>
    <n v="4"/>
    <x v="210"/>
    <x v="374"/>
    <x v="13"/>
    <x v="350"/>
  </r>
  <r>
    <x v="760"/>
    <x v="365"/>
    <x v="124"/>
    <n v="2"/>
    <x v="135"/>
    <x v="398"/>
    <x v="6"/>
    <x v="118"/>
  </r>
  <r>
    <x v="761"/>
    <x v="259"/>
    <x v="292"/>
    <n v="5"/>
    <x v="568"/>
    <x v="28"/>
    <x v="3"/>
    <x v="115"/>
  </r>
  <r>
    <x v="762"/>
    <x v="226"/>
    <x v="369"/>
    <n v="5"/>
    <x v="569"/>
    <x v="20"/>
    <x v="3"/>
    <x v="370"/>
  </r>
  <r>
    <x v="763"/>
    <x v="220"/>
    <x v="370"/>
    <n v="2"/>
    <x v="570"/>
    <x v="399"/>
    <x v="19"/>
    <x v="396"/>
  </r>
  <r>
    <x v="764"/>
    <x v="55"/>
    <x v="308"/>
    <n v="5"/>
    <x v="403"/>
    <x v="347"/>
    <x v="7"/>
    <x v="397"/>
  </r>
  <r>
    <x v="765"/>
    <x v="349"/>
    <x v="371"/>
    <n v="5"/>
    <x v="571"/>
    <x v="306"/>
    <x v="9"/>
    <x v="398"/>
  </r>
  <r>
    <x v="766"/>
    <x v="387"/>
    <x v="372"/>
    <n v="4"/>
    <x v="545"/>
    <x v="18"/>
    <x v="4"/>
    <x v="366"/>
  </r>
  <r>
    <x v="767"/>
    <x v="388"/>
    <x v="373"/>
    <n v="4"/>
    <x v="215"/>
    <x v="237"/>
    <x v="19"/>
    <x v="172"/>
  </r>
  <r>
    <x v="768"/>
    <x v="123"/>
    <x v="91"/>
    <n v="4"/>
    <x v="100"/>
    <x v="303"/>
    <x v="13"/>
    <x v="399"/>
  </r>
  <r>
    <x v="769"/>
    <x v="53"/>
    <x v="374"/>
    <n v="4"/>
    <x v="572"/>
    <x v="71"/>
    <x v="11"/>
    <x v="63"/>
  </r>
  <r>
    <x v="770"/>
    <x v="373"/>
    <x v="135"/>
    <n v="5"/>
    <x v="573"/>
    <x v="387"/>
    <x v="11"/>
    <x v="161"/>
  </r>
  <r>
    <x v="771"/>
    <x v="389"/>
    <x v="290"/>
    <n v="1"/>
    <x v="574"/>
    <x v="400"/>
    <x v="6"/>
    <x v="290"/>
  </r>
  <r>
    <x v="772"/>
    <x v="131"/>
    <x v="196"/>
    <n v="5"/>
    <x v="575"/>
    <x v="191"/>
    <x v="18"/>
    <x v="50"/>
  </r>
  <r>
    <x v="773"/>
    <x v="361"/>
    <x v="248"/>
    <n v="2"/>
    <x v="576"/>
    <x v="149"/>
    <x v="7"/>
    <x v="73"/>
  </r>
  <r>
    <x v="774"/>
    <x v="363"/>
    <x v="375"/>
    <n v="2"/>
    <x v="577"/>
    <x v="314"/>
    <x v="4"/>
    <x v="400"/>
  </r>
  <r>
    <x v="775"/>
    <x v="95"/>
    <x v="2"/>
    <n v="3"/>
    <x v="578"/>
    <x v="366"/>
    <x v="9"/>
    <x v="21"/>
  </r>
  <r>
    <x v="776"/>
    <x v="330"/>
    <x v="376"/>
    <n v="2"/>
    <x v="56"/>
    <x v="277"/>
    <x v="0"/>
    <x v="130"/>
  </r>
  <r>
    <x v="777"/>
    <x v="388"/>
    <x v="377"/>
    <n v="5"/>
    <x v="579"/>
    <x v="186"/>
    <x v="16"/>
    <x v="401"/>
  </r>
  <r>
    <x v="778"/>
    <x v="207"/>
    <x v="272"/>
    <n v="4"/>
    <x v="216"/>
    <x v="401"/>
    <x v="3"/>
    <x v="6"/>
  </r>
  <r>
    <x v="779"/>
    <x v="371"/>
    <x v="377"/>
    <n v="2"/>
    <x v="580"/>
    <x v="140"/>
    <x v="14"/>
    <x v="302"/>
  </r>
  <r>
    <x v="780"/>
    <x v="390"/>
    <x v="280"/>
    <n v="5"/>
    <x v="581"/>
    <x v="43"/>
    <x v="17"/>
    <x v="234"/>
  </r>
  <r>
    <x v="781"/>
    <x v="391"/>
    <x v="0"/>
    <n v="5"/>
    <x v="582"/>
    <x v="158"/>
    <x v="12"/>
    <x v="287"/>
  </r>
  <r>
    <x v="782"/>
    <x v="339"/>
    <x v="118"/>
    <n v="2"/>
    <x v="583"/>
    <x v="40"/>
    <x v="13"/>
    <x v="402"/>
  </r>
  <r>
    <x v="783"/>
    <x v="215"/>
    <x v="307"/>
    <n v="3"/>
    <x v="584"/>
    <x v="148"/>
    <x v="5"/>
    <x v="403"/>
  </r>
  <r>
    <x v="784"/>
    <x v="392"/>
    <x v="167"/>
    <n v="4"/>
    <x v="427"/>
    <x v="313"/>
    <x v="1"/>
    <x v="391"/>
  </r>
  <r>
    <x v="785"/>
    <x v="84"/>
    <x v="161"/>
    <n v="3"/>
    <x v="585"/>
    <x v="378"/>
    <x v="1"/>
    <x v="365"/>
  </r>
  <r>
    <x v="786"/>
    <x v="65"/>
    <x v="252"/>
    <n v="3"/>
    <x v="308"/>
    <x v="279"/>
    <x v="19"/>
    <x v="253"/>
  </r>
  <r>
    <x v="787"/>
    <x v="39"/>
    <x v="112"/>
    <n v="3"/>
    <x v="586"/>
    <x v="71"/>
    <x v="16"/>
    <x v="32"/>
  </r>
  <r>
    <x v="788"/>
    <x v="62"/>
    <x v="35"/>
    <n v="4"/>
    <x v="78"/>
    <x v="227"/>
    <x v="7"/>
    <x v="404"/>
  </r>
  <r>
    <x v="789"/>
    <x v="111"/>
    <x v="170"/>
    <n v="5"/>
    <x v="194"/>
    <x v="197"/>
    <x v="3"/>
    <x v="88"/>
  </r>
  <r>
    <x v="790"/>
    <x v="210"/>
    <x v="366"/>
    <n v="1"/>
    <x v="561"/>
    <x v="305"/>
    <x v="7"/>
    <x v="405"/>
  </r>
  <r>
    <x v="791"/>
    <x v="90"/>
    <x v="287"/>
    <n v="4"/>
    <x v="587"/>
    <x v="364"/>
    <x v="16"/>
    <x v="234"/>
  </r>
  <r>
    <x v="792"/>
    <x v="173"/>
    <x v="378"/>
    <n v="2"/>
    <x v="588"/>
    <x v="323"/>
    <x v="17"/>
    <x v="338"/>
  </r>
  <r>
    <x v="793"/>
    <x v="283"/>
    <x v="364"/>
    <n v="5"/>
    <x v="357"/>
    <x v="402"/>
    <x v="5"/>
    <x v="59"/>
  </r>
  <r>
    <x v="794"/>
    <x v="393"/>
    <x v="8"/>
    <n v="4"/>
    <x v="589"/>
    <x v="256"/>
    <x v="6"/>
    <x v="385"/>
  </r>
  <r>
    <x v="795"/>
    <x v="51"/>
    <x v="30"/>
    <n v="4"/>
    <x v="590"/>
    <x v="22"/>
    <x v="2"/>
    <x v="406"/>
  </r>
  <r>
    <x v="796"/>
    <x v="380"/>
    <x v="339"/>
    <n v="2"/>
    <x v="591"/>
    <x v="228"/>
    <x v="19"/>
    <x v="19"/>
  </r>
  <r>
    <x v="797"/>
    <x v="394"/>
    <x v="213"/>
    <n v="3"/>
    <x v="592"/>
    <x v="403"/>
    <x v="1"/>
    <x v="168"/>
  </r>
  <r>
    <x v="798"/>
    <x v="83"/>
    <x v="31"/>
    <n v="5"/>
    <x v="593"/>
    <x v="74"/>
    <x v="16"/>
    <x v="374"/>
  </r>
  <r>
    <x v="799"/>
    <x v="204"/>
    <x v="261"/>
    <n v="5"/>
    <x v="594"/>
    <x v="111"/>
    <x v="8"/>
    <x v="221"/>
  </r>
  <r>
    <x v="800"/>
    <x v="395"/>
    <x v="185"/>
    <n v="4"/>
    <x v="531"/>
    <x v="289"/>
    <x v="11"/>
    <x v="101"/>
  </r>
  <r>
    <x v="801"/>
    <x v="339"/>
    <x v="233"/>
    <n v="4"/>
    <x v="595"/>
    <x v="90"/>
    <x v="3"/>
    <x v="107"/>
  </r>
  <r>
    <x v="802"/>
    <x v="181"/>
    <x v="15"/>
    <n v="4"/>
    <x v="305"/>
    <x v="210"/>
    <x v="8"/>
    <x v="354"/>
  </r>
  <r>
    <x v="803"/>
    <x v="107"/>
    <x v="129"/>
    <n v="4"/>
    <x v="142"/>
    <x v="239"/>
    <x v="7"/>
    <x v="192"/>
  </r>
  <r>
    <x v="804"/>
    <x v="47"/>
    <x v="356"/>
    <n v="4"/>
    <x v="596"/>
    <x v="387"/>
    <x v="2"/>
    <x v="407"/>
  </r>
  <r>
    <x v="805"/>
    <x v="259"/>
    <x v="285"/>
    <n v="5"/>
    <x v="597"/>
    <x v="156"/>
    <x v="7"/>
    <x v="228"/>
  </r>
  <r>
    <x v="806"/>
    <x v="99"/>
    <x v="126"/>
    <n v="3"/>
    <x v="63"/>
    <x v="404"/>
    <x v="11"/>
    <x v="408"/>
  </r>
  <r>
    <x v="807"/>
    <x v="25"/>
    <x v="350"/>
    <n v="5"/>
    <x v="148"/>
    <x v="303"/>
    <x v="18"/>
    <x v="228"/>
  </r>
  <r>
    <x v="808"/>
    <x v="40"/>
    <x v="379"/>
    <n v="5"/>
    <x v="598"/>
    <x v="253"/>
    <x v="17"/>
    <x v="190"/>
  </r>
  <r>
    <x v="809"/>
    <x v="57"/>
    <x v="119"/>
    <n v="2"/>
    <x v="599"/>
    <x v="310"/>
    <x v="11"/>
    <x v="376"/>
  </r>
  <r>
    <x v="810"/>
    <x v="218"/>
    <x v="53"/>
    <n v="1"/>
    <x v="57"/>
    <x v="140"/>
    <x v="14"/>
    <x v="94"/>
  </r>
  <r>
    <x v="811"/>
    <x v="232"/>
    <x v="123"/>
    <n v="3"/>
    <x v="600"/>
    <x v="67"/>
    <x v="16"/>
    <x v="227"/>
  </r>
  <r>
    <x v="812"/>
    <x v="396"/>
    <x v="300"/>
    <n v="5"/>
    <x v="329"/>
    <x v="92"/>
    <x v="16"/>
    <x v="12"/>
  </r>
  <r>
    <x v="813"/>
    <x v="81"/>
    <x v="159"/>
    <n v="1"/>
    <x v="143"/>
    <x v="376"/>
    <x v="6"/>
    <x v="401"/>
  </r>
  <r>
    <x v="814"/>
    <x v="69"/>
    <x v="329"/>
    <n v="2"/>
    <x v="499"/>
    <x v="362"/>
    <x v="15"/>
    <x v="81"/>
  </r>
  <r>
    <x v="815"/>
    <x v="96"/>
    <x v="225"/>
    <n v="4"/>
    <x v="384"/>
    <x v="286"/>
    <x v="19"/>
    <x v="64"/>
  </r>
  <r>
    <x v="816"/>
    <x v="390"/>
    <x v="235"/>
    <n v="1"/>
    <x v="601"/>
    <x v="405"/>
    <x v="12"/>
    <x v="47"/>
  </r>
  <r>
    <x v="817"/>
    <x v="390"/>
    <x v="181"/>
    <n v="4"/>
    <x v="602"/>
    <x v="80"/>
    <x v="8"/>
    <x v="105"/>
  </r>
  <r>
    <x v="818"/>
    <x v="354"/>
    <x v="80"/>
    <n v="1"/>
    <x v="603"/>
    <x v="255"/>
    <x v="3"/>
    <x v="211"/>
  </r>
  <r>
    <x v="819"/>
    <x v="261"/>
    <x v="6"/>
    <n v="5"/>
    <x v="6"/>
    <x v="130"/>
    <x v="0"/>
    <x v="49"/>
  </r>
  <r>
    <x v="820"/>
    <x v="93"/>
    <x v="65"/>
    <n v="2"/>
    <x v="69"/>
    <x v="406"/>
    <x v="2"/>
    <x v="396"/>
  </r>
  <r>
    <x v="821"/>
    <x v="144"/>
    <x v="246"/>
    <n v="1"/>
    <x v="245"/>
    <x v="197"/>
    <x v="6"/>
    <x v="409"/>
  </r>
  <r>
    <x v="822"/>
    <x v="397"/>
    <x v="27"/>
    <n v="2"/>
    <x v="491"/>
    <x v="193"/>
    <x v="2"/>
    <x v="119"/>
  </r>
  <r>
    <x v="823"/>
    <x v="277"/>
    <x v="380"/>
    <n v="4"/>
    <x v="604"/>
    <x v="279"/>
    <x v="1"/>
    <x v="410"/>
  </r>
  <r>
    <x v="824"/>
    <x v="3"/>
    <x v="381"/>
    <n v="5"/>
    <x v="605"/>
    <x v="407"/>
    <x v="19"/>
    <x v="411"/>
  </r>
  <r>
    <x v="825"/>
    <x v="398"/>
    <x v="382"/>
    <n v="1"/>
    <x v="606"/>
    <x v="26"/>
    <x v="12"/>
    <x v="294"/>
  </r>
  <r>
    <x v="826"/>
    <x v="94"/>
    <x v="352"/>
    <n v="1"/>
    <x v="607"/>
    <x v="152"/>
    <x v="10"/>
    <x v="146"/>
  </r>
  <r>
    <x v="827"/>
    <x v="364"/>
    <x v="383"/>
    <n v="4"/>
    <x v="608"/>
    <x v="137"/>
    <x v="15"/>
    <x v="346"/>
  </r>
  <r>
    <x v="828"/>
    <x v="119"/>
    <x v="241"/>
    <n v="2"/>
    <x v="609"/>
    <x v="96"/>
    <x v="9"/>
    <x v="250"/>
  </r>
  <r>
    <x v="829"/>
    <x v="399"/>
    <x v="374"/>
    <n v="3"/>
    <x v="483"/>
    <x v="35"/>
    <x v="7"/>
    <x v="412"/>
  </r>
  <r>
    <x v="830"/>
    <x v="400"/>
    <x v="132"/>
    <n v="2"/>
    <x v="145"/>
    <x v="172"/>
    <x v="14"/>
    <x v="77"/>
  </r>
  <r>
    <x v="831"/>
    <x v="36"/>
    <x v="275"/>
    <n v="2"/>
    <x v="610"/>
    <x v="384"/>
    <x v="1"/>
    <x v="323"/>
  </r>
  <r>
    <x v="832"/>
    <x v="63"/>
    <x v="322"/>
    <n v="4"/>
    <x v="445"/>
    <x v="406"/>
    <x v="15"/>
    <x v="256"/>
  </r>
  <r>
    <x v="833"/>
    <x v="245"/>
    <x v="243"/>
    <n v="4"/>
    <x v="317"/>
    <x v="408"/>
    <x v="19"/>
    <x v="62"/>
  </r>
  <r>
    <x v="834"/>
    <x v="207"/>
    <x v="104"/>
    <n v="2"/>
    <x v="611"/>
    <x v="244"/>
    <x v="17"/>
    <x v="278"/>
  </r>
  <r>
    <x v="835"/>
    <x v="149"/>
    <x v="105"/>
    <n v="1"/>
    <x v="612"/>
    <x v="409"/>
    <x v="8"/>
    <x v="380"/>
  </r>
  <r>
    <x v="836"/>
    <x v="31"/>
    <x v="203"/>
    <n v="2"/>
    <x v="242"/>
    <x v="189"/>
    <x v="2"/>
    <x v="413"/>
  </r>
  <r>
    <x v="837"/>
    <x v="88"/>
    <x v="332"/>
    <n v="1"/>
    <x v="264"/>
    <x v="410"/>
    <x v="2"/>
    <x v="414"/>
  </r>
  <r>
    <x v="838"/>
    <x v="76"/>
    <x v="267"/>
    <n v="2"/>
    <x v="335"/>
    <x v="43"/>
    <x v="4"/>
    <x v="202"/>
  </r>
  <r>
    <x v="839"/>
    <x v="141"/>
    <x v="51"/>
    <n v="2"/>
    <x v="613"/>
    <x v="9"/>
    <x v="3"/>
    <x v="415"/>
  </r>
  <r>
    <x v="840"/>
    <x v="157"/>
    <x v="384"/>
    <n v="5"/>
    <x v="614"/>
    <x v="69"/>
    <x v="15"/>
    <x v="244"/>
  </r>
  <r>
    <x v="841"/>
    <x v="401"/>
    <x v="83"/>
    <n v="4"/>
    <x v="236"/>
    <x v="395"/>
    <x v="15"/>
    <x v="416"/>
  </r>
  <r>
    <x v="842"/>
    <x v="402"/>
    <x v="225"/>
    <n v="1"/>
    <x v="615"/>
    <x v="394"/>
    <x v="11"/>
    <x v="396"/>
  </r>
  <r>
    <x v="843"/>
    <x v="403"/>
    <x v="264"/>
    <n v="4"/>
    <x v="616"/>
    <x v="411"/>
    <x v="13"/>
    <x v="52"/>
  </r>
  <r>
    <x v="844"/>
    <x v="338"/>
    <x v="141"/>
    <n v="2"/>
    <x v="617"/>
    <x v="394"/>
    <x v="8"/>
    <x v="258"/>
  </r>
  <r>
    <x v="845"/>
    <x v="160"/>
    <x v="385"/>
    <n v="2"/>
    <x v="618"/>
    <x v="183"/>
    <x v="13"/>
    <x v="323"/>
  </r>
  <r>
    <x v="846"/>
    <x v="130"/>
    <x v="212"/>
    <n v="2"/>
    <x v="40"/>
    <x v="412"/>
    <x v="9"/>
    <x v="417"/>
  </r>
  <r>
    <x v="847"/>
    <x v="81"/>
    <x v="249"/>
    <n v="1"/>
    <x v="304"/>
    <x v="193"/>
    <x v="7"/>
    <x v="300"/>
  </r>
  <r>
    <x v="848"/>
    <x v="404"/>
    <x v="354"/>
    <n v="4"/>
    <x v="556"/>
    <x v="390"/>
    <x v="9"/>
    <x v="403"/>
  </r>
  <r>
    <x v="849"/>
    <x v="405"/>
    <x v="341"/>
    <n v="2"/>
    <x v="88"/>
    <x v="170"/>
    <x v="3"/>
    <x v="413"/>
  </r>
  <r>
    <x v="850"/>
    <x v="406"/>
    <x v="40"/>
    <n v="4"/>
    <x v="619"/>
    <x v="398"/>
    <x v="6"/>
    <x v="292"/>
  </r>
  <r>
    <x v="851"/>
    <x v="338"/>
    <x v="157"/>
    <n v="3"/>
    <x v="620"/>
    <x v="225"/>
    <x v="3"/>
    <x v="390"/>
  </r>
  <r>
    <x v="852"/>
    <x v="68"/>
    <x v="224"/>
    <n v="3"/>
    <x v="621"/>
    <x v="15"/>
    <x v="14"/>
    <x v="386"/>
  </r>
  <r>
    <x v="853"/>
    <x v="182"/>
    <x v="89"/>
    <n v="2"/>
    <x v="371"/>
    <x v="314"/>
    <x v="13"/>
    <x v="269"/>
  </r>
  <r>
    <x v="854"/>
    <x v="54"/>
    <x v="226"/>
    <n v="2"/>
    <x v="267"/>
    <x v="48"/>
    <x v="6"/>
    <x v="158"/>
  </r>
  <r>
    <x v="855"/>
    <x v="229"/>
    <x v="215"/>
    <n v="1"/>
    <x v="622"/>
    <x v="146"/>
    <x v="1"/>
    <x v="110"/>
  </r>
  <r>
    <x v="856"/>
    <x v="172"/>
    <x v="362"/>
    <n v="3"/>
    <x v="623"/>
    <x v="30"/>
    <x v="18"/>
    <x v="418"/>
  </r>
  <r>
    <x v="857"/>
    <x v="120"/>
    <x v="97"/>
    <n v="3"/>
    <x v="411"/>
    <x v="262"/>
    <x v="19"/>
    <x v="405"/>
  </r>
  <r>
    <x v="858"/>
    <x v="251"/>
    <x v="56"/>
    <n v="3"/>
    <x v="61"/>
    <x v="130"/>
    <x v="11"/>
    <x v="100"/>
  </r>
  <r>
    <x v="859"/>
    <x v="390"/>
    <x v="39"/>
    <n v="2"/>
    <x v="624"/>
    <x v="413"/>
    <x v="16"/>
    <x v="62"/>
  </r>
  <r>
    <x v="860"/>
    <x v="356"/>
    <x v="161"/>
    <n v="5"/>
    <x v="625"/>
    <x v="362"/>
    <x v="1"/>
    <x v="66"/>
  </r>
  <r>
    <x v="861"/>
    <x v="126"/>
    <x v="152"/>
    <n v="4"/>
    <x v="626"/>
    <x v="300"/>
    <x v="14"/>
    <x v="419"/>
  </r>
  <r>
    <x v="862"/>
    <x v="354"/>
    <x v="122"/>
    <n v="4"/>
    <x v="627"/>
    <x v="204"/>
    <x v="7"/>
    <x v="32"/>
  </r>
  <r>
    <x v="863"/>
    <x v="170"/>
    <x v="83"/>
    <n v="4"/>
    <x v="236"/>
    <x v="265"/>
    <x v="9"/>
    <x v="63"/>
  </r>
  <r>
    <x v="864"/>
    <x v="26"/>
    <x v="206"/>
    <n v="4"/>
    <x v="628"/>
    <x v="414"/>
    <x v="4"/>
    <x v="89"/>
  </r>
  <r>
    <x v="865"/>
    <x v="215"/>
    <x v="361"/>
    <n v="2"/>
    <x v="552"/>
    <x v="415"/>
    <x v="5"/>
    <x v="275"/>
  </r>
  <r>
    <x v="866"/>
    <x v="34"/>
    <x v="294"/>
    <n v="3"/>
    <x v="629"/>
    <x v="416"/>
    <x v="18"/>
    <x v="203"/>
  </r>
  <r>
    <x v="867"/>
    <x v="0"/>
    <x v="369"/>
    <n v="4"/>
    <x v="630"/>
    <x v="321"/>
    <x v="9"/>
    <x v="197"/>
  </r>
  <r>
    <x v="868"/>
    <x v="20"/>
    <x v="77"/>
    <n v="2"/>
    <x v="631"/>
    <x v="417"/>
    <x v="13"/>
    <x v="274"/>
  </r>
  <r>
    <x v="869"/>
    <x v="304"/>
    <x v="258"/>
    <n v="4"/>
    <x v="354"/>
    <x v="407"/>
    <x v="12"/>
    <x v="175"/>
  </r>
  <r>
    <x v="870"/>
    <x v="87"/>
    <x v="251"/>
    <n v="3"/>
    <x v="518"/>
    <x v="77"/>
    <x v="5"/>
    <x v="406"/>
  </r>
  <r>
    <x v="871"/>
    <x v="360"/>
    <x v="16"/>
    <n v="1"/>
    <x v="632"/>
    <x v="81"/>
    <x v="17"/>
    <x v="35"/>
  </r>
  <r>
    <x v="872"/>
    <x v="219"/>
    <x v="218"/>
    <n v="1"/>
    <x v="323"/>
    <x v="26"/>
    <x v="10"/>
    <x v="138"/>
  </r>
  <r>
    <x v="873"/>
    <x v="407"/>
    <x v="56"/>
    <n v="2"/>
    <x v="522"/>
    <x v="414"/>
    <x v="7"/>
    <x v="154"/>
  </r>
  <r>
    <x v="874"/>
    <x v="112"/>
    <x v="187"/>
    <n v="5"/>
    <x v="217"/>
    <x v="418"/>
    <x v="4"/>
    <x v="420"/>
  </r>
  <r>
    <x v="875"/>
    <x v="263"/>
    <x v="225"/>
    <n v="2"/>
    <x v="382"/>
    <x v="152"/>
    <x v="14"/>
    <x v="133"/>
  </r>
  <r>
    <x v="876"/>
    <x v="287"/>
    <x v="386"/>
    <n v="1"/>
    <x v="633"/>
    <x v="179"/>
    <x v="16"/>
    <x v="295"/>
  </r>
  <r>
    <x v="877"/>
    <x v="48"/>
    <x v="310"/>
    <n v="2"/>
    <x v="131"/>
    <x v="419"/>
    <x v="0"/>
    <x v="129"/>
  </r>
  <r>
    <x v="878"/>
    <x v="408"/>
    <x v="114"/>
    <n v="2"/>
    <x v="634"/>
    <x v="34"/>
    <x v="17"/>
    <x v="283"/>
  </r>
  <r>
    <x v="879"/>
    <x v="307"/>
    <x v="275"/>
    <n v="4"/>
    <x v="635"/>
    <x v="334"/>
    <x v="6"/>
    <x v="389"/>
  </r>
  <r>
    <x v="880"/>
    <x v="60"/>
    <x v="387"/>
    <n v="3"/>
    <x v="636"/>
    <x v="103"/>
    <x v="16"/>
    <x v="84"/>
  </r>
  <r>
    <x v="881"/>
    <x v="341"/>
    <x v="257"/>
    <n v="1"/>
    <x v="637"/>
    <x v="162"/>
    <x v="8"/>
    <x v="153"/>
  </r>
  <r>
    <x v="882"/>
    <x v="61"/>
    <x v="385"/>
    <n v="5"/>
    <x v="638"/>
    <x v="27"/>
    <x v="7"/>
    <x v="0"/>
  </r>
  <r>
    <x v="883"/>
    <x v="326"/>
    <x v="388"/>
    <n v="2"/>
    <x v="639"/>
    <x v="11"/>
    <x v="17"/>
    <x v="248"/>
  </r>
  <r>
    <x v="884"/>
    <x v="332"/>
    <x v="389"/>
    <n v="2"/>
    <x v="640"/>
    <x v="358"/>
    <x v="13"/>
    <x v="395"/>
  </r>
  <r>
    <x v="885"/>
    <x v="285"/>
    <x v="26"/>
    <n v="2"/>
    <x v="527"/>
    <x v="367"/>
    <x v="16"/>
    <x v="37"/>
  </r>
  <r>
    <x v="886"/>
    <x v="1"/>
    <x v="127"/>
    <n v="2"/>
    <x v="434"/>
    <x v="267"/>
    <x v="1"/>
    <x v="151"/>
  </r>
  <r>
    <x v="887"/>
    <x v="131"/>
    <x v="98"/>
    <n v="5"/>
    <x v="641"/>
    <x v="153"/>
    <x v="11"/>
    <x v="381"/>
  </r>
  <r>
    <x v="888"/>
    <x v="375"/>
    <x v="83"/>
    <n v="3"/>
    <x v="494"/>
    <x v="285"/>
    <x v="5"/>
    <x v="291"/>
  </r>
  <r>
    <x v="889"/>
    <x v="402"/>
    <x v="43"/>
    <n v="3"/>
    <x v="540"/>
    <x v="420"/>
    <x v="2"/>
    <x v="154"/>
  </r>
  <r>
    <x v="890"/>
    <x v="393"/>
    <x v="251"/>
    <n v="2"/>
    <x v="231"/>
    <x v="207"/>
    <x v="11"/>
    <x v="315"/>
  </r>
  <r>
    <x v="891"/>
    <x v="288"/>
    <x v="379"/>
    <n v="3"/>
    <x v="642"/>
    <x v="336"/>
    <x v="6"/>
    <x v="127"/>
  </r>
  <r>
    <x v="892"/>
    <x v="67"/>
    <x v="146"/>
    <n v="4"/>
    <x v="394"/>
    <x v="421"/>
    <x v="3"/>
    <x v="6"/>
  </r>
  <r>
    <x v="893"/>
    <x v="395"/>
    <x v="390"/>
    <n v="2"/>
    <x v="643"/>
    <x v="292"/>
    <x v="5"/>
    <x v="382"/>
  </r>
  <r>
    <x v="894"/>
    <x v="315"/>
    <x v="119"/>
    <n v="2"/>
    <x v="599"/>
    <x v="422"/>
    <x v="1"/>
    <x v="421"/>
  </r>
  <r>
    <x v="895"/>
    <x v="304"/>
    <x v="69"/>
    <n v="4"/>
    <x v="644"/>
    <x v="369"/>
    <x v="9"/>
    <x v="332"/>
  </r>
  <r>
    <x v="896"/>
    <x v="205"/>
    <x v="97"/>
    <n v="3"/>
    <x v="411"/>
    <x v="243"/>
    <x v="5"/>
    <x v="234"/>
  </r>
  <r>
    <x v="897"/>
    <x v="288"/>
    <x v="82"/>
    <n v="3"/>
    <x v="158"/>
    <x v="363"/>
    <x v="10"/>
    <x v="144"/>
  </r>
  <r>
    <x v="898"/>
    <x v="409"/>
    <x v="257"/>
    <n v="4"/>
    <x v="321"/>
    <x v="400"/>
    <x v="4"/>
    <x v="210"/>
  </r>
  <r>
    <x v="899"/>
    <x v="410"/>
    <x v="26"/>
    <n v="5"/>
    <x v="645"/>
    <x v="3"/>
    <x v="18"/>
    <x v="301"/>
  </r>
  <r>
    <x v="900"/>
    <x v="306"/>
    <x v="43"/>
    <n v="3"/>
    <x v="540"/>
    <x v="186"/>
    <x v="12"/>
    <x v="422"/>
  </r>
  <r>
    <x v="901"/>
    <x v="46"/>
    <x v="304"/>
    <n v="3"/>
    <x v="456"/>
    <x v="246"/>
    <x v="19"/>
    <x v="220"/>
  </r>
  <r>
    <x v="902"/>
    <x v="170"/>
    <x v="114"/>
    <n v="5"/>
    <x v="123"/>
    <x v="81"/>
    <x v="16"/>
    <x v="39"/>
  </r>
  <r>
    <x v="903"/>
    <x v="411"/>
    <x v="173"/>
    <n v="5"/>
    <x v="474"/>
    <x v="323"/>
    <x v="4"/>
    <x v="423"/>
  </r>
  <r>
    <x v="904"/>
    <x v="412"/>
    <x v="391"/>
    <n v="1"/>
    <x v="646"/>
    <x v="302"/>
    <x v="1"/>
    <x v="55"/>
  </r>
  <r>
    <x v="905"/>
    <x v="364"/>
    <x v="138"/>
    <n v="1"/>
    <x v="647"/>
    <x v="335"/>
    <x v="2"/>
    <x v="188"/>
  </r>
  <r>
    <x v="906"/>
    <x v="370"/>
    <x v="370"/>
    <n v="1"/>
    <x v="648"/>
    <x v="152"/>
    <x v="19"/>
    <x v="260"/>
  </r>
  <r>
    <x v="907"/>
    <x v="413"/>
    <x v="358"/>
    <n v="2"/>
    <x v="177"/>
    <x v="328"/>
    <x v="1"/>
    <x v="7"/>
  </r>
  <r>
    <x v="908"/>
    <x v="88"/>
    <x v="197"/>
    <n v="3"/>
    <x v="279"/>
    <x v="261"/>
    <x v="14"/>
    <x v="38"/>
  </r>
  <r>
    <x v="909"/>
    <x v="14"/>
    <x v="226"/>
    <n v="1"/>
    <x v="649"/>
    <x v="67"/>
    <x v="5"/>
    <x v="253"/>
  </r>
  <r>
    <x v="910"/>
    <x v="176"/>
    <x v="58"/>
    <n v="2"/>
    <x v="63"/>
    <x v="342"/>
    <x v="18"/>
    <x v="50"/>
  </r>
  <r>
    <x v="911"/>
    <x v="340"/>
    <x v="73"/>
    <n v="5"/>
    <x v="556"/>
    <x v="423"/>
    <x v="19"/>
    <x v="54"/>
  </r>
  <r>
    <x v="912"/>
    <x v="58"/>
    <x v="147"/>
    <n v="1"/>
    <x v="650"/>
    <x v="381"/>
    <x v="8"/>
    <x v="81"/>
  </r>
  <r>
    <x v="913"/>
    <x v="410"/>
    <x v="199"/>
    <n v="4"/>
    <x v="651"/>
    <x v="407"/>
    <x v="6"/>
    <x v="424"/>
  </r>
  <r>
    <x v="914"/>
    <x v="83"/>
    <x v="134"/>
    <n v="2"/>
    <x v="652"/>
    <x v="12"/>
    <x v="15"/>
    <x v="425"/>
  </r>
  <r>
    <x v="915"/>
    <x v="414"/>
    <x v="171"/>
    <n v="1"/>
    <x v="653"/>
    <x v="424"/>
    <x v="19"/>
    <x v="354"/>
  </r>
  <r>
    <x v="916"/>
    <x v="415"/>
    <x v="190"/>
    <n v="3"/>
    <x v="170"/>
    <x v="425"/>
    <x v="18"/>
    <x v="212"/>
  </r>
  <r>
    <x v="917"/>
    <x v="276"/>
    <x v="337"/>
    <n v="5"/>
    <x v="654"/>
    <x v="299"/>
    <x v="0"/>
    <x v="426"/>
  </r>
  <r>
    <x v="918"/>
    <x v="416"/>
    <x v="322"/>
    <n v="2"/>
    <x v="472"/>
    <x v="221"/>
    <x v="1"/>
    <x v="336"/>
  </r>
  <r>
    <x v="919"/>
    <x v="417"/>
    <x v="116"/>
    <n v="2"/>
    <x v="125"/>
    <x v="426"/>
    <x v="18"/>
    <x v="266"/>
  </r>
  <r>
    <x v="920"/>
    <x v="43"/>
    <x v="146"/>
    <n v="3"/>
    <x v="655"/>
    <x v="41"/>
    <x v="11"/>
    <x v="158"/>
  </r>
  <r>
    <x v="921"/>
    <x v="166"/>
    <x v="27"/>
    <n v="2"/>
    <x v="491"/>
    <x v="91"/>
    <x v="18"/>
    <x v="152"/>
  </r>
  <r>
    <x v="922"/>
    <x v="58"/>
    <x v="204"/>
    <n v="5"/>
    <x v="656"/>
    <x v="156"/>
    <x v="8"/>
    <x v="104"/>
  </r>
  <r>
    <x v="923"/>
    <x v="418"/>
    <x v="20"/>
    <n v="2"/>
    <x v="22"/>
    <x v="149"/>
    <x v="14"/>
    <x v="361"/>
  </r>
  <r>
    <x v="924"/>
    <x v="374"/>
    <x v="201"/>
    <n v="3"/>
    <x v="239"/>
    <x v="194"/>
    <x v="5"/>
    <x v="360"/>
  </r>
  <r>
    <x v="925"/>
    <x v="206"/>
    <x v="228"/>
    <n v="3"/>
    <x v="554"/>
    <x v="113"/>
    <x v="13"/>
    <x v="366"/>
  </r>
  <r>
    <x v="926"/>
    <x v="252"/>
    <x v="345"/>
    <n v="2"/>
    <x v="313"/>
    <x v="268"/>
    <x v="8"/>
    <x v="284"/>
  </r>
  <r>
    <x v="927"/>
    <x v="28"/>
    <x v="290"/>
    <n v="2"/>
    <x v="402"/>
    <x v="203"/>
    <x v="18"/>
    <x v="28"/>
  </r>
  <r>
    <x v="928"/>
    <x v="134"/>
    <x v="97"/>
    <n v="2"/>
    <x v="657"/>
    <x v="427"/>
    <x v="3"/>
    <x v="140"/>
  </r>
  <r>
    <x v="929"/>
    <x v="419"/>
    <x v="23"/>
    <n v="1"/>
    <x v="25"/>
    <x v="428"/>
    <x v="11"/>
    <x v="97"/>
  </r>
  <r>
    <x v="930"/>
    <x v="193"/>
    <x v="238"/>
    <n v="4"/>
    <x v="658"/>
    <x v="382"/>
    <x v="9"/>
    <x v="13"/>
  </r>
  <r>
    <x v="931"/>
    <x v="247"/>
    <x v="145"/>
    <n v="2"/>
    <x v="160"/>
    <x v="55"/>
    <x v="10"/>
    <x v="401"/>
  </r>
  <r>
    <x v="932"/>
    <x v="316"/>
    <x v="205"/>
    <n v="4"/>
    <x v="16"/>
    <x v="8"/>
    <x v="15"/>
    <x v="228"/>
  </r>
  <r>
    <x v="933"/>
    <x v="295"/>
    <x v="228"/>
    <n v="3"/>
    <x v="554"/>
    <x v="76"/>
    <x v="14"/>
    <x v="94"/>
  </r>
  <r>
    <x v="934"/>
    <x v="420"/>
    <x v="139"/>
    <n v="1"/>
    <x v="330"/>
    <x v="77"/>
    <x v="15"/>
    <x v="297"/>
  </r>
  <r>
    <x v="935"/>
    <x v="421"/>
    <x v="101"/>
    <n v="5"/>
    <x v="659"/>
    <x v="126"/>
    <x v="4"/>
    <x v="66"/>
  </r>
  <r>
    <x v="936"/>
    <x v="110"/>
    <x v="351"/>
    <n v="5"/>
    <x v="524"/>
    <x v="429"/>
    <x v="4"/>
    <x v="49"/>
  </r>
  <r>
    <x v="937"/>
    <x v="263"/>
    <x v="204"/>
    <n v="2"/>
    <x v="450"/>
    <x v="430"/>
    <x v="4"/>
    <x v="231"/>
  </r>
  <r>
    <x v="938"/>
    <x v="47"/>
    <x v="175"/>
    <n v="2"/>
    <x v="516"/>
    <x v="312"/>
    <x v="11"/>
    <x v="409"/>
  </r>
  <r>
    <x v="939"/>
    <x v="403"/>
    <x v="392"/>
    <n v="5"/>
    <x v="660"/>
    <x v="6"/>
    <x v="9"/>
    <x v="112"/>
  </r>
  <r>
    <x v="940"/>
    <x v="399"/>
    <x v="367"/>
    <n v="5"/>
    <x v="564"/>
    <x v="297"/>
    <x v="6"/>
    <x v="427"/>
  </r>
  <r>
    <x v="941"/>
    <x v="230"/>
    <x v="393"/>
    <n v="4"/>
    <x v="456"/>
    <x v="132"/>
    <x v="2"/>
    <x v="251"/>
  </r>
  <r>
    <x v="942"/>
    <x v="146"/>
    <x v="302"/>
    <n v="3"/>
    <x v="164"/>
    <x v="209"/>
    <x v="8"/>
    <x v="199"/>
  </r>
  <r>
    <x v="943"/>
    <x v="422"/>
    <x v="120"/>
    <n v="5"/>
    <x v="262"/>
    <x v="393"/>
    <x v="17"/>
    <x v="6"/>
  </r>
  <r>
    <x v="944"/>
    <x v="25"/>
    <x v="293"/>
    <n v="3"/>
    <x v="661"/>
    <x v="89"/>
    <x v="18"/>
    <x v="357"/>
  </r>
  <r>
    <x v="945"/>
    <x v="224"/>
    <x v="350"/>
    <n v="5"/>
    <x v="148"/>
    <x v="165"/>
    <x v="2"/>
    <x v="428"/>
  </r>
  <r>
    <x v="946"/>
    <x v="423"/>
    <x v="394"/>
    <n v="3"/>
    <x v="643"/>
    <x v="431"/>
    <x v="10"/>
    <x v="429"/>
  </r>
  <r>
    <x v="947"/>
    <x v="7"/>
    <x v="186"/>
    <n v="1"/>
    <x v="662"/>
    <x v="41"/>
    <x v="17"/>
    <x v="114"/>
  </r>
  <r>
    <x v="948"/>
    <x v="404"/>
    <x v="278"/>
    <n v="2"/>
    <x v="447"/>
    <x v="422"/>
    <x v="6"/>
    <x v="258"/>
  </r>
  <r>
    <x v="949"/>
    <x v="331"/>
    <x v="142"/>
    <n v="1"/>
    <x v="158"/>
    <x v="309"/>
    <x v="7"/>
    <x v="179"/>
  </r>
  <r>
    <x v="950"/>
    <x v="349"/>
    <x v="146"/>
    <n v="1"/>
    <x v="84"/>
    <x v="429"/>
    <x v="2"/>
    <x v="337"/>
  </r>
  <r>
    <x v="951"/>
    <x v="213"/>
    <x v="370"/>
    <n v="3"/>
    <x v="663"/>
    <x v="63"/>
    <x v="15"/>
    <x v="16"/>
  </r>
  <r>
    <x v="952"/>
    <x v="261"/>
    <x v="178"/>
    <n v="2"/>
    <x v="205"/>
    <x v="101"/>
    <x v="14"/>
    <x v="322"/>
  </r>
  <r>
    <x v="953"/>
    <x v="209"/>
    <x v="131"/>
    <n v="2"/>
    <x v="186"/>
    <x v="359"/>
    <x v="18"/>
    <x v="100"/>
  </r>
  <r>
    <x v="954"/>
    <x v="117"/>
    <x v="288"/>
    <n v="5"/>
    <x v="664"/>
    <x v="148"/>
    <x v="0"/>
    <x v="430"/>
  </r>
  <r>
    <x v="955"/>
    <x v="96"/>
    <x v="111"/>
    <n v="3"/>
    <x v="665"/>
    <x v="432"/>
    <x v="17"/>
    <x v="87"/>
  </r>
  <r>
    <x v="956"/>
    <x v="93"/>
    <x v="328"/>
    <n v="4"/>
    <x v="666"/>
    <x v="420"/>
    <x v="9"/>
    <x v="129"/>
  </r>
  <r>
    <x v="957"/>
    <x v="154"/>
    <x v="159"/>
    <n v="2"/>
    <x v="667"/>
    <x v="433"/>
    <x v="2"/>
    <x v="66"/>
  </r>
  <r>
    <x v="958"/>
    <x v="424"/>
    <x v="382"/>
    <n v="2"/>
    <x v="668"/>
    <x v="376"/>
    <x v="18"/>
    <x v="173"/>
  </r>
  <r>
    <x v="959"/>
    <x v="425"/>
    <x v="168"/>
    <n v="4"/>
    <x v="547"/>
    <x v="48"/>
    <x v="15"/>
    <x v="231"/>
  </r>
  <r>
    <x v="960"/>
    <x v="426"/>
    <x v="134"/>
    <n v="1"/>
    <x v="253"/>
    <x v="371"/>
    <x v="2"/>
    <x v="363"/>
  </r>
  <r>
    <x v="961"/>
    <x v="427"/>
    <x v="101"/>
    <n v="5"/>
    <x v="659"/>
    <x v="71"/>
    <x v="17"/>
    <x v="420"/>
  </r>
  <r>
    <x v="962"/>
    <x v="362"/>
    <x v="51"/>
    <n v="4"/>
    <x v="203"/>
    <x v="261"/>
    <x v="9"/>
    <x v="120"/>
  </r>
  <r>
    <x v="963"/>
    <x v="239"/>
    <x v="70"/>
    <n v="1"/>
    <x v="50"/>
    <x v="316"/>
    <x v="2"/>
    <x v="398"/>
  </r>
  <r>
    <x v="964"/>
    <x v="357"/>
    <x v="395"/>
    <n v="4"/>
    <x v="669"/>
    <x v="68"/>
    <x v="0"/>
    <x v="355"/>
  </r>
  <r>
    <x v="965"/>
    <x v="424"/>
    <x v="83"/>
    <n v="4"/>
    <x v="236"/>
    <x v="244"/>
    <x v="14"/>
    <x v="124"/>
  </r>
  <r>
    <x v="966"/>
    <x v="195"/>
    <x v="120"/>
    <n v="4"/>
    <x v="528"/>
    <x v="214"/>
    <x v="14"/>
    <x v="431"/>
  </r>
  <r>
    <x v="967"/>
    <x v="61"/>
    <x v="238"/>
    <n v="3"/>
    <x v="286"/>
    <x v="118"/>
    <x v="19"/>
    <x v="240"/>
  </r>
  <r>
    <x v="968"/>
    <x v="414"/>
    <x v="360"/>
    <n v="4"/>
    <x v="576"/>
    <x v="101"/>
    <x v="3"/>
    <x v="425"/>
  </r>
  <r>
    <x v="969"/>
    <x v="180"/>
    <x v="123"/>
    <n v="3"/>
    <x v="600"/>
    <x v="75"/>
    <x v="9"/>
    <x v="137"/>
  </r>
  <r>
    <x v="970"/>
    <x v="113"/>
    <x v="203"/>
    <n v="5"/>
    <x v="670"/>
    <x v="117"/>
    <x v="10"/>
    <x v="51"/>
  </r>
  <r>
    <x v="971"/>
    <x v="428"/>
    <x v="2"/>
    <n v="2"/>
    <x v="671"/>
    <x v="408"/>
    <x v="17"/>
    <x v="167"/>
  </r>
  <r>
    <x v="972"/>
    <x v="426"/>
    <x v="67"/>
    <n v="4"/>
    <x v="71"/>
    <x v="9"/>
    <x v="13"/>
    <x v="429"/>
  </r>
  <r>
    <x v="973"/>
    <x v="429"/>
    <x v="353"/>
    <n v="3"/>
    <x v="672"/>
    <x v="333"/>
    <x v="18"/>
    <x v="374"/>
  </r>
  <r>
    <x v="974"/>
    <x v="207"/>
    <x v="73"/>
    <n v="1"/>
    <x v="38"/>
    <x v="328"/>
    <x v="14"/>
    <x v="22"/>
  </r>
  <r>
    <x v="975"/>
    <x v="16"/>
    <x v="227"/>
    <n v="4"/>
    <x v="673"/>
    <x v="320"/>
    <x v="5"/>
    <x v="432"/>
  </r>
  <r>
    <x v="976"/>
    <x v="430"/>
    <x v="27"/>
    <n v="3"/>
    <x v="674"/>
    <x v="279"/>
    <x v="3"/>
    <x v="381"/>
  </r>
  <r>
    <x v="977"/>
    <x v="113"/>
    <x v="214"/>
    <n v="4"/>
    <x v="255"/>
    <x v="233"/>
    <x v="1"/>
    <x v="193"/>
  </r>
  <r>
    <x v="978"/>
    <x v="102"/>
    <x v="0"/>
    <n v="1"/>
    <x v="675"/>
    <x v="32"/>
    <x v="7"/>
    <x v="66"/>
  </r>
  <r>
    <x v="979"/>
    <x v="88"/>
    <x v="396"/>
    <n v="2"/>
    <x v="676"/>
    <x v="138"/>
    <x v="17"/>
    <x v="332"/>
  </r>
  <r>
    <x v="980"/>
    <x v="402"/>
    <x v="2"/>
    <n v="1"/>
    <x v="677"/>
    <x v="356"/>
    <x v="13"/>
    <x v="253"/>
  </r>
  <r>
    <x v="981"/>
    <x v="233"/>
    <x v="397"/>
    <n v="1"/>
    <x v="447"/>
    <x v="288"/>
    <x v="2"/>
    <x v="433"/>
  </r>
  <r>
    <x v="982"/>
    <x v="40"/>
    <x v="241"/>
    <n v="4"/>
    <x v="571"/>
    <x v="356"/>
    <x v="3"/>
    <x v="270"/>
  </r>
  <r>
    <x v="983"/>
    <x v="217"/>
    <x v="117"/>
    <n v="5"/>
    <x v="678"/>
    <x v="370"/>
    <x v="3"/>
    <x v="316"/>
  </r>
  <r>
    <x v="984"/>
    <x v="431"/>
    <x v="38"/>
    <n v="4"/>
    <x v="211"/>
    <x v="288"/>
    <x v="16"/>
    <x v="339"/>
  </r>
  <r>
    <x v="985"/>
    <x v="379"/>
    <x v="94"/>
    <n v="5"/>
    <x v="679"/>
    <x v="172"/>
    <x v="19"/>
    <x v="359"/>
  </r>
  <r>
    <x v="986"/>
    <x v="171"/>
    <x v="398"/>
    <n v="5"/>
    <x v="680"/>
    <x v="13"/>
    <x v="0"/>
    <x v="163"/>
  </r>
  <r>
    <x v="987"/>
    <x v="154"/>
    <x v="391"/>
    <n v="3"/>
    <x v="242"/>
    <x v="329"/>
    <x v="9"/>
    <x v="125"/>
  </r>
  <r>
    <x v="988"/>
    <x v="140"/>
    <x v="66"/>
    <n v="4"/>
    <x v="681"/>
    <x v="434"/>
    <x v="11"/>
    <x v="395"/>
  </r>
  <r>
    <x v="989"/>
    <x v="222"/>
    <x v="97"/>
    <n v="4"/>
    <x v="682"/>
    <x v="221"/>
    <x v="14"/>
    <x v="270"/>
  </r>
  <r>
    <x v="990"/>
    <x v="93"/>
    <x v="197"/>
    <n v="2"/>
    <x v="683"/>
    <x v="389"/>
    <x v="15"/>
    <x v="19"/>
  </r>
  <r>
    <x v="991"/>
    <x v="400"/>
    <x v="105"/>
    <n v="5"/>
    <x v="139"/>
    <x v="321"/>
    <x v="13"/>
    <x v="183"/>
  </r>
  <r>
    <x v="992"/>
    <x v="319"/>
    <x v="210"/>
    <n v="3"/>
    <x v="684"/>
    <x v="411"/>
    <x v="11"/>
    <x v="227"/>
  </r>
  <r>
    <x v="993"/>
    <x v="305"/>
    <x v="175"/>
    <n v="3"/>
    <x v="498"/>
    <x v="316"/>
    <x v="0"/>
    <x v="252"/>
  </r>
  <r>
    <x v="994"/>
    <x v="286"/>
    <x v="263"/>
    <n v="1"/>
    <x v="365"/>
    <x v="279"/>
    <x v="7"/>
    <x v="229"/>
  </r>
  <r>
    <x v="995"/>
    <x v="96"/>
    <x v="378"/>
    <n v="1"/>
    <x v="518"/>
    <x v="59"/>
    <x v="17"/>
    <x v="187"/>
  </r>
  <r>
    <x v="996"/>
    <x v="254"/>
    <x v="254"/>
    <n v="5"/>
    <x v="446"/>
    <x v="319"/>
    <x v="0"/>
    <x v="124"/>
  </r>
  <r>
    <x v="997"/>
    <x v="227"/>
    <x v="189"/>
    <n v="1"/>
    <x v="219"/>
    <x v="435"/>
    <x v="4"/>
    <x v="60"/>
  </r>
  <r>
    <x v="998"/>
    <x v="154"/>
    <x v="148"/>
    <n v="3"/>
    <x v="165"/>
    <x v="133"/>
    <x v="14"/>
    <x v="146"/>
  </r>
  <r>
    <x v="999"/>
    <x v="48"/>
    <x v="343"/>
    <n v="1"/>
    <x v="685"/>
    <x v="176"/>
    <x v="7"/>
    <x v="8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300"/>
    <n v="103"/>
    <n v="4"/>
    <n v="412"/>
    <d v="2023-09-18T00:00:00"/>
    <x v="0"/>
    <n v="315"/>
    <s v="Сахар"/>
    <n v="252.76271186440678"/>
    <n v="-0.59250318514048139"/>
    <s v="Продимекс"/>
  </r>
  <r>
    <n v="2"/>
    <n v="486"/>
    <n v="296"/>
    <n v="3"/>
    <n v="888"/>
    <d v="2023-06-06T00:00:00"/>
    <x v="1"/>
    <n v="253"/>
    <s v="Соль"/>
    <n v="253.26415094339623"/>
    <n v="0.16874022200700289"/>
    <s v="Илецкая"/>
  </r>
  <r>
    <n v="3"/>
    <n v="76"/>
    <n v="139"/>
    <n v="5"/>
    <n v="695"/>
    <d v="2024-03-12T00:00:00"/>
    <x v="2"/>
    <n v="12"/>
    <s v="Печенье"/>
    <n v="236.48936170212767"/>
    <n v="-0.41223571749887544"/>
    <s v="Юбилейное"/>
  </r>
  <r>
    <n v="4"/>
    <n v="240"/>
    <n v="141"/>
    <n v="5"/>
    <n v="705"/>
    <d v="2023-12-02T00:00:00"/>
    <x v="3"/>
    <n v="116"/>
    <s v="Макароны"/>
    <n v="293.21176470588233"/>
    <n v="-0.51911888616940172"/>
    <s v="Борилла"/>
  </r>
  <r>
    <n v="5"/>
    <n v="32"/>
    <n v="123"/>
    <n v="2"/>
    <n v="246"/>
    <d v="2023-08-13T00:00:00"/>
    <x v="4"/>
    <n v="471"/>
    <s v="Овощи"/>
    <n v="275.95121951219511"/>
    <n v="-0.5542690471981615"/>
    <s v="Зеленая грядка"/>
  </r>
  <r>
    <n v="6"/>
    <n v="162"/>
    <n v="452"/>
    <n v="2"/>
    <n v="904"/>
    <d v="2023-12-21T00:00:00"/>
    <x v="0"/>
    <n v="374"/>
    <s v="Сок"/>
    <n v="258.89655172413791"/>
    <n v="0.74587107085775184"/>
    <s v="Фруктовый сад"/>
  </r>
  <r>
    <n v="7"/>
    <n v="323"/>
    <n v="149"/>
    <n v="5"/>
    <n v="745"/>
    <d v="2024-02-27T00:00:00"/>
    <x v="5"/>
    <n v="477"/>
    <s v="Рыба"/>
    <n v="244.25641025641025"/>
    <n v="-0.38998530338022253"/>
    <s v="Меридиан"/>
  </r>
  <r>
    <n v="8"/>
    <n v="60"/>
    <n v="489"/>
    <n v="4"/>
    <n v="1956"/>
    <d v="2024-02-05T00:00:00"/>
    <x v="6"/>
    <n v="335"/>
    <s v="Кофе"/>
    <n v="248.26190476190476"/>
    <n v="0.96969406348901899"/>
    <s v="Jacobs"/>
  </r>
  <r>
    <n v="9"/>
    <n v="401"/>
    <n v="416"/>
    <n v="5"/>
    <n v="2080"/>
    <d v="2024-03-25T00:00:00"/>
    <x v="7"/>
    <n v="350"/>
    <s v="Чай"/>
    <n v="277.38181818181818"/>
    <n v="0.49973780807551127"/>
    <s v="Greenfield"/>
  </r>
  <r>
    <n v="10"/>
    <n v="100"/>
    <n v="449"/>
    <n v="2"/>
    <n v="898"/>
    <d v="2023-04-16T00:00:00"/>
    <x v="5"/>
    <n v="413"/>
    <s v="Йогурт"/>
    <n v="261.86440677966101"/>
    <n v="0.71462783171521038"/>
    <s v="Ростагроэкспорт"/>
  </r>
  <r>
    <n v="11"/>
    <n v="217"/>
    <n v="296"/>
    <n v="2"/>
    <n v="592"/>
    <d v="2023-07-29T00:00:00"/>
    <x v="5"/>
    <n v="495"/>
    <s v="Мясо"/>
    <n v="294.83636363636361"/>
    <n v="3.9467192895905612E-3"/>
    <s v="Агрокомплекс"/>
  </r>
  <r>
    <n v="12"/>
    <n v="445"/>
    <n v="109"/>
    <n v="5"/>
    <n v="545"/>
    <d v="2024-04-12T00:00:00"/>
    <x v="6"/>
    <n v="353"/>
    <s v="Сахар"/>
    <n v="260.38983050847457"/>
    <n v="-0.58139686259194168"/>
    <s v="Сладов"/>
  </r>
  <r>
    <n v="13"/>
    <n v="284"/>
    <n v="213"/>
    <n v="3"/>
    <n v="639"/>
    <d v="2023-12-06T00:00:00"/>
    <x v="2"/>
    <n v="332"/>
    <s v="Мясо"/>
    <n v="282.10909090909092"/>
    <n v="-0.24497293116782681"/>
    <s v="Сава"/>
  </r>
  <r>
    <n v="14"/>
    <n v="116"/>
    <n v="190"/>
    <n v="4"/>
    <n v="760"/>
    <d v="2023-07-26T00:00:00"/>
    <x v="3"/>
    <n v="414"/>
    <s v="Соль"/>
    <n v="285.18867924528303"/>
    <n v="-0.33377439629507111"/>
    <s v="Экстра"/>
  </r>
  <r>
    <n v="15"/>
    <n v="378"/>
    <n v="237"/>
    <n v="1"/>
    <n v="237"/>
    <d v="2023-02-15T00:00:00"/>
    <x v="5"/>
    <n v="236"/>
    <s v="Сок"/>
    <n v="274.44827586206895"/>
    <n v="-0.13644930267621558"/>
    <s v="Фруктовый сад"/>
  </r>
  <r>
    <n v="16"/>
    <n v="299"/>
    <n v="178"/>
    <n v="3"/>
    <n v="534"/>
    <d v="2023-02-23T00:00:00"/>
    <x v="6"/>
    <n v="164"/>
    <s v="Чай"/>
    <n v="281.45454545454544"/>
    <n v="-0.36757105943152446"/>
    <s v="Lipton"/>
  </r>
  <r>
    <n v="17"/>
    <n v="359"/>
    <n v="320"/>
    <n v="5"/>
    <n v="1600"/>
    <d v="2023-10-17T00:00:00"/>
    <x v="8"/>
    <n v="490"/>
    <s v="Мясо"/>
    <n v="254.31481481481481"/>
    <n v="0.25828296803320461"/>
    <s v="Мираторг"/>
  </r>
  <r>
    <n v="18"/>
    <n v="337"/>
    <n v="419"/>
    <n v="2"/>
    <n v="838"/>
    <d v="2023-07-09T00:00:00"/>
    <x v="2"/>
    <n v="223"/>
    <s v="Макароны"/>
    <n v="260.74698795180723"/>
    <n v="0.60692172627298779"/>
    <s v="Паста Зара"/>
  </r>
  <r>
    <n v="19"/>
    <n v="226"/>
    <n v="190"/>
    <n v="5"/>
    <n v="950"/>
    <d v="2023-05-12T00:00:00"/>
    <x v="9"/>
    <n v="204"/>
    <s v="Сыр"/>
    <n v="253.67213114754099"/>
    <n v="-0.25100168023781833"/>
    <s v="Карат"/>
  </r>
  <r>
    <n v="20"/>
    <n v="310"/>
    <n v="458"/>
    <n v="2"/>
    <n v="916"/>
    <d v="2023-08-20T00:00:00"/>
    <x v="9"/>
    <n v="481"/>
    <s v="Макароны"/>
    <n v="278.72289156626505"/>
    <n v="0.6432091294199016"/>
    <s v="Паста Зара"/>
  </r>
  <r>
    <n v="21"/>
    <n v="137"/>
    <n v="152"/>
    <n v="2"/>
    <n v="304"/>
    <d v="2023-11-14T00:00:00"/>
    <x v="0"/>
    <n v="363"/>
    <s v="Фрукты"/>
    <n v="259.73809523809524"/>
    <n v="-0.41479512329269408"/>
    <s v="Экзотик"/>
  </r>
  <r>
    <n v="22"/>
    <n v="385"/>
    <n v="352"/>
    <n v="2"/>
    <n v="704"/>
    <d v="2023-07-16T00:00:00"/>
    <x v="6"/>
    <n v="397"/>
    <s v="Макароны"/>
    <n v="241.57317073170731"/>
    <n v="0.45711545257206332"/>
    <s v="Макфа"/>
  </r>
  <r>
    <n v="23"/>
    <n v="226"/>
    <n v="228"/>
    <n v="2"/>
    <n v="456"/>
    <d v="2023-04-11T00:00:00"/>
    <x v="10"/>
    <n v="280"/>
    <s v="Сыр"/>
    <n v="282.95081967213116"/>
    <n v="-0.19420625724217844"/>
    <s v="Карат"/>
  </r>
  <r>
    <n v="24"/>
    <n v="451"/>
    <n v="161"/>
    <n v="4"/>
    <n v="644"/>
    <d v="2023-02-09T00:00:00"/>
    <x v="7"/>
    <n v="39"/>
    <s v="Рис"/>
    <n v="285.4375"/>
    <n v="-0.43595358003065465"/>
    <s v="Белый Злат"/>
  </r>
  <r>
    <n v="25"/>
    <n v="7"/>
    <n v="362"/>
    <n v="1"/>
    <n v="362"/>
    <d v="2024-02-04T00:00:00"/>
    <x v="4"/>
    <n v="303"/>
    <s v="Сыр"/>
    <n v="282.57377049180326"/>
    <n v="0.28108139467424742"/>
    <s v="President"/>
  </r>
  <r>
    <n v="26"/>
    <n v="495"/>
    <n v="312"/>
    <n v="1"/>
    <n v="312"/>
    <d v="2023-09-05T00:00:00"/>
    <x v="8"/>
    <n v="422"/>
    <s v="Чай"/>
    <n v="216.30909090909091"/>
    <n v="0.44238043204169109"/>
    <s v="Greenfield"/>
  </r>
  <r>
    <n v="27"/>
    <n v="415"/>
    <n v="311"/>
    <n v="5"/>
    <n v="1555"/>
    <d v="2023-06-22T00:00:00"/>
    <x v="11"/>
    <n v="24"/>
    <s v="Чипсы"/>
    <n v="256.59183673469386"/>
    <n v="0.21204167660860573"/>
    <s v="Pringles"/>
  </r>
  <r>
    <n v="28"/>
    <n v="176"/>
    <n v="220"/>
    <n v="1"/>
    <n v="220"/>
    <d v="2024-03-17T00:00:00"/>
    <x v="0"/>
    <n v="112"/>
    <s v="Сахар"/>
    <n v="266.375"/>
    <n v="-0.17409666823087755"/>
    <s v="Продимекс"/>
  </r>
  <r>
    <n v="29"/>
    <n v="181"/>
    <n v="476"/>
    <n v="4"/>
    <n v="1904"/>
    <d v="2023-04-24T00:00:00"/>
    <x v="0"/>
    <n v="451"/>
    <s v="Молоко"/>
    <n v="300.76190476190476"/>
    <n v="0.5826472450918303"/>
    <s v="Простоквашино"/>
  </r>
  <r>
    <n v="30"/>
    <n v="399"/>
    <n v="190"/>
    <n v="1"/>
    <n v="190"/>
    <d v="2024-05-02T00:00:00"/>
    <x v="2"/>
    <n v="131"/>
    <s v="Хлеб"/>
    <n v="310.54761904761904"/>
    <n v="-0.38817756651077207"/>
    <s v="Хлебный Дом"/>
  </r>
  <r>
    <n v="31"/>
    <n v="382"/>
    <n v="198"/>
    <n v="5"/>
    <n v="990"/>
    <d v="2023-07-18T00:00:00"/>
    <x v="12"/>
    <n v="160"/>
    <s v="Овощи"/>
    <n v="260.07692307692309"/>
    <n v="-0.23868677905944991"/>
    <s v="Овощной ряд"/>
  </r>
  <r>
    <n v="32"/>
    <n v="103"/>
    <n v="254"/>
    <n v="3"/>
    <n v="762"/>
    <d v="2024-03-01T00:00:00"/>
    <x v="13"/>
    <n v="408"/>
    <s v="Рыба"/>
    <n v="293.13157894736844"/>
    <n v="-0.13349492773139426"/>
    <s v="Санта Бремор"/>
  </r>
  <r>
    <n v="33"/>
    <n v="104"/>
    <n v="351"/>
    <n v="1"/>
    <n v="351"/>
    <d v="2023-03-12T00:00:00"/>
    <x v="12"/>
    <n v="324"/>
    <s v="Йогурт"/>
    <n v="235.63793103448276"/>
    <n v="0.48957342503841361"/>
    <s v="Ростагроэкспорт"/>
  </r>
  <r>
    <n v="34"/>
    <n v="213"/>
    <n v="387"/>
    <n v="1"/>
    <n v="387"/>
    <d v="2023-12-07T00:00:00"/>
    <x v="5"/>
    <n v="310"/>
    <s v="Сахар"/>
    <n v="277.33928571428572"/>
    <n v="0.39540274290129407"/>
    <s v="Продимекс"/>
  </r>
  <r>
    <n v="35"/>
    <n v="157"/>
    <n v="55"/>
    <n v="2"/>
    <n v="110"/>
    <d v="2024-03-30T00:00:00"/>
    <x v="2"/>
    <n v="179"/>
    <s v="Сыр"/>
    <n v="246.78688524590163"/>
    <n v="-0.77713564501129273"/>
    <s v="President"/>
  </r>
  <r>
    <n v="36"/>
    <n v="237"/>
    <n v="336"/>
    <n v="1"/>
    <n v="336"/>
    <d v="2023-02-14T00:00:00"/>
    <x v="9"/>
    <n v="64"/>
    <s v="Конфеты"/>
    <n v="246.30508474576271"/>
    <n v="0.36416184971098264"/>
    <s v="Рот Фронт"/>
  </r>
  <r>
    <n v="37"/>
    <n v="8"/>
    <n v="480"/>
    <n v="4"/>
    <n v="1920"/>
    <d v="2023-01-21T00:00:00"/>
    <x v="14"/>
    <n v="318"/>
    <s v="Макароны"/>
    <n v="255.14814814814815"/>
    <n v="0.88125997967774716"/>
    <s v="Паста Зара"/>
  </r>
  <r>
    <n v="38"/>
    <n v="65"/>
    <n v="214"/>
    <n v="3"/>
    <n v="642"/>
    <d v="2023-07-22T00:00:00"/>
    <x v="0"/>
    <n v="239"/>
    <s v="Хлеб"/>
    <n v="287.07142857142856"/>
    <n v="-0.25454093057974614"/>
    <s v="Хлебный Дом"/>
  </r>
  <r>
    <n v="39"/>
    <n v="45"/>
    <n v="60"/>
    <n v="2"/>
    <n v="120"/>
    <d v="2024-04-24T00:00:00"/>
    <x v="15"/>
    <n v="194"/>
    <s v="Сок"/>
    <n v="257.63157894736844"/>
    <n v="-0.76710929519918292"/>
    <s v="Добрый"/>
  </r>
  <r>
    <n v="40"/>
    <n v="36"/>
    <n v="414"/>
    <n v="3"/>
    <n v="1242"/>
    <d v="2023-07-10T00:00:00"/>
    <x v="6"/>
    <n v="267"/>
    <s v="Макароны"/>
    <n v="252.95"/>
    <n v="0.6366870923107335"/>
    <s v="Роллтон"/>
  </r>
  <r>
    <n v="41"/>
    <n v="443"/>
    <n v="62"/>
    <n v="3"/>
    <n v="186"/>
    <d v="2023-09-25T00:00:00"/>
    <x v="4"/>
    <n v="334"/>
    <s v="Кофе"/>
    <n v="271.23809523809524"/>
    <n v="-0.7714185393258427"/>
    <s v="Jacobs"/>
  </r>
  <r>
    <n v="42"/>
    <n v="384"/>
    <n v="357"/>
    <n v="1"/>
    <n v="357"/>
    <d v="2023-09-27T00:00:00"/>
    <x v="16"/>
    <n v="47"/>
    <s v="Сахар"/>
    <n v="266.10909090909092"/>
    <n v="0.34155506969117244"/>
    <s v="Сладов"/>
  </r>
  <r>
    <n v="43"/>
    <n v="41"/>
    <n v="493"/>
    <n v="3"/>
    <n v="1479"/>
    <d v="2023-06-27T00:00:00"/>
    <x v="1"/>
    <n v="287"/>
    <s v="Рис"/>
    <n v="290.25"/>
    <n v="0.69853574504737304"/>
    <s v="Агро-Альянс"/>
  </r>
  <r>
    <n v="44"/>
    <n v="484"/>
    <n v="305"/>
    <n v="2"/>
    <n v="610"/>
    <d v="2023-11-04T00:00:00"/>
    <x v="11"/>
    <n v="145"/>
    <s v="Печенье"/>
    <n v="255.88636363636363"/>
    <n v="0.19193534061639572"/>
    <s v="КДВ"/>
  </r>
  <r>
    <n v="45"/>
    <n v="7"/>
    <n v="162"/>
    <n v="4"/>
    <n v="648"/>
    <d v="2024-04-05T00:00:00"/>
    <x v="8"/>
    <n v="270"/>
    <s v="Сыр"/>
    <n v="255.63333333333333"/>
    <n v="-0.3662798278784718"/>
    <s v="President"/>
  </r>
  <r>
    <n v="46"/>
    <n v="390"/>
    <n v="78"/>
    <n v="1"/>
    <n v="78"/>
    <d v="2023-02-19T00:00:00"/>
    <x v="7"/>
    <n v="64"/>
    <s v="Сок"/>
    <n v="291.31578947368422"/>
    <n v="-0.73224932249322494"/>
    <s v="Сады Придонья"/>
  </r>
  <r>
    <n v="47"/>
    <n v="57"/>
    <n v="343"/>
    <n v="5"/>
    <n v="1715"/>
    <d v="2023-05-17T00:00:00"/>
    <x v="1"/>
    <n v="183"/>
    <s v="Печенье"/>
    <n v="259.84090909090907"/>
    <n v="0.32003848508702881"/>
    <s v="Юбилейное"/>
  </r>
  <r>
    <n v="48"/>
    <n v="285"/>
    <n v="498"/>
    <n v="4"/>
    <n v="1992"/>
    <d v="2023-10-09T00:00:00"/>
    <x v="9"/>
    <n v="2"/>
    <s v="Макароны"/>
    <n v="281.80769230769232"/>
    <n v="0.76716254947454621"/>
    <s v="Паста Зара"/>
  </r>
  <r>
    <n v="49"/>
    <n v="299"/>
    <n v="133"/>
    <n v="1"/>
    <n v="133"/>
    <d v="2023-06-27T00:00:00"/>
    <x v="8"/>
    <n v="204"/>
    <s v="Чай"/>
    <n v="291.07272727272726"/>
    <n v="-0.54306952339309134"/>
    <s v="Lipton"/>
  </r>
  <r>
    <n v="50"/>
    <n v="444"/>
    <n v="311"/>
    <n v="4"/>
    <n v="1244"/>
    <d v="2024-04-16T00:00:00"/>
    <x v="15"/>
    <n v="229"/>
    <s v="Йогурт"/>
    <n v="267.35087719298247"/>
    <n v="0.16326530612244894"/>
    <s v="Эрманн"/>
  </r>
  <r>
    <n v="51"/>
    <n v="35"/>
    <n v="242"/>
    <n v="2"/>
    <n v="484"/>
    <d v="2023-11-09T00:00:00"/>
    <x v="14"/>
    <n v="385"/>
    <s v="Крупа"/>
    <n v="297.65789473684208"/>
    <n v="-0.18698611970648038"/>
    <s v="Мистраль"/>
  </r>
  <r>
    <n v="52"/>
    <n v="296"/>
    <n v="101"/>
    <n v="3"/>
    <n v="303"/>
    <d v="2023-06-03T00:00:00"/>
    <x v="11"/>
    <n v="407"/>
    <s v="Крупа"/>
    <n v="247.39473684210526"/>
    <n v="-0.59174555898308689"/>
    <s v="Мистраль"/>
  </r>
  <r>
    <n v="53"/>
    <n v="227"/>
    <n v="65"/>
    <n v="1"/>
    <n v="65"/>
    <d v="2024-01-17T00:00:00"/>
    <x v="2"/>
    <n v="493"/>
    <s v="Макароны"/>
    <n v="256.97402597402595"/>
    <n v="-0.74705614797594377"/>
    <s v="Макфа"/>
  </r>
  <r>
    <n v="54"/>
    <n v="167"/>
    <n v="143"/>
    <n v="3"/>
    <n v="429"/>
    <d v="2023-11-16T00:00:00"/>
    <x v="14"/>
    <n v="34"/>
    <s v="Мясо"/>
    <n v="276.46153846153845"/>
    <n v="-0.48274902615470228"/>
    <s v="Сава"/>
  </r>
  <r>
    <n v="55"/>
    <n v="146"/>
    <n v="402"/>
    <n v="5"/>
    <n v="2010"/>
    <d v="2024-03-05T00:00:00"/>
    <x v="5"/>
    <n v="190"/>
    <s v="Сок"/>
    <n v="256.57894736842104"/>
    <n v="0.56676923076923091"/>
    <s v="Добрый"/>
  </r>
  <r>
    <n v="56"/>
    <n v="338"/>
    <n v="97"/>
    <n v="1"/>
    <n v="97"/>
    <d v="2023-11-04T00:00:00"/>
    <x v="9"/>
    <n v="266"/>
    <s v="Сыр"/>
    <n v="256.68965517241378"/>
    <n v="-0.62211176786673827"/>
    <s v="President"/>
  </r>
  <r>
    <n v="57"/>
    <n v="155"/>
    <n v="482"/>
    <n v="1"/>
    <n v="482"/>
    <d v="2024-04-18T00:00:00"/>
    <x v="6"/>
    <n v="222"/>
    <s v="Йогурт"/>
    <n v="247.2280701754386"/>
    <n v="0.9496168038603463"/>
    <s v="Эрманн"/>
  </r>
  <r>
    <n v="58"/>
    <n v="239"/>
    <n v="59"/>
    <n v="1"/>
    <n v="59"/>
    <d v="2023-10-15T00:00:00"/>
    <x v="17"/>
    <n v="382"/>
    <s v="Йогурт"/>
    <n v="246.17543859649123"/>
    <n v="-0.76033352337514248"/>
    <s v="Эрманн"/>
  </r>
  <r>
    <n v="59"/>
    <n v="158"/>
    <n v="87"/>
    <n v="4"/>
    <n v="348"/>
    <d v="2024-05-11T00:00:00"/>
    <x v="8"/>
    <n v="142"/>
    <s v="Сахар"/>
    <n v="262.33333333333331"/>
    <n v="-0.66836086404066064"/>
    <s v="Сладов"/>
  </r>
  <r>
    <n v="60"/>
    <n v="147"/>
    <n v="238"/>
    <n v="5"/>
    <n v="1190"/>
    <d v="2023-02-24T00:00:00"/>
    <x v="7"/>
    <n v="270"/>
    <s v="Конфеты"/>
    <n v="275.25423728813558"/>
    <n v="-0.13534482758620692"/>
    <s v="Бабаевский"/>
  </r>
  <r>
    <n v="61"/>
    <n v="311"/>
    <n v="238"/>
    <n v="5"/>
    <n v="1190"/>
    <d v="2023-11-15T00:00:00"/>
    <x v="7"/>
    <n v="150"/>
    <s v="Макароны"/>
    <n v="248.32467532467533"/>
    <n v="-4.1577323361748908E-2"/>
    <s v="Паста Зара"/>
  </r>
  <r>
    <n v="62"/>
    <n v="465"/>
    <n v="311"/>
    <n v="2"/>
    <n v="622"/>
    <d v="2023-01-08T00:00:00"/>
    <x v="1"/>
    <n v="14"/>
    <s v="Йогурт"/>
    <n v="263.78571428571428"/>
    <n v="0.17898727321960473"/>
    <s v="Ростагроэкспорт"/>
  </r>
  <r>
    <n v="63"/>
    <n v="449"/>
    <n v="392"/>
    <n v="3"/>
    <n v="1176"/>
    <d v="2023-12-07T00:00:00"/>
    <x v="11"/>
    <n v="371"/>
    <s v="Мясо"/>
    <n v="278.41176470588238"/>
    <n v="0.40798647792098031"/>
    <s v="Агрокомплекс"/>
  </r>
  <r>
    <n v="64"/>
    <n v="144"/>
    <n v="473"/>
    <n v="5"/>
    <n v="2365"/>
    <d v="2023-12-20T00:00:00"/>
    <x v="9"/>
    <n v="328"/>
    <s v="Макароны"/>
    <n v="271.6233766233766"/>
    <n v="0.74138178340903682"/>
    <s v="Роллтон"/>
  </r>
  <r>
    <n v="65"/>
    <n v="375"/>
    <n v="231"/>
    <n v="2"/>
    <n v="462"/>
    <d v="2023-07-07T00:00:00"/>
    <x v="10"/>
    <n v="171"/>
    <s v="Макароны"/>
    <n v="288.50649350649348"/>
    <n v="-0.19932478055367986"/>
    <s v="Борилла"/>
  </r>
  <r>
    <n v="66"/>
    <n v="408"/>
    <n v="438"/>
    <n v="3"/>
    <n v="1314"/>
    <d v="2023-02-16T00:00:00"/>
    <x v="11"/>
    <n v="68"/>
    <s v="Йогурт"/>
    <n v="255.39285714285714"/>
    <n v="0.71500489442036086"/>
    <s v="Эрманн"/>
  </r>
  <r>
    <n v="67"/>
    <n v="425"/>
    <n v="365"/>
    <n v="2"/>
    <n v="730"/>
    <d v="2023-03-04T00:00:00"/>
    <x v="13"/>
    <n v="346"/>
    <s v="Соль"/>
    <n v="242.13461538461539"/>
    <n v="0.50742593916289414"/>
    <s v="Экстра"/>
  </r>
  <r>
    <n v="68"/>
    <n v="277"/>
    <n v="324"/>
    <n v="2"/>
    <n v="648"/>
    <d v="2023-12-27T00:00:00"/>
    <x v="13"/>
    <n v="415"/>
    <s v="Чай"/>
    <n v="254.8"/>
    <n v="0.27158555729984291"/>
    <s v="Greenfield"/>
  </r>
  <r>
    <n v="69"/>
    <n v="130"/>
    <n v="208"/>
    <n v="5"/>
    <n v="1040"/>
    <d v="2023-02-18T00:00:00"/>
    <x v="7"/>
    <n v="115"/>
    <s v="Соль"/>
    <n v="306.13461538461536"/>
    <n v="-0.32056033670456685"/>
    <s v="Илецкая"/>
  </r>
  <r>
    <n v="70"/>
    <n v="337"/>
    <n v="115"/>
    <n v="3"/>
    <n v="345"/>
    <d v="2023-04-30T00:00:00"/>
    <x v="0"/>
    <n v="42"/>
    <s v="Макароны"/>
    <n v="277.31578947368422"/>
    <n v="-0.58531030556082753"/>
    <s v="Паста Зара"/>
  </r>
  <r>
    <n v="71"/>
    <n v="30"/>
    <n v="261"/>
    <n v="1"/>
    <n v="261"/>
    <d v="2023-03-15T00:00:00"/>
    <x v="14"/>
    <n v="378"/>
    <s v="Чипсы"/>
    <n v="278.48936170212767"/>
    <n v="-6.2800825120330028E-2"/>
    <s v="Pringles"/>
  </r>
  <r>
    <n v="72"/>
    <n v="75"/>
    <n v="257"/>
    <n v="2"/>
    <n v="514"/>
    <d v="2024-01-15T00:00:00"/>
    <x v="17"/>
    <n v="449"/>
    <s v="Печенье"/>
    <n v="268.62790697674421"/>
    <n v="-4.3286295558826127E-2"/>
    <s v="Белогорье"/>
  </r>
  <r>
    <n v="73"/>
    <n v="118"/>
    <n v="459"/>
    <n v="2"/>
    <n v="918"/>
    <d v="2023-03-08T00:00:00"/>
    <x v="9"/>
    <n v="318"/>
    <s v="Сахар"/>
    <n v="276"/>
    <n v="0.66304347826086962"/>
    <s v="Продимекс"/>
  </r>
  <r>
    <n v="74"/>
    <n v="19"/>
    <n v="112"/>
    <n v="4"/>
    <n v="448"/>
    <d v="2024-03-09T00:00:00"/>
    <x v="9"/>
    <n v="317"/>
    <s v="Мясо"/>
    <n v="275.72549019607845"/>
    <n v="-0.59379889062722235"/>
    <s v="Снежана"/>
  </r>
  <r>
    <n v="75"/>
    <n v="204"/>
    <n v="491"/>
    <n v="4"/>
    <n v="1964"/>
    <d v="2023-01-04T00:00:00"/>
    <x v="10"/>
    <n v="426"/>
    <s v="Печенье"/>
    <n v="253.97674418604652"/>
    <n v="0.93324787107407747"/>
    <s v="Юбилейное"/>
  </r>
  <r>
    <n v="76"/>
    <n v="304"/>
    <n v="162"/>
    <n v="1"/>
    <n v="162"/>
    <d v="2024-01-25T00:00:00"/>
    <x v="7"/>
    <n v="25"/>
    <s v="Конфеты"/>
    <n v="288.48275862068965"/>
    <n v="-0.43844131006454701"/>
    <s v="Рот Фронт"/>
  </r>
  <r>
    <n v="77"/>
    <n v="189"/>
    <n v="278"/>
    <n v="2"/>
    <n v="556"/>
    <d v="2023-07-02T00:00:00"/>
    <x v="15"/>
    <n v="462"/>
    <s v="Хлеб"/>
    <n v="257.14999999999998"/>
    <n v="8.1081081081081141E-2"/>
    <s v="Дарница"/>
  </r>
  <r>
    <n v="78"/>
    <n v="392"/>
    <n v="484"/>
    <n v="4"/>
    <n v="1936"/>
    <d v="2024-01-11T00:00:00"/>
    <x v="2"/>
    <n v="252"/>
    <s v="Кофе"/>
    <n v="301.6829268292683"/>
    <n v="0.6043334141806127"/>
    <s v="Черная Карта"/>
  </r>
  <r>
    <n v="79"/>
    <n v="10"/>
    <n v="53"/>
    <n v="1"/>
    <n v="53"/>
    <d v="2023-08-26T00:00:00"/>
    <x v="17"/>
    <n v="392"/>
    <s v="Сок"/>
    <n v="236.44642857142858"/>
    <n v="-0.77584774563854697"/>
    <s v="Фруктовый сад"/>
  </r>
  <r>
    <n v="80"/>
    <n v="64"/>
    <n v="131"/>
    <n v="5"/>
    <n v="655"/>
    <d v="2023-01-20T00:00:00"/>
    <x v="7"/>
    <n v="487"/>
    <s v="Колбаса"/>
    <n v="271.04000000000002"/>
    <n v="-0.51667650531286902"/>
    <s v="Окраина"/>
  </r>
  <r>
    <n v="81"/>
    <n v="116"/>
    <n v="120"/>
    <n v="2"/>
    <n v="240"/>
    <d v="2024-02-04T00:00:00"/>
    <x v="18"/>
    <n v="332"/>
    <s v="Соль"/>
    <n v="268.19230769230768"/>
    <n v="-0.55255987379893878"/>
    <s v="Экстра"/>
  </r>
  <r>
    <n v="82"/>
    <n v="334"/>
    <n v="396"/>
    <n v="4"/>
    <n v="1584"/>
    <d v="2023-09-04T00:00:00"/>
    <x v="17"/>
    <n v="134"/>
    <s v="Молоко"/>
    <n v="260.05405405405406"/>
    <n v="0.52276034088547063"/>
    <s v="Домик в деревне"/>
  </r>
  <r>
    <n v="83"/>
    <n v="345"/>
    <n v="267"/>
    <n v="5"/>
    <n v="1335"/>
    <d v="2023-03-19T00:00:00"/>
    <x v="1"/>
    <n v="287"/>
    <s v="Конфеты"/>
    <n v="278.05172413793105"/>
    <n v="-3.9747008123023564E-2"/>
    <s v="Рот Фронт"/>
  </r>
  <r>
    <n v="84"/>
    <n v="281"/>
    <n v="371"/>
    <n v="1"/>
    <n v="371"/>
    <d v="2023-03-08T00:00:00"/>
    <x v="14"/>
    <n v="11"/>
    <s v="Чай"/>
    <n v="236.38181818181818"/>
    <n v="0.5694946542573649"/>
    <s v="Lipton"/>
  </r>
  <r>
    <n v="85"/>
    <n v="276"/>
    <n v="295"/>
    <n v="1"/>
    <n v="295"/>
    <d v="2023-12-12T00:00:00"/>
    <x v="9"/>
    <n v="458"/>
    <s v="Колбаса"/>
    <n v="218.64"/>
    <n v="0.34924990852542992"/>
    <s v="Дымов"/>
  </r>
  <r>
    <n v="86"/>
    <n v="234"/>
    <n v="75"/>
    <n v="5"/>
    <n v="375"/>
    <d v="2023-01-13T00:00:00"/>
    <x v="15"/>
    <n v="130"/>
    <s v="Чай"/>
    <n v="287.16363636363639"/>
    <n v="-0.73882487020387488"/>
    <s v="Greenfield"/>
  </r>
  <r>
    <n v="87"/>
    <n v="319"/>
    <n v="247"/>
    <n v="2"/>
    <n v="494"/>
    <d v="2023-09-20T00:00:00"/>
    <x v="0"/>
    <n v="330"/>
    <s v="Йогурт"/>
    <n v="267.2641509433962"/>
    <n v="-7.5820684786445436E-2"/>
    <s v="Эрманн"/>
  </r>
  <r>
    <n v="88"/>
    <n v="375"/>
    <n v="281"/>
    <n v="2"/>
    <n v="562"/>
    <d v="2023-06-02T00:00:00"/>
    <x v="9"/>
    <n v="167"/>
    <s v="Макароны"/>
    <n v="288.97333333333336"/>
    <n v="-2.7591934665251783E-2"/>
    <s v="Борилла"/>
  </r>
  <r>
    <n v="89"/>
    <n v="443"/>
    <n v="136"/>
    <n v="2"/>
    <n v="272"/>
    <d v="2023-01-01T00:00:00"/>
    <x v="17"/>
    <n v="140"/>
    <s v="Кофе"/>
    <n v="280"/>
    <n v="-0.51428571428571423"/>
    <s v="Jacobs"/>
  </r>
  <r>
    <n v="90"/>
    <n v="30"/>
    <n v="142"/>
    <n v="5"/>
    <n v="710"/>
    <d v="2023-10-27T00:00:00"/>
    <x v="15"/>
    <n v="423"/>
    <s v="Чипсы"/>
    <n v="258.12765957446811"/>
    <n v="-0.44988460270359387"/>
    <s v="Pringles"/>
  </r>
  <r>
    <n v="91"/>
    <n v="24"/>
    <n v="414"/>
    <n v="1"/>
    <n v="414"/>
    <d v="2024-04-06T00:00:00"/>
    <x v="4"/>
    <n v="365"/>
    <s v="Йогурт"/>
    <n v="259.25"/>
    <n v="0.59691417550626813"/>
    <s v="Чудо"/>
  </r>
  <r>
    <n v="92"/>
    <n v="357"/>
    <n v="206"/>
    <n v="2"/>
    <n v="412"/>
    <d v="2024-05-12T00:00:00"/>
    <x v="18"/>
    <n v="452"/>
    <s v="Мясо"/>
    <n v="271.27999999999997"/>
    <n v="-0.24063698024181646"/>
    <s v="Снежана"/>
  </r>
  <r>
    <n v="93"/>
    <n v="265"/>
    <n v="66"/>
    <n v="1"/>
    <n v="66"/>
    <d v="2023-09-14T00:00:00"/>
    <x v="16"/>
    <n v="424"/>
    <s v="Мясо"/>
    <n v="257.39999999999998"/>
    <n v="-0.74358974358974361"/>
    <s v="Мираторг"/>
  </r>
  <r>
    <n v="94"/>
    <n v="102"/>
    <n v="452"/>
    <n v="1"/>
    <n v="452"/>
    <d v="2023-10-19T00:00:00"/>
    <x v="13"/>
    <n v="75"/>
    <s v="Печенье"/>
    <n v="246.67441860465115"/>
    <n v="0.83237484679928353"/>
    <s v="Белогорье"/>
  </r>
  <r>
    <n v="95"/>
    <n v="212"/>
    <n v="175"/>
    <n v="1"/>
    <n v="175"/>
    <d v="2023-12-30T00:00:00"/>
    <x v="19"/>
    <n v="385"/>
    <s v="Чипсы"/>
    <n v="273.14893617021278"/>
    <n v="-0.35932388222464562"/>
    <s v="Lay's"/>
  </r>
  <r>
    <n v="96"/>
    <n v="215"/>
    <n v="109"/>
    <n v="1"/>
    <n v="109"/>
    <d v="2023-11-05T00:00:00"/>
    <x v="9"/>
    <n v="71"/>
    <s v="Сок"/>
    <n v="292.25"/>
    <n v="-0.6270316509837468"/>
    <s v="Фруктовый сад"/>
  </r>
  <r>
    <n v="97"/>
    <n v="364"/>
    <n v="323"/>
    <n v="2"/>
    <n v="646"/>
    <d v="2023-09-28T00:00:00"/>
    <x v="17"/>
    <n v="313"/>
    <s v="Сахар"/>
    <n v="320.48076923076923"/>
    <n v="7.860786078607962E-3"/>
    <s v="Русский сахар"/>
  </r>
  <r>
    <n v="98"/>
    <n v="499"/>
    <n v="96"/>
    <n v="1"/>
    <n v="96"/>
    <d v="2023-01-16T00:00:00"/>
    <x v="5"/>
    <n v="239"/>
    <s v="Печенье"/>
    <n v="256.51162790697674"/>
    <n v="-0.62574796010879419"/>
    <s v="Посиделкино"/>
  </r>
  <r>
    <n v="99"/>
    <n v="202"/>
    <n v="422"/>
    <n v="2"/>
    <n v="844"/>
    <d v="2023-05-31T00:00:00"/>
    <x v="5"/>
    <n v="301"/>
    <s v="Овощи"/>
    <n v="264.66666666666669"/>
    <n v="0.59445843828715361"/>
    <s v="Овощной ряд"/>
  </r>
  <r>
    <n v="100"/>
    <n v="244"/>
    <n v="57"/>
    <n v="3"/>
    <n v="171"/>
    <d v="2024-02-09T00:00:00"/>
    <x v="18"/>
    <n v="359"/>
    <s v="Мясо"/>
    <n v="275.95999999999998"/>
    <n v="-0.79344832584432523"/>
    <s v="Сава"/>
  </r>
  <r>
    <n v="101"/>
    <n v="363"/>
    <n v="414"/>
    <n v="4"/>
    <n v="1656"/>
    <d v="2023-10-11T00:00:00"/>
    <x v="17"/>
    <n v="474"/>
    <s v="Хлеб"/>
    <n v="234.4"/>
    <n v="0.7662116040955631"/>
    <s v="Дарница"/>
  </r>
  <r>
    <n v="102"/>
    <n v="212"/>
    <n v="320"/>
    <n v="5"/>
    <n v="1600"/>
    <d v="2023-06-05T00:00:00"/>
    <x v="2"/>
    <n v="111"/>
    <s v="Чипсы"/>
    <n v="230.25531914893617"/>
    <n v="0.38976159674736643"/>
    <s v="Lay's"/>
  </r>
  <r>
    <n v="103"/>
    <n v="434"/>
    <n v="272"/>
    <n v="2"/>
    <n v="544"/>
    <d v="2023-09-05T00:00:00"/>
    <x v="5"/>
    <n v="126"/>
    <s v="Сыр"/>
    <n v="277.55357142857144"/>
    <n v="-2.0009007270153867E-2"/>
    <s v="Сырная долина"/>
  </r>
  <r>
    <n v="104"/>
    <n v="305"/>
    <n v="419"/>
    <n v="4"/>
    <n v="1676"/>
    <d v="2023-09-02T00:00:00"/>
    <x v="19"/>
    <n v="356"/>
    <s v="Печенье"/>
    <n v="252.69767441860466"/>
    <n v="0.65810785937787597"/>
    <s v="Посиделкино"/>
  </r>
  <r>
    <n v="105"/>
    <n v="37"/>
    <n v="478"/>
    <n v="4"/>
    <n v="1912"/>
    <d v="2023-11-29T00:00:00"/>
    <x v="4"/>
    <n v="166"/>
    <s v="Соль"/>
    <n v="295.37254901960785"/>
    <n v="0.61829527349973445"/>
    <s v="Илецкая"/>
  </r>
  <r>
    <n v="106"/>
    <n v="242"/>
    <n v="333"/>
    <n v="3"/>
    <n v="999"/>
    <d v="2023-12-27T00:00:00"/>
    <x v="2"/>
    <n v="162"/>
    <s v="Овощи"/>
    <n v="259.55555555555554"/>
    <n v="0.28296232876712346"/>
    <s v="Овощной ряд"/>
  </r>
  <r>
    <n v="107"/>
    <n v="332"/>
    <n v="327"/>
    <n v="2"/>
    <n v="654"/>
    <d v="2023-06-18T00:00:00"/>
    <x v="11"/>
    <n v="459"/>
    <s v="Чай"/>
    <n v="272.4909090909091"/>
    <n v="0.20004003469673703"/>
    <s v="Тесс"/>
  </r>
  <r>
    <n v="108"/>
    <n v="452"/>
    <n v="89"/>
    <n v="3"/>
    <n v="267"/>
    <d v="2023-04-17T00:00:00"/>
    <x v="14"/>
    <n v="211"/>
    <s v="Фрукты"/>
    <n v="292.54054054054052"/>
    <n v="-0.6957686622320769"/>
    <s v="Экзотик"/>
  </r>
  <r>
    <n v="109"/>
    <n v="452"/>
    <n v="78"/>
    <n v="3"/>
    <n v="234"/>
    <d v="2023-12-25T00:00:00"/>
    <x v="2"/>
    <n v="132"/>
    <s v="Фрукты"/>
    <n v="300.35135135135135"/>
    <n v="-0.74030414829478985"/>
    <s v="Экзотик"/>
  </r>
  <r>
    <n v="110"/>
    <n v="132"/>
    <n v="278"/>
    <n v="3"/>
    <n v="834"/>
    <d v="2023-03-28T00:00:00"/>
    <x v="3"/>
    <n v="236"/>
    <s v="Рыба"/>
    <n v="294.25"/>
    <n v="-5.5225148683092584E-2"/>
    <s v="Меридиан"/>
  </r>
  <r>
    <n v="111"/>
    <n v="457"/>
    <n v="211"/>
    <n v="4"/>
    <n v="844"/>
    <d v="2023-04-23T00:00:00"/>
    <x v="9"/>
    <n v="333"/>
    <s v="Сок"/>
    <n v="267.94117647058823"/>
    <n v="-0.21251372118551037"/>
    <s v="Rich"/>
  </r>
  <r>
    <n v="112"/>
    <n v="250"/>
    <n v="97"/>
    <n v="5"/>
    <n v="485"/>
    <d v="2023-10-15T00:00:00"/>
    <x v="19"/>
    <n v="298"/>
    <s v="Фрукты"/>
    <n v="304.32432432432432"/>
    <n v="-0.68126110124333927"/>
    <s v="Фрукты-Ягоды"/>
  </r>
  <r>
    <n v="113"/>
    <n v="195"/>
    <n v="240"/>
    <n v="2"/>
    <n v="480"/>
    <d v="2023-12-17T00:00:00"/>
    <x v="6"/>
    <n v="273"/>
    <s v="Хлеб"/>
    <n v="280"/>
    <n v="-0.1428571428571429"/>
    <s v="Каравай"/>
  </r>
  <r>
    <n v="114"/>
    <n v="186"/>
    <n v="244"/>
    <n v="1"/>
    <n v="244"/>
    <d v="2023-09-07T00:00:00"/>
    <x v="9"/>
    <n v="321"/>
    <s v="Сыр"/>
    <n v="252.30357142857142"/>
    <n v="-3.2911034043456633E-2"/>
    <s v="President"/>
  </r>
  <r>
    <n v="115"/>
    <n v="490"/>
    <n v="219"/>
    <n v="1"/>
    <n v="219"/>
    <d v="2023-01-22T00:00:00"/>
    <x v="12"/>
    <n v="119"/>
    <s v="Сыр"/>
    <n v="282.32142857142856"/>
    <n v="-0.22428842504743829"/>
    <s v="Сырная долина"/>
  </r>
  <r>
    <n v="116"/>
    <n v="72"/>
    <n v="162"/>
    <n v="1"/>
    <n v="162"/>
    <d v="2023-02-02T00:00:00"/>
    <x v="9"/>
    <n v="472"/>
    <s v="Конфеты"/>
    <n v="256.11111111111109"/>
    <n v="-0.36746203904555308"/>
    <s v="Бабаевский"/>
  </r>
  <r>
    <n v="117"/>
    <n v="430"/>
    <n v="119"/>
    <n v="3"/>
    <n v="357"/>
    <d v="2023-11-11T00:00:00"/>
    <x v="16"/>
    <n v="396"/>
    <s v="Чай"/>
    <n v="263.78181818181821"/>
    <n v="-0.54886958919216988"/>
    <s v="Ахмад"/>
  </r>
  <r>
    <n v="118"/>
    <n v="223"/>
    <n v="174"/>
    <n v="2"/>
    <n v="348"/>
    <d v="2024-02-16T00:00:00"/>
    <x v="6"/>
    <n v="269"/>
    <s v="Чай"/>
    <n v="272.83636363636361"/>
    <n v="-0.36225509796081568"/>
    <s v="Greenfield"/>
  </r>
  <r>
    <n v="119"/>
    <n v="164"/>
    <n v="229"/>
    <n v="3"/>
    <n v="687"/>
    <d v="2024-02-21T00:00:00"/>
    <x v="14"/>
    <n v="16"/>
    <s v="Молоко"/>
    <n v="276.08571428571429"/>
    <n v="-0.17054744903239161"/>
    <s v="Беллакт"/>
  </r>
  <r>
    <n v="120"/>
    <n v="223"/>
    <n v="411"/>
    <n v="5"/>
    <n v="2055"/>
    <d v="2023-11-14T00:00:00"/>
    <x v="15"/>
    <n v="281"/>
    <s v="Чай"/>
    <n v="265.9818181818182"/>
    <n v="0.54521840180463443"/>
    <s v="Greenfield"/>
  </r>
  <r>
    <n v="121"/>
    <n v="244"/>
    <n v="245"/>
    <n v="4"/>
    <n v="980"/>
    <d v="2023-02-03T00:00:00"/>
    <x v="17"/>
    <n v="149"/>
    <s v="Мясо"/>
    <n v="253.88"/>
    <n v="-3.4977154561209978E-2"/>
    <s v="Сава"/>
  </r>
  <r>
    <n v="122"/>
    <n v="393"/>
    <n v="113"/>
    <n v="5"/>
    <n v="565"/>
    <d v="2024-05-21T00:00:00"/>
    <x v="11"/>
    <n v="71"/>
    <s v="Рыба"/>
    <n v="251.91428571428571"/>
    <n v="-0.55143472836565732"/>
    <s v="Русское море"/>
  </r>
  <r>
    <n v="123"/>
    <n v="166"/>
    <n v="73"/>
    <n v="4"/>
    <n v="292"/>
    <d v="2024-01-25T00:00:00"/>
    <x v="16"/>
    <n v="126"/>
    <s v="Сок"/>
    <n v="270.01960784313724"/>
    <n v="-0.72964926294386756"/>
    <s v="Добрый"/>
  </r>
  <r>
    <n v="124"/>
    <n v="249"/>
    <n v="368"/>
    <n v="2"/>
    <n v="736"/>
    <d v="2024-01-22T00:00:00"/>
    <x v="14"/>
    <n v="380"/>
    <s v="Чай"/>
    <n v="280.25925925925924"/>
    <n v="0.31306990881458985"/>
    <s v="Lipton"/>
  </r>
  <r>
    <n v="125"/>
    <n v="83"/>
    <n v="351"/>
    <n v="1"/>
    <n v="351"/>
    <d v="2024-03-10T00:00:00"/>
    <x v="7"/>
    <n v="11"/>
    <s v="Сок"/>
    <n v="254.05882352941177"/>
    <n v="0.38156980782588557"/>
    <s v="Сады Придонья"/>
  </r>
  <r>
    <n v="126"/>
    <n v="242"/>
    <n v="221"/>
    <n v="5"/>
    <n v="1105"/>
    <d v="2023-04-09T00:00:00"/>
    <x v="12"/>
    <n v="114"/>
    <s v="Овощи"/>
    <n v="265.86111111111109"/>
    <n v="-0.1687388987566607"/>
    <s v="Овощной ряд"/>
  </r>
  <r>
    <n v="127"/>
    <n v="281"/>
    <n v="442"/>
    <n v="5"/>
    <n v="2210"/>
    <d v="2024-03-28T00:00:00"/>
    <x v="2"/>
    <n v="381"/>
    <s v="Чай"/>
    <n v="259.85185185185185"/>
    <n v="0.70096921322690986"/>
    <s v="Lipton"/>
  </r>
  <r>
    <n v="128"/>
    <n v="236"/>
    <n v="465"/>
    <n v="1"/>
    <n v="465"/>
    <d v="2023-09-07T00:00:00"/>
    <x v="18"/>
    <n v="342"/>
    <s v="Печенье"/>
    <n v="283"/>
    <n v="0.64310954063604231"/>
    <s v="Посиделкино"/>
  </r>
  <r>
    <n v="129"/>
    <n v="379"/>
    <n v="380"/>
    <n v="1"/>
    <n v="380"/>
    <d v="2023-11-30T00:00:00"/>
    <x v="18"/>
    <n v="276"/>
    <s v="Йогурт"/>
    <n v="252.78431372549019"/>
    <n v="0.50325783431585491"/>
    <s v="Активиа"/>
  </r>
  <r>
    <n v="130"/>
    <n v="37"/>
    <n v="313"/>
    <n v="1"/>
    <n v="313"/>
    <d v="2023-03-24T00:00:00"/>
    <x v="8"/>
    <n v="293"/>
    <s v="Соль"/>
    <n v="250.84782608695653"/>
    <n v="0.24776843747291788"/>
    <s v="Илецкая"/>
  </r>
  <r>
    <n v="131"/>
    <n v="431"/>
    <n v="141"/>
    <n v="5"/>
    <n v="705"/>
    <d v="2023-04-13T00:00:00"/>
    <x v="10"/>
    <n v="386"/>
    <s v="Овощи"/>
    <n v="302.44444444444446"/>
    <n v="-0.53379867744305654"/>
    <s v="Гавриш"/>
  </r>
  <r>
    <n v="132"/>
    <n v="237"/>
    <n v="348"/>
    <n v="2"/>
    <n v="696"/>
    <d v="2024-04-02T00:00:00"/>
    <x v="1"/>
    <n v="362"/>
    <s v="Конфеты"/>
    <n v="298.40740740740739"/>
    <n v="0.16619088990939557"/>
    <s v="Рот Фронт"/>
  </r>
  <r>
    <n v="133"/>
    <n v="452"/>
    <n v="349"/>
    <n v="1"/>
    <n v="349"/>
    <d v="2023-03-15T00:00:00"/>
    <x v="3"/>
    <n v="283"/>
    <s v="Фрукты"/>
    <n v="258"/>
    <n v="0.3527131782945736"/>
    <s v="Экзотик"/>
  </r>
  <r>
    <n v="134"/>
    <n v="382"/>
    <n v="379"/>
    <n v="5"/>
    <n v="1895"/>
    <d v="2024-01-23T00:00:00"/>
    <x v="8"/>
    <n v="388"/>
    <s v="Овощи"/>
    <n v="270.91666666666669"/>
    <n v="0.3989541679483235"/>
    <s v="Овощной ряд"/>
  </r>
  <r>
    <n v="135"/>
    <n v="452"/>
    <n v="448"/>
    <n v="4"/>
    <n v="1792"/>
    <d v="2024-05-22T00:00:00"/>
    <x v="18"/>
    <n v="437"/>
    <s v="Фрукты"/>
    <n v="288.72222222222223"/>
    <n v="0.5516644217817972"/>
    <s v="Экзотик"/>
  </r>
  <r>
    <n v="136"/>
    <n v="463"/>
    <n v="173"/>
    <n v="2"/>
    <n v="346"/>
    <d v="2023-04-22T00:00:00"/>
    <x v="14"/>
    <n v="450"/>
    <s v="Кофе"/>
    <n v="258.38461538461536"/>
    <n v="-0.33045549270616248"/>
    <s v="Черная Карта"/>
  </r>
  <r>
    <n v="137"/>
    <n v="494"/>
    <n v="304"/>
    <n v="3"/>
    <n v="912"/>
    <d v="2023-05-24T00:00:00"/>
    <x v="6"/>
    <n v="136"/>
    <s v="Сыр"/>
    <n v="260.35185185185185"/>
    <n v="0.16765061526424363"/>
    <s v="Сырная долина"/>
  </r>
  <r>
    <n v="138"/>
    <n v="394"/>
    <n v="493"/>
    <n v="3"/>
    <n v="1479"/>
    <d v="2023-04-16T00:00:00"/>
    <x v="4"/>
    <n v="61"/>
    <s v="Кофе"/>
    <n v="249.43589743589743"/>
    <n v="0.97645970394736836"/>
    <s v="Черная Карта"/>
  </r>
  <r>
    <n v="139"/>
    <n v="380"/>
    <n v="344"/>
    <n v="5"/>
    <n v="1720"/>
    <d v="2023-09-20T00:00:00"/>
    <x v="4"/>
    <n v="364"/>
    <s v="Конфеты"/>
    <n v="247.01886792452831"/>
    <n v="0.39260617170791323"/>
    <s v="Бабаевский"/>
  </r>
  <r>
    <n v="140"/>
    <n v="449"/>
    <n v="470"/>
    <n v="4"/>
    <n v="1880"/>
    <d v="2023-07-03T00:00:00"/>
    <x v="10"/>
    <n v="496"/>
    <s v="Мясо"/>
    <n v="236.42"/>
    <n v="0.98798747990863722"/>
    <s v="Агрокомплекс"/>
  </r>
  <r>
    <n v="141"/>
    <n v="309"/>
    <n v="498"/>
    <n v="1"/>
    <n v="498"/>
    <d v="2024-03-21T00:00:00"/>
    <x v="10"/>
    <n v="464"/>
    <s v="Конфеты"/>
    <n v="258.77358490566036"/>
    <n v="0.92446226759022987"/>
    <s v="Рот Фронт"/>
  </r>
  <r>
    <n v="142"/>
    <n v="112"/>
    <n v="351"/>
    <n v="3"/>
    <n v="1053"/>
    <d v="2024-03-17T00:00:00"/>
    <x v="10"/>
    <n v="419"/>
    <s v="Молоко"/>
    <n v="275.79411764705884"/>
    <n v="0.27268849312146726"/>
    <s v="Беллакт"/>
  </r>
  <r>
    <n v="143"/>
    <n v="81"/>
    <n v="116"/>
    <n v="1"/>
    <n v="116"/>
    <d v="2024-03-05T00:00:00"/>
    <x v="19"/>
    <n v="247"/>
    <s v="Чай"/>
    <n v="267.36538461538464"/>
    <n v="-0.56613680500611385"/>
    <s v="Тесс"/>
  </r>
  <r>
    <n v="144"/>
    <n v="4"/>
    <n v="314"/>
    <n v="4"/>
    <n v="1256"/>
    <d v="2024-02-14T00:00:00"/>
    <x v="6"/>
    <n v="380"/>
    <s v="Рис"/>
    <n v="260.29032258064518"/>
    <n v="0.20634527202875197"/>
    <s v="Белый Злат"/>
  </r>
  <r>
    <n v="145"/>
    <n v="209"/>
    <n v="284"/>
    <n v="5"/>
    <n v="1420"/>
    <d v="2023-08-29T00:00:00"/>
    <x v="4"/>
    <n v="75"/>
    <s v="Хлеб"/>
    <n v="269.23684210526318"/>
    <n v="5.4833349623692573E-2"/>
    <s v="Русский Хлеб"/>
  </r>
  <r>
    <n v="146"/>
    <n v="156"/>
    <n v="332"/>
    <n v="1"/>
    <n v="332"/>
    <d v="2023-05-23T00:00:00"/>
    <x v="9"/>
    <n v="356"/>
    <s v="Фрукты"/>
    <n v="254.83333333333334"/>
    <n v="0.30281229561805101"/>
    <s v="Фрукты-Ягоды"/>
  </r>
  <r>
    <n v="147"/>
    <n v="441"/>
    <n v="239"/>
    <n v="2"/>
    <n v="478"/>
    <d v="2023-06-26T00:00:00"/>
    <x v="16"/>
    <n v="487"/>
    <s v="Чай"/>
    <n v="280.57692307692309"/>
    <n v="-0.14818368745716248"/>
    <s v="Lipton"/>
  </r>
  <r>
    <n v="148"/>
    <n v="180"/>
    <n v="86"/>
    <n v="4"/>
    <n v="344"/>
    <d v="2024-02-04T00:00:00"/>
    <x v="9"/>
    <n v="73"/>
    <s v="Чипсы"/>
    <n v="269.63043478260869"/>
    <n v="-0.68104490848988153"/>
    <s v="Русская картошка"/>
  </r>
  <r>
    <n v="149"/>
    <n v="438"/>
    <n v="154"/>
    <n v="4"/>
    <n v="616"/>
    <d v="2023-12-04T00:00:00"/>
    <x v="4"/>
    <n v="139"/>
    <s v="Кофе"/>
    <n v="257.89473684210526"/>
    <n v="-0.4028571428571428"/>
    <s v="Nescafe"/>
  </r>
  <r>
    <n v="150"/>
    <n v="232"/>
    <n v="109"/>
    <n v="4"/>
    <n v="436"/>
    <d v="2024-04-05T00:00:00"/>
    <x v="12"/>
    <n v="407"/>
    <s v="Молоко"/>
    <n v="296.66666666666669"/>
    <n v="-0.63258426966292136"/>
    <s v="Простоквашино"/>
  </r>
  <r>
    <n v="151"/>
    <n v="206"/>
    <n v="73"/>
    <n v="5"/>
    <n v="365"/>
    <d v="2024-01-19T00:00:00"/>
    <x v="2"/>
    <n v="115"/>
    <s v="Молоко"/>
    <n v="291.06060606060606"/>
    <n v="-0.74919312857886511"/>
    <s v="Домик в деревне"/>
  </r>
  <r>
    <n v="152"/>
    <n v="295"/>
    <n v="230"/>
    <n v="4"/>
    <n v="920"/>
    <d v="2023-03-05T00:00:00"/>
    <x v="4"/>
    <n v="258"/>
    <s v="Печенье"/>
    <n v="265.92500000000001"/>
    <n v="-0.1350944815267463"/>
    <s v="Белогорье"/>
  </r>
  <r>
    <n v="153"/>
    <n v="204"/>
    <n v="88"/>
    <n v="4"/>
    <n v="352"/>
    <d v="2023-03-05T00:00:00"/>
    <x v="16"/>
    <n v="349"/>
    <s v="Печенье"/>
    <n v="231.82499999999999"/>
    <n v="-0.62040332147093713"/>
    <s v="Юбилейное"/>
  </r>
  <r>
    <n v="154"/>
    <n v="399"/>
    <n v="231"/>
    <n v="2"/>
    <n v="462"/>
    <d v="2023-12-30T00:00:00"/>
    <x v="15"/>
    <n v="325"/>
    <s v="Хлеб"/>
    <n v="307.57894736842104"/>
    <n v="-0.24897330595482547"/>
    <s v="Хлебный Дом"/>
  </r>
  <r>
    <n v="155"/>
    <n v="221"/>
    <n v="477"/>
    <n v="4"/>
    <n v="1908"/>
    <d v="2023-09-16T00:00:00"/>
    <x v="7"/>
    <n v="276"/>
    <s v="Чипсы"/>
    <n v="250.67391304347825"/>
    <n v="0.90287052293816683"/>
    <s v="Pringles"/>
  </r>
  <r>
    <n v="156"/>
    <n v="333"/>
    <n v="74"/>
    <n v="2"/>
    <n v="148"/>
    <d v="2023-08-15T00:00:00"/>
    <x v="8"/>
    <n v="328"/>
    <s v="Рыба"/>
    <n v="268.52941176470586"/>
    <n v="-0.72442497261774363"/>
    <s v="Санта Бремор"/>
  </r>
  <r>
    <n v="157"/>
    <n v="498"/>
    <n v="430"/>
    <n v="5"/>
    <n v="2150"/>
    <d v="2023-06-29T00:00:00"/>
    <x v="17"/>
    <n v="250"/>
    <s v="Молоко"/>
    <n v="249.58064516129033"/>
    <n v="0.72289000904743439"/>
    <s v="Домик в деревне"/>
  </r>
  <r>
    <n v="158"/>
    <n v="476"/>
    <n v="286"/>
    <n v="2"/>
    <n v="572"/>
    <d v="2023-02-16T00:00:00"/>
    <x v="11"/>
    <n v="397"/>
    <s v="Рыба"/>
    <n v="268.64705882352939"/>
    <n v="6.4593825268228766E-2"/>
    <s v="Балтийский берег"/>
  </r>
  <r>
    <n v="159"/>
    <n v="126"/>
    <n v="273"/>
    <n v="3"/>
    <n v="819"/>
    <d v="2023-05-05T00:00:00"/>
    <x v="8"/>
    <n v="153"/>
    <s v="Сахар"/>
    <n v="271.04347826086956"/>
    <n v="7.2184793070260156E-3"/>
    <s v="Русский сахар"/>
  </r>
  <r>
    <n v="160"/>
    <n v="255"/>
    <n v="279"/>
    <n v="3"/>
    <n v="837"/>
    <d v="2023-06-04T00:00:00"/>
    <x v="2"/>
    <n v="286"/>
    <s v="Кофе"/>
    <n v="268.31578947368422"/>
    <n v="3.9819537073362055E-2"/>
    <s v="Nescafe"/>
  </r>
  <r>
    <n v="161"/>
    <n v="138"/>
    <n v="210"/>
    <n v="2"/>
    <n v="420"/>
    <d v="2023-03-27T00:00:00"/>
    <x v="5"/>
    <n v="14"/>
    <s v="Сыр"/>
    <n v="289.42307692307691"/>
    <n v="-0.27441860465116275"/>
    <s v="Сырная долина"/>
  </r>
  <r>
    <n v="162"/>
    <n v="403"/>
    <n v="229"/>
    <n v="1"/>
    <n v="229"/>
    <d v="2023-03-06T00:00:00"/>
    <x v="9"/>
    <n v="32"/>
    <s v="Чай"/>
    <n v="238.76470588235293"/>
    <n v="-4.0896772604089637E-2"/>
    <s v="Ахмад"/>
  </r>
  <r>
    <n v="163"/>
    <n v="280"/>
    <n v="192"/>
    <n v="2"/>
    <n v="384"/>
    <d v="2023-12-23T00:00:00"/>
    <x v="0"/>
    <n v="49"/>
    <s v="Сыр"/>
    <n v="249.38461538461539"/>
    <n v="-0.23010487353485498"/>
    <s v="President"/>
  </r>
  <r>
    <n v="164"/>
    <n v="356"/>
    <n v="373"/>
    <n v="1"/>
    <n v="373"/>
    <d v="2023-12-31T00:00:00"/>
    <x v="2"/>
    <n v="115"/>
    <s v="Печенье"/>
    <n v="267.23076923076923"/>
    <n v="0.39579735175590103"/>
    <s v="Посиделкино"/>
  </r>
  <r>
    <n v="165"/>
    <n v="41"/>
    <n v="315"/>
    <n v="3"/>
    <n v="945"/>
    <d v="2023-10-03T00:00:00"/>
    <x v="13"/>
    <n v="420"/>
    <s v="Рис"/>
    <n v="256.09677419354841"/>
    <n v="0.23000377881345235"/>
    <s v="Агро-Альянс"/>
  </r>
  <r>
    <n v="166"/>
    <n v="379"/>
    <n v="321"/>
    <n v="5"/>
    <n v="1605"/>
    <d v="2023-04-16T00:00:00"/>
    <x v="9"/>
    <n v="47"/>
    <s v="Йогурт"/>
    <n v="240.14583333333334"/>
    <n v="0.33668777652468118"/>
    <s v="Активиа"/>
  </r>
  <r>
    <n v="167"/>
    <n v="282"/>
    <n v="189"/>
    <n v="2"/>
    <n v="378"/>
    <d v="2023-08-20T00:00:00"/>
    <x v="9"/>
    <n v="202"/>
    <s v="Рис"/>
    <n v="289.38709677419354"/>
    <n v="-0.34689555233530267"/>
    <s v="Агро-Альянс"/>
  </r>
  <r>
    <n v="168"/>
    <n v="459"/>
    <n v="405"/>
    <n v="3"/>
    <n v="1215"/>
    <d v="2023-01-23T00:00:00"/>
    <x v="2"/>
    <n v="37"/>
    <s v="Крупа"/>
    <n v="254.03333333333333"/>
    <n v="0.59427896601495878"/>
    <s v="Националь"/>
  </r>
  <r>
    <n v="169"/>
    <n v="402"/>
    <n v="426"/>
    <n v="2"/>
    <n v="852"/>
    <d v="2023-06-22T00:00:00"/>
    <x v="17"/>
    <n v="366"/>
    <s v="Хлеб"/>
    <n v="289.28947368421052"/>
    <n v="0.47257345583553168"/>
    <s v="Каравай"/>
  </r>
  <r>
    <n v="170"/>
    <n v="320"/>
    <n v="271"/>
    <n v="1"/>
    <n v="271"/>
    <d v="2024-04-30T00:00:00"/>
    <x v="19"/>
    <n v="434"/>
    <s v="Конфеты"/>
    <n v="297.11764705882354"/>
    <n v="-8.7903385468224182E-2"/>
    <s v="Бабаевский"/>
  </r>
  <r>
    <n v="171"/>
    <n v="19"/>
    <n v="96"/>
    <n v="4"/>
    <n v="384"/>
    <d v="2023-04-25T00:00:00"/>
    <x v="1"/>
    <n v="172"/>
    <s v="Мясо"/>
    <n v="255.92"/>
    <n v="-0.62488277586745855"/>
    <s v="Снежана"/>
  </r>
  <r>
    <n v="172"/>
    <n v="447"/>
    <n v="65"/>
    <n v="1"/>
    <n v="65"/>
    <d v="2024-02-19T00:00:00"/>
    <x v="3"/>
    <n v="52"/>
    <s v="Йогурт"/>
    <n v="238.54166666666666"/>
    <n v="-0.72751091703056769"/>
    <s v="Эрманн"/>
  </r>
  <r>
    <n v="173"/>
    <n v="406"/>
    <n v="426"/>
    <n v="1"/>
    <n v="426"/>
    <d v="2023-12-29T00:00:00"/>
    <x v="4"/>
    <n v="395"/>
    <s v="Сок"/>
    <n v="225.34042553191489"/>
    <n v="0.89047304314984421"/>
    <s v="Фруктовый сад"/>
  </r>
  <r>
    <n v="174"/>
    <n v="391"/>
    <n v="356"/>
    <n v="2"/>
    <n v="712"/>
    <d v="2023-09-06T00:00:00"/>
    <x v="4"/>
    <n v="46"/>
    <s v="Рыба"/>
    <n v="309.70588235294116"/>
    <n v="0.14947768281101625"/>
    <s v="Балтийский берег"/>
  </r>
  <r>
    <n v="175"/>
    <n v="82"/>
    <n v="233"/>
    <n v="2"/>
    <n v="466"/>
    <d v="2024-03-18T00:00:00"/>
    <x v="16"/>
    <n v="361"/>
    <s v="Сыр"/>
    <n v="233.9607843137255"/>
    <n v="-4.106604089842425E-3"/>
    <s v="Hochland"/>
  </r>
  <r>
    <n v="176"/>
    <n v="243"/>
    <n v="494"/>
    <n v="5"/>
    <n v="2470"/>
    <d v="2024-03-02T00:00:00"/>
    <x v="19"/>
    <n v="358"/>
    <s v="Рис"/>
    <n v="254.90322580645162"/>
    <n v="0.93799038218172615"/>
    <s v="Белый Злат"/>
  </r>
  <r>
    <n v="177"/>
    <n v="432"/>
    <n v="305"/>
    <n v="3"/>
    <n v="915"/>
    <d v="2024-05-01T00:00:00"/>
    <x v="14"/>
    <n v="44"/>
    <s v="Макароны"/>
    <n v="251.53030303030303"/>
    <n v="0.21257755556894153"/>
    <s v="Борилла"/>
  </r>
  <r>
    <n v="178"/>
    <n v="159"/>
    <n v="173"/>
    <n v="4"/>
    <n v="692"/>
    <d v="2023-09-06T00:00:00"/>
    <x v="2"/>
    <n v="416"/>
    <s v="Крупа"/>
    <n v="279.76666666666665"/>
    <n v="-0.38162754676516142"/>
    <s v="Националь"/>
  </r>
  <r>
    <n v="179"/>
    <n v="197"/>
    <n v="177"/>
    <n v="2"/>
    <n v="354"/>
    <d v="2023-08-27T00:00:00"/>
    <x v="15"/>
    <n v="153"/>
    <s v="Печенье"/>
    <n v="256.0263157894737"/>
    <n v="-0.30866481652790634"/>
    <s v="Юбилейное"/>
  </r>
  <r>
    <n v="180"/>
    <n v="110"/>
    <n v="261"/>
    <n v="1"/>
    <n v="261"/>
    <d v="2024-02-03T00:00:00"/>
    <x v="13"/>
    <n v="223"/>
    <s v="Макароны"/>
    <n v="295.71212121212119"/>
    <n v="-0.11738484398216931"/>
    <s v="Паста Зара"/>
  </r>
  <r>
    <n v="181"/>
    <n v="288"/>
    <n v="198"/>
    <n v="5"/>
    <n v="990"/>
    <d v="2023-10-13T00:00:00"/>
    <x v="18"/>
    <n v="74"/>
    <s v="Сыр"/>
    <n v="272.8"/>
    <n v="-0.27419354838709675"/>
    <s v="Hochland"/>
  </r>
  <r>
    <n v="182"/>
    <n v="7"/>
    <n v="114"/>
    <n v="3"/>
    <n v="342"/>
    <d v="2023-11-14T00:00:00"/>
    <x v="14"/>
    <n v="180"/>
    <s v="Сыр"/>
    <n v="290.39999999999998"/>
    <n v="-0.6074380165289256"/>
    <s v="President"/>
  </r>
  <r>
    <n v="183"/>
    <n v="385"/>
    <n v="427"/>
    <n v="3"/>
    <n v="1281"/>
    <d v="2023-01-16T00:00:00"/>
    <x v="19"/>
    <n v="359"/>
    <s v="Макароны"/>
    <n v="250.0151515151515"/>
    <n v="0.70789649112175024"/>
    <s v="Макфа"/>
  </r>
  <r>
    <n v="184"/>
    <n v="493"/>
    <n v="376"/>
    <n v="1"/>
    <n v="376"/>
    <d v="2023-11-23T00:00:00"/>
    <x v="0"/>
    <n v="134"/>
    <s v="Овощи"/>
    <n v="255.52941176470588"/>
    <n v="0.47145488029465921"/>
    <s v="Овощной ряд"/>
  </r>
  <r>
    <n v="185"/>
    <n v="158"/>
    <n v="51"/>
    <n v="2"/>
    <n v="102"/>
    <d v="2024-02-03T00:00:00"/>
    <x v="3"/>
    <n v="159"/>
    <s v="Сахар"/>
    <n v="298.32558139534882"/>
    <n v="-0.82904583723105707"/>
    <s v="Сладов"/>
  </r>
  <r>
    <n v="186"/>
    <n v="446"/>
    <n v="316"/>
    <n v="2"/>
    <n v="632"/>
    <d v="2023-04-13T00:00:00"/>
    <x v="8"/>
    <n v="328"/>
    <s v="Чипсы"/>
    <n v="295.38636363636363"/>
    <n v="6.978533507732565E-2"/>
    <s v="Lay's"/>
  </r>
  <r>
    <n v="187"/>
    <n v="428"/>
    <n v="156"/>
    <n v="1"/>
    <n v="156"/>
    <d v="2024-05-09T00:00:00"/>
    <x v="8"/>
    <n v="325"/>
    <s v="Конфеты"/>
    <n v="241.51020408163265"/>
    <n v="-0.35406455974311302"/>
    <s v="Бабаевский"/>
  </r>
  <r>
    <n v="188"/>
    <n v="192"/>
    <n v="215"/>
    <n v="1"/>
    <n v="215"/>
    <d v="2024-04-29T00:00:00"/>
    <x v="18"/>
    <n v="106"/>
    <s v="Мясо"/>
    <n v="267"/>
    <n v="-0.19475655430711614"/>
    <s v="Снежана"/>
  </r>
  <r>
    <n v="189"/>
    <n v="41"/>
    <n v="59"/>
    <n v="1"/>
    <n v="59"/>
    <d v="2023-03-15T00:00:00"/>
    <x v="1"/>
    <n v="65"/>
    <s v="Рис"/>
    <n v="260.09677419354841"/>
    <n v="-0.77316135433461497"/>
    <s v="Агро-Альянс"/>
  </r>
  <r>
    <n v="190"/>
    <n v="69"/>
    <n v="88"/>
    <n v="4"/>
    <n v="352"/>
    <d v="2024-01-18T00:00:00"/>
    <x v="4"/>
    <n v="346"/>
    <s v="Чипсы"/>
    <n v="241.20454545454547"/>
    <n v="-0.63516442099312165"/>
    <s v="Estrella"/>
  </r>
  <r>
    <n v="191"/>
    <n v="270"/>
    <n v="484"/>
    <n v="4"/>
    <n v="1936"/>
    <d v="2023-06-07T00:00:00"/>
    <x v="0"/>
    <n v="457"/>
    <s v="Соль"/>
    <n v="280.02272727272725"/>
    <n v="0.72843113383653946"/>
    <s v="Славянская"/>
  </r>
  <r>
    <n v="192"/>
    <n v="345"/>
    <n v="257"/>
    <n v="1"/>
    <n v="257"/>
    <d v="2023-02-12T00:00:00"/>
    <x v="1"/>
    <n v="255"/>
    <s v="Конфеты"/>
    <n v="277.10204081632651"/>
    <n v="-7.2543820886728505E-2"/>
    <s v="Рот Фронт"/>
  </r>
  <r>
    <n v="193"/>
    <n v="348"/>
    <n v="497"/>
    <n v="3"/>
    <n v="1491"/>
    <d v="2023-12-16T00:00:00"/>
    <x v="0"/>
    <n v="42"/>
    <s v="Чипсы"/>
    <n v="278.3488372093023"/>
    <n v="0.78552928398362454"/>
    <s v="Estrella"/>
  </r>
  <r>
    <n v="194"/>
    <n v="102"/>
    <n v="115"/>
    <n v="2"/>
    <n v="230"/>
    <d v="2024-03-29T00:00:00"/>
    <x v="8"/>
    <n v="385"/>
    <s v="Печенье"/>
    <n v="257.75675675675677"/>
    <n v="-0.55384292754534969"/>
    <s v="Белогорье"/>
  </r>
  <r>
    <n v="195"/>
    <n v="321"/>
    <n v="368"/>
    <n v="1"/>
    <n v="368"/>
    <d v="2023-09-24T00:00:00"/>
    <x v="17"/>
    <n v="436"/>
    <s v="Мясо"/>
    <n v="286.57142857142856"/>
    <n v="0.28414755732801611"/>
    <s v="Сава"/>
  </r>
  <r>
    <n v="196"/>
    <n v="176"/>
    <n v="113"/>
    <n v="4"/>
    <n v="452"/>
    <d v="2024-02-13T00:00:00"/>
    <x v="14"/>
    <n v="175"/>
    <s v="Сахар"/>
    <n v="267.92857142857144"/>
    <n v="-0.57824580111970136"/>
    <s v="Продимекс"/>
  </r>
  <r>
    <n v="197"/>
    <n v="341"/>
    <n v="194"/>
    <n v="3"/>
    <n v="582"/>
    <d v="2023-11-25T00:00:00"/>
    <x v="7"/>
    <n v="274"/>
    <s v="Макароны"/>
    <n v="279.44615384615383"/>
    <n v="-0.30576965426117597"/>
    <s v="Макфа"/>
  </r>
  <r>
    <n v="198"/>
    <n v="473"/>
    <n v="171"/>
    <n v="4"/>
    <n v="684"/>
    <d v="2023-05-12T00:00:00"/>
    <x v="19"/>
    <n v="266"/>
    <s v="Хлеб"/>
    <n v="258.72222222222223"/>
    <n v="-0.33905948035215805"/>
    <s v="Хлебный Дом"/>
  </r>
  <r>
    <n v="199"/>
    <n v="482"/>
    <n v="321"/>
    <n v="2"/>
    <n v="642"/>
    <d v="2023-01-16T00:00:00"/>
    <x v="2"/>
    <n v="481"/>
    <s v="Крупа"/>
    <n v="257.37037037037038"/>
    <n v="0.24722981723989057"/>
    <s v="Мистраль"/>
  </r>
  <r>
    <n v="200"/>
    <n v="169"/>
    <n v="386"/>
    <n v="5"/>
    <n v="1930"/>
    <d v="2023-02-10T00:00:00"/>
    <x v="10"/>
    <n v="59"/>
    <s v="Фрукты"/>
    <n v="257.08333333333331"/>
    <n v="0.50145867098865482"/>
    <s v="Фруктовый Рай"/>
  </r>
  <r>
    <n v="201"/>
    <n v="397"/>
    <n v="148"/>
    <n v="1"/>
    <n v="148"/>
    <d v="2023-03-25T00:00:00"/>
    <x v="13"/>
    <n v="47"/>
    <s v="Йогурт"/>
    <n v="262.26086956521738"/>
    <n v="-0.43567639257294422"/>
    <s v="Ростагроэкспорт"/>
  </r>
  <r>
    <n v="202"/>
    <n v="436"/>
    <n v="291"/>
    <n v="2"/>
    <n v="582"/>
    <d v="2023-06-18T00:00:00"/>
    <x v="13"/>
    <n v="385"/>
    <s v="Овощи"/>
    <n v="274.57575757575756"/>
    <n v="5.9816797262995269E-2"/>
    <s v="Гавриш"/>
  </r>
  <r>
    <n v="203"/>
    <n v="369"/>
    <n v="74"/>
    <n v="1"/>
    <n v="74"/>
    <d v="2023-10-09T00:00:00"/>
    <x v="10"/>
    <n v="411"/>
    <s v="Молоко"/>
    <n v="247.55172413793105"/>
    <n v="-0.70107257278172441"/>
    <s v="Домик в деревне"/>
  </r>
  <r>
    <n v="204"/>
    <n v="361"/>
    <n v="245"/>
    <n v="1"/>
    <n v="245"/>
    <d v="2023-09-09T00:00:00"/>
    <x v="16"/>
    <n v="259"/>
    <s v="Мясо"/>
    <n v="289.10416666666669"/>
    <n v="-0.15255458672623767"/>
    <s v="Сава"/>
  </r>
  <r>
    <n v="205"/>
    <n v="226"/>
    <n v="339"/>
    <n v="4"/>
    <n v="1356"/>
    <d v="2023-11-21T00:00:00"/>
    <x v="7"/>
    <n v="337"/>
    <s v="Сыр"/>
    <n v="286.22000000000003"/>
    <n v="0.18440360561805602"/>
    <s v="Карат"/>
  </r>
  <r>
    <n v="206"/>
    <n v="87"/>
    <n v="487"/>
    <n v="1"/>
    <n v="487"/>
    <d v="2023-04-03T00:00:00"/>
    <x v="9"/>
    <n v="172"/>
    <s v="Кофе"/>
    <n v="229.81578947368422"/>
    <n v="1.1190885148288103"/>
    <s v="Jacobs"/>
  </r>
  <r>
    <n v="207"/>
    <n v="376"/>
    <n v="335"/>
    <n v="5"/>
    <n v="1675"/>
    <d v="2023-02-26T00:00:00"/>
    <x v="9"/>
    <n v="130"/>
    <s v="Конфеты"/>
    <n v="248.40425531914894"/>
    <n v="0.34860813704496785"/>
    <s v="Красный Октябрь"/>
  </r>
  <r>
    <n v="208"/>
    <n v="255"/>
    <n v="214"/>
    <n v="2"/>
    <n v="428"/>
    <d v="2023-04-15T00:00:00"/>
    <x v="4"/>
    <n v="354"/>
    <s v="Кофе"/>
    <n v="265.34210526315792"/>
    <n v="-0.19349399980164639"/>
    <s v="Nescafe"/>
  </r>
  <r>
    <n v="209"/>
    <n v="111"/>
    <n v="452"/>
    <n v="4"/>
    <n v="1808"/>
    <d v="2023-01-01T00:00:00"/>
    <x v="7"/>
    <n v="329"/>
    <s v="Сахар"/>
    <n v="239.82926829268294"/>
    <n v="0.88467405674768629"/>
    <s v="Сладов"/>
  </r>
  <r>
    <n v="210"/>
    <n v="344"/>
    <n v="172"/>
    <n v="5"/>
    <n v="860"/>
    <d v="2023-06-15T00:00:00"/>
    <x v="10"/>
    <n v="186"/>
    <s v="Сок"/>
    <n v="254.06818181818181"/>
    <n v="-0.32301636997942573"/>
    <s v="Сады Придонья"/>
  </r>
  <r>
    <n v="211"/>
    <n v="462"/>
    <n v="104"/>
    <n v="4"/>
    <n v="416"/>
    <d v="2023-06-28T00:00:00"/>
    <x v="12"/>
    <n v="448"/>
    <s v="Рис"/>
    <n v="280.03225806451616"/>
    <n v="-0.62861421495219449"/>
    <s v="Белый Злат"/>
  </r>
  <r>
    <n v="212"/>
    <n v="279"/>
    <n v="433"/>
    <n v="4"/>
    <n v="1732"/>
    <d v="2023-12-05T00:00:00"/>
    <x v="17"/>
    <n v="377"/>
    <s v="Крупа"/>
    <n v="270.2962962962963"/>
    <n v="0.60194573855850919"/>
    <s v="Увелка"/>
  </r>
  <r>
    <n v="213"/>
    <n v="322"/>
    <n v="79"/>
    <n v="5"/>
    <n v="395"/>
    <d v="2023-07-01T00:00:00"/>
    <x v="5"/>
    <n v="316"/>
    <s v="Крупа"/>
    <n v="265.7037037037037"/>
    <n v="-0.70267633119598549"/>
    <s v="Увелка"/>
  </r>
  <r>
    <n v="214"/>
    <n v="494"/>
    <n v="181"/>
    <n v="1"/>
    <n v="181"/>
    <d v="2023-11-21T00:00:00"/>
    <x v="16"/>
    <n v="356"/>
    <s v="Сыр"/>
    <n v="270.92"/>
    <n v="-0.33190609774103064"/>
    <s v="Сырная долина"/>
  </r>
  <r>
    <n v="215"/>
    <n v="317"/>
    <n v="196"/>
    <n v="3"/>
    <n v="588"/>
    <d v="2024-03-20T00:00:00"/>
    <x v="8"/>
    <n v="159"/>
    <s v="Сок"/>
    <n v="271.81818181818181"/>
    <n v="-0.2789297658862876"/>
    <s v="Фруктовый сад"/>
  </r>
  <r>
    <n v="216"/>
    <n v="223"/>
    <n v="174"/>
    <n v="1"/>
    <n v="174"/>
    <d v="2023-04-06T00:00:00"/>
    <x v="2"/>
    <n v="287"/>
    <s v="Чай"/>
    <n v="316.27659574468083"/>
    <n v="-0.44984863773965689"/>
    <s v="Greenfield"/>
  </r>
  <r>
    <n v="217"/>
    <n v="25"/>
    <n v="356"/>
    <n v="3"/>
    <n v="1068"/>
    <d v="2023-04-02T00:00:00"/>
    <x v="7"/>
    <n v="322"/>
    <s v="Чипсы"/>
    <n v="261.92682926829269"/>
    <n v="0.35915820839929236"/>
    <s v="Русская картошка"/>
  </r>
  <r>
    <n v="218"/>
    <n v="392"/>
    <n v="125"/>
    <n v="5"/>
    <n v="625"/>
    <d v="2023-12-22T00:00:00"/>
    <x v="1"/>
    <n v="62"/>
    <s v="Кофе"/>
    <n v="302.13513513513516"/>
    <n v="-0.5862778423830397"/>
    <s v="Черная Карта"/>
  </r>
  <r>
    <n v="219"/>
    <n v="410"/>
    <n v="228"/>
    <n v="2"/>
    <n v="456"/>
    <d v="2023-10-25T00:00:00"/>
    <x v="14"/>
    <n v="295"/>
    <s v="Чипсы"/>
    <n v="268.09756097560978"/>
    <n v="-0.14956331877729268"/>
    <s v="Lay's"/>
  </r>
  <r>
    <n v="220"/>
    <n v="498"/>
    <n v="472"/>
    <n v="5"/>
    <n v="2360"/>
    <d v="2023-09-26T00:00:00"/>
    <x v="9"/>
    <n v="171"/>
    <s v="Молоко"/>
    <n v="286.20689655172413"/>
    <n v="0.64915662650602424"/>
    <s v="Домик в деревне"/>
  </r>
  <r>
    <n v="221"/>
    <n v="304"/>
    <n v="163"/>
    <n v="3"/>
    <n v="489"/>
    <d v="2023-08-01T00:00:00"/>
    <x v="6"/>
    <n v="392"/>
    <s v="Конфеты"/>
    <n v="275.48888888888888"/>
    <n v="-0.40832459465999837"/>
    <s v="Рот Фронт"/>
  </r>
  <r>
    <n v="222"/>
    <n v="333"/>
    <n v="70"/>
    <n v="1"/>
    <n v="70"/>
    <d v="2023-05-30T00:00:00"/>
    <x v="8"/>
    <n v="229"/>
    <s v="Рыба"/>
    <n v="271.51612903225805"/>
    <n v="-0.74218842818106212"/>
    <s v="Санта Бремор"/>
  </r>
  <r>
    <n v="223"/>
    <n v="207"/>
    <n v="208"/>
    <n v="5"/>
    <n v="1040"/>
    <d v="2023-02-03T00:00:00"/>
    <x v="0"/>
    <n v="253"/>
    <s v="Сахар"/>
    <n v="229.04878048780489"/>
    <n v="-9.1896496645724635E-2"/>
    <s v="Агросахар"/>
  </r>
  <r>
    <n v="224"/>
    <n v="348"/>
    <n v="417"/>
    <n v="4"/>
    <n v="1668"/>
    <d v="2023-03-20T00:00:00"/>
    <x v="10"/>
    <n v="235"/>
    <s v="Чипсы"/>
    <n v="245.90243902439025"/>
    <n v="0.69579448522118614"/>
    <s v="Estrella"/>
  </r>
  <r>
    <n v="225"/>
    <n v="4"/>
    <n v="198"/>
    <n v="5"/>
    <n v="990"/>
    <d v="2024-02-29T00:00:00"/>
    <x v="0"/>
    <n v="156"/>
    <s v="Рис"/>
    <n v="259.93548387096774"/>
    <n v="-0.23827252419955325"/>
    <s v="Белый Злат"/>
  </r>
  <r>
    <n v="226"/>
    <n v="317"/>
    <n v="196"/>
    <n v="2"/>
    <n v="392"/>
    <d v="2024-05-18T00:00:00"/>
    <x v="14"/>
    <n v="327"/>
    <s v="Сок"/>
    <n v="259.18181818181819"/>
    <n v="-0.24377411434584362"/>
    <s v="Фруктовый сад"/>
  </r>
  <r>
    <n v="227"/>
    <n v="131"/>
    <n v="376"/>
    <n v="1"/>
    <n v="376"/>
    <d v="2024-05-15T00:00:00"/>
    <x v="9"/>
    <n v="275"/>
    <s v="Сок"/>
    <n v="261.13636363636363"/>
    <n v="0.43986074847693657"/>
    <s v="Сады Придонья"/>
  </r>
  <r>
    <n v="228"/>
    <n v="96"/>
    <n v="362"/>
    <n v="4"/>
    <n v="1448"/>
    <d v="2024-04-16T00:00:00"/>
    <x v="1"/>
    <n v="330"/>
    <s v="Соль"/>
    <n v="295.83333333333331"/>
    <n v="0.22366197183098602"/>
    <s v="Салта"/>
  </r>
  <r>
    <n v="229"/>
    <n v="311"/>
    <n v="345"/>
    <n v="5"/>
    <n v="1725"/>
    <d v="2024-05-09T00:00:00"/>
    <x v="15"/>
    <n v="177"/>
    <s v="Макароны"/>
    <n v="275.88888888888891"/>
    <n v="0.25050342327829234"/>
    <s v="Паста Зара"/>
  </r>
  <r>
    <n v="230"/>
    <n v="268"/>
    <n v="81"/>
    <n v="3"/>
    <n v="243"/>
    <d v="2023-06-29T00:00:00"/>
    <x v="17"/>
    <n v="407"/>
    <s v="Рис"/>
    <n v="298.96666666666664"/>
    <n v="-0.72906678559482663"/>
    <s v="Мистраль"/>
  </r>
  <r>
    <n v="231"/>
    <n v="495"/>
    <n v="97"/>
    <n v="4"/>
    <n v="388"/>
    <d v="2024-04-27T00:00:00"/>
    <x v="4"/>
    <n v="181"/>
    <s v="Чай"/>
    <n v="226.80434782608697"/>
    <n v="-0.57231860442825644"/>
    <s v="Greenfield"/>
  </r>
  <r>
    <n v="232"/>
    <n v="436"/>
    <n v="184"/>
    <n v="4"/>
    <n v="736"/>
    <d v="2023-08-09T00:00:00"/>
    <x v="2"/>
    <n v="166"/>
    <s v="Овощи"/>
    <n v="258.78125"/>
    <n v="-0.288974761502234"/>
    <s v="Гавриш"/>
  </r>
  <r>
    <n v="233"/>
    <n v="358"/>
    <n v="172"/>
    <n v="1"/>
    <n v="172"/>
    <d v="2024-03-28T00:00:00"/>
    <x v="15"/>
    <n v="478"/>
    <s v="Конфеты"/>
    <n v="259.70454545454544"/>
    <n v="-0.33770893497855947"/>
    <s v="Славянка"/>
  </r>
  <r>
    <n v="234"/>
    <n v="160"/>
    <n v="288"/>
    <n v="2"/>
    <n v="576"/>
    <d v="2023-03-11T00:00:00"/>
    <x v="10"/>
    <n v="429"/>
    <s v="Крупа"/>
    <n v="304.07407407407408"/>
    <n v="-5.2862362971985433E-2"/>
    <s v="Мистраль"/>
  </r>
  <r>
    <n v="235"/>
    <n v="23"/>
    <n v="174"/>
    <n v="3"/>
    <n v="522"/>
    <d v="2024-04-14T00:00:00"/>
    <x v="13"/>
    <n v="181"/>
    <s v="Рыба"/>
    <n v="272.60000000000002"/>
    <n v="-0.36170212765957455"/>
    <s v="Санта Бремор"/>
  </r>
  <r>
    <n v="236"/>
    <n v="49"/>
    <n v="292"/>
    <n v="3"/>
    <n v="876"/>
    <d v="2023-05-13T00:00:00"/>
    <x v="1"/>
    <n v="431"/>
    <s v="Рис"/>
    <n v="309.55172413793105"/>
    <n v="-5.6700456722735937E-2"/>
    <s v="Агро-Альянс"/>
  </r>
  <r>
    <n v="237"/>
    <n v="485"/>
    <n v="243"/>
    <n v="3"/>
    <n v="729"/>
    <d v="2023-03-02T00:00:00"/>
    <x v="13"/>
    <n v="34"/>
    <s v="Макароны"/>
    <n v="236.37096774193549"/>
    <n v="2.8045035823950792E-2"/>
    <s v="Борилла"/>
  </r>
  <r>
    <n v="238"/>
    <n v="131"/>
    <n v="382"/>
    <n v="5"/>
    <n v="1910"/>
    <d v="2024-03-14T00:00:00"/>
    <x v="5"/>
    <n v="147"/>
    <s v="Сок"/>
    <n v="288.63636363636363"/>
    <n v="0.32346456692913383"/>
    <s v="Сады Придонья"/>
  </r>
  <r>
    <n v="239"/>
    <n v="270"/>
    <n v="308"/>
    <n v="1"/>
    <n v="308"/>
    <d v="2024-01-31T00:00:00"/>
    <x v="1"/>
    <n v="496"/>
    <s v="Соль"/>
    <n v="262.54761904761904"/>
    <n v="0.1731205223542216"/>
    <s v="Славянская"/>
  </r>
  <r>
    <n v="240"/>
    <n v="345"/>
    <n v="357"/>
    <n v="4"/>
    <n v="1428"/>
    <d v="2023-05-11T00:00:00"/>
    <x v="14"/>
    <n v="202"/>
    <s v="Конфеты"/>
    <n v="289.56818181818181"/>
    <n v="0.23287026136096078"/>
    <s v="Рот Фронт"/>
  </r>
  <r>
    <n v="241"/>
    <n v="40"/>
    <n v="82"/>
    <n v="1"/>
    <n v="82"/>
    <d v="2023-03-26T00:00:00"/>
    <x v="4"/>
    <n v="312"/>
    <s v="Колбаса"/>
    <n v="283.2"/>
    <n v="-0.71045197740112997"/>
    <s v="Микоян"/>
  </r>
  <r>
    <n v="242"/>
    <n v="275"/>
    <n v="219"/>
    <n v="1"/>
    <n v="219"/>
    <d v="2023-04-12T00:00:00"/>
    <x v="16"/>
    <n v="41"/>
    <s v="Сыр"/>
    <n v="289.77551020408163"/>
    <n v="-0.24424255229241498"/>
    <s v="Сырная долина"/>
  </r>
  <r>
    <n v="243"/>
    <n v="205"/>
    <n v="117"/>
    <n v="5"/>
    <n v="585"/>
    <d v="2023-03-21T00:00:00"/>
    <x v="19"/>
    <n v="389"/>
    <s v="Макароны"/>
    <n v="258.59677419354841"/>
    <n v="-0.54755816129233459"/>
    <s v="Борилла"/>
  </r>
  <r>
    <n v="244"/>
    <n v="219"/>
    <n v="474"/>
    <n v="5"/>
    <n v="2370"/>
    <d v="2024-01-09T00:00:00"/>
    <x v="10"/>
    <n v="24"/>
    <s v="Йогурт"/>
    <n v="243.95"/>
    <n v="0.94302111088337792"/>
    <s v="Чудо"/>
  </r>
  <r>
    <n v="245"/>
    <n v="425"/>
    <n v="334"/>
    <n v="2"/>
    <n v="668"/>
    <d v="2023-09-18T00:00:00"/>
    <x v="7"/>
    <n v="25"/>
    <s v="Соль"/>
    <n v="298.71428571428572"/>
    <n v="0.11812529890004786"/>
    <s v="Экстра"/>
  </r>
  <r>
    <n v="246"/>
    <n v="452"/>
    <n v="220"/>
    <n v="5"/>
    <n v="1100"/>
    <d v="2023-01-25T00:00:00"/>
    <x v="4"/>
    <n v="411"/>
    <s v="Фрукты"/>
    <n v="301.85294117647061"/>
    <n v="-0.2711682743837085"/>
    <s v="Экзотик"/>
  </r>
  <r>
    <n v="247"/>
    <n v="285"/>
    <n v="282"/>
    <n v="5"/>
    <n v="1410"/>
    <d v="2024-04-23T00:00:00"/>
    <x v="16"/>
    <n v="106"/>
    <s v="Макароны"/>
    <n v="276.03225806451616"/>
    <n v="2.1619726539674922E-2"/>
    <s v="Паста Зара"/>
  </r>
  <r>
    <n v="248"/>
    <n v="435"/>
    <n v="499"/>
    <n v="5"/>
    <n v="2495"/>
    <d v="2023-01-16T00:00:00"/>
    <x v="4"/>
    <n v="175"/>
    <s v="Мясо"/>
    <n v="268.08510638297872"/>
    <n v="0.86134920634920631"/>
    <s v="Снежана"/>
  </r>
  <r>
    <n v="249"/>
    <n v="26"/>
    <n v="170"/>
    <n v="1"/>
    <n v="170"/>
    <d v="2023-08-01T00:00:00"/>
    <x v="17"/>
    <n v="286"/>
    <s v="Мясо"/>
    <n v="268.17021276595744"/>
    <n v="-0.36607426213900351"/>
    <s v="Сава"/>
  </r>
  <r>
    <n v="250"/>
    <n v="157"/>
    <n v="52"/>
    <n v="1"/>
    <n v="52"/>
    <d v="2023-02-04T00:00:00"/>
    <x v="0"/>
    <n v="249"/>
    <s v="Сыр"/>
    <n v="268.85416666666669"/>
    <n v="-0.80658659434327784"/>
    <s v="President"/>
  </r>
  <r>
    <n v="251"/>
    <n v="273"/>
    <n v="156"/>
    <n v="5"/>
    <n v="780"/>
    <d v="2023-04-13T00:00:00"/>
    <x v="15"/>
    <n v="168"/>
    <s v="Конфеты"/>
    <n v="265.72727272727275"/>
    <n v="-0.41293191926103323"/>
    <s v="Красный Октябрь"/>
  </r>
  <r>
    <n v="252"/>
    <n v="340"/>
    <n v="450"/>
    <n v="3"/>
    <n v="1350"/>
    <d v="2023-01-07T00:00:00"/>
    <x v="7"/>
    <n v="121"/>
    <s v="Сыр"/>
    <n v="294.77083333333331"/>
    <n v="0.52660965439253671"/>
    <s v="Карат"/>
  </r>
  <r>
    <n v="253"/>
    <n v="34"/>
    <n v="366"/>
    <n v="4"/>
    <n v="1464"/>
    <d v="2023-12-04T00:00:00"/>
    <x v="6"/>
    <n v="259"/>
    <s v="Крупа"/>
    <n v="289.57692307692309"/>
    <n v="0.2639128702350908"/>
    <s v="Ярмарка"/>
  </r>
  <r>
    <n v="254"/>
    <n v="296"/>
    <n v="210"/>
    <n v="1"/>
    <n v="210"/>
    <d v="2023-03-25T00:00:00"/>
    <x v="1"/>
    <n v="255"/>
    <s v="Крупа"/>
    <n v="237.61538461538461"/>
    <n v="-0.11621884104888314"/>
    <s v="Мистраль"/>
  </r>
  <r>
    <n v="255"/>
    <n v="116"/>
    <n v="379"/>
    <n v="4"/>
    <n v="1516"/>
    <d v="2023-12-01T00:00:00"/>
    <x v="14"/>
    <n v="405"/>
    <s v="Соль"/>
    <n v="286.09756097560978"/>
    <n v="0.32472293265132124"/>
    <s v="Экстра"/>
  </r>
  <r>
    <n v="256"/>
    <n v="117"/>
    <n v="102"/>
    <n v="4"/>
    <n v="408"/>
    <d v="2024-02-07T00:00:00"/>
    <x v="16"/>
    <n v="376"/>
    <s v="Макароны"/>
    <n v="266.04918032786884"/>
    <n v="-0.61661223735288684"/>
    <s v="Роллтон"/>
  </r>
  <r>
    <n v="257"/>
    <n v="239"/>
    <n v="380"/>
    <n v="5"/>
    <n v="1900"/>
    <d v="2023-07-22T00:00:00"/>
    <x v="0"/>
    <n v="489"/>
    <s v="Йогурт"/>
    <n v="282.82051282051282"/>
    <n v="0.34360834088848602"/>
    <s v="Эрманн"/>
  </r>
  <r>
    <n v="258"/>
    <n v="201"/>
    <n v="355"/>
    <n v="5"/>
    <n v="1775"/>
    <d v="2024-02-21T00:00:00"/>
    <x v="11"/>
    <n v="483"/>
    <s v="Печенье"/>
    <n v="291.08333333333331"/>
    <n v="0.21958202118522774"/>
    <s v="Белогорье"/>
  </r>
  <r>
    <n v="259"/>
    <n v="377"/>
    <n v="403"/>
    <n v="4"/>
    <n v="1612"/>
    <d v="2024-02-15T00:00:00"/>
    <x v="16"/>
    <n v="107"/>
    <s v="Колбаса"/>
    <n v="274.84210526315792"/>
    <n v="0.46629643814630395"/>
    <s v="Окраина"/>
  </r>
  <r>
    <n v="260"/>
    <n v="485"/>
    <n v="101"/>
    <n v="1"/>
    <n v="101"/>
    <d v="2024-02-09T00:00:00"/>
    <x v="13"/>
    <n v="51"/>
    <s v="Макароны"/>
    <n v="262.11475409836066"/>
    <n v="-0.61467258740384012"/>
    <s v="Борилла"/>
  </r>
  <r>
    <n v="261"/>
    <n v="251"/>
    <n v="294"/>
    <n v="1"/>
    <n v="294"/>
    <d v="2023-06-05T00:00:00"/>
    <x v="4"/>
    <n v="47"/>
    <s v="Овощи"/>
    <n v="291.74193548387098"/>
    <n v="7.7399380804952234E-3"/>
    <s v="Гавриш"/>
  </r>
  <r>
    <n v="262"/>
    <n v="409"/>
    <n v="299"/>
    <n v="1"/>
    <n v="299"/>
    <d v="2024-03-10T00:00:00"/>
    <x v="2"/>
    <n v="411"/>
    <s v="Фрукты"/>
    <n v="247.96969696969697"/>
    <n v="0.20579249663937427"/>
    <s v="Фруктовый Рай"/>
  </r>
  <r>
    <n v="263"/>
    <n v="422"/>
    <n v="349"/>
    <n v="2"/>
    <n v="698"/>
    <d v="2023-04-29T00:00:00"/>
    <x v="10"/>
    <n v="160"/>
    <s v="Кофе"/>
    <n v="250.54545454545453"/>
    <n v="0.39296081277213357"/>
    <s v="Nescafe"/>
  </r>
  <r>
    <n v="264"/>
    <n v="222"/>
    <n v="500"/>
    <n v="2"/>
    <n v="1000"/>
    <d v="2023-08-19T00:00:00"/>
    <x v="18"/>
    <n v="9"/>
    <s v="Молоко"/>
    <n v="274.78571428571428"/>
    <n v="0.81959968806862493"/>
    <s v="Простоквашино"/>
  </r>
  <r>
    <n v="265"/>
    <n v="497"/>
    <n v="387"/>
    <n v="2"/>
    <n v="774"/>
    <d v="2023-01-19T00:00:00"/>
    <x v="7"/>
    <n v="456"/>
    <s v="Конфеты"/>
    <n v="281.04761904761904"/>
    <n v="0.37699085055913262"/>
    <s v="Бабаевский"/>
  </r>
  <r>
    <n v="266"/>
    <n v="217"/>
    <n v="412"/>
    <n v="2"/>
    <n v="824"/>
    <d v="2023-09-05T00:00:00"/>
    <x v="11"/>
    <n v="110"/>
    <s v="Мясо"/>
    <n v="298.82608695652175"/>
    <n v="0.37872835734031707"/>
    <s v="Агрокомплекс"/>
  </r>
  <r>
    <n v="267"/>
    <n v="351"/>
    <n v="155"/>
    <n v="5"/>
    <n v="775"/>
    <d v="2023-09-20T00:00:00"/>
    <x v="9"/>
    <n v="216"/>
    <s v="Чипсы"/>
    <n v="277.57499999999999"/>
    <n v="-0.4415923624245699"/>
    <s v="Русская картошка"/>
  </r>
  <r>
    <n v="268"/>
    <n v="494"/>
    <n v="214"/>
    <n v="1"/>
    <n v="214"/>
    <d v="2023-04-13T00:00:00"/>
    <x v="6"/>
    <n v="424"/>
    <s v="Сыр"/>
    <n v="285.17021276595744"/>
    <n v="-0.24957099156905171"/>
    <s v="Сырная долина"/>
  </r>
  <r>
    <n v="269"/>
    <n v="464"/>
    <n v="290"/>
    <n v="3"/>
    <n v="870"/>
    <d v="2023-09-16T00:00:00"/>
    <x v="14"/>
    <n v="77"/>
    <s v="Сыр"/>
    <n v="258.02127659574467"/>
    <n v="0.12393831945246148"/>
    <s v="Сырная долина"/>
  </r>
  <r>
    <n v="270"/>
    <n v="462"/>
    <n v="271"/>
    <n v="2"/>
    <n v="542"/>
    <d v="2023-02-19T00:00:00"/>
    <x v="0"/>
    <n v="192"/>
    <s v="Рис"/>
    <n v="290.79310344827587"/>
    <n v="-6.8065931459741491E-2"/>
    <s v="Белый Злат"/>
  </r>
  <r>
    <n v="271"/>
    <n v="102"/>
    <n v="326"/>
    <n v="2"/>
    <n v="652"/>
    <d v="2023-08-04T00:00:00"/>
    <x v="16"/>
    <n v="130"/>
    <s v="Печенье"/>
    <n v="215.31428571428572"/>
    <n v="0.51406581740976653"/>
    <s v="Белогорье"/>
  </r>
  <r>
    <n v="272"/>
    <n v="345"/>
    <n v="420"/>
    <n v="2"/>
    <n v="840"/>
    <d v="2023-04-21T00:00:00"/>
    <x v="11"/>
    <n v="308"/>
    <s v="Конфеты"/>
    <n v="282.54761904761904"/>
    <n v="0.48647509901407271"/>
    <s v="Рот Фронт"/>
  </r>
  <r>
    <n v="273"/>
    <n v="445"/>
    <n v="71"/>
    <n v="4"/>
    <n v="284"/>
    <d v="2023-11-20T00:00:00"/>
    <x v="17"/>
    <n v="455"/>
    <s v="Сахар"/>
    <n v="272.16216216216219"/>
    <n v="-0.73912611717974186"/>
    <s v="Сладов"/>
  </r>
  <r>
    <n v="274"/>
    <n v="241"/>
    <n v="400"/>
    <n v="3"/>
    <n v="1200"/>
    <d v="2024-03-20T00:00:00"/>
    <x v="17"/>
    <n v="490"/>
    <s v="Колбаса"/>
    <n v="299.16666666666669"/>
    <n v="0.3370473537604457"/>
    <s v="Окраина"/>
  </r>
  <r>
    <n v="275"/>
    <n v="258"/>
    <n v="109"/>
    <n v="2"/>
    <n v="218"/>
    <d v="2024-05-04T00:00:00"/>
    <x v="2"/>
    <n v="480"/>
    <s v="Рыба"/>
    <n v="292.7"/>
    <n v="-0.62760505637171171"/>
    <s v="Санта Бремор"/>
  </r>
  <r>
    <n v="276"/>
    <n v="376"/>
    <n v="217"/>
    <n v="1"/>
    <n v="217"/>
    <d v="2023-09-30T00:00:00"/>
    <x v="4"/>
    <n v="321"/>
    <s v="Конфеты"/>
    <n v="300.95238095238096"/>
    <n v="-0.27895569620253169"/>
    <s v="Красный Октябрь"/>
  </r>
  <r>
    <n v="277"/>
    <n v="7"/>
    <n v="104"/>
    <n v="1"/>
    <n v="104"/>
    <d v="2023-03-04T00:00:00"/>
    <x v="7"/>
    <n v="496"/>
    <s v="Сыр"/>
    <n v="266.95744680851061"/>
    <n v="-0.6104248027416912"/>
    <s v="President"/>
  </r>
  <r>
    <n v="278"/>
    <n v="428"/>
    <n v="428"/>
    <n v="4"/>
    <n v="1712"/>
    <d v="2023-07-16T00:00:00"/>
    <x v="10"/>
    <n v="203"/>
    <s v="Конфеты"/>
    <n v="243.83333333333334"/>
    <n v="0.75529733424470269"/>
    <s v="Бабаевский"/>
  </r>
  <r>
    <n v="279"/>
    <n v="216"/>
    <n v="83"/>
    <n v="3"/>
    <n v="249"/>
    <d v="2023-04-17T00:00:00"/>
    <x v="9"/>
    <n v="457"/>
    <s v="Кофе"/>
    <n v="245.21212121212122"/>
    <n v="-0.66151754819574893"/>
    <s v="Черная Карта"/>
  </r>
  <r>
    <n v="280"/>
    <n v="272"/>
    <n v="113"/>
    <n v="3"/>
    <n v="339"/>
    <d v="2023-04-03T00:00:00"/>
    <x v="15"/>
    <n v="21"/>
    <s v="Крупа"/>
    <n v="239.28"/>
    <n v="-0.5277499164159144"/>
    <s v="Ярмарка"/>
  </r>
  <r>
    <n v="281"/>
    <n v="236"/>
    <n v="221"/>
    <n v="4"/>
    <n v="884"/>
    <d v="2023-08-28T00:00:00"/>
    <x v="11"/>
    <n v="333"/>
    <s v="Печенье"/>
    <n v="260.05714285714288"/>
    <n v="-0.1501867721379917"/>
    <s v="Посиделкино"/>
  </r>
  <r>
    <n v="282"/>
    <n v="225"/>
    <n v="114"/>
    <n v="3"/>
    <n v="342"/>
    <d v="2023-07-19T00:00:00"/>
    <x v="7"/>
    <n v="405"/>
    <s v="Соль"/>
    <n v="269.0263157894737"/>
    <n v="-0.57624963318008415"/>
    <s v="Илецкая"/>
  </r>
  <r>
    <n v="283"/>
    <n v="167"/>
    <n v="488"/>
    <n v="3"/>
    <n v="1464"/>
    <d v="2023-08-26T00:00:00"/>
    <x v="0"/>
    <n v="32"/>
    <s v="Мясо"/>
    <n v="269.47727272727275"/>
    <n v="0.81091338449860828"/>
    <s v="Сава"/>
  </r>
  <r>
    <n v="284"/>
    <n v="467"/>
    <n v="421"/>
    <n v="5"/>
    <n v="2105"/>
    <d v="2023-05-24T00:00:00"/>
    <x v="6"/>
    <n v="334"/>
    <s v="Макароны"/>
    <n v="268.70689655172413"/>
    <n v="0.56676291305742699"/>
    <s v="Борилла"/>
  </r>
  <r>
    <n v="285"/>
    <n v="430"/>
    <n v="380"/>
    <n v="1"/>
    <n v="380"/>
    <d v="2024-04-09T00:00:00"/>
    <x v="19"/>
    <n v="449"/>
    <s v="Чай"/>
    <n v="253.82608695652175"/>
    <n v="0.49708804385063377"/>
    <s v="Ахмад"/>
  </r>
  <r>
    <n v="286"/>
    <n v="139"/>
    <n v="232"/>
    <n v="3"/>
    <n v="696"/>
    <d v="2023-09-28T00:00:00"/>
    <x v="18"/>
    <n v="302"/>
    <s v="Йогурт"/>
    <n v="274.19444444444446"/>
    <n v="-0.15388511802249016"/>
    <s v="Ростагроэкспорт"/>
  </r>
  <r>
    <n v="287"/>
    <n v="351"/>
    <n v="93"/>
    <n v="3"/>
    <n v="279"/>
    <d v="2024-04-10T00:00:00"/>
    <x v="12"/>
    <n v="341"/>
    <s v="Чипсы"/>
    <n v="292.92307692307691"/>
    <n v="-0.68251050420168058"/>
    <s v="Русская картошка"/>
  </r>
  <r>
    <n v="288"/>
    <n v="404"/>
    <n v="136"/>
    <n v="2"/>
    <n v="272"/>
    <d v="2023-12-27T00:00:00"/>
    <x v="3"/>
    <n v="62"/>
    <s v="Йогурт"/>
    <n v="258.58333333333331"/>
    <n v="-0.4740573638414437"/>
    <s v="Ростагроэкспорт"/>
  </r>
  <r>
    <n v="289"/>
    <n v="237"/>
    <n v="157"/>
    <n v="5"/>
    <n v="785"/>
    <d v="2023-01-20T00:00:00"/>
    <x v="16"/>
    <n v="366"/>
    <s v="Конфеты"/>
    <n v="283.95"/>
    <n v="-0.44708575453424892"/>
    <s v="Рот Фронт"/>
  </r>
  <r>
    <n v="290"/>
    <n v="323"/>
    <n v="363"/>
    <n v="4"/>
    <n v="1452"/>
    <d v="2024-03-11T00:00:00"/>
    <x v="7"/>
    <n v="463"/>
    <s v="Рыба"/>
    <n v="261.86206896551727"/>
    <n v="0.38622596786937047"/>
    <s v="Меридиан"/>
  </r>
  <r>
    <n v="291"/>
    <n v="457"/>
    <n v="289"/>
    <n v="5"/>
    <n v="1445"/>
    <d v="2023-08-29T00:00:00"/>
    <x v="16"/>
    <n v="421"/>
    <s v="Сок"/>
    <n v="260.69230769230768"/>
    <n v="0.10858660371791085"/>
    <s v="Rich"/>
  </r>
  <r>
    <n v="292"/>
    <n v="328"/>
    <n v="448"/>
    <n v="4"/>
    <n v="1792"/>
    <d v="2023-08-28T00:00:00"/>
    <x v="10"/>
    <n v="86"/>
    <s v="Чипсы"/>
    <n v="276.05128205128204"/>
    <n v="0.62288686605981791"/>
    <s v="Русская картошка"/>
  </r>
  <r>
    <n v="293"/>
    <n v="424"/>
    <n v="226"/>
    <n v="2"/>
    <n v="452"/>
    <d v="2023-07-01T00:00:00"/>
    <x v="9"/>
    <n v="397"/>
    <s v="Печенье"/>
    <n v="298.52941176470586"/>
    <n v="-0.24295566502463051"/>
    <s v="КДВ"/>
  </r>
  <r>
    <n v="294"/>
    <n v="86"/>
    <n v="261"/>
    <n v="5"/>
    <n v="1305"/>
    <d v="2023-03-16T00:00:00"/>
    <x v="2"/>
    <n v="319"/>
    <s v="Сахар"/>
    <n v="277.48648648648651"/>
    <n v="-5.9413655400798793E-2"/>
    <s v="Русский сахар"/>
  </r>
  <r>
    <n v="295"/>
    <n v="17"/>
    <n v="253"/>
    <n v="3"/>
    <n v="759"/>
    <d v="2024-03-18T00:00:00"/>
    <x v="15"/>
    <n v="290"/>
    <s v="Кофе"/>
    <n v="278.06060606060606"/>
    <n v="-9.0126416739319981E-2"/>
    <s v="Jacobs"/>
  </r>
  <r>
    <n v="296"/>
    <n v="43"/>
    <n v="457"/>
    <n v="3"/>
    <n v="1371"/>
    <d v="2023-01-17T00:00:00"/>
    <x v="8"/>
    <n v="13"/>
    <s v="Печенье"/>
    <n v="219.79411764705881"/>
    <n v="1.0792185200053526"/>
    <s v="КДВ"/>
  </r>
  <r>
    <n v="297"/>
    <n v="5"/>
    <n v="65"/>
    <n v="5"/>
    <n v="325"/>
    <d v="2023-11-21T00:00:00"/>
    <x v="14"/>
    <n v="302"/>
    <s v="Макароны"/>
    <n v="279.55357142857144"/>
    <n v="-0.76748642606196105"/>
    <s v="Роллтон"/>
  </r>
  <r>
    <n v="298"/>
    <n v="298"/>
    <n v="65"/>
    <n v="1"/>
    <n v="65"/>
    <d v="2023-02-28T00:00:00"/>
    <x v="19"/>
    <n v="453"/>
    <s v="Крупа"/>
    <n v="247.72727272727272"/>
    <n v="-0.7376146788990825"/>
    <s v="Увелка"/>
  </r>
  <r>
    <n v="299"/>
    <n v="436"/>
    <n v="320"/>
    <n v="3"/>
    <n v="960"/>
    <d v="2024-04-06T00:00:00"/>
    <x v="13"/>
    <n v="16"/>
    <s v="Овощи"/>
    <n v="250.83333333333334"/>
    <n v="0.27574750830564776"/>
    <s v="Гавриш"/>
  </r>
  <r>
    <n v="300"/>
    <n v="421"/>
    <n v="145"/>
    <n v="4"/>
    <n v="580"/>
    <d v="2024-02-01T00:00:00"/>
    <x v="13"/>
    <n v="120"/>
    <s v="Чай"/>
    <n v="247.97777777777779"/>
    <n v="-0.41527018550049288"/>
    <s v="Greenfield"/>
  </r>
  <r>
    <n v="301"/>
    <n v="223"/>
    <n v="467"/>
    <n v="5"/>
    <n v="2335"/>
    <d v="2024-01-19T00:00:00"/>
    <x v="4"/>
    <n v="295"/>
    <s v="Чай"/>
    <n v="274.8"/>
    <n v="0.69941775836972342"/>
    <s v="Greenfield"/>
  </r>
  <r>
    <n v="302"/>
    <n v="483"/>
    <n v="124"/>
    <n v="4"/>
    <n v="496"/>
    <d v="2024-01-08T00:00:00"/>
    <x v="6"/>
    <n v="381"/>
    <s v="Колбаса"/>
    <n v="303.6875"/>
    <n v="-0.59168553200246965"/>
    <s v="Дымов"/>
  </r>
  <r>
    <n v="303"/>
    <n v="414"/>
    <n v="406"/>
    <n v="3"/>
    <n v="1218"/>
    <d v="2023-11-16T00:00:00"/>
    <x v="3"/>
    <n v="287"/>
    <s v="Фрукты"/>
    <n v="307.15151515151513"/>
    <n v="0.32182320441988965"/>
    <s v="Экзотик"/>
  </r>
  <r>
    <n v="304"/>
    <n v="389"/>
    <n v="76"/>
    <n v="4"/>
    <n v="304"/>
    <d v="2023-05-21T00:00:00"/>
    <x v="10"/>
    <n v="415"/>
    <s v="Чай"/>
    <n v="233"/>
    <n v="-0.67381974248927046"/>
    <s v="Ахмад"/>
  </r>
  <r>
    <n v="305"/>
    <n v="367"/>
    <n v="79"/>
    <n v="5"/>
    <n v="395"/>
    <d v="2023-06-30T00:00:00"/>
    <x v="18"/>
    <n v="292"/>
    <s v="Колбаса"/>
    <n v="247.8125"/>
    <n v="-0.68121059268600259"/>
    <s v="Окраина"/>
  </r>
  <r>
    <n v="306"/>
    <n v="128"/>
    <n v="466"/>
    <n v="1"/>
    <n v="466"/>
    <d v="2023-02-27T00:00:00"/>
    <x v="19"/>
    <n v="389"/>
    <s v="Мясо"/>
    <n v="278.90476190476193"/>
    <n v="0.67082123954242778"/>
    <s v="Мираторг"/>
  </r>
  <r>
    <n v="307"/>
    <n v="368"/>
    <n v="265"/>
    <n v="5"/>
    <n v="1325"/>
    <d v="2023-09-23T00:00:00"/>
    <x v="7"/>
    <n v="106"/>
    <s v="Сыр"/>
    <n v="275.43478260869563"/>
    <n v="-3.7884767166534994E-2"/>
    <s v="Сырная долина"/>
  </r>
  <r>
    <n v="308"/>
    <n v="74"/>
    <n v="397"/>
    <n v="2"/>
    <n v="794"/>
    <d v="2023-09-09T00:00:00"/>
    <x v="11"/>
    <n v="458"/>
    <s v="Колбаса"/>
    <n v="231.625"/>
    <n v="0.71397733405288721"/>
    <s v="Черкизово"/>
  </r>
  <r>
    <n v="309"/>
    <n v="276"/>
    <n v="359"/>
    <n v="2"/>
    <n v="718"/>
    <d v="2023-08-09T00:00:00"/>
    <x v="5"/>
    <n v="203"/>
    <s v="Колбаса"/>
    <n v="253.25"/>
    <n v="0.41757156959526154"/>
    <s v="Дымов"/>
  </r>
  <r>
    <n v="310"/>
    <n v="149"/>
    <n v="168"/>
    <n v="4"/>
    <n v="672"/>
    <d v="2023-01-10T00:00:00"/>
    <x v="1"/>
    <n v="1"/>
    <s v="Конфеты"/>
    <n v="261.15789473684208"/>
    <n v="-0.35671100362756947"/>
    <s v="Бабаевский"/>
  </r>
  <r>
    <n v="311"/>
    <n v="229"/>
    <n v="156"/>
    <n v="4"/>
    <n v="624"/>
    <d v="2023-08-30T00:00:00"/>
    <x v="14"/>
    <n v="204"/>
    <s v="Мясо"/>
    <n v="265.38095238095241"/>
    <n v="-0.41216579938991571"/>
    <s v="Сава"/>
  </r>
  <r>
    <n v="312"/>
    <n v="28"/>
    <n v="78"/>
    <n v="4"/>
    <n v="312"/>
    <d v="2023-01-29T00:00:00"/>
    <x v="14"/>
    <n v="490"/>
    <s v="Крупа"/>
    <n v="280.45454545454544"/>
    <n v="-0.7218800648298217"/>
    <s v="Националь"/>
  </r>
  <r>
    <n v="313"/>
    <n v="260"/>
    <n v="489"/>
    <n v="3"/>
    <n v="1467"/>
    <d v="2024-01-06T00:00:00"/>
    <x v="17"/>
    <n v="98"/>
    <s v="Соль"/>
    <n v="278"/>
    <n v="0.75899280575539563"/>
    <s v="Экстра"/>
  </r>
  <r>
    <n v="314"/>
    <n v="140"/>
    <n v="106"/>
    <n v="3"/>
    <n v="318"/>
    <d v="2023-01-23T00:00:00"/>
    <x v="3"/>
    <n v="181"/>
    <s v="Рис"/>
    <n v="270.34482758620692"/>
    <n v="-0.60790816326530617"/>
    <s v="Белый Злат"/>
  </r>
  <r>
    <n v="315"/>
    <n v="270"/>
    <n v="204"/>
    <n v="3"/>
    <n v="612"/>
    <d v="2023-03-24T00:00:00"/>
    <x v="13"/>
    <n v="226"/>
    <s v="Соль"/>
    <n v="279.13513513513516"/>
    <n v="-0.26917118512780791"/>
    <s v="Славянская"/>
  </r>
  <r>
    <n v="316"/>
    <n v="67"/>
    <n v="317"/>
    <n v="4"/>
    <n v="1268"/>
    <d v="2023-10-23T00:00:00"/>
    <x v="4"/>
    <n v="322"/>
    <s v="Йогурт"/>
    <n v="239.44117647058823"/>
    <n v="0.32391598083773498"/>
    <s v="Чудо"/>
  </r>
  <r>
    <n v="317"/>
    <n v="448"/>
    <n v="442"/>
    <n v="1"/>
    <n v="442"/>
    <d v="2023-04-24T00:00:00"/>
    <x v="15"/>
    <n v="296"/>
    <s v="Йогурт"/>
    <n v="278.11764705882354"/>
    <n v="0.58925549915397624"/>
    <s v="Ростагроэкспорт"/>
  </r>
  <r>
    <n v="318"/>
    <n v="331"/>
    <n v="88"/>
    <n v="3"/>
    <n v="264"/>
    <d v="2023-10-12T00:00:00"/>
    <x v="0"/>
    <n v="458"/>
    <s v="Соль"/>
    <n v="249"/>
    <n v="-0.64658634538152615"/>
    <s v="Салта"/>
  </r>
  <r>
    <n v="319"/>
    <n v="325"/>
    <n v="99"/>
    <n v="2"/>
    <n v="198"/>
    <d v="2023-09-15T00:00:00"/>
    <x v="8"/>
    <n v="11"/>
    <s v="Сок"/>
    <n v="284.44444444444446"/>
    <n v="-0.65195312500000002"/>
    <s v="Добрый"/>
  </r>
  <r>
    <n v="320"/>
    <n v="346"/>
    <n v="178"/>
    <n v="5"/>
    <n v="890"/>
    <d v="2024-01-06T00:00:00"/>
    <x v="14"/>
    <n v="75"/>
    <s v="Чай"/>
    <n v="255.02222222222221"/>
    <n v="-0.30202161031718366"/>
    <s v="Greenfield"/>
  </r>
  <r>
    <n v="321"/>
    <n v="397"/>
    <n v="299"/>
    <n v="3"/>
    <n v="897"/>
    <d v="2023-05-18T00:00:00"/>
    <x v="7"/>
    <n v="29"/>
    <s v="Йогурт"/>
    <n v="274.64705882352939"/>
    <n v="8.866995073891637E-2"/>
    <s v="Ростагроэкспорт"/>
  </r>
  <r>
    <n v="322"/>
    <n v="115"/>
    <n v="479"/>
    <n v="1"/>
    <n v="479"/>
    <d v="2023-12-23T00:00:00"/>
    <x v="12"/>
    <n v="297"/>
    <s v="Сыр"/>
    <n v="289.82222222222219"/>
    <n v="0.6527373102284928"/>
    <s v="President"/>
  </r>
  <r>
    <n v="323"/>
    <n v="360"/>
    <n v="463"/>
    <n v="3"/>
    <n v="1389"/>
    <d v="2023-11-28T00:00:00"/>
    <x v="19"/>
    <n v="497"/>
    <s v="Соль"/>
    <n v="297.81081081081084"/>
    <n v="0.55467828296578614"/>
    <s v="Славянская"/>
  </r>
  <r>
    <n v="324"/>
    <n v="230"/>
    <n v="431"/>
    <n v="3"/>
    <n v="1293"/>
    <d v="2023-12-22T00:00:00"/>
    <x v="18"/>
    <n v="191"/>
    <s v="Сок"/>
    <n v="266.55555555555554"/>
    <n v="0.61692371821592329"/>
    <s v="Фруктовый сад"/>
  </r>
  <r>
    <n v="325"/>
    <n v="229"/>
    <n v="173"/>
    <n v="4"/>
    <n v="692"/>
    <d v="2023-04-22T00:00:00"/>
    <x v="16"/>
    <n v="327"/>
    <s v="Мясо"/>
    <n v="252.78571428571428"/>
    <n v="-0.31562588301780159"/>
    <s v="Сава"/>
  </r>
  <r>
    <n v="326"/>
    <n v="486"/>
    <n v="213"/>
    <n v="1"/>
    <n v="213"/>
    <d v="2023-12-19T00:00:00"/>
    <x v="18"/>
    <n v="58"/>
    <s v="Соль"/>
    <n v="287.97297297297297"/>
    <n v="-0.26034725480994836"/>
    <s v="Илецкая"/>
  </r>
  <r>
    <n v="327"/>
    <n v="353"/>
    <n v="115"/>
    <n v="2"/>
    <n v="230"/>
    <d v="2023-06-10T00:00:00"/>
    <x v="13"/>
    <n v="446"/>
    <s v="Макароны"/>
    <n v="257.83673469387753"/>
    <n v="-0.55398132024695257"/>
    <s v="Паста Зара"/>
  </r>
  <r>
    <n v="328"/>
    <n v="65"/>
    <n v="455"/>
    <n v="5"/>
    <n v="2275"/>
    <d v="2024-03-19T00:00:00"/>
    <x v="9"/>
    <n v="117"/>
    <s v="Хлеб"/>
    <n v="291.69696969696969"/>
    <n v="0.55983793891543732"/>
    <s v="Хлебный Дом"/>
  </r>
  <r>
    <n v="329"/>
    <n v="490"/>
    <n v="176"/>
    <n v="3"/>
    <n v="528"/>
    <d v="2023-09-14T00:00:00"/>
    <x v="15"/>
    <n v="32"/>
    <s v="Сыр"/>
    <n v="304.71111111111111"/>
    <n v="-0.42240373395565922"/>
    <s v="Сырная долина"/>
  </r>
  <r>
    <n v="330"/>
    <n v="188"/>
    <n v="154"/>
    <n v="4"/>
    <n v="616"/>
    <d v="2023-11-13T00:00:00"/>
    <x v="18"/>
    <n v="187"/>
    <s v="Молоко"/>
    <n v="278.22727272727275"/>
    <n v="-0.44649567064205198"/>
    <s v="Вимм-Билль-Данн"/>
  </r>
  <r>
    <n v="331"/>
    <n v="17"/>
    <n v="212"/>
    <n v="3"/>
    <n v="636"/>
    <d v="2024-03-15T00:00:00"/>
    <x v="16"/>
    <n v="111"/>
    <s v="Кофе"/>
    <n v="269.22580645161293"/>
    <n v="-0.21255691349149297"/>
    <s v="Jacobs"/>
  </r>
  <r>
    <n v="332"/>
    <n v="405"/>
    <n v="389"/>
    <n v="5"/>
    <n v="1945"/>
    <d v="2023-03-24T00:00:00"/>
    <x v="6"/>
    <n v="231"/>
    <s v="Хлеб"/>
    <n v="259.8125"/>
    <n v="0.49723358191003131"/>
    <s v="Каравай"/>
  </r>
  <r>
    <n v="333"/>
    <n v="23"/>
    <n v="476"/>
    <n v="3"/>
    <n v="1428"/>
    <d v="2023-06-25T00:00:00"/>
    <x v="2"/>
    <n v="283"/>
    <s v="Рыба"/>
    <n v="292.92857142857144"/>
    <n v="0.62496951962935854"/>
    <s v="Санта Бремор"/>
  </r>
  <r>
    <n v="334"/>
    <n v="99"/>
    <n v="51"/>
    <n v="5"/>
    <n v="255"/>
    <d v="2024-05-11T00:00:00"/>
    <x v="8"/>
    <n v="265"/>
    <s v="Овощи"/>
    <n v="238.43333333333334"/>
    <n v="-0.78610373269956657"/>
    <s v="Семко"/>
  </r>
  <r>
    <n v="335"/>
    <n v="196"/>
    <n v="452"/>
    <n v="2"/>
    <n v="904"/>
    <d v="2024-02-15T00:00:00"/>
    <x v="0"/>
    <n v="136"/>
    <s v="Конфеты"/>
    <n v="283.61111111111109"/>
    <n v="0.59373163565132248"/>
    <s v="Рот Фронт"/>
  </r>
  <r>
    <n v="336"/>
    <n v="415"/>
    <n v="222"/>
    <n v="3"/>
    <n v="666"/>
    <d v="2023-08-23T00:00:00"/>
    <x v="17"/>
    <n v="395"/>
    <s v="Чипсы"/>
    <n v="272.30555555555554"/>
    <n v="-0.18473936550035697"/>
    <s v="Pringles"/>
  </r>
  <r>
    <n v="337"/>
    <n v="328"/>
    <n v="100"/>
    <n v="1"/>
    <n v="100"/>
    <d v="2023-05-31T00:00:00"/>
    <x v="5"/>
    <n v="391"/>
    <s v="Чипсы"/>
    <n v="251.80555555555554"/>
    <n v="-0.60286817429674566"/>
    <s v="Русская картошка"/>
  </r>
  <r>
    <n v="338"/>
    <n v="271"/>
    <n v="382"/>
    <n v="1"/>
    <n v="382"/>
    <d v="2023-09-13T00:00:00"/>
    <x v="1"/>
    <n v="355"/>
    <s v="Сыр"/>
    <n v="284.71111111111111"/>
    <n v="0.34171089603496729"/>
    <s v="Сырная долина"/>
  </r>
  <r>
    <n v="339"/>
    <n v="204"/>
    <n v="279"/>
    <n v="4"/>
    <n v="1116"/>
    <d v="2023-10-28T00:00:00"/>
    <x v="4"/>
    <n v="277"/>
    <s v="Печенье"/>
    <n v="292.05882352941177"/>
    <n v="-4.4712990936555896E-2"/>
    <s v="Юбилейное"/>
  </r>
  <r>
    <n v="340"/>
    <n v="60"/>
    <n v="500"/>
    <n v="2"/>
    <n v="1000"/>
    <d v="2023-07-18T00:00:00"/>
    <x v="19"/>
    <n v="145"/>
    <s v="Кофе"/>
    <n v="288.80645161290323"/>
    <n v="0.73126326371048811"/>
    <s v="Jacobs"/>
  </r>
  <r>
    <n v="341"/>
    <n v="76"/>
    <n v="92"/>
    <n v="2"/>
    <n v="184"/>
    <d v="2023-11-02T00:00:00"/>
    <x v="0"/>
    <n v="104"/>
    <s v="Печенье"/>
    <n v="274.76470588235293"/>
    <n v="-0.66516805823164205"/>
    <s v="Юбилейное"/>
  </r>
  <r>
    <n v="342"/>
    <n v="201"/>
    <n v="179"/>
    <n v="5"/>
    <n v="895"/>
    <d v="2023-06-14T00:00:00"/>
    <x v="6"/>
    <n v="109"/>
    <s v="Печенье"/>
    <n v="279.47058823529414"/>
    <n v="-0.35950326247105879"/>
    <s v="Белогорье"/>
  </r>
  <r>
    <n v="343"/>
    <n v="462"/>
    <n v="209"/>
    <n v="4"/>
    <n v="836"/>
    <d v="2023-07-09T00:00:00"/>
    <x v="14"/>
    <n v="369"/>
    <s v="Рис"/>
    <n v="291.88888888888891"/>
    <n v="-0.28397411496003055"/>
    <s v="Белый Злат"/>
  </r>
  <r>
    <n v="344"/>
    <n v="210"/>
    <n v="486"/>
    <n v="5"/>
    <n v="2430"/>
    <d v="2024-02-28T00:00:00"/>
    <x v="3"/>
    <n v="78"/>
    <s v="Колбаса"/>
    <n v="275.8"/>
    <n v="0.76214648295866572"/>
    <s v="Окраина"/>
  </r>
  <r>
    <n v="345"/>
    <n v="404"/>
    <n v="123"/>
    <n v="1"/>
    <n v="123"/>
    <d v="2024-02-24T00:00:00"/>
    <x v="12"/>
    <n v="298"/>
    <s v="Йогурт"/>
    <n v="285.35294117647061"/>
    <n v="-0.56895485466914042"/>
    <s v="Ростагроэкспорт"/>
  </r>
  <r>
    <n v="346"/>
    <n v="178"/>
    <n v="179"/>
    <n v="1"/>
    <n v="179"/>
    <d v="2023-01-12T00:00:00"/>
    <x v="13"/>
    <n v="130"/>
    <s v="Йогурт"/>
    <n v="339.11764705882354"/>
    <n v="-0.47215958369470945"/>
    <s v="Ростагроэкспорт"/>
  </r>
  <r>
    <n v="347"/>
    <n v="423"/>
    <n v="218"/>
    <n v="3"/>
    <n v="654"/>
    <d v="2023-04-20T00:00:00"/>
    <x v="8"/>
    <n v="66"/>
    <s v="Чипсы"/>
    <n v="266.91428571428571"/>
    <n v="-0.18325840291158213"/>
    <s v="Pringles"/>
  </r>
  <r>
    <n v="348"/>
    <n v="70"/>
    <n v="51"/>
    <n v="1"/>
    <n v="51"/>
    <d v="2024-01-23T00:00:00"/>
    <x v="1"/>
    <n v="261"/>
    <s v="Рис"/>
    <n v="279.7037037037037"/>
    <n v="-0.81766419491525422"/>
    <s v="Мистраль"/>
  </r>
  <r>
    <n v="349"/>
    <n v="335"/>
    <n v="392"/>
    <n v="5"/>
    <n v="1960"/>
    <d v="2023-10-18T00:00:00"/>
    <x v="8"/>
    <n v="307"/>
    <s v="Хлеб"/>
    <n v="268.75"/>
    <n v="0.45860465116279059"/>
    <s v="Каравай"/>
  </r>
  <r>
    <n v="350"/>
    <n v="427"/>
    <n v="273"/>
    <n v="5"/>
    <n v="1365"/>
    <d v="2024-04-16T00:00:00"/>
    <x v="14"/>
    <n v="190"/>
    <s v="Хлеб"/>
    <n v="268.375"/>
    <n v="1.7233348858872954E-2"/>
    <s v="Русский Хлеб"/>
  </r>
  <r>
    <n v="351"/>
    <n v="137"/>
    <n v="154"/>
    <n v="1"/>
    <n v="154"/>
    <d v="2023-09-24T00:00:00"/>
    <x v="16"/>
    <n v="144"/>
    <s v="Фрукты"/>
    <n v="286.87096774193549"/>
    <n v="-0.46317328235690991"/>
    <s v="Экзотик"/>
  </r>
  <r>
    <n v="352"/>
    <n v="303"/>
    <n v="68"/>
    <n v="4"/>
    <n v="272"/>
    <d v="2023-01-21T00:00:00"/>
    <x v="16"/>
    <n v="76"/>
    <s v="Фрукты"/>
    <n v="255.87096774193549"/>
    <n v="-0.73424104891578423"/>
    <s v="Фруктовый Рай"/>
  </r>
  <r>
    <n v="353"/>
    <n v="23"/>
    <n v="380"/>
    <n v="1"/>
    <n v="380"/>
    <d v="2023-09-30T00:00:00"/>
    <x v="8"/>
    <n v="84"/>
    <s v="Рыба"/>
    <n v="265.5"/>
    <n v="0.43126177024482115"/>
    <s v="Санта Бремор"/>
  </r>
  <r>
    <n v="354"/>
    <n v="398"/>
    <n v="417"/>
    <n v="4"/>
    <n v="1668"/>
    <d v="2023-08-29T00:00:00"/>
    <x v="15"/>
    <n v="81"/>
    <s v="Сок"/>
    <n v="256.21212121212119"/>
    <n v="0.62755765819042009"/>
    <s v="Фруктовый сад"/>
  </r>
  <r>
    <n v="355"/>
    <n v="8"/>
    <n v="404"/>
    <n v="1"/>
    <n v="404"/>
    <d v="2023-05-31T00:00:00"/>
    <x v="14"/>
    <n v="157"/>
    <s v="Макароны"/>
    <n v="258.02127659574467"/>
    <n v="0.56576234847860163"/>
    <s v="Паста Зара"/>
  </r>
  <r>
    <n v="356"/>
    <n v="485"/>
    <n v="193"/>
    <n v="1"/>
    <n v="193"/>
    <d v="2023-06-28T00:00:00"/>
    <x v="12"/>
    <n v="57"/>
    <s v="Макароны"/>
    <n v="250.74468085106383"/>
    <n v="-0.23029274501484942"/>
    <s v="Борилла"/>
  </r>
  <r>
    <n v="357"/>
    <n v="60"/>
    <n v="320"/>
    <n v="4"/>
    <n v="1280"/>
    <d v="2024-01-01T00:00:00"/>
    <x v="10"/>
    <n v="273"/>
    <s v="Кофе"/>
    <n v="231.13333333333333"/>
    <n v="0.38448226132102681"/>
    <s v="Jacobs"/>
  </r>
  <r>
    <n v="358"/>
    <n v="290"/>
    <n v="470"/>
    <n v="5"/>
    <n v="2350"/>
    <d v="2023-04-23T00:00:00"/>
    <x v="12"/>
    <n v="479"/>
    <s v="Сахар"/>
    <n v="315.58333333333331"/>
    <n v="0.48930551888038032"/>
    <s v="Продимекс"/>
  </r>
  <r>
    <n v="359"/>
    <n v="386"/>
    <n v="424"/>
    <n v="3"/>
    <n v="1272"/>
    <d v="2023-08-28T00:00:00"/>
    <x v="19"/>
    <n v="406"/>
    <s v="Крупа"/>
    <n v="285.73684210526318"/>
    <n v="0.48388285135384046"/>
    <s v="Увелка"/>
  </r>
  <r>
    <n v="360"/>
    <n v="348"/>
    <n v="147"/>
    <n v="4"/>
    <n v="588"/>
    <d v="2023-03-21T00:00:00"/>
    <x v="14"/>
    <n v="157"/>
    <s v="Чипсы"/>
    <n v="271.22857142857146"/>
    <n v="-0.45802170020014754"/>
    <s v="Estrella"/>
  </r>
  <r>
    <n v="361"/>
    <n v="350"/>
    <n v="319"/>
    <n v="3"/>
    <n v="957"/>
    <d v="2024-04-03T00:00:00"/>
    <x v="0"/>
    <n v="56"/>
    <s v="Фрукты"/>
    <n v="248.2"/>
    <n v="0.28525382755842066"/>
    <s v="Фрукты-Ягоды"/>
  </r>
  <r>
    <n v="362"/>
    <n v="126"/>
    <n v="479"/>
    <n v="2"/>
    <n v="958"/>
    <d v="2023-04-29T00:00:00"/>
    <x v="16"/>
    <n v="10"/>
    <s v="Сахар"/>
    <n v="273.19444444444446"/>
    <n v="0.75332994407727494"/>
    <s v="Русский сахар"/>
  </r>
  <r>
    <n v="363"/>
    <n v="258"/>
    <n v="181"/>
    <n v="5"/>
    <n v="905"/>
    <d v="2023-05-08T00:00:00"/>
    <x v="19"/>
    <n v="174"/>
    <s v="Рыба"/>
    <n v="287.25"/>
    <n v="-0.36988685813751088"/>
    <s v="Санта Бремор"/>
  </r>
  <r>
    <n v="364"/>
    <n v="325"/>
    <n v="361"/>
    <n v="5"/>
    <n v="1805"/>
    <d v="2023-11-13T00:00:00"/>
    <x v="3"/>
    <n v="110"/>
    <s v="Сок"/>
    <n v="285.66666666666669"/>
    <n v="0.26371061843640597"/>
    <s v="Добрый"/>
  </r>
  <r>
    <n v="365"/>
    <n v="320"/>
    <n v="254"/>
    <n v="1"/>
    <n v="254"/>
    <d v="2024-01-25T00:00:00"/>
    <x v="11"/>
    <n v="72"/>
    <s v="Конфеты"/>
    <n v="281.19444444444446"/>
    <n v="-9.6710461325694053E-2"/>
    <s v="Бабаевский"/>
  </r>
  <r>
    <n v="366"/>
    <n v="329"/>
    <n v="187"/>
    <n v="4"/>
    <n v="748"/>
    <d v="2023-12-14T00:00:00"/>
    <x v="12"/>
    <n v="307"/>
    <s v="Соль"/>
    <n v="237.94117647058823"/>
    <n v="-0.21409147095179237"/>
    <s v="Славянская"/>
  </r>
  <r>
    <n v="367"/>
    <n v="226"/>
    <n v="155"/>
    <n v="4"/>
    <n v="620"/>
    <d v="2023-02-10T00:00:00"/>
    <x v="13"/>
    <n v="202"/>
    <s v="Сыр"/>
    <n v="280.74418604651163"/>
    <n v="-0.44789595758780654"/>
    <s v="Карат"/>
  </r>
  <r>
    <n v="368"/>
    <n v="270"/>
    <n v="78"/>
    <n v="4"/>
    <n v="312"/>
    <d v="2023-01-06T00:00:00"/>
    <x v="16"/>
    <n v="157"/>
    <s v="Соль"/>
    <n v="220.79411764705881"/>
    <n v="-0.64672971892899955"/>
    <s v="Славянская"/>
  </r>
  <r>
    <n v="369"/>
    <n v="233"/>
    <n v="478"/>
    <n v="2"/>
    <n v="956"/>
    <d v="2023-07-22T00:00:00"/>
    <x v="14"/>
    <n v="270"/>
    <s v="Йогурт"/>
    <n v="285.41176470588238"/>
    <n v="0.67477328936521008"/>
    <s v="Ростагроэкспорт"/>
  </r>
  <r>
    <n v="370"/>
    <n v="178"/>
    <n v="176"/>
    <n v="5"/>
    <n v="880"/>
    <d v="2023-09-14T00:00:00"/>
    <x v="9"/>
    <n v="65"/>
    <s v="Йогурт"/>
    <n v="300.08823529411762"/>
    <n v="-0.41350583161815146"/>
    <s v="Ростагроэкспорт"/>
  </r>
  <r>
    <n v="371"/>
    <n v="293"/>
    <n v="179"/>
    <n v="4"/>
    <n v="716"/>
    <d v="2023-11-28T00:00:00"/>
    <x v="3"/>
    <n v="38"/>
    <s v="Конфеты"/>
    <n v="269.58333333333331"/>
    <n v="-0.33601236476043272"/>
    <s v="Бабаевский"/>
  </r>
  <r>
    <n v="372"/>
    <n v="286"/>
    <n v="122"/>
    <n v="5"/>
    <n v="610"/>
    <d v="2023-08-09T00:00:00"/>
    <x v="5"/>
    <n v="356"/>
    <s v="Йогурт"/>
    <n v="289.26470588235293"/>
    <n v="-0.57824097610574476"/>
    <s v="Ростагроэкспорт"/>
  </r>
  <r>
    <n v="373"/>
    <n v="11"/>
    <n v="199"/>
    <n v="4"/>
    <n v="796"/>
    <d v="2024-03-23T00:00:00"/>
    <x v="9"/>
    <n v="296"/>
    <s v="Хлеб"/>
    <n v="250.16666666666666"/>
    <n v="-0.20453031312458358"/>
    <s v="Русский Хлеб"/>
  </r>
  <r>
    <n v="374"/>
    <n v="441"/>
    <n v="173"/>
    <n v="3"/>
    <n v="519"/>
    <d v="2024-02-27T00:00:00"/>
    <x v="6"/>
    <n v="62"/>
    <s v="Чай"/>
    <n v="239.58536585365854"/>
    <n v="-0.27791916929654892"/>
    <s v="Lipton"/>
  </r>
  <r>
    <n v="375"/>
    <n v="19"/>
    <n v="142"/>
    <n v="3"/>
    <n v="426"/>
    <d v="2023-08-19T00:00:00"/>
    <x v="2"/>
    <n v="18"/>
    <s v="Мясо"/>
    <n v="270.625"/>
    <n v="-0.47528868360277132"/>
    <s v="Снежана"/>
  </r>
  <r>
    <n v="376"/>
    <n v="340"/>
    <n v="157"/>
    <n v="2"/>
    <n v="314"/>
    <d v="2023-05-29T00:00:00"/>
    <x v="10"/>
    <n v="376"/>
    <s v="Сыр"/>
    <n v="243.86046511627907"/>
    <n v="-0.3561892046538242"/>
    <s v="Карат"/>
  </r>
  <r>
    <n v="377"/>
    <n v="142"/>
    <n v="160"/>
    <n v="4"/>
    <n v="640"/>
    <d v="2024-05-02T00:00:00"/>
    <x v="2"/>
    <n v="459"/>
    <s v="Фрукты"/>
    <n v="260.63333333333333"/>
    <n v="-0.38611075585113186"/>
    <s v="Фруктовый Рай"/>
  </r>
  <r>
    <n v="378"/>
    <n v="452"/>
    <n v="325"/>
    <n v="2"/>
    <n v="650"/>
    <d v="2023-08-22T00:00:00"/>
    <x v="7"/>
    <n v="88"/>
    <s v="Фрукты"/>
    <n v="281.13333333333333"/>
    <n v="0.15603509603983867"/>
    <s v="Экзотик"/>
  </r>
  <r>
    <n v="379"/>
    <n v="340"/>
    <n v="457"/>
    <n v="1"/>
    <n v="457"/>
    <d v="2023-01-19T00:00:00"/>
    <x v="5"/>
    <n v="325"/>
    <s v="Сыр"/>
    <n v="267.37209302325579"/>
    <n v="0.70922849438984104"/>
    <s v="Карат"/>
  </r>
  <r>
    <n v="380"/>
    <n v="466"/>
    <n v="425"/>
    <n v="5"/>
    <n v="2125"/>
    <d v="2023-07-25T00:00:00"/>
    <x v="13"/>
    <n v="129"/>
    <s v="Фрукты"/>
    <n v="285.16666666666669"/>
    <n v="0.4903565166569257"/>
    <s v="Green Garden"/>
  </r>
  <r>
    <n v="381"/>
    <n v="71"/>
    <n v="125"/>
    <n v="4"/>
    <n v="500"/>
    <d v="2023-09-13T00:00:00"/>
    <x v="9"/>
    <n v="19"/>
    <s v="Печенье"/>
    <n v="319.88235294117646"/>
    <n v="-0.60923133504965055"/>
    <s v="Белогорье"/>
  </r>
  <r>
    <n v="382"/>
    <n v="451"/>
    <n v="227"/>
    <n v="3"/>
    <n v="681"/>
    <d v="2023-06-21T00:00:00"/>
    <x v="10"/>
    <n v="304"/>
    <s v="Рис"/>
    <n v="312.08333333333331"/>
    <n v="-0.27263017356475294"/>
    <s v="Белый Злат"/>
  </r>
  <r>
    <n v="383"/>
    <n v="116"/>
    <n v="426"/>
    <n v="5"/>
    <n v="2130"/>
    <d v="2023-03-08T00:00:00"/>
    <x v="17"/>
    <n v="285"/>
    <s v="Соль"/>
    <n v="274.4848484848485"/>
    <n v="0.55199823360565237"/>
    <s v="Экстра"/>
  </r>
  <r>
    <n v="384"/>
    <n v="480"/>
    <n v="70"/>
    <n v="1"/>
    <n v="70"/>
    <d v="2023-01-19T00:00:00"/>
    <x v="2"/>
    <n v="464"/>
    <s v="Молоко"/>
    <n v="220.5"/>
    <n v="-0.68253968253968256"/>
    <s v="Беллакт"/>
  </r>
  <r>
    <n v="385"/>
    <n v="409"/>
    <n v="386"/>
    <n v="1"/>
    <n v="386"/>
    <d v="2023-09-23T00:00:00"/>
    <x v="5"/>
    <n v="461"/>
    <s v="Фрукты"/>
    <n v="289.16666666666669"/>
    <n v="0.33487031700288172"/>
    <s v="Фруктовый Рай"/>
  </r>
  <r>
    <n v="386"/>
    <n v="129"/>
    <n v="235"/>
    <n v="2"/>
    <n v="470"/>
    <d v="2023-10-08T00:00:00"/>
    <x v="2"/>
    <n v="149"/>
    <s v="Мясо"/>
    <n v="265.66666666666669"/>
    <n v="-0.11543287327478047"/>
    <s v="Агрокомплекс"/>
  </r>
  <r>
    <n v="387"/>
    <n v="283"/>
    <n v="107"/>
    <n v="3"/>
    <n v="321"/>
    <d v="2024-05-01T00:00:00"/>
    <x v="10"/>
    <n v="222"/>
    <s v="Конфеты"/>
    <n v="291.1764705882353"/>
    <n v="-0.63252525252525249"/>
    <s v="Рот Фронт"/>
  </r>
  <r>
    <n v="388"/>
    <n v="36"/>
    <n v="83"/>
    <n v="4"/>
    <n v="332"/>
    <d v="2023-12-05T00:00:00"/>
    <x v="5"/>
    <n v="333"/>
    <s v="Макароны"/>
    <n v="273.28571428571428"/>
    <n v="-0.69628855201254569"/>
    <s v="Роллтон"/>
  </r>
  <r>
    <n v="389"/>
    <n v="290"/>
    <n v="50"/>
    <n v="5"/>
    <n v="250"/>
    <d v="2023-05-06T00:00:00"/>
    <x v="9"/>
    <n v="495"/>
    <s v="Сахар"/>
    <n v="261.21212121212119"/>
    <n v="-0.808584686774942"/>
    <s v="Продимекс"/>
  </r>
  <r>
    <n v="390"/>
    <n v="229"/>
    <n v="269"/>
    <n v="5"/>
    <n v="1345"/>
    <d v="2023-03-26T00:00:00"/>
    <x v="6"/>
    <n v="278"/>
    <s v="Мясо"/>
    <n v="278.97435897435895"/>
    <n v="-3.5753676470588136E-2"/>
    <s v="Сава"/>
  </r>
  <r>
    <n v="391"/>
    <n v="313"/>
    <n v="385"/>
    <n v="4"/>
    <n v="1540"/>
    <d v="2023-02-25T00:00:00"/>
    <x v="10"/>
    <n v="246"/>
    <s v="Конфеты"/>
    <n v="309.3235294117647"/>
    <n v="0.24465151659218409"/>
    <s v="Бабаевский"/>
  </r>
  <r>
    <n v="392"/>
    <n v="368"/>
    <n v="64"/>
    <n v="5"/>
    <n v="320"/>
    <d v="2024-02-18T00:00:00"/>
    <x v="4"/>
    <n v="480"/>
    <s v="Сыр"/>
    <n v="281.95348837209303"/>
    <n v="-0.77301220719234576"/>
    <s v="Сырная долина"/>
  </r>
  <r>
    <n v="393"/>
    <n v="322"/>
    <n v="223"/>
    <n v="2"/>
    <n v="446"/>
    <d v="2023-11-24T00:00:00"/>
    <x v="7"/>
    <n v="205"/>
    <s v="Крупа"/>
    <n v="299"/>
    <n v="-0.25418060200668902"/>
    <s v="Увелка"/>
  </r>
  <r>
    <n v="394"/>
    <n v="206"/>
    <n v="226"/>
    <n v="2"/>
    <n v="452"/>
    <d v="2023-12-04T00:00:00"/>
    <x v="7"/>
    <n v="357"/>
    <s v="Молоко"/>
    <n v="283.25"/>
    <n v="-0.20211827007943517"/>
    <s v="Домик в деревне"/>
  </r>
  <r>
    <n v="395"/>
    <n v="18"/>
    <n v="459"/>
    <n v="3"/>
    <n v="1377"/>
    <d v="2024-02-20T00:00:00"/>
    <x v="8"/>
    <n v="152"/>
    <s v="Рыба"/>
    <n v="205.72"/>
    <n v="1.231188022554929"/>
    <s v="Меридиан"/>
  </r>
  <r>
    <n v="396"/>
    <n v="145"/>
    <n v="455"/>
    <n v="3"/>
    <n v="1365"/>
    <d v="2024-03-22T00:00:00"/>
    <x v="14"/>
    <n v="323"/>
    <s v="Овощи"/>
    <n v="235.88"/>
    <n v="0.92894692216381225"/>
    <s v="Семко"/>
  </r>
  <r>
    <n v="397"/>
    <n v="491"/>
    <n v="193"/>
    <n v="1"/>
    <n v="193"/>
    <d v="2024-02-10T00:00:00"/>
    <x v="6"/>
    <n v="185"/>
    <s v="Овощи"/>
    <n v="302.64"/>
    <n v="-0.36227861485593438"/>
    <s v="Зеленая грядка"/>
  </r>
  <r>
    <n v="398"/>
    <n v="258"/>
    <n v="113"/>
    <n v="1"/>
    <n v="113"/>
    <d v="2023-12-29T00:00:00"/>
    <x v="16"/>
    <n v="314"/>
    <s v="Рыба"/>
    <n v="265"/>
    <n v="-0.57358490566037734"/>
    <s v="Санта Бремор"/>
  </r>
  <r>
    <n v="399"/>
    <n v="29"/>
    <n v="91"/>
    <n v="5"/>
    <n v="455"/>
    <d v="2024-03-24T00:00:00"/>
    <x v="0"/>
    <n v="476"/>
    <s v="Соль"/>
    <n v="254.42424242424244"/>
    <n v="-0.64232968080038111"/>
    <s v="Илецкая"/>
  </r>
  <r>
    <n v="400"/>
    <n v="321"/>
    <n v="61"/>
    <n v="5"/>
    <n v="305"/>
    <d v="2023-06-27T00:00:00"/>
    <x v="12"/>
    <n v="375"/>
    <s v="Мясо"/>
    <n v="249.94871794871796"/>
    <n v="-0.75594993844891256"/>
    <s v="Сава"/>
  </r>
  <r>
    <n v="401"/>
    <n v="50"/>
    <n v="95"/>
    <n v="4"/>
    <n v="380"/>
    <d v="2023-05-23T00:00:00"/>
    <x v="12"/>
    <n v="376"/>
    <s v="Сок"/>
    <n v="289.66666666666669"/>
    <n v="-0.67203682393555808"/>
    <s v="Добрый"/>
  </r>
  <r>
    <n v="402"/>
    <n v="495"/>
    <n v="469"/>
    <n v="2"/>
    <n v="938"/>
    <d v="2024-03-17T00:00:00"/>
    <x v="16"/>
    <n v="233"/>
    <s v="Чай"/>
    <n v="268.92500000000001"/>
    <n v="0.74398066375383465"/>
    <s v="Greenfield"/>
  </r>
  <r>
    <n v="403"/>
    <n v="207"/>
    <n v="237"/>
    <n v="2"/>
    <n v="474"/>
    <d v="2023-06-04T00:00:00"/>
    <x v="3"/>
    <n v="69"/>
    <s v="Сахар"/>
    <n v="300.51612903225805"/>
    <n v="-0.21135680549592095"/>
    <s v="Агросахар"/>
  </r>
  <r>
    <n v="404"/>
    <n v="145"/>
    <n v="356"/>
    <n v="3"/>
    <n v="1068"/>
    <d v="2023-01-02T00:00:00"/>
    <x v="0"/>
    <n v="254"/>
    <s v="Овощи"/>
    <n v="249.79166666666666"/>
    <n v="0.42518765638031697"/>
    <s v="Семко"/>
  </r>
  <r>
    <n v="405"/>
    <n v="249"/>
    <n v="275"/>
    <n v="3"/>
    <n v="825"/>
    <d v="2023-04-23T00:00:00"/>
    <x v="15"/>
    <n v="219"/>
    <s v="Чай"/>
    <n v="250.42500000000001"/>
    <n v="9.8133173604871615E-2"/>
    <s v="Lipton"/>
  </r>
  <r>
    <n v="406"/>
    <n v="377"/>
    <n v="129"/>
    <n v="1"/>
    <n v="129"/>
    <d v="2023-11-01T00:00:00"/>
    <x v="4"/>
    <n v="456"/>
    <s v="Колбаса"/>
    <n v="326.92307692307691"/>
    <n v="-0.60541176470588232"/>
    <s v="Окраина"/>
  </r>
  <r>
    <n v="407"/>
    <n v="427"/>
    <n v="499"/>
    <n v="4"/>
    <n v="1996"/>
    <d v="2024-03-17T00:00:00"/>
    <x v="15"/>
    <n v="283"/>
    <s v="Хлеб"/>
    <n v="252.03333333333333"/>
    <n v="0.97989683904245473"/>
    <s v="Русский Хлеб"/>
  </r>
  <r>
    <n v="408"/>
    <n v="445"/>
    <n v="164"/>
    <n v="2"/>
    <n v="328"/>
    <d v="2023-11-28T00:00:00"/>
    <x v="7"/>
    <n v="232"/>
    <s v="Сахар"/>
    <n v="265.61290322580646"/>
    <n v="-0.38256011658974987"/>
    <s v="Сладов"/>
  </r>
  <r>
    <n v="409"/>
    <n v="336"/>
    <n v="265"/>
    <n v="3"/>
    <n v="795"/>
    <d v="2023-07-17T00:00:00"/>
    <x v="1"/>
    <n v="434"/>
    <s v="Чипсы"/>
    <n v="251"/>
    <n v="5.5776892430278835E-2"/>
    <s v="Estrella"/>
  </r>
  <r>
    <n v="410"/>
    <n v="96"/>
    <n v="386"/>
    <n v="4"/>
    <n v="1544"/>
    <d v="2023-08-07T00:00:00"/>
    <x v="9"/>
    <n v="252"/>
    <s v="Соль"/>
    <n v="262.51612903225805"/>
    <n v="0.4703858441877613"/>
    <s v="Салта"/>
  </r>
  <r>
    <n v="411"/>
    <n v="117"/>
    <n v="288"/>
    <n v="5"/>
    <n v="1440"/>
    <d v="2024-02-26T00:00:00"/>
    <x v="11"/>
    <n v="372"/>
    <s v="Макароны"/>
    <n v="262.57499999999999"/>
    <n v="9.682947729220226E-2"/>
    <s v="Роллтон"/>
  </r>
  <r>
    <n v="412"/>
    <n v="440"/>
    <n v="201"/>
    <n v="5"/>
    <n v="1005"/>
    <d v="2023-11-03T00:00:00"/>
    <x v="14"/>
    <n v="432"/>
    <s v="Фрукты"/>
    <n v="272.62962962962962"/>
    <n v="-0.26273604129873651"/>
    <s v="Фруктовый Рай"/>
  </r>
  <r>
    <n v="413"/>
    <n v="51"/>
    <n v="271"/>
    <n v="4"/>
    <n v="1084"/>
    <d v="2023-10-06T00:00:00"/>
    <x v="7"/>
    <n v="221"/>
    <s v="Колбаса"/>
    <n v="263.07692307692309"/>
    <n v="3.011695906432732E-2"/>
    <s v="Дымов"/>
  </r>
  <r>
    <n v="414"/>
    <n v="398"/>
    <n v="419"/>
    <n v="2"/>
    <n v="838"/>
    <d v="2024-02-13T00:00:00"/>
    <x v="16"/>
    <n v="164"/>
    <s v="Сок"/>
    <n v="216.70967741935485"/>
    <n v="0.93346233998213757"/>
    <s v="Фруктовый сад"/>
  </r>
  <r>
    <n v="415"/>
    <n v="443"/>
    <n v="192"/>
    <n v="5"/>
    <n v="960"/>
    <d v="2023-11-11T00:00:00"/>
    <x v="14"/>
    <n v="413"/>
    <s v="Кофе"/>
    <n v="227.32142857142858"/>
    <n v="-0.1553809897879026"/>
    <s v="Jacobs"/>
  </r>
  <r>
    <n v="416"/>
    <n v="118"/>
    <n v="193"/>
    <n v="2"/>
    <n v="386"/>
    <d v="2024-03-05T00:00:00"/>
    <x v="3"/>
    <n v="148"/>
    <s v="Сахар"/>
    <n v="294.41935483870969"/>
    <n v="-0.34447244439574887"/>
    <s v="Продимекс"/>
  </r>
  <r>
    <n v="417"/>
    <n v="371"/>
    <n v="245"/>
    <n v="1"/>
    <n v="245"/>
    <d v="2023-02-28T00:00:00"/>
    <x v="19"/>
    <n v="209"/>
    <s v="Сахар"/>
    <n v="272.86666666666667"/>
    <n v="-0.10212558025897878"/>
    <s v="Русский сахар"/>
  </r>
  <r>
    <n v="418"/>
    <n v="216"/>
    <n v="209"/>
    <n v="3"/>
    <n v="627"/>
    <d v="2024-03-06T00:00:00"/>
    <x v="8"/>
    <n v="263"/>
    <s v="Кофе"/>
    <n v="235.62962962962962"/>
    <n v="-0.1130147752279157"/>
    <s v="Черная Карта"/>
  </r>
  <r>
    <n v="419"/>
    <n v="390"/>
    <n v="120"/>
    <n v="1"/>
    <n v="120"/>
    <d v="2023-09-07T00:00:00"/>
    <x v="6"/>
    <n v="449"/>
    <s v="Сок"/>
    <n v="240.74193548387098"/>
    <n v="-0.5015409352807183"/>
    <s v="Сады Придонья"/>
  </r>
  <r>
    <n v="420"/>
    <n v="14"/>
    <n v="251"/>
    <n v="1"/>
    <n v="251"/>
    <d v="2023-12-12T00:00:00"/>
    <x v="15"/>
    <n v="321"/>
    <s v="Сок"/>
    <n v="300.77419354838707"/>
    <n v="-0.16548691548691541"/>
    <s v="Rich"/>
  </r>
  <r>
    <n v="421"/>
    <n v="451"/>
    <n v="443"/>
    <n v="4"/>
    <n v="1772"/>
    <d v="2023-10-11T00:00:00"/>
    <x v="18"/>
    <n v="101"/>
    <s v="Рис"/>
    <n v="346.60869565217394"/>
    <n v="0.27809834420471646"/>
    <s v="Белый Злат"/>
  </r>
  <r>
    <n v="422"/>
    <n v="312"/>
    <n v="234"/>
    <n v="1"/>
    <n v="234"/>
    <d v="2023-01-28T00:00:00"/>
    <x v="9"/>
    <n v="124"/>
    <s v="Хлеб"/>
    <n v="252.24137931034483"/>
    <n v="-7.2317156527682891E-2"/>
    <s v="Каравай"/>
  </r>
  <r>
    <n v="423"/>
    <n v="217"/>
    <n v="260"/>
    <n v="5"/>
    <n v="1300"/>
    <d v="2023-04-02T00:00:00"/>
    <x v="4"/>
    <n v="257"/>
    <s v="Мясо"/>
    <n v="247.30555555555554"/>
    <n v="5.1331012018420719E-2"/>
    <s v="Агрокомплекс"/>
  </r>
  <r>
    <n v="424"/>
    <n v="10"/>
    <n v="203"/>
    <n v="4"/>
    <n v="812"/>
    <d v="2023-05-13T00:00:00"/>
    <x v="4"/>
    <n v="276"/>
    <s v="Сок"/>
    <n v="304.93548387096774"/>
    <n v="-0.33428541203850626"/>
    <s v="Фруктовый сад"/>
  </r>
  <r>
    <n v="425"/>
    <n v="60"/>
    <n v="251"/>
    <n v="2"/>
    <n v="502"/>
    <d v="2023-10-03T00:00:00"/>
    <x v="17"/>
    <n v="309"/>
    <s v="Кофе"/>
    <n v="276.55555555555554"/>
    <n v="-9.2406588991562844E-2"/>
    <s v="Jacobs"/>
  </r>
  <r>
    <n v="426"/>
    <n v="74"/>
    <n v="210"/>
    <n v="3"/>
    <n v="630"/>
    <d v="2024-02-13T00:00:00"/>
    <x v="9"/>
    <n v="319"/>
    <s v="Колбаса"/>
    <n v="309.38461538461536"/>
    <n v="-0.32123321730482346"/>
    <s v="Черкизово"/>
  </r>
  <r>
    <n v="427"/>
    <n v="116"/>
    <n v="295"/>
    <n v="1"/>
    <n v="295"/>
    <d v="2024-02-14T00:00:00"/>
    <x v="2"/>
    <n v="359"/>
    <s v="Соль"/>
    <n v="256.10000000000002"/>
    <n v="0.1518937914877001"/>
    <s v="Экстра"/>
  </r>
  <r>
    <n v="428"/>
    <n v="401"/>
    <n v="78"/>
    <n v="3"/>
    <n v="234"/>
    <d v="2023-03-01T00:00:00"/>
    <x v="2"/>
    <n v="395"/>
    <s v="Чай"/>
    <n v="276.75"/>
    <n v="-0.71815718157181574"/>
    <s v="Greenfield"/>
  </r>
  <r>
    <n v="429"/>
    <n v="348"/>
    <n v="162"/>
    <n v="2"/>
    <n v="324"/>
    <d v="2023-01-05T00:00:00"/>
    <x v="11"/>
    <n v="107"/>
    <s v="Чипсы"/>
    <n v="300.83333333333331"/>
    <n v="-0.46149584487534623"/>
    <s v="Estrella"/>
  </r>
  <r>
    <n v="430"/>
    <n v="382"/>
    <n v="278"/>
    <n v="2"/>
    <n v="556"/>
    <d v="2023-09-29T00:00:00"/>
    <x v="17"/>
    <n v="103"/>
    <s v="Овощи"/>
    <n v="305.52173913043481"/>
    <n v="-9.0081115696598935E-2"/>
    <s v="Овощной ряд"/>
  </r>
  <r>
    <n v="431"/>
    <n v="477"/>
    <n v="420"/>
    <n v="1"/>
    <n v="420"/>
    <d v="2023-11-02T00:00:00"/>
    <x v="3"/>
    <n v="221"/>
    <s v="Макароны"/>
    <n v="278"/>
    <n v="0.51079136690647475"/>
    <s v="Борилла"/>
  </r>
  <r>
    <n v="432"/>
    <n v="91"/>
    <n v="413"/>
    <n v="2"/>
    <n v="826"/>
    <d v="2023-09-14T00:00:00"/>
    <x v="11"/>
    <n v="31"/>
    <s v="Сыр"/>
    <n v="270.875"/>
    <n v="0.52468850946008305"/>
    <s v="Сырная долина"/>
  </r>
  <r>
    <n v="433"/>
    <n v="52"/>
    <n v="272"/>
    <n v="3"/>
    <n v="816"/>
    <d v="2024-03-26T00:00:00"/>
    <x v="1"/>
    <n v="306"/>
    <s v="Соль"/>
    <n v="287.83333333333331"/>
    <n v="-5.5008685581933947E-2"/>
    <s v="Илецкая"/>
  </r>
  <r>
    <n v="434"/>
    <n v="438"/>
    <n v="435"/>
    <n v="1"/>
    <n v="435"/>
    <d v="2023-08-04T00:00:00"/>
    <x v="19"/>
    <n v="383"/>
    <s v="Кофе"/>
    <n v="257"/>
    <n v="0.69260700389105057"/>
    <s v="Nescafe"/>
  </r>
  <r>
    <n v="435"/>
    <n v="384"/>
    <n v="303"/>
    <n v="2"/>
    <n v="606"/>
    <d v="2023-08-13T00:00:00"/>
    <x v="6"/>
    <n v="235"/>
    <s v="Сахар"/>
    <n v="265.89999999999998"/>
    <n v="0.13952613764573152"/>
    <s v="Сладов"/>
  </r>
  <r>
    <n v="436"/>
    <n v="473"/>
    <n v="231"/>
    <n v="3"/>
    <n v="693"/>
    <d v="2023-05-28T00:00:00"/>
    <x v="3"/>
    <n v="448"/>
    <s v="Хлеб"/>
    <n v="231.65517241379311"/>
    <n v="-2.8282226853230119E-3"/>
    <s v="Хлебный Дом"/>
  </r>
  <r>
    <n v="437"/>
    <n v="383"/>
    <n v="429"/>
    <n v="4"/>
    <n v="1716"/>
    <d v="2023-07-13T00:00:00"/>
    <x v="12"/>
    <n v="367"/>
    <s v="Фрукты"/>
    <n v="264.19230769230768"/>
    <n v="0.62381714951230172"/>
    <s v="Фруктовый Рай"/>
  </r>
  <r>
    <n v="438"/>
    <n v="406"/>
    <n v="87"/>
    <n v="2"/>
    <n v="174"/>
    <d v="2023-05-20T00:00:00"/>
    <x v="11"/>
    <n v="255"/>
    <s v="Сок"/>
    <n v="296.36666666666667"/>
    <n v="-0.70644471937914743"/>
    <s v="Фруктовый сад"/>
  </r>
  <r>
    <n v="439"/>
    <n v="252"/>
    <n v="50"/>
    <n v="1"/>
    <n v="50"/>
    <d v="2023-02-03T00:00:00"/>
    <x v="7"/>
    <n v="138"/>
    <s v="Чай"/>
    <n v="255.05128205128204"/>
    <n v="-0.80396099326430082"/>
    <s v="Lipton"/>
  </r>
  <r>
    <n v="440"/>
    <n v="365"/>
    <n v="127"/>
    <n v="1"/>
    <n v="127"/>
    <d v="2024-02-29T00:00:00"/>
    <x v="11"/>
    <n v="158"/>
    <s v="Мясо"/>
    <n v="281.27777777777777"/>
    <n v="-0.54848903811969185"/>
    <s v="Агрокомплекс"/>
  </r>
  <r>
    <n v="441"/>
    <n v="420"/>
    <n v="390"/>
    <n v="3"/>
    <n v="1170"/>
    <d v="2023-09-14T00:00:00"/>
    <x v="1"/>
    <n v="217"/>
    <s v="Хлеб"/>
    <n v="216.13793103448276"/>
    <n v="0.80440331844288449"/>
    <s v="Хлебный Дом"/>
  </r>
  <r>
    <n v="442"/>
    <n v="97"/>
    <n v="298"/>
    <n v="2"/>
    <n v="596"/>
    <d v="2023-06-25T00:00:00"/>
    <x v="9"/>
    <n v="102"/>
    <s v="Печенье"/>
    <n v="245.7"/>
    <n v="0.21286121286121285"/>
    <s v="КДВ"/>
  </r>
  <r>
    <n v="443"/>
    <n v="217"/>
    <n v="471"/>
    <n v="3"/>
    <n v="1413"/>
    <d v="2023-10-07T00:00:00"/>
    <x v="6"/>
    <n v="425"/>
    <s v="Мясо"/>
    <n v="273.94444444444446"/>
    <n v="0.71932670857838166"/>
    <s v="Агрокомплекс"/>
  </r>
  <r>
    <n v="444"/>
    <n v="47"/>
    <n v="315"/>
    <n v="3"/>
    <n v="945"/>
    <d v="2024-03-11T00:00:00"/>
    <x v="14"/>
    <n v="140"/>
    <s v="Мясо"/>
    <n v="272.97222222222223"/>
    <n v="0.15396356975679248"/>
    <s v="Снежана"/>
  </r>
  <r>
    <n v="445"/>
    <n v="346"/>
    <n v="267"/>
    <n v="3"/>
    <n v="801"/>
    <d v="2024-04-24T00:00:00"/>
    <x v="13"/>
    <n v="385"/>
    <s v="Чай"/>
    <n v="298.10256410256409"/>
    <n v="-0.10433511095819714"/>
    <s v="Greenfield"/>
  </r>
  <r>
    <n v="446"/>
    <n v="47"/>
    <n v="476"/>
    <n v="4"/>
    <n v="1904"/>
    <d v="2024-05-13T00:00:00"/>
    <x v="5"/>
    <n v="43"/>
    <s v="Мясо"/>
    <n v="280.91666666666669"/>
    <n v="0.69445268466330456"/>
    <s v="Снежана"/>
  </r>
  <r>
    <n v="447"/>
    <n v="290"/>
    <n v="97"/>
    <n v="4"/>
    <n v="388"/>
    <d v="2023-11-26T00:00:00"/>
    <x v="11"/>
    <n v="326"/>
    <s v="Сахар"/>
    <n v="315.89655172413791"/>
    <n v="-0.6929374522432048"/>
    <s v="Продимекс"/>
  </r>
  <r>
    <n v="448"/>
    <n v="484"/>
    <n v="114"/>
    <n v="1"/>
    <n v="114"/>
    <d v="2023-03-22T00:00:00"/>
    <x v="19"/>
    <n v="402"/>
    <s v="Печенье"/>
    <n v="270.39999999999998"/>
    <n v="-0.57840236686390534"/>
    <s v="КДВ"/>
  </r>
  <r>
    <n v="449"/>
    <n v="192"/>
    <n v="147"/>
    <n v="1"/>
    <n v="147"/>
    <d v="2023-01-09T00:00:00"/>
    <x v="7"/>
    <n v="23"/>
    <s v="Мясо"/>
    <n v="268.27777777777777"/>
    <n v="-0.45206046800579824"/>
    <s v="Снежана"/>
  </r>
  <r>
    <n v="450"/>
    <n v="187"/>
    <n v="185"/>
    <n v="2"/>
    <n v="370"/>
    <d v="2023-06-25T00:00:00"/>
    <x v="8"/>
    <n v="468"/>
    <s v="Макароны"/>
    <n v="281.46153846153845"/>
    <n v="-0.34271658923203063"/>
    <s v="Паста Зара"/>
  </r>
  <r>
    <n v="451"/>
    <n v="429"/>
    <n v="368"/>
    <n v="2"/>
    <n v="736"/>
    <d v="2023-03-23T00:00:00"/>
    <x v="6"/>
    <n v="16"/>
    <s v="Крупа"/>
    <n v="305.5"/>
    <n v="0.20458265139116194"/>
    <s v="Увелка"/>
  </r>
  <r>
    <n v="452"/>
    <n v="93"/>
    <n v="387"/>
    <n v="2"/>
    <n v="774"/>
    <d v="2023-10-20T00:00:00"/>
    <x v="8"/>
    <n v="156"/>
    <s v="Чай"/>
    <n v="302.25641025641028"/>
    <n v="0.2803698676620292"/>
    <s v="Greenfield"/>
  </r>
  <r>
    <n v="453"/>
    <n v="57"/>
    <n v="174"/>
    <n v="2"/>
    <n v="348"/>
    <d v="2023-02-16T00:00:00"/>
    <x v="7"/>
    <n v="141"/>
    <s v="Печенье"/>
    <n v="292.20689655172413"/>
    <n v="-0.40453150814255368"/>
    <s v="Юбилейное"/>
  </r>
  <r>
    <n v="454"/>
    <n v="198"/>
    <n v="438"/>
    <n v="4"/>
    <n v="1752"/>
    <d v="2024-01-21T00:00:00"/>
    <x v="15"/>
    <n v="385"/>
    <s v="Мясо"/>
    <n v="273.91666666666669"/>
    <n v="0.59902646790386349"/>
    <s v="Мираторг"/>
  </r>
  <r>
    <n v="455"/>
    <n v="202"/>
    <n v="308"/>
    <n v="2"/>
    <n v="616"/>
    <d v="2024-04-28T00:00:00"/>
    <x v="12"/>
    <n v="182"/>
    <s v="Овощи"/>
    <n v="275.8095238095238"/>
    <n v="0.11671270718232041"/>
    <s v="Овощной ряд"/>
  </r>
  <r>
    <n v="456"/>
    <n v="427"/>
    <n v="240"/>
    <n v="1"/>
    <n v="240"/>
    <d v="2024-05-08T00:00:00"/>
    <x v="2"/>
    <n v="225"/>
    <s v="Хлеб"/>
    <n v="283.82758620689657"/>
    <n v="-0.15441623132061721"/>
    <s v="Русский Хлеб"/>
  </r>
  <r>
    <n v="457"/>
    <n v="272"/>
    <n v="67"/>
    <n v="3"/>
    <n v="201"/>
    <d v="2024-03-15T00:00:00"/>
    <x v="5"/>
    <n v="151"/>
    <s v="Крупа"/>
    <n v="288.27777777777777"/>
    <n v="-0.76758527654654074"/>
    <s v="Ярмарка"/>
  </r>
  <r>
    <n v="458"/>
    <n v="473"/>
    <n v="474"/>
    <n v="2"/>
    <n v="948"/>
    <d v="2023-02-19T00:00:00"/>
    <x v="4"/>
    <n v="428"/>
    <s v="Хлеб"/>
    <n v="292.17241379310343"/>
    <n v="0.62232975333412033"/>
    <s v="Хлебный Дом"/>
  </r>
  <r>
    <n v="459"/>
    <n v="189"/>
    <n v="275"/>
    <n v="4"/>
    <n v="1100"/>
    <d v="2023-09-07T00:00:00"/>
    <x v="14"/>
    <n v="438"/>
    <s v="Хлеб"/>
    <n v="248.58620689655172"/>
    <n v="0.1062560688028853"/>
    <s v="Дарница"/>
  </r>
  <r>
    <n v="460"/>
    <n v="362"/>
    <n v="358"/>
    <n v="4"/>
    <n v="1432"/>
    <d v="2023-02-15T00:00:00"/>
    <x v="3"/>
    <n v="465"/>
    <s v="Хлеб"/>
    <n v="252.37931034482759"/>
    <n v="0.41849979505396906"/>
    <s v="Русский Хлеб"/>
  </r>
  <r>
    <n v="461"/>
    <n v="345"/>
    <n v="455"/>
    <n v="5"/>
    <n v="2275"/>
    <d v="2023-10-14T00:00:00"/>
    <x v="3"/>
    <n v="215"/>
    <s v="Конфеты"/>
    <n v="299.72413793103448"/>
    <n v="0.51806258628624025"/>
    <s v="Рот Фронт"/>
  </r>
  <r>
    <n v="462"/>
    <n v="461"/>
    <n v="443"/>
    <n v="3"/>
    <n v="1329"/>
    <d v="2023-05-30T00:00:00"/>
    <x v="19"/>
    <n v="314"/>
    <s v="Фрукты"/>
    <n v="294.33333333333331"/>
    <n v="0.505096262740657"/>
    <s v="Green Garden"/>
  </r>
  <r>
    <n v="463"/>
    <n v="401"/>
    <n v="464"/>
    <n v="2"/>
    <n v="928"/>
    <d v="2023-07-19T00:00:00"/>
    <x v="5"/>
    <n v="15"/>
    <s v="Чай"/>
    <n v="270"/>
    <n v="0.71851851851851856"/>
    <s v="Greenfield"/>
  </r>
  <r>
    <n v="464"/>
    <n v="427"/>
    <n v="307"/>
    <n v="5"/>
    <n v="1535"/>
    <d v="2023-06-25T00:00:00"/>
    <x v="16"/>
    <n v="191"/>
    <s v="Хлеб"/>
    <n v="290.13793103448273"/>
    <n v="5.8117423342049168E-2"/>
    <s v="Русский Хлеб"/>
  </r>
  <r>
    <n v="465"/>
    <n v="129"/>
    <n v="121"/>
    <n v="5"/>
    <n v="605"/>
    <d v="2023-08-18T00:00:00"/>
    <x v="16"/>
    <n v="277"/>
    <s v="Мясо"/>
    <n v="262.47222222222223"/>
    <n v="-0.53899883585564612"/>
    <s v="Агрокомплекс"/>
  </r>
  <r>
    <n v="466"/>
    <n v="84"/>
    <n v="265"/>
    <n v="2"/>
    <n v="530"/>
    <d v="2023-05-21T00:00:00"/>
    <x v="0"/>
    <n v="101"/>
    <s v="Кофе"/>
    <n v="238"/>
    <n v="0.11344537815126055"/>
    <s v="Tchibo"/>
  </r>
  <r>
    <n v="467"/>
    <n v="172"/>
    <n v="451"/>
    <n v="2"/>
    <n v="902"/>
    <d v="2023-10-18T00:00:00"/>
    <x v="18"/>
    <n v="141"/>
    <s v="Фрукты"/>
    <n v="295.04347826086956"/>
    <n v="0.52858826996758035"/>
    <s v="Green Garden"/>
  </r>
  <r>
    <n v="468"/>
    <n v="348"/>
    <n v="212"/>
    <n v="5"/>
    <n v="1060"/>
    <d v="2023-11-01T00:00:00"/>
    <x v="3"/>
    <n v="126"/>
    <s v="Чипсы"/>
    <n v="241.75862068965517"/>
    <n v="-0.12309228355441448"/>
    <s v="Estrella"/>
  </r>
  <r>
    <n v="469"/>
    <n v="171"/>
    <n v="336"/>
    <n v="4"/>
    <n v="1344"/>
    <d v="2023-04-05T00:00:00"/>
    <x v="7"/>
    <n v="148"/>
    <s v="Чай"/>
    <n v="263.81578947368422"/>
    <n v="0.27361596009975053"/>
    <s v="Greenfield"/>
  </r>
  <r>
    <n v="470"/>
    <n v="70"/>
    <n v="407"/>
    <n v="2"/>
    <n v="814"/>
    <d v="2023-09-28T00:00:00"/>
    <x v="6"/>
    <n v="334"/>
    <s v="Рис"/>
    <n v="326.27272727272725"/>
    <n v="0.24742268041237114"/>
    <s v="Мистраль"/>
  </r>
  <r>
    <n v="471"/>
    <n v="476"/>
    <n v="109"/>
    <n v="4"/>
    <n v="436"/>
    <d v="2023-06-10T00:00:00"/>
    <x v="6"/>
    <n v="335"/>
    <s v="Рыба"/>
    <n v="310"/>
    <n v="-0.64838709677419359"/>
    <s v="Балтийский берег"/>
  </r>
  <r>
    <n v="472"/>
    <n v="49"/>
    <n v="412"/>
    <n v="3"/>
    <n v="1236"/>
    <d v="2023-08-27T00:00:00"/>
    <x v="8"/>
    <n v="370"/>
    <s v="Рис"/>
    <n v="247.85714285714286"/>
    <n v="0.66224783861671477"/>
    <s v="Агро-Альянс"/>
  </r>
  <r>
    <n v="473"/>
    <n v="7"/>
    <n v="254"/>
    <n v="2"/>
    <n v="508"/>
    <d v="2023-12-11T00:00:00"/>
    <x v="5"/>
    <n v="76"/>
    <s v="Сыр"/>
    <n v="273.9736842105263"/>
    <n v="-7.2903659590817349E-2"/>
    <s v="President"/>
  </r>
  <r>
    <n v="474"/>
    <n v="180"/>
    <n v="338"/>
    <n v="3"/>
    <n v="1014"/>
    <d v="2023-08-20T00:00:00"/>
    <x v="12"/>
    <n v="25"/>
    <s v="Чипсы"/>
    <n v="301.24137931034483"/>
    <n v="0.12202380952380953"/>
    <s v="Русская картошка"/>
  </r>
  <r>
    <n v="475"/>
    <n v="194"/>
    <n v="268"/>
    <n v="5"/>
    <n v="1340"/>
    <d v="2024-04-26T00:00:00"/>
    <x v="16"/>
    <n v="80"/>
    <s v="Соль"/>
    <n v="300.67857142857144"/>
    <n v="-0.10868274141822076"/>
    <s v="Салта"/>
  </r>
  <r>
    <n v="476"/>
    <n v="312"/>
    <n v="223"/>
    <n v="2"/>
    <n v="446"/>
    <d v="2023-03-06T00:00:00"/>
    <x v="4"/>
    <n v="276"/>
    <s v="Хлеб"/>
    <n v="295.64285714285717"/>
    <n v="-0.24571152452283163"/>
    <s v="Каравай"/>
  </r>
  <r>
    <n v="477"/>
    <n v="235"/>
    <n v="455"/>
    <n v="5"/>
    <n v="2275"/>
    <d v="2023-04-22T00:00:00"/>
    <x v="17"/>
    <n v="71"/>
    <s v="Хлеб"/>
    <n v="251.17857142857142"/>
    <n v="0.81146025878003702"/>
    <s v="Русский Хлеб"/>
  </r>
  <r>
    <n v="478"/>
    <n v="399"/>
    <n v="379"/>
    <n v="1"/>
    <n v="379"/>
    <d v="2023-09-19T00:00:00"/>
    <x v="10"/>
    <n v="12"/>
    <s v="Хлеб"/>
    <n v="295.89285714285717"/>
    <n v="0.28086904043452021"/>
    <s v="Хлебный Дом"/>
  </r>
  <r>
    <n v="479"/>
    <n v="494"/>
    <n v="216"/>
    <n v="3"/>
    <n v="648"/>
    <d v="2023-03-24T00:00:00"/>
    <x v="17"/>
    <n v="9"/>
    <s v="Сыр"/>
    <n v="269.44736842105266"/>
    <n v="-0.19835921476706719"/>
    <s v="Сырная долина"/>
  </r>
  <r>
    <n v="480"/>
    <n v="458"/>
    <n v="469"/>
    <n v="4"/>
    <n v="1876"/>
    <d v="2024-04-29T00:00:00"/>
    <x v="12"/>
    <n v="51"/>
    <s v="Макароны"/>
    <n v="284.41666666666669"/>
    <n v="0.64898915909756805"/>
    <s v="Борилла"/>
  </r>
  <r>
    <n v="481"/>
    <n v="193"/>
    <n v="94"/>
    <n v="3"/>
    <n v="282"/>
    <d v="2023-06-29T00:00:00"/>
    <x v="2"/>
    <n v="370"/>
    <s v="Соль"/>
    <n v="282.78571428571428"/>
    <n v="-0.66759282647133111"/>
    <s v="Салта"/>
  </r>
  <r>
    <n v="482"/>
    <n v="450"/>
    <n v="494"/>
    <n v="4"/>
    <n v="1976"/>
    <d v="2023-03-19T00:00:00"/>
    <x v="15"/>
    <n v="17"/>
    <s v="Хлеб"/>
    <n v="291.60714285714283"/>
    <n v="0.69406001224739766"/>
    <s v="Хлебный Дом"/>
  </r>
  <r>
    <n v="483"/>
    <n v="334"/>
    <n v="309"/>
    <n v="5"/>
    <n v="1545"/>
    <d v="2023-03-18T00:00:00"/>
    <x v="7"/>
    <n v="39"/>
    <s v="Молоко"/>
    <n v="265.46666666666664"/>
    <n v="0.1639879457559017"/>
    <s v="Домик в деревне"/>
  </r>
  <r>
    <n v="484"/>
    <n v="115"/>
    <n v="118"/>
    <n v="1"/>
    <n v="118"/>
    <d v="2024-02-05T00:00:00"/>
    <x v="1"/>
    <n v="481"/>
    <s v="Сыр"/>
    <n v="271.89473684210526"/>
    <n v="-0.56600851722802936"/>
    <s v="President"/>
  </r>
  <r>
    <n v="485"/>
    <n v="163"/>
    <n v="344"/>
    <n v="1"/>
    <n v="344"/>
    <d v="2023-09-19T00:00:00"/>
    <x v="2"/>
    <n v="363"/>
    <s v="Соль"/>
    <n v="235.78571428571428"/>
    <n v="0.45895183277794604"/>
    <s v="Экстра"/>
  </r>
  <r>
    <n v="486"/>
    <n v="321"/>
    <n v="322"/>
    <n v="3"/>
    <n v="966"/>
    <d v="2023-06-17T00:00:00"/>
    <x v="6"/>
    <n v="328"/>
    <s v="Мясо"/>
    <n v="293.27777777777777"/>
    <n v="9.7935215002841414E-2"/>
    <s v="Сава"/>
  </r>
  <r>
    <n v="487"/>
    <n v="129"/>
    <n v="328"/>
    <n v="4"/>
    <n v="1312"/>
    <d v="2024-01-13T00:00:00"/>
    <x v="3"/>
    <n v="127"/>
    <s v="Мясо"/>
    <n v="265.77777777777777"/>
    <n v="0.23411371237458201"/>
    <s v="Агрокомплекс"/>
  </r>
  <r>
    <n v="488"/>
    <n v="12"/>
    <n v="357"/>
    <n v="1"/>
    <n v="357"/>
    <d v="2024-03-18T00:00:00"/>
    <x v="2"/>
    <n v="221"/>
    <s v="Макароны"/>
    <n v="243.79411764705881"/>
    <n v="0.46435034382917117"/>
    <s v="Макфа"/>
  </r>
  <r>
    <n v="489"/>
    <n v="104"/>
    <n v="276"/>
    <n v="2"/>
    <n v="552"/>
    <d v="2024-03-21T00:00:00"/>
    <x v="6"/>
    <n v="134"/>
    <s v="Йогурт"/>
    <n v="274.44444444444446"/>
    <n v="5.6680161943318819E-3"/>
    <s v="Ростагроэкспорт"/>
  </r>
  <r>
    <n v="490"/>
    <n v="61"/>
    <n v="170"/>
    <n v="2"/>
    <n v="340"/>
    <d v="2024-01-01T00:00:00"/>
    <x v="3"/>
    <n v="374"/>
    <s v="Йогурт"/>
    <n v="276"/>
    <n v="-0.38405797101449279"/>
    <s v="Эрманн"/>
  </r>
  <r>
    <n v="491"/>
    <n v="202"/>
    <n v="89"/>
    <n v="1"/>
    <n v="89"/>
    <d v="2024-04-07T00:00:00"/>
    <x v="0"/>
    <n v="441"/>
    <s v="Овощи"/>
    <n v="266.05263157894734"/>
    <n v="-0.66547972304648861"/>
    <s v="Овощной ряд"/>
  </r>
  <r>
    <n v="492"/>
    <n v="464"/>
    <n v="134"/>
    <n v="1"/>
    <n v="134"/>
    <d v="2023-06-01T00:00:00"/>
    <x v="0"/>
    <n v="220"/>
    <s v="Сыр"/>
    <n v="198.02702702702703"/>
    <n v="-0.32332468950457216"/>
    <s v="Сырная долина"/>
  </r>
  <r>
    <n v="493"/>
    <n v="335"/>
    <n v="436"/>
    <n v="1"/>
    <n v="436"/>
    <d v="2024-04-25T00:00:00"/>
    <x v="6"/>
    <n v="235"/>
    <s v="Хлеб"/>
    <n v="300"/>
    <n v="0.45333333333333337"/>
    <s v="Каравай"/>
  </r>
  <r>
    <n v="494"/>
    <n v="15"/>
    <n v="318"/>
    <n v="5"/>
    <n v="1590"/>
    <d v="2023-02-25T00:00:00"/>
    <x v="18"/>
    <n v="323"/>
    <s v="Сахар"/>
    <n v="249.57692307692307"/>
    <n v="0.27415626444752661"/>
    <s v="Агросахар"/>
  </r>
  <r>
    <n v="495"/>
    <n v="441"/>
    <n v="183"/>
    <n v="1"/>
    <n v="183"/>
    <d v="2023-11-05T00:00:00"/>
    <x v="6"/>
    <n v="296"/>
    <s v="Чай"/>
    <n v="283.25714285714287"/>
    <n v="-0.3539439176921525"/>
    <s v="Lipton"/>
  </r>
  <r>
    <n v="496"/>
    <n v="149"/>
    <n v="448"/>
    <n v="2"/>
    <n v="896"/>
    <d v="2023-05-23T00:00:00"/>
    <x v="8"/>
    <n v="206"/>
    <s v="Конфеты"/>
    <n v="247.17241379310346"/>
    <n v="0.8125"/>
    <s v="Бабаевский"/>
  </r>
  <r>
    <n v="497"/>
    <n v="490"/>
    <n v="58"/>
    <n v="4"/>
    <n v="232"/>
    <d v="2023-10-17T00:00:00"/>
    <x v="18"/>
    <n v="255"/>
    <s v="Сыр"/>
    <n v="269.43243243243245"/>
    <n v="-0.78473267128097102"/>
    <s v="Сырная долина"/>
  </r>
  <r>
    <n v="498"/>
    <n v="90"/>
    <n v="162"/>
    <n v="3"/>
    <n v="486"/>
    <d v="2023-10-08T00:00:00"/>
    <x v="6"/>
    <n v="88"/>
    <s v="Кофе"/>
    <n v="224.13043478260869"/>
    <n v="-0.27720659553831228"/>
    <s v="Nescafe"/>
  </r>
  <r>
    <n v="499"/>
    <n v="396"/>
    <n v="482"/>
    <n v="2"/>
    <n v="964"/>
    <d v="2024-04-26T00:00:00"/>
    <x v="12"/>
    <n v="362"/>
    <s v="Молоко"/>
    <n v="323.86666666666667"/>
    <n v="0.48826677645121452"/>
    <s v="Домик в деревне"/>
  </r>
  <r>
    <n v="500"/>
    <n v="323"/>
    <n v="64"/>
    <n v="4"/>
    <n v="256"/>
    <d v="2024-02-27T00:00:00"/>
    <x v="1"/>
    <n v="265"/>
    <s v="Рыба"/>
    <n v="244.94444444444446"/>
    <n v="-0.73871626219097308"/>
    <s v="Меридиан"/>
  </r>
  <r>
    <n v="501"/>
    <n v="451"/>
    <n v="187"/>
    <n v="4"/>
    <n v="748"/>
    <d v="2023-08-22T00:00:00"/>
    <x v="11"/>
    <n v="164"/>
    <s v="Рис"/>
    <n v="287.05263157894734"/>
    <n v="-0.34855152181884852"/>
    <s v="Белый Злат"/>
  </r>
  <r>
    <n v="502"/>
    <n v="348"/>
    <n v="461"/>
    <n v="3"/>
    <n v="1383"/>
    <d v="2024-02-22T00:00:00"/>
    <x v="10"/>
    <n v="364"/>
    <s v="Чипсы"/>
    <n v="294.20833333333331"/>
    <n v="0.56691686729924951"/>
    <s v="Estrella"/>
  </r>
  <r>
    <n v="503"/>
    <n v="111"/>
    <n v="321"/>
    <n v="5"/>
    <n v="1605"/>
    <d v="2023-07-24T00:00:00"/>
    <x v="9"/>
    <n v="19"/>
    <s v="Сахар"/>
    <n v="278.32"/>
    <n v="0.15334866340902553"/>
    <s v="Сладов"/>
  </r>
  <r>
    <n v="504"/>
    <n v="234"/>
    <n v="244"/>
    <n v="3"/>
    <n v="732"/>
    <d v="2023-06-04T00:00:00"/>
    <x v="12"/>
    <n v="453"/>
    <s v="Чай"/>
    <n v="297.81818181818181"/>
    <n v="-0.18070818070818073"/>
    <s v="Greenfield"/>
  </r>
  <r>
    <n v="505"/>
    <n v="336"/>
    <n v="416"/>
    <n v="2"/>
    <n v="832"/>
    <d v="2023-09-04T00:00:00"/>
    <x v="4"/>
    <n v="335"/>
    <s v="Чипсы"/>
    <n v="273.08333333333331"/>
    <n v="0.52334452242905116"/>
    <s v="Estrella"/>
  </r>
  <r>
    <n v="506"/>
    <n v="441"/>
    <n v="293"/>
    <n v="3"/>
    <n v="879"/>
    <d v="2023-12-14T00:00:00"/>
    <x v="16"/>
    <n v="136"/>
    <s v="Чай"/>
    <n v="265.87878787878788"/>
    <n v="0.10200592660132202"/>
    <s v="Lipton"/>
  </r>
  <r>
    <n v="507"/>
    <n v="481"/>
    <n v="63"/>
    <n v="1"/>
    <n v="63"/>
    <d v="2024-01-10T00:00:00"/>
    <x v="4"/>
    <n v="388"/>
    <s v="Чипсы"/>
    <n v="343.29166666666669"/>
    <n v="-0.81648258283772301"/>
    <s v="Pringles"/>
  </r>
  <r>
    <n v="508"/>
    <n v="403"/>
    <n v="240"/>
    <n v="1"/>
    <n v="240"/>
    <d v="2024-03-08T00:00:00"/>
    <x v="2"/>
    <n v="341"/>
    <s v="Чай"/>
    <n v="253.53125"/>
    <n v="-5.3371132749907568E-2"/>
    <s v="Ахмад"/>
  </r>
  <r>
    <n v="509"/>
    <n v="137"/>
    <n v="432"/>
    <n v="5"/>
    <n v="2160"/>
    <d v="2023-07-24T00:00:00"/>
    <x v="14"/>
    <n v="185"/>
    <s v="Фрукты"/>
    <n v="278.40909090909093"/>
    <n v="0.55167346938775497"/>
    <s v="Экзотик"/>
  </r>
  <r>
    <n v="510"/>
    <n v="246"/>
    <n v="196"/>
    <n v="5"/>
    <n v="980"/>
    <d v="2023-08-30T00:00:00"/>
    <x v="7"/>
    <n v="437"/>
    <s v="Сыр"/>
    <n v="309"/>
    <n v="-0.36569579288025889"/>
    <s v="President"/>
  </r>
  <r>
    <n v="511"/>
    <n v="4"/>
    <n v="493"/>
    <n v="4"/>
    <n v="1972"/>
    <d v="2023-08-17T00:00:00"/>
    <x v="8"/>
    <n v="263"/>
    <s v="Рис"/>
    <n v="293.26315789473682"/>
    <n v="0.68108399138549913"/>
    <s v="Белый Злат"/>
  </r>
  <r>
    <n v="512"/>
    <n v="484"/>
    <n v="436"/>
    <n v="2"/>
    <n v="872"/>
    <d v="2024-04-23T00:00:00"/>
    <x v="7"/>
    <n v="358"/>
    <s v="Печенье"/>
    <n v="309.57692307692309"/>
    <n v="0.40837371102000231"/>
    <s v="КДВ"/>
  </r>
  <r>
    <n v="513"/>
    <n v="60"/>
    <n v="412"/>
    <n v="5"/>
    <n v="2060"/>
    <d v="2023-01-04T00:00:00"/>
    <x v="9"/>
    <n v="377"/>
    <s v="Кофе"/>
    <n v="283.72727272727275"/>
    <n v="0.45209868631848749"/>
    <s v="Jacobs"/>
  </r>
  <r>
    <n v="514"/>
    <n v="477"/>
    <n v="117"/>
    <n v="3"/>
    <n v="351"/>
    <d v="2023-11-17T00:00:00"/>
    <x v="15"/>
    <n v="450"/>
    <s v="Макароны"/>
    <n v="260.969696969697"/>
    <n v="-0.55167208546214597"/>
    <s v="Борилла"/>
  </r>
  <r>
    <n v="515"/>
    <n v="174"/>
    <n v="301"/>
    <n v="4"/>
    <n v="1204"/>
    <d v="2024-03-31T00:00:00"/>
    <x v="6"/>
    <n v="210"/>
    <s v="Чай"/>
    <n v="274"/>
    <n v="9.8540145985401395E-2"/>
    <s v="Ахмад"/>
  </r>
  <r>
    <n v="516"/>
    <n v="240"/>
    <n v="156"/>
    <n v="4"/>
    <n v="624"/>
    <d v="2024-01-26T00:00:00"/>
    <x v="15"/>
    <n v="67"/>
    <s v="Макароны"/>
    <n v="247.45454545454547"/>
    <n v="-0.36958119030124914"/>
    <s v="Борилла"/>
  </r>
  <r>
    <n v="517"/>
    <n v="299"/>
    <n v="141"/>
    <n v="4"/>
    <n v="564"/>
    <d v="2023-12-09T00:00:00"/>
    <x v="10"/>
    <n v="125"/>
    <s v="Чай"/>
    <n v="303.09375"/>
    <n v="-0.53479740179399937"/>
    <s v="Lipton"/>
  </r>
  <r>
    <n v="518"/>
    <n v="481"/>
    <n v="463"/>
    <n v="2"/>
    <n v="926"/>
    <d v="2023-09-02T00:00:00"/>
    <x v="14"/>
    <n v="213"/>
    <s v="Чипсы"/>
    <n v="257"/>
    <n v="0.80155642023346307"/>
    <s v="Pringles"/>
  </r>
  <r>
    <n v="519"/>
    <n v="213"/>
    <n v="432"/>
    <n v="3"/>
    <n v="1296"/>
    <d v="2023-09-27T00:00:00"/>
    <x v="13"/>
    <n v="254"/>
    <s v="Сахар"/>
    <n v="305.54166666666669"/>
    <n v="0.41388244920223638"/>
    <s v="Продимекс"/>
  </r>
  <r>
    <n v="520"/>
    <n v="484"/>
    <n v="238"/>
    <n v="2"/>
    <n v="476"/>
    <d v="2024-03-13T00:00:00"/>
    <x v="6"/>
    <n v="252"/>
    <s v="Печенье"/>
    <n v="234.03846153846155"/>
    <n v="1.692686935086285E-2"/>
    <s v="КДВ"/>
  </r>
  <r>
    <n v="521"/>
    <n v="479"/>
    <n v="131"/>
    <n v="5"/>
    <n v="655"/>
    <d v="2023-02-08T00:00:00"/>
    <x v="4"/>
    <n v="164"/>
    <s v="Овощи"/>
    <n v="264.38888888888891"/>
    <n v="-0.50451775583105696"/>
    <s v="Гавриш"/>
  </r>
  <r>
    <n v="522"/>
    <n v="159"/>
    <n v="225"/>
    <n v="1"/>
    <n v="225"/>
    <d v="2023-03-31T00:00:00"/>
    <x v="13"/>
    <n v="258"/>
    <s v="Крупа"/>
    <n v="284.29411764705884"/>
    <n v="-0.20856610800744879"/>
    <s v="Националь"/>
  </r>
  <r>
    <n v="523"/>
    <n v="110"/>
    <n v="279"/>
    <n v="1"/>
    <n v="279"/>
    <d v="2024-01-20T00:00:00"/>
    <x v="10"/>
    <n v="290"/>
    <s v="Макароны"/>
    <n v="283.84375"/>
    <n v="-1.7064846416382284E-2"/>
    <s v="Паста Зара"/>
  </r>
  <r>
    <n v="524"/>
    <n v="224"/>
    <n v="161"/>
    <n v="2"/>
    <n v="322"/>
    <d v="2023-09-08T00:00:00"/>
    <x v="10"/>
    <n v="336"/>
    <s v="Чипсы"/>
    <n v="254.45833333333334"/>
    <n v="-0.36728344522678891"/>
    <s v="Pringles"/>
  </r>
  <r>
    <n v="525"/>
    <n v="126"/>
    <n v="267"/>
    <n v="1"/>
    <n v="267"/>
    <d v="2023-03-04T00:00:00"/>
    <x v="16"/>
    <n v="437"/>
    <s v="Сахар"/>
    <n v="284.75"/>
    <n v="-6.2335381913959598E-2"/>
    <s v="Русский сахар"/>
  </r>
  <r>
    <n v="526"/>
    <n v="344"/>
    <n v="110"/>
    <n v="4"/>
    <n v="440"/>
    <d v="2023-12-24T00:00:00"/>
    <x v="17"/>
    <n v="294"/>
    <s v="Сок"/>
    <n v="272.14814814814815"/>
    <n v="-0.59580838323353302"/>
    <s v="Сады Придонья"/>
  </r>
  <r>
    <n v="527"/>
    <n v="447"/>
    <n v="316"/>
    <n v="1"/>
    <n v="316"/>
    <d v="2023-07-14T00:00:00"/>
    <x v="9"/>
    <n v="297"/>
    <s v="Йогурт"/>
    <n v="274.16000000000003"/>
    <n v="0.15261161365625897"/>
    <s v="Эрманн"/>
  </r>
  <r>
    <n v="528"/>
    <n v="450"/>
    <n v="228"/>
    <n v="4"/>
    <n v="912"/>
    <d v="2023-09-24T00:00:00"/>
    <x v="7"/>
    <n v="27"/>
    <s v="Хлеб"/>
    <n v="266"/>
    <n v="-0.1428571428571429"/>
    <s v="Хлебный Дом"/>
  </r>
  <r>
    <n v="529"/>
    <n v="60"/>
    <n v="100"/>
    <n v="1"/>
    <n v="100"/>
    <d v="2024-04-15T00:00:00"/>
    <x v="19"/>
    <n v="102"/>
    <s v="Кофе"/>
    <n v="253.22727272727272"/>
    <n v="-0.60509782803805412"/>
    <s v="Jacobs"/>
  </r>
  <r>
    <n v="530"/>
    <n v="42"/>
    <n v="332"/>
    <n v="2"/>
    <n v="664"/>
    <d v="2024-01-10T00:00:00"/>
    <x v="0"/>
    <n v="323"/>
    <s v="Рис"/>
    <n v="248.22222222222223"/>
    <n v="0.33751119068934643"/>
    <s v="Мистраль"/>
  </r>
  <r>
    <n v="531"/>
    <n v="267"/>
    <n v="65"/>
    <n v="2"/>
    <n v="130"/>
    <d v="2023-08-04T00:00:00"/>
    <x v="17"/>
    <n v="53"/>
    <s v="Овощи"/>
    <n v="289.83333333333331"/>
    <n v="-0.77573317998849911"/>
    <s v="Семко"/>
  </r>
  <r>
    <n v="532"/>
    <n v="161"/>
    <n v="489"/>
    <n v="5"/>
    <n v="2445"/>
    <d v="2023-07-10T00:00:00"/>
    <x v="5"/>
    <n v="143"/>
    <s v="Молоко"/>
    <n v="326"/>
    <n v="0.5"/>
    <s v="Простоквашино"/>
  </r>
  <r>
    <n v="533"/>
    <n v="83"/>
    <n v="315"/>
    <n v="2"/>
    <n v="630"/>
    <d v="2024-03-18T00:00:00"/>
    <x v="8"/>
    <n v="135"/>
    <s v="Сок"/>
    <n v="277"/>
    <n v="0.13718411552346566"/>
    <s v="Сады Придонья"/>
  </r>
  <r>
    <n v="534"/>
    <n v="315"/>
    <n v="348"/>
    <n v="2"/>
    <n v="696"/>
    <d v="2023-03-17T00:00:00"/>
    <x v="4"/>
    <n v="402"/>
    <s v="Йогурт"/>
    <n v="237.12"/>
    <n v="0.46761133603238858"/>
    <s v="Чудо"/>
  </r>
  <r>
    <n v="535"/>
    <n v="121"/>
    <n v="77"/>
    <n v="1"/>
    <n v="77"/>
    <d v="2023-05-01T00:00:00"/>
    <x v="3"/>
    <n v="279"/>
    <s v="Чипсы"/>
    <n v="273"/>
    <n v="-0.71794871794871795"/>
    <s v="Pringles"/>
  </r>
  <r>
    <n v="536"/>
    <n v="371"/>
    <n v="62"/>
    <n v="5"/>
    <n v="310"/>
    <d v="2024-02-08T00:00:00"/>
    <x v="2"/>
    <n v="385"/>
    <s v="Сахар"/>
    <n v="233.04166666666666"/>
    <n v="-0.73395315573037723"/>
    <s v="Русский сахар"/>
  </r>
  <r>
    <n v="537"/>
    <n v="169"/>
    <n v="429"/>
    <n v="2"/>
    <n v="858"/>
    <d v="2023-12-29T00:00:00"/>
    <x v="18"/>
    <n v="326"/>
    <s v="Фрукты"/>
    <n v="245.0952380952381"/>
    <n v="0.75034000388575861"/>
    <s v="Фруктовый Рай"/>
  </r>
  <r>
    <n v="538"/>
    <n v="433"/>
    <n v="115"/>
    <n v="4"/>
    <n v="460"/>
    <d v="2023-10-04T00:00:00"/>
    <x v="17"/>
    <n v="138"/>
    <s v="Рыба"/>
    <n v="306.625"/>
    <n v="-0.62494904198940071"/>
    <s v="Меридиан"/>
  </r>
  <r>
    <n v="539"/>
    <n v="43"/>
    <n v="158"/>
    <n v="5"/>
    <n v="790"/>
    <d v="2024-04-15T00:00:00"/>
    <x v="8"/>
    <n v="271"/>
    <s v="Печенье"/>
    <n v="255.61538461538461"/>
    <n v="-0.38188383990370145"/>
    <s v="КДВ"/>
  </r>
  <r>
    <n v="540"/>
    <n v="453"/>
    <n v="318"/>
    <n v="4"/>
    <n v="1272"/>
    <d v="2024-03-04T00:00:00"/>
    <x v="8"/>
    <n v="408"/>
    <s v="Макароны"/>
    <n v="275.375"/>
    <n v="0.15478892419428059"/>
    <s v="Макфа"/>
  </r>
  <r>
    <n v="541"/>
    <n v="403"/>
    <n v="184"/>
    <n v="5"/>
    <n v="920"/>
    <d v="2024-03-27T00:00:00"/>
    <x v="3"/>
    <n v="444"/>
    <s v="Чай"/>
    <n v="263.2"/>
    <n v="-0.30091185410334342"/>
    <s v="Ахмад"/>
  </r>
  <r>
    <n v="542"/>
    <n v="248"/>
    <n v="497"/>
    <n v="2"/>
    <n v="994"/>
    <d v="2023-05-05T00:00:00"/>
    <x v="9"/>
    <n v="116"/>
    <s v="Конфеты"/>
    <n v="234.11111111111111"/>
    <n v="1.1229235880398671"/>
    <s v="Красный Октябрь"/>
  </r>
  <r>
    <n v="543"/>
    <n v="492"/>
    <n v="469"/>
    <n v="4"/>
    <n v="1876"/>
    <d v="2024-04-04T00:00:00"/>
    <x v="2"/>
    <n v="38"/>
    <s v="Рыба"/>
    <n v="275"/>
    <n v="0.70545454545454556"/>
    <s v="Русское море"/>
  </r>
  <r>
    <n v="544"/>
    <n v="428"/>
    <n v="263"/>
    <n v="4"/>
    <n v="1052"/>
    <d v="2024-04-03T00:00:00"/>
    <x v="14"/>
    <n v="136"/>
    <s v="Конфеты"/>
    <n v="254.7037037037037"/>
    <n v="3.2572342591246306E-2"/>
    <s v="Бабаевский"/>
  </r>
  <r>
    <n v="545"/>
    <n v="91"/>
    <n v="335"/>
    <n v="2"/>
    <n v="670"/>
    <d v="2023-09-17T00:00:00"/>
    <x v="15"/>
    <n v="310"/>
    <s v="Сыр"/>
    <n v="293.8125"/>
    <n v="0.14018293980004248"/>
    <s v="Сырная долина"/>
  </r>
  <r>
    <n v="546"/>
    <n v="122"/>
    <n v="309"/>
    <n v="3"/>
    <n v="927"/>
    <d v="2023-05-27T00:00:00"/>
    <x v="11"/>
    <n v="263"/>
    <s v="Фрукты"/>
    <n v="248.2"/>
    <n v="0.24496373892022572"/>
    <s v="Фрукты-Ягоды"/>
  </r>
  <r>
    <n v="547"/>
    <n v="444"/>
    <n v="59"/>
    <n v="2"/>
    <n v="118"/>
    <d v="2023-12-03T00:00:00"/>
    <x v="19"/>
    <n v="381"/>
    <s v="Йогурт"/>
    <n v="267.64"/>
    <n v="-0.7795546256164998"/>
    <s v="Эрманн"/>
  </r>
  <r>
    <n v="548"/>
    <n v="334"/>
    <n v="459"/>
    <n v="5"/>
    <n v="2295"/>
    <d v="2023-08-08T00:00:00"/>
    <x v="0"/>
    <n v="167"/>
    <s v="Молоко"/>
    <n v="230.69230769230768"/>
    <n v="0.98966322107369131"/>
    <s v="Домик в деревне"/>
  </r>
  <r>
    <n v="549"/>
    <n v="431"/>
    <n v="149"/>
    <n v="5"/>
    <n v="745"/>
    <d v="2023-12-11T00:00:00"/>
    <x v="15"/>
    <n v="12"/>
    <s v="Овощи"/>
    <n v="234.41176470588235"/>
    <n v="-0.364366373902133"/>
    <s v="Гавриш"/>
  </r>
  <r>
    <n v="550"/>
    <n v="62"/>
    <n v="88"/>
    <n v="1"/>
    <n v="88"/>
    <d v="2023-01-24T00:00:00"/>
    <x v="6"/>
    <n v="44"/>
    <s v="Рыба"/>
    <n v="256.125"/>
    <n v="-0.65641776476329916"/>
    <s v="Балтийский берег"/>
  </r>
  <r>
    <n v="551"/>
    <n v="458"/>
    <n v="79"/>
    <n v="2"/>
    <n v="158"/>
    <d v="2023-04-07T00:00:00"/>
    <x v="14"/>
    <n v="133"/>
    <s v="Макароны"/>
    <n v="258.09375"/>
    <n v="-0.69390967429470884"/>
    <s v="Борилла"/>
  </r>
  <r>
    <n v="552"/>
    <n v="119"/>
    <n v="369"/>
    <n v="2"/>
    <n v="738"/>
    <d v="2023-06-28T00:00:00"/>
    <x v="12"/>
    <n v="21"/>
    <s v="Печенье"/>
    <n v="306.52"/>
    <n v="0.20383661751272353"/>
    <s v="КДВ"/>
  </r>
  <r>
    <n v="553"/>
    <n v="388"/>
    <n v="107"/>
    <n v="1"/>
    <n v="107"/>
    <d v="2023-07-30T00:00:00"/>
    <x v="4"/>
    <n v="179"/>
    <s v="Рыба"/>
    <n v="297.5"/>
    <n v="-0.64033613445378146"/>
    <s v="Меридиан"/>
  </r>
  <r>
    <n v="554"/>
    <n v="303"/>
    <n v="258"/>
    <n v="4"/>
    <n v="1032"/>
    <d v="2023-05-30T00:00:00"/>
    <x v="10"/>
    <n v="300"/>
    <s v="Фрукты"/>
    <n v="283.35000000000002"/>
    <n v="-8.9465325569084264E-2"/>
    <s v="Фруктовый Рай"/>
  </r>
  <r>
    <n v="555"/>
    <n v="160"/>
    <n v="400"/>
    <n v="3"/>
    <n v="1200"/>
    <d v="2023-09-12T00:00:00"/>
    <x v="19"/>
    <n v="134"/>
    <s v="Крупа"/>
    <n v="171.4"/>
    <n v="1.3337222870478413"/>
    <s v="Мистраль"/>
  </r>
  <r>
    <n v="556"/>
    <n v="66"/>
    <n v="230"/>
    <n v="2"/>
    <n v="460"/>
    <d v="2023-05-28T00:00:00"/>
    <x v="13"/>
    <n v="391"/>
    <s v="Кофе"/>
    <n v="296.8095238095238"/>
    <n v="-0.22509225092250917"/>
    <s v="Черная Карта"/>
  </r>
  <r>
    <n v="557"/>
    <n v="125"/>
    <n v="187"/>
    <n v="5"/>
    <n v="935"/>
    <d v="2023-04-11T00:00:00"/>
    <x v="15"/>
    <n v="54"/>
    <s v="Рис"/>
    <n v="239.70588235294119"/>
    <n v="-0.21987730061349697"/>
    <s v="Националь"/>
  </r>
  <r>
    <n v="558"/>
    <n v="280"/>
    <n v="234"/>
    <n v="2"/>
    <n v="468"/>
    <d v="2023-06-11T00:00:00"/>
    <x v="4"/>
    <n v="19"/>
    <s v="Сыр"/>
    <n v="298.78125"/>
    <n v="-0.21681832444304994"/>
    <s v="President"/>
  </r>
  <r>
    <n v="559"/>
    <n v="309"/>
    <n v="368"/>
    <n v="3"/>
    <n v="1104"/>
    <d v="2023-02-03T00:00:00"/>
    <x v="7"/>
    <n v="340"/>
    <s v="Конфеты"/>
    <n v="256.96296296296299"/>
    <n v="0.43211300086480242"/>
    <s v="Рот Фронт"/>
  </r>
  <r>
    <n v="560"/>
    <n v="317"/>
    <n v="267"/>
    <n v="3"/>
    <n v="801"/>
    <d v="2024-04-14T00:00:00"/>
    <x v="18"/>
    <n v="71"/>
    <s v="Сок"/>
    <n v="215.92592592592592"/>
    <n v="0.23653516295025723"/>
    <s v="Фруктовый сад"/>
  </r>
  <r>
    <n v="561"/>
    <n v="260"/>
    <n v="370"/>
    <n v="5"/>
    <n v="1850"/>
    <d v="2023-02-01T00:00:00"/>
    <x v="10"/>
    <n v="102"/>
    <s v="Соль"/>
    <n v="283.48"/>
    <n v="0.30520671652321152"/>
    <s v="Экстра"/>
  </r>
  <r>
    <n v="562"/>
    <n v="448"/>
    <n v="170"/>
    <n v="1"/>
    <n v="170"/>
    <d v="2023-05-29T00:00:00"/>
    <x v="18"/>
    <n v="43"/>
    <s v="Йогурт"/>
    <n v="268.24"/>
    <n v="-0.36623918878616168"/>
    <s v="Ростагроэкспорт"/>
  </r>
  <r>
    <n v="563"/>
    <n v="158"/>
    <n v="71"/>
    <n v="2"/>
    <n v="142"/>
    <d v="2023-05-05T00:00:00"/>
    <x v="5"/>
    <n v="29"/>
    <s v="Сахар"/>
    <n v="260.6521739130435"/>
    <n v="-0.72760633861551294"/>
    <s v="Сладов"/>
  </r>
  <r>
    <n v="564"/>
    <n v="274"/>
    <n v="472"/>
    <n v="3"/>
    <n v="1416"/>
    <d v="2024-04-26T00:00:00"/>
    <x v="1"/>
    <n v="272"/>
    <s v="Молоко"/>
    <n v="302"/>
    <n v="0.5629139072847682"/>
    <s v="Простоквашино"/>
  </r>
  <r>
    <n v="565"/>
    <n v="471"/>
    <n v="294"/>
    <n v="2"/>
    <n v="588"/>
    <d v="2023-07-05T00:00:00"/>
    <x v="3"/>
    <n v="370"/>
    <s v="Овощи"/>
    <n v="273.1764705882353"/>
    <n v="7.622739018087854E-2"/>
    <s v="Зеленая грядка"/>
  </r>
  <r>
    <n v="566"/>
    <n v="398"/>
    <n v="65"/>
    <n v="4"/>
    <n v="260"/>
    <d v="2023-05-09T00:00:00"/>
    <x v="7"/>
    <n v="165"/>
    <s v="Сок"/>
    <n v="311.5"/>
    <n v="-0.7913322632423756"/>
    <s v="Фруктовый сад"/>
  </r>
  <r>
    <n v="567"/>
    <n v="395"/>
    <n v="454"/>
    <n v="5"/>
    <n v="2270"/>
    <d v="2023-12-18T00:00:00"/>
    <x v="4"/>
    <n v="147"/>
    <s v="Соль"/>
    <n v="254.64"/>
    <n v="0.78290920515237206"/>
    <s v="Славянская"/>
  </r>
  <r>
    <n v="568"/>
    <n v="424"/>
    <n v="472"/>
    <n v="3"/>
    <n v="1416"/>
    <d v="2024-05-11T00:00:00"/>
    <x v="14"/>
    <n v="181"/>
    <s v="Печенье"/>
    <n v="309.13043478260869"/>
    <n v="0.52686357243319271"/>
    <s v="КДВ"/>
  </r>
  <r>
    <n v="569"/>
    <n v="474"/>
    <n v="261"/>
    <n v="2"/>
    <n v="522"/>
    <d v="2024-03-31T00:00:00"/>
    <x v="19"/>
    <n v="88"/>
    <s v="Молоко"/>
    <n v="293.23076923076923"/>
    <n v="-0.10991605456453302"/>
    <s v="Простоквашино"/>
  </r>
  <r>
    <n v="570"/>
    <n v="346"/>
    <n v="390"/>
    <n v="5"/>
    <n v="1950"/>
    <d v="2024-04-20T00:00:00"/>
    <x v="12"/>
    <n v="10"/>
    <s v="Чай"/>
    <n v="251.92592592592592"/>
    <n v="0.54807409585416056"/>
    <s v="Greenfield"/>
  </r>
  <r>
    <n v="571"/>
    <n v="132"/>
    <n v="497"/>
    <n v="4"/>
    <n v="1988"/>
    <d v="2023-03-02T00:00:00"/>
    <x v="19"/>
    <n v="364"/>
    <s v="Рыба"/>
    <n v="302.625"/>
    <n v="0.64229657166460141"/>
    <s v="Меридиан"/>
  </r>
  <r>
    <n v="572"/>
    <n v="17"/>
    <n v="363"/>
    <n v="4"/>
    <n v="1452"/>
    <d v="2023-09-22T00:00:00"/>
    <x v="12"/>
    <n v="277"/>
    <s v="Кофе"/>
    <n v="250.25"/>
    <n v="0.4505494505494505"/>
    <s v="Jacobs"/>
  </r>
  <r>
    <n v="573"/>
    <n v="63"/>
    <n v="251"/>
    <n v="1"/>
    <n v="251"/>
    <d v="2023-06-10T00:00:00"/>
    <x v="11"/>
    <n v="214"/>
    <s v="Рыба"/>
    <n v="248.375"/>
    <n v="1.0568696527428312E-2"/>
    <s v="Балтийский берег"/>
  </r>
  <r>
    <n v="574"/>
    <n v="89"/>
    <n v="492"/>
    <n v="2"/>
    <n v="984"/>
    <d v="2023-01-09T00:00:00"/>
    <x v="9"/>
    <n v="402"/>
    <s v="Конфеты"/>
    <n v="264.40740740740739"/>
    <n v="0.86076481299901952"/>
    <s v="Рот Фронт"/>
  </r>
  <r>
    <n v="575"/>
    <n v="260"/>
    <n v="449"/>
    <n v="1"/>
    <n v="449"/>
    <d v="2023-04-09T00:00:00"/>
    <x v="16"/>
    <n v="490"/>
    <s v="Соль"/>
    <n v="294.26086956521738"/>
    <n v="0.52585697399527187"/>
    <s v="Экстра"/>
  </r>
  <r>
    <n v="576"/>
    <n v="27"/>
    <n v="193"/>
    <n v="1"/>
    <n v="193"/>
    <d v="2023-05-15T00:00:00"/>
    <x v="7"/>
    <n v="151"/>
    <s v="Макароны"/>
    <n v="266.36666666666667"/>
    <n v="-0.27543486422225005"/>
    <s v="Паста Зара"/>
  </r>
  <r>
    <n v="577"/>
    <n v="221"/>
    <n v="406"/>
    <n v="3"/>
    <n v="1218"/>
    <d v="2023-03-14T00:00:00"/>
    <x v="19"/>
    <n v="409"/>
    <s v="Чипсы"/>
    <n v="248.0952380952381"/>
    <n v="0.636468330134357"/>
    <s v="Pringles"/>
  </r>
  <r>
    <n v="578"/>
    <n v="127"/>
    <n v="384"/>
    <n v="2"/>
    <n v="768"/>
    <d v="2023-03-25T00:00:00"/>
    <x v="11"/>
    <n v="348"/>
    <s v="Овощи"/>
    <n v="305.125"/>
    <n v="0.25850061450225326"/>
    <s v="Семко"/>
  </r>
  <r>
    <n v="579"/>
    <n v="464"/>
    <n v="356"/>
    <n v="4"/>
    <n v="1424"/>
    <d v="2023-04-15T00:00:00"/>
    <x v="11"/>
    <n v="255"/>
    <s v="Сыр"/>
    <n v="307.61290322580646"/>
    <n v="0.15729865771812079"/>
    <s v="Сырная долина"/>
  </r>
  <r>
    <n v="580"/>
    <n v="426"/>
    <n v="438"/>
    <n v="1"/>
    <n v="438"/>
    <d v="2023-01-06T00:00:00"/>
    <x v="2"/>
    <n v="27"/>
    <s v="Печенье"/>
    <n v="318.47826086956519"/>
    <n v="0.37529010238907867"/>
    <s v="Посиделкино"/>
  </r>
  <r>
    <n v="581"/>
    <n v="224"/>
    <n v="232"/>
    <n v="5"/>
    <n v="1160"/>
    <d v="2024-02-10T00:00:00"/>
    <x v="19"/>
    <n v="219"/>
    <s v="Чипсы"/>
    <n v="243.38095238095238"/>
    <n v="-4.6761886127959285E-2"/>
    <s v="Pringles"/>
  </r>
  <r>
    <n v="582"/>
    <n v="198"/>
    <n v="383"/>
    <n v="2"/>
    <n v="766"/>
    <d v="2024-04-11T00:00:00"/>
    <x v="5"/>
    <n v="272"/>
    <s v="Мясо"/>
    <n v="246.03846153846155"/>
    <n v="0.55666718774425505"/>
    <s v="Мираторг"/>
  </r>
  <r>
    <n v="583"/>
    <n v="233"/>
    <n v="419"/>
    <n v="5"/>
    <n v="2095"/>
    <d v="2024-01-13T00:00:00"/>
    <x v="17"/>
    <n v="388"/>
    <s v="Йогурт"/>
    <n v="289.39999999999998"/>
    <n v="0.4478230822391156"/>
    <s v="Ростагроэкспорт"/>
  </r>
  <r>
    <n v="584"/>
    <n v="355"/>
    <n v="210"/>
    <n v="1"/>
    <n v="210"/>
    <d v="2023-10-14T00:00:00"/>
    <x v="6"/>
    <n v="446"/>
    <s v="Кофе"/>
    <n v="250.38888888888889"/>
    <n v="-0.16130463723097399"/>
    <s v="Jacobs"/>
  </r>
  <r>
    <n v="585"/>
    <n v="118"/>
    <n v="214"/>
    <n v="2"/>
    <n v="428"/>
    <d v="2023-05-12T00:00:00"/>
    <x v="6"/>
    <n v="138"/>
    <s v="Сахар"/>
    <n v="271.85714285714283"/>
    <n v="-0.21282186022070404"/>
    <s v="Продимекс"/>
  </r>
  <r>
    <n v="586"/>
    <n v="414"/>
    <n v="115"/>
    <n v="2"/>
    <n v="230"/>
    <d v="2023-06-17T00:00:00"/>
    <x v="4"/>
    <n v="402"/>
    <s v="Фрукты"/>
    <n v="202.89473684210526"/>
    <n v="-0.43320363164721143"/>
    <s v="Экзотик"/>
  </r>
  <r>
    <n v="587"/>
    <n v="405"/>
    <n v="340"/>
    <n v="1"/>
    <n v="340"/>
    <d v="2023-10-14T00:00:00"/>
    <x v="3"/>
    <n v="351"/>
    <s v="Хлеб"/>
    <n v="299.86666666666667"/>
    <n v="0.13383726100489102"/>
    <s v="Каравай"/>
  </r>
  <r>
    <n v="588"/>
    <n v="313"/>
    <n v="392"/>
    <n v="5"/>
    <n v="1960"/>
    <d v="2023-07-02T00:00:00"/>
    <x v="0"/>
    <n v="40"/>
    <s v="Конфеты"/>
    <n v="287.11111111111109"/>
    <n v="0.36532507739938103"/>
    <s v="Бабаевский"/>
  </r>
  <r>
    <n v="589"/>
    <n v="113"/>
    <n v="378"/>
    <n v="1"/>
    <n v="378"/>
    <d v="2023-12-17T00:00:00"/>
    <x v="2"/>
    <n v="19"/>
    <s v="Сок"/>
    <n v="277.77272727272725"/>
    <n v="0.36082474226804129"/>
    <s v="Добрый"/>
  </r>
  <r>
    <n v="590"/>
    <n v="474"/>
    <n v="204"/>
    <n v="2"/>
    <n v="408"/>
    <d v="2024-02-27T00:00:00"/>
    <x v="15"/>
    <n v="153"/>
    <s v="Молоко"/>
    <n v="283.69230769230768"/>
    <n v="-0.28091106290672452"/>
    <s v="Простоквашино"/>
  </r>
  <r>
    <n v="591"/>
    <n v="361"/>
    <n v="69"/>
    <n v="1"/>
    <n v="69"/>
    <d v="2023-04-05T00:00:00"/>
    <x v="19"/>
    <n v="355"/>
    <s v="Мясо"/>
    <n v="271.11538461538464"/>
    <n v="-0.74549581500922124"/>
    <s v="Сава"/>
  </r>
  <r>
    <n v="592"/>
    <n v="291"/>
    <n v="455"/>
    <n v="5"/>
    <n v="2275"/>
    <d v="2023-08-04T00:00:00"/>
    <x v="10"/>
    <n v="245"/>
    <s v="Рыба"/>
    <n v="272.125"/>
    <n v="0.67202572347266876"/>
    <s v="Балтийский берег"/>
  </r>
  <r>
    <n v="593"/>
    <n v="360"/>
    <n v="137"/>
    <n v="2"/>
    <n v="274"/>
    <d v="2024-01-27T00:00:00"/>
    <x v="14"/>
    <n v="80"/>
    <s v="Соль"/>
    <n v="277.5"/>
    <n v="-0.50630630630630624"/>
    <s v="Славянская"/>
  </r>
  <r>
    <n v="594"/>
    <n v="182"/>
    <n v="152"/>
    <n v="3"/>
    <n v="456"/>
    <d v="2023-05-07T00:00:00"/>
    <x v="14"/>
    <n v="466"/>
    <s v="Соль"/>
    <n v="279.63636363636363"/>
    <n v="-0.45643693107932382"/>
    <s v="Экстра"/>
  </r>
  <r>
    <n v="595"/>
    <n v="490"/>
    <n v="170"/>
    <n v="5"/>
    <n v="850"/>
    <d v="2023-05-12T00:00:00"/>
    <x v="9"/>
    <n v="317"/>
    <s v="Сыр"/>
    <n v="223.51612903225808"/>
    <n v="-0.23942848895944591"/>
    <s v="Сырная долина"/>
  </r>
  <r>
    <n v="596"/>
    <n v="215"/>
    <n v="496"/>
    <n v="2"/>
    <n v="992"/>
    <d v="2024-04-22T00:00:00"/>
    <x v="4"/>
    <n v="342"/>
    <s v="Сок"/>
    <n v="307"/>
    <n v="0.61563517915309451"/>
    <s v="Фруктовый сад"/>
  </r>
  <r>
    <n v="597"/>
    <n v="137"/>
    <n v="411"/>
    <n v="1"/>
    <n v="411"/>
    <d v="2023-09-23T00:00:00"/>
    <x v="19"/>
    <n v="130"/>
    <s v="Фрукты"/>
    <n v="259.94444444444446"/>
    <n v="0.58110707416114549"/>
    <s v="Экзотик"/>
  </r>
  <r>
    <n v="598"/>
    <n v="75"/>
    <n v="240"/>
    <n v="4"/>
    <n v="960"/>
    <d v="2023-08-10T00:00:00"/>
    <x v="14"/>
    <n v="53"/>
    <s v="Печенье"/>
    <n v="289.13043478260869"/>
    <n v="-0.16992481203007515"/>
    <s v="Белогорье"/>
  </r>
  <r>
    <n v="599"/>
    <n v="359"/>
    <n v="302"/>
    <n v="4"/>
    <n v="1208"/>
    <d v="2023-09-26T00:00:00"/>
    <x v="14"/>
    <n v="122"/>
    <s v="Мясо"/>
    <n v="273.53846153846155"/>
    <n v="0.10404949381327322"/>
    <s v="Мираторг"/>
  </r>
  <r>
    <n v="600"/>
    <n v="364"/>
    <n v="138"/>
    <n v="4"/>
    <n v="552"/>
    <d v="2023-11-26T00:00:00"/>
    <x v="14"/>
    <n v="199"/>
    <s v="Сахар"/>
    <n v="283.72222222222223"/>
    <n v="-0.51360877227335033"/>
    <s v="Русский сахар"/>
  </r>
  <r>
    <n v="601"/>
    <n v="197"/>
    <n v="309"/>
    <n v="4"/>
    <n v="1236"/>
    <d v="2023-10-13T00:00:00"/>
    <x v="7"/>
    <n v="52"/>
    <s v="Печенье"/>
    <n v="244.7391304347826"/>
    <n v="0.26256883993604552"/>
    <s v="Юбилейное"/>
  </r>
  <r>
    <n v="602"/>
    <n v="157"/>
    <n v="473"/>
    <n v="5"/>
    <n v="2365"/>
    <d v="2023-03-27T00:00:00"/>
    <x v="14"/>
    <n v="477"/>
    <s v="Сыр"/>
    <n v="262.29032258064518"/>
    <n v="0.80334522198991509"/>
    <s v="President"/>
  </r>
  <r>
    <n v="603"/>
    <n v="105"/>
    <n v="187"/>
    <n v="1"/>
    <n v="187"/>
    <d v="2023-04-22T00:00:00"/>
    <x v="11"/>
    <n v="24"/>
    <s v="Фрукты"/>
    <n v="288.05555555555554"/>
    <n v="-0.35081967213114751"/>
    <s v="Фрукты-Ягоды"/>
  </r>
  <r>
    <n v="604"/>
    <n v="479"/>
    <n v="314"/>
    <n v="3"/>
    <n v="942"/>
    <d v="2024-05-17T00:00:00"/>
    <x v="8"/>
    <n v="293"/>
    <s v="Овощи"/>
    <n v="277.33333333333331"/>
    <n v="0.13221153846153855"/>
    <s v="Гавриш"/>
  </r>
  <r>
    <n v="605"/>
    <n v="285"/>
    <n v="122"/>
    <n v="5"/>
    <n v="610"/>
    <d v="2023-02-02T00:00:00"/>
    <x v="9"/>
    <n v="447"/>
    <s v="Макароны"/>
    <n v="277.17241379310343"/>
    <n v="-0.55984075640706643"/>
    <s v="Паста Зара"/>
  </r>
  <r>
    <n v="606"/>
    <n v="93"/>
    <n v="184"/>
    <n v="2"/>
    <n v="368"/>
    <d v="2023-09-18T00:00:00"/>
    <x v="11"/>
    <n v="163"/>
    <s v="Чай"/>
    <n v="271"/>
    <n v="-0.3210332103321033"/>
    <s v="Greenfield"/>
  </r>
  <r>
    <n v="607"/>
    <n v="199"/>
    <n v="172"/>
    <n v="3"/>
    <n v="516"/>
    <d v="2023-10-24T00:00:00"/>
    <x v="14"/>
    <n v="421"/>
    <s v="Макароны"/>
    <n v="292.51724137931035"/>
    <n v="-0.41200047153129793"/>
    <s v="Борилла"/>
  </r>
  <r>
    <n v="608"/>
    <n v="122"/>
    <n v="482"/>
    <n v="4"/>
    <n v="1928"/>
    <d v="2023-04-22T00:00:00"/>
    <x v="15"/>
    <n v="320"/>
    <s v="Фрукты"/>
    <n v="256.22222222222223"/>
    <n v="0.88117953165654805"/>
    <s v="Фрукты-Ягоды"/>
  </r>
  <r>
    <n v="609"/>
    <n v="415"/>
    <n v="350"/>
    <n v="1"/>
    <n v="350"/>
    <d v="2024-03-07T00:00:00"/>
    <x v="0"/>
    <n v="199"/>
    <s v="Чипсы"/>
    <n v="285.14999999999998"/>
    <n v="0.22742416272137489"/>
    <s v="Pringles"/>
  </r>
  <r>
    <n v="610"/>
    <n v="315"/>
    <n v="232"/>
    <n v="1"/>
    <n v="232"/>
    <d v="2023-01-03T00:00:00"/>
    <x v="5"/>
    <n v="247"/>
    <s v="Йогурт"/>
    <n v="273.52"/>
    <n v="-0.15179877157063459"/>
    <s v="Чудо"/>
  </r>
  <r>
    <n v="611"/>
    <n v="25"/>
    <n v="222"/>
    <n v="1"/>
    <n v="222"/>
    <d v="2023-11-15T00:00:00"/>
    <x v="3"/>
    <n v="364"/>
    <s v="Чипсы"/>
    <n v="264.39999999999998"/>
    <n v="-0.16036308623298023"/>
    <s v="Русская картошка"/>
  </r>
  <r>
    <n v="612"/>
    <n v="207"/>
    <n v="152"/>
    <n v="3"/>
    <n v="456"/>
    <d v="2023-10-23T00:00:00"/>
    <x v="3"/>
    <n v="173"/>
    <s v="Сахар"/>
    <n v="247.83333333333334"/>
    <n v="-0.38668459986550108"/>
    <s v="Агросахар"/>
  </r>
  <r>
    <n v="613"/>
    <n v="180"/>
    <n v="284"/>
    <n v="1"/>
    <n v="284"/>
    <d v="2023-12-07T00:00:00"/>
    <x v="1"/>
    <n v="485"/>
    <s v="Чипсы"/>
    <n v="234.25"/>
    <n v="0.21237993596584848"/>
    <s v="Русская картошка"/>
  </r>
  <r>
    <n v="614"/>
    <n v="117"/>
    <n v="208"/>
    <n v="3"/>
    <n v="624"/>
    <d v="2024-04-15T00:00:00"/>
    <x v="0"/>
    <n v="401"/>
    <s v="Макароны"/>
    <n v="299.14285714285717"/>
    <n v="-0.3046800382043936"/>
    <s v="Роллтон"/>
  </r>
  <r>
    <n v="615"/>
    <n v="211"/>
    <n v="338"/>
    <n v="4"/>
    <n v="1352"/>
    <d v="2023-10-28T00:00:00"/>
    <x v="3"/>
    <n v="379"/>
    <s v="Овощи"/>
    <n v="234.07692307692307"/>
    <n v="0.44396976667762078"/>
    <s v="Овощной ряд"/>
  </r>
  <r>
    <n v="616"/>
    <n v="26"/>
    <n v="143"/>
    <n v="2"/>
    <n v="286"/>
    <d v="2024-04-15T00:00:00"/>
    <x v="14"/>
    <n v="183"/>
    <s v="Мясо"/>
    <n v="282.08695652173913"/>
    <n v="-0.49306411837237973"/>
    <s v="Сава"/>
  </r>
  <r>
    <n v="617"/>
    <n v="22"/>
    <n v="217"/>
    <n v="3"/>
    <n v="651"/>
    <d v="2023-06-17T00:00:00"/>
    <x v="12"/>
    <n v="37"/>
    <s v="Конфеты"/>
    <n v="257.56"/>
    <n v="-0.15747786923435314"/>
    <s v="Бабаевский"/>
  </r>
  <r>
    <n v="618"/>
    <n v="150"/>
    <n v="347"/>
    <n v="3"/>
    <n v="1041"/>
    <d v="2023-02-22T00:00:00"/>
    <x v="2"/>
    <n v="201"/>
    <s v="Рыба"/>
    <n v="316.71428571428572"/>
    <n v="9.5624718087505611E-2"/>
    <s v="Меридиан"/>
  </r>
  <r>
    <n v="619"/>
    <n v="268"/>
    <n v="55"/>
    <n v="2"/>
    <n v="110"/>
    <d v="2023-10-14T00:00:00"/>
    <x v="11"/>
    <n v="424"/>
    <s v="Рис"/>
    <n v="244.8125"/>
    <n v="-0.77533826908348225"/>
    <s v="Мистраль"/>
  </r>
  <r>
    <n v="620"/>
    <n v="67"/>
    <n v="142"/>
    <n v="4"/>
    <n v="568"/>
    <d v="2023-11-26T00:00:00"/>
    <x v="0"/>
    <n v="69"/>
    <s v="Йогурт"/>
    <n v="299.8"/>
    <n v="-0.52635090060040035"/>
    <s v="Чудо"/>
  </r>
  <r>
    <n v="621"/>
    <n v="453"/>
    <n v="459"/>
    <n v="1"/>
    <n v="459"/>
    <d v="2023-07-29T00:00:00"/>
    <x v="7"/>
    <n v="498"/>
    <s v="Макароны"/>
    <n v="245.60714285714286"/>
    <n v="0.86883815617274962"/>
    <s v="Макфа"/>
  </r>
  <r>
    <n v="622"/>
    <n v="191"/>
    <n v="58"/>
    <n v="1"/>
    <n v="58"/>
    <d v="2023-02-24T00:00:00"/>
    <x v="11"/>
    <n v="237"/>
    <s v="Колбаса"/>
    <n v="272.39999999999998"/>
    <n v="-0.78707782672540383"/>
    <s v="Окраина"/>
  </r>
  <r>
    <n v="623"/>
    <n v="49"/>
    <n v="465"/>
    <n v="2"/>
    <n v="930"/>
    <d v="2023-08-12T00:00:00"/>
    <x v="2"/>
    <n v="365"/>
    <s v="Рис"/>
    <n v="215.26666666666668"/>
    <n v="1.1601114896252707"/>
    <s v="Агро-Альянс"/>
  </r>
  <r>
    <n v="624"/>
    <n v="313"/>
    <n v="152"/>
    <n v="1"/>
    <n v="152"/>
    <d v="2023-03-29T00:00:00"/>
    <x v="8"/>
    <n v="127"/>
    <s v="Конфеты"/>
    <n v="329.6"/>
    <n v="-0.53883495145631066"/>
    <s v="Бабаевский"/>
  </r>
  <r>
    <n v="625"/>
    <n v="245"/>
    <n v="144"/>
    <n v="4"/>
    <n v="576"/>
    <d v="2023-10-07T00:00:00"/>
    <x v="15"/>
    <n v="314"/>
    <s v="Сахар"/>
    <n v="244.11764705882354"/>
    <n v="-0.41012048192771089"/>
    <s v="Продимекс"/>
  </r>
  <r>
    <n v="626"/>
    <n v="194"/>
    <n v="478"/>
    <n v="3"/>
    <n v="1434"/>
    <d v="2023-02-03T00:00:00"/>
    <x v="8"/>
    <n v="403"/>
    <s v="Соль"/>
    <n v="277.75"/>
    <n v="0.72097209720972089"/>
    <s v="Салта"/>
  </r>
  <r>
    <n v="627"/>
    <n v="154"/>
    <n v="75"/>
    <n v="1"/>
    <n v="75"/>
    <d v="2024-03-27T00:00:00"/>
    <x v="6"/>
    <n v="255"/>
    <s v="Овощи"/>
    <n v="243.23076923076923"/>
    <n v="-0.69165085388994307"/>
    <s v="Зеленая грядка"/>
  </r>
  <r>
    <n v="628"/>
    <n v="462"/>
    <n v="147"/>
    <n v="5"/>
    <n v="735"/>
    <d v="2023-07-06T00:00:00"/>
    <x v="15"/>
    <n v="229"/>
    <s v="Рис"/>
    <n v="281.39999999999998"/>
    <n v="-0.4776119402985074"/>
    <s v="Белый Злат"/>
  </r>
  <r>
    <n v="629"/>
    <n v="310"/>
    <n v="404"/>
    <n v="4"/>
    <n v="1616"/>
    <d v="2023-04-15T00:00:00"/>
    <x v="3"/>
    <n v="179"/>
    <s v="Макароны"/>
    <n v="270.92857142857144"/>
    <n v="0.49116794094384386"/>
    <s v="Паста Зара"/>
  </r>
  <r>
    <n v="630"/>
    <n v="422"/>
    <n v="361"/>
    <n v="1"/>
    <n v="361"/>
    <d v="2024-03-10T00:00:00"/>
    <x v="7"/>
    <n v="277"/>
    <s v="Кофе"/>
    <n v="242.70588235294119"/>
    <n v="0.48739699466795927"/>
    <s v="Nescafe"/>
  </r>
  <r>
    <n v="631"/>
    <n v="453"/>
    <n v="404"/>
    <n v="5"/>
    <n v="2020"/>
    <d v="2023-07-01T00:00:00"/>
    <x v="0"/>
    <n v="460"/>
    <s v="Макароны"/>
    <n v="297.53571428571428"/>
    <n v="0.3578201896531028"/>
    <s v="Макфа"/>
  </r>
  <r>
    <n v="632"/>
    <n v="337"/>
    <n v="132"/>
    <n v="3"/>
    <n v="396"/>
    <d v="2023-03-18T00:00:00"/>
    <x v="18"/>
    <n v="434"/>
    <s v="Макароны"/>
    <n v="241.96428571428572"/>
    <n v="-0.45446494464944653"/>
    <s v="Паста Зара"/>
  </r>
  <r>
    <n v="633"/>
    <n v="258"/>
    <n v="333"/>
    <n v="4"/>
    <n v="1332"/>
    <d v="2023-04-02T00:00:00"/>
    <x v="3"/>
    <n v="62"/>
    <s v="Рыба"/>
    <n v="196.5"/>
    <n v="0.69465648854961826"/>
    <s v="Санта Бремор"/>
  </r>
  <r>
    <n v="634"/>
    <n v="111"/>
    <n v="420"/>
    <n v="1"/>
    <n v="420"/>
    <d v="2024-01-04T00:00:00"/>
    <x v="1"/>
    <n v="13"/>
    <s v="Сахар"/>
    <n v="293.64705882352939"/>
    <n v="0.43028846153846168"/>
    <s v="Сладов"/>
  </r>
  <r>
    <n v="635"/>
    <n v="4"/>
    <n v="151"/>
    <n v="4"/>
    <n v="604"/>
    <d v="2023-12-26T00:00:00"/>
    <x v="10"/>
    <n v="116"/>
    <s v="Рис"/>
    <n v="298.53333333333336"/>
    <n v="-0.49419383653416704"/>
    <s v="Белый Злат"/>
  </r>
  <r>
    <n v="636"/>
    <n v="266"/>
    <n v="141"/>
    <n v="5"/>
    <n v="705"/>
    <d v="2023-09-05T00:00:00"/>
    <x v="3"/>
    <n v="50"/>
    <s v="Рыба"/>
    <n v="302.57142857142856"/>
    <n v="-0.53399433427762033"/>
    <s v="Меридиан"/>
  </r>
  <r>
    <n v="637"/>
    <n v="143"/>
    <n v="339"/>
    <n v="1"/>
    <n v="339"/>
    <d v="2023-03-28T00:00:00"/>
    <x v="3"/>
    <n v="197"/>
    <s v="Сахар"/>
    <n v="309.76470588235293"/>
    <n v="9.4379035320926841E-2"/>
    <s v="Агросахар"/>
  </r>
  <r>
    <n v="638"/>
    <n v="475"/>
    <n v="206"/>
    <n v="3"/>
    <n v="618"/>
    <d v="2024-05-12T00:00:00"/>
    <x v="11"/>
    <n v="243"/>
    <s v="Хлеб"/>
    <n v="233.53846153846155"/>
    <n v="-0.11791831357048754"/>
    <s v="Русский Хлеб"/>
  </r>
  <r>
    <n v="639"/>
    <n v="52"/>
    <n v="105"/>
    <n v="2"/>
    <n v="210"/>
    <d v="2023-11-02T00:00:00"/>
    <x v="0"/>
    <n v="275"/>
    <s v="Соль"/>
    <n v="296.83333333333331"/>
    <n v="-0.6462661426165075"/>
    <s v="Илецкая"/>
  </r>
  <r>
    <n v="640"/>
    <n v="47"/>
    <n v="356"/>
    <n v="3"/>
    <n v="1068"/>
    <d v="2023-12-28T00:00:00"/>
    <x v="7"/>
    <n v="45"/>
    <s v="Мясо"/>
    <n v="279.27272727272725"/>
    <n v="0.27473958333333348"/>
    <s v="Снежана"/>
  </r>
  <r>
    <n v="641"/>
    <n v="122"/>
    <n v="240"/>
    <n v="1"/>
    <n v="240"/>
    <d v="2023-02-04T00:00:00"/>
    <x v="1"/>
    <n v="419"/>
    <s v="Фрукты"/>
    <n v="235"/>
    <n v="2.1276595744680771E-2"/>
    <s v="Фрукты-Ягоды"/>
  </r>
  <r>
    <n v="642"/>
    <n v="422"/>
    <n v="290"/>
    <n v="5"/>
    <n v="1450"/>
    <d v="2024-01-01T00:00:00"/>
    <x v="4"/>
    <n v="125"/>
    <s v="Кофе"/>
    <n v="227.76470588235293"/>
    <n v="0.27324380165289264"/>
    <s v="Nescafe"/>
  </r>
  <r>
    <n v="643"/>
    <n v="479"/>
    <n v="405"/>
    <n v="4"/>
    <n v="1620"/>
    <d v="2024-01-11T00:00:00"/>
    <x v="11"/>
    <n v="242"/>
    <s v="Овощи"/>
    <n v="271.07692307692309"/>
    <n v="0.49404086265607261"/>
    <s v="Гавриш"/>
  </r>
  <r>
    <n v="644"/>
    <n v="99"/>
    <n v="281"/>
    <n v="5"/>
    <n v="1405"/>
    <d v="2023-08-01T00:00:00"/>
    <x v="7"/>
    <n v="329"/>
    <s v="Овощи"/>
    <n v="277.69230769230768"/>
    <n v="1.1911357340720352E-2"/>
    <s v="Семко"/>
  </r>
  <r>
    <n v="645"/>
    <n v="272"/>
    <n v="207"/>
    <n v="5"/>
    <n v="1035"/>
    <d v="2023-05-28T00:00:00"/>
    <x v="19"/>
    <n v="42"/>
    <s v="Крупа"/>
    <n v="241.15384615384616"/>
    <n v="-0.14162679425837321"/>
    <s v="Ярмарка"/>
  </r>
  <r>
    <n v="646"/>
    <n v="493"/>
    <n v="378"/>
    <n v="2"/>
    <n v="756"/>
    <d v="2024-02-02T00:00:00"/>
    <x v="14"/>
    <n v="229"/>
    <s v="Овощи"/>
    <n v="219.76923076923077"/>
    <n v="0.71998599929996487"/>
    <s v="Овощной ряд"/>
  </r>
  <r>
    <n v="647"/>
    <n v="360"/>
    <n v="120"/>
    <n v="2"/>
    <n v="240"/>
    <d v="2023-02-03T00:00:00"/>
    <x v="19"/>
    <n v="306"/>
    <s v="Соль"/>
    <n v="289.22222222222223"/>
    <n v="-0.58509412216673073"/>
    <s v="Славянская"/>
  </r>
  <r>
    <n v="648"/>
    <n v="215"/>
    <n v="440"/>
    <n v="2"/>
    <n v="880"/>
    <d v="2024-03-30T00:00:00"/>
    <x v="10"/>
    <n v="292"/>
    <s v="Сок"/>
    <n v="276.05263157894734"/>
    <n v="0.593898951382269"/>
    <s v="Фруктовый сад"/>
  </r>
  <r>
    <n v="649"/>
    <n v="292"/>
    <n v="327"/>
    <n v="5"/>
    <n v="1635"/>
    <d v="2023-04-22T00:00:00"/>
    <x v="12"/>
    <n v="275"/>
    <s v="Колбаса"/>
    <n v="241.4"/>
    <n v="0.35459817729908871"/>
    <s v="Дымов"/>
  </r>
  <r>
    <n v="650"/>
    <n v="307"/>
    <n v="407"/>
    <n v="1"/>
    <n v="407"/>
    <d v="2023-01-24T00:00:00"/>
    <x v="12"/>
    <n v="103"/>
    <s v="Сыр"/>
    <n v="247.7037037037037"/>
    <n v="0.64309210526315796"/>
    <s v="Карат"/>
  </r>
  <r>
    <n v="651"/>
    <n v="473"/>
    <n v="343"/>
    <n v="5"/>
    <n v="1715"/>
    <d v="2023-06-09T00:00:00"/>
    <x v="3"/>
    <n v="460"/>
    <s v="Хлеб"/>
    <n v="344.53846153846155"/>
    <n v="-4.4652824291137039E-3"/>
    <s v="Хлебный Дом"/>
  </r>
  <r>
    <n v="652"/>
    <n v="112"/>
    <n v="237"/>
    <n v="3"/>
    <n v="711"/>
    <d v="2023-06-02T00:00:00"/>
    <x v="17"/>
    <n v="342"/>
    <s v="Молоко"/>
    <n v="244.90909090909091"/>
    <n v="-3.2293986636971028E-2"/>
    <s v="Беллакт"/>
  </r>
  <r>
    <n v="653"/>
    <n v="131"/>
    <n v="116"/>
    <n v="5"/>
    <n v="580"/>
    <d v="2023-09-15T00:00:00"/>
    <x v="1"/>
    <n v="246"/>
    <s v="Сок"/>
    <n v="240.73684210526315"/>
    <n v="-0.51814604285089638"/>
    <s v="Сады Придонья"/>
  </r>
  <r>
    <n v="654"/>
    <n v="230"/>
    <n v="453"/>
    <n v="3"/>
    <n v="1359"/>
    <d v="2024-02-02T00:00:00"/>
    <x v="19"/>
    <n v="175"/>
    <s v="Сок"/>
    <n v="254.63157894736841"/>
    <n v="0.77904092600248043"/>
    <s v="Фруктовый сад"/>
  </r>
  <r>
    <n v="655"/>
    <n v="39"/>
    <n v="375"/>
    <n v="2"/>
    <n v="750"/>
    <d v="2023-12-29T00:00:00"/>
    <x v="14"/>
    <n v="366"/>
    <s v="Сыр"/>
    <n v="253.66666666666666"/>
    <n v="0.47831800262812085"/>
    <s v="Сырная долина"/>
  </r>
  <r>
    <n v="656"/>
    <n v="481"/>
    <n v="374"/>
    <n v="5"/>
    <n v="1870"/>
    <d v="2023-06-22T00:00:00"/>
    <x v="14"/>
    <n v="254"/>
    <s v="Чипсы"/>
    <n v="289"/>
    <n v="0.29411764705882359"/>
    <s v="Pringles"/>
  </r>
  <r>
    <n v="657"/>
    <n v="438"/>
    <n v="81"/>
    <n v="4"/>
    <n v="324"/>
    <d v="2023-12-12T00:00:00"/>
    <x v="16"/>
    <n v="79"/>
    <s v="Кофе"/>
    <n v="285.375"/>
    <n v="-0.71616294349540077"/>
    <s v="Nescafe"/>
  </r>
  <r>
    <n v="658"/>
    <n v="316"/>
    <n v="428"/>
    <n v="3"/>
    <n v="1284"/>
    <d v="2024-04-05T00:00:00"/>
    <x v="4"/>
    <n v="70"/>
    <s v="Макароны"/>
    <n v="285.5"/>
    <n v="0.49912434325744304"/>
    <s v="Борилла"/>
  </r>
  <r>
    <n v="659"/>
    <n v="174"/>
    <n v="456"/>
    <n v="3"/>
    <n v="1368"/>
    <d v="2023-12-22T00:00:00"/>
    <x v="15"/>
    <n v="76"/>
    <s v="Чай"/>
    <n v="235.65217391304347"/>
    <n v="0.93505535055350553"/>
    <s v="Ахмад"/>
  </r>
  <r>
    <n v="660"/>
    <n v="228"/>
    <n v="247"/>
    <n v="4"/>
    <n v="988"/>
    <d v="2024-05-03T00:00:00"/>
    <x v="11"/>
    <n v="147"/>
    <s v="Рис"/>
    <n v="252.84615384615384"/>
    <n v="-2.3121387283236983E-2"/>
    <s v="Мистраль"/>
  </r>
  <r>
    <n v="661"/>
    <n v="269"/>
    <n v="455"/>
    <n v="5"/>
    <n v="2275"/>
    <d v="2023-06-27T00:00:00"/>
    <x v="3"/>
    <n v="345"/>
    <s v="Сахар"/>
    <n v="294.53333333333336"/>
    <n v="0.54481665912177446"/>
    <s v="Русский сахар"/>
  </r>
  <r>
    <n v="662"/>
    <n v="461"/>
    <n v="388"/>
    <n v="4"/>
    <n v="1552"/>
    <d v="2024-01-02T00:00:00"/>
    <x v="13"/>
    <n v="303"/>
    <s v="Фрукты"/>
    <n v="280"/>
    <n v="0.38571428571428568"/>
    <s v="Green Garden"/>
  </r>
  <r>
    <n v="663"/>
    <n v="151"/>
    <n v="496"/>
    <n v="3"/>
    <n v="1488"/>
    <d v="2023-09-12T00:00:00"/>
    <x v="14"/>
    <n v="436"/>
    <s v="Молоко"/>
    <n v="211.72727272727272"/>
    <n v="1.3426363246028341"/>
    <s v="Беллакт"/>
  </r>
  <r>
    <n v="664"/>
    <n v="386"/>
    <n v="295"/>
    <n v="3"/>
    <n v="885"/>
    <d v="2023-09-25T00:00:00"/>
    <x v="11"/>
    <n v="25"/>
    <s v="Крупа"/>
    <n v="275.15384615384613"/>
    <n v="7.212748112943812E-2"/>
    <s v="Увелка"/>
  </r>
  <r>
    <n v="665"/>
    <n v="452"/>
    <n v="226"/>
    <n v="4"/>
    <n v="904"/>
    <d v="2023-08-15T00:00:00"/>
    <x v="19"/>
    <n v="33"/>
    <s v="Фрукты"/>
    <n v="219.90909090909091"/>
    <n v="2.7697395618023979E-2"/>
    <s v="Экзотик"/>
  </r>
  <r>
    <n v="666"/>
    <n v="37"/>
    <n v="411"/>
    <n v="5"/>
    <n v="2055"/>
    <d v="2023-08-02T00:00:00"/>
    <x v="13"/>
    <n v="7"/>
    <s v="Соль"/>
    <n v="288.27777777777777"/>
    <n v="0.42570822894584692"/>
    <s v="Илецкая"/>
  </r>
  <r>
    <n v="667"/>
    <n v="27"/>
    <n v="301"/>
    <n v="1"/>
    <n v="301"/>
    <d v="2023-01-05T00:00:00"/>
    <x v="14"/>
    <n v="494"/>
    <s v="Макароны"/>
    <n v="285.11538461538464"/>
    <n v="5.5712936732766671E-2"/>
    <s v="Паста Зара"/>
  </r>
  <r>
    <n v="668"/>
    <n v="435"/>
    <n v="452"/>
    <n v="4"/>
    <n v="1808"/>
    <d v="2023-01-01T00:00:00"/>
    <x v="5"/>
    <n v="420"/>
    <s v="Мясо"/>
    <n v="256.40909090909093"/>
    <n v="0.76280801276369425"/>
    <s v="Снежана"/>
  </r>
  <r>
    <n v="669"/>
    <n v="101"/>
    <n v="293"/>
    <n v="1"/>
    <n v="293"/>
    <d v="2023-08-27T00:00:00"/>
    <x v="14"/>
    <n v="75"/>
    <s v="Чай"/>
    <n v="226.43478260869566"/>
    <n v="0.29397081413210446"/>
    <s v="Ахмад"/>
  </r>
  <r>
    <n v="670"/>
    <n v="423"/>
    <n v="382"/>
    <n v="2"/>
    <n v="764"/>
    <d v="2023-12-23T00:00:00"/>
    <x v="8"/>
    <n v="83"/>
    <s v="Чипсы"/>
    <n v="307.125"/>
    <n v="0.24379324379324374"/>
    <s v="Pringles"/>
  </r>
  <r>
    <n v="671"/>
    <n v="411"/>
    <n v="158"/>
    <n v="3"/>
    <n v="474"/>
    <d v="2023-05-24T00:00:00"/>
    <x v="8"/>
    <n v="109"/>
    <s v="Хлеб"/>
    <n v="220.5"/>
    <n v="-0.28344671201814053"/>
    <s v="Хлебный Дом"/>
  </r>
  <r>
    <n v="672"/>
    <n v="381"/>
    <n v="296"/>
    <n v="4"/>
    <n v="1184"/>
    <d v="2023-06-29T00:00:00"/>
    <x v="12"/>
    <n v="465"/>
    <s v="Рыба"/>
    <n v="268"/>
    <n v="0.10447761194029859"/>
    <s v="Русское море"/>
  </r>
  <r>
    <n v="673"/>
    <n v="400"/>
    <n v="345"/>
    <n v="2"/>
    <n v="690"/>
    <d v="2023-08-05T00:00:00"/>
    <x v="14"/>
    <n v="18"/>
    <s v="Молоко"/>
    <n v="281.7"/>
    <n v="0.22470713525026631"/>
    <s v="Беллакт"/>
  </r>
  <r>
    <n v="674"/>
    <n v="389"/>
    <n v="155"/>
    <n v="4"/>
    <n v="620"/>
    <d v="2024-04-30T00:00:00"/>
    <x v="19"/>
    <n v="376"/>
    <s v="Чай"/>
    <n v="235.56521739130434"/>
    <n v="-0.34200812107788847"/>
    <s v="Ахмад"/>
  </r>
  <r>
    <n v="675"/>
    <n v="227"/>
    <n v="300"/>
    <n v="4"/>
    <n v="1200"/>
    <d v="2023-03-06T00:00:00"/>
    <x v="8"/>
    <n v="88"/>
    <s v="Макароны"/>
    <n v="254.12"/>
    <n v="0.18054462458680942"/>
    <s v="Макфа"/>
  </r>
  <r>
    <n v="676"/>
    <n v="243"/>
    <n v="371"/>
    <n v="3"/>
    <n v="1113"/>
    <d v="2023-06-04T00:00:00"/>
    <x v="1"/>
    <n v="352"/>
    <s v="Рис"/>
    <n v="296.38461538461536"/>
    <n v="0.25175188165066187"/>
    <s v="Белый Злат"/>
  </r>
  <r>
    <n v="677"/>
    <n v="187"/>
    <n v="273"/>
    <n v="3"/>
    <n v="819"/>
    <d v="2023-02-23T00:00:00"/>
    <x v="16"/>
    <n v="452"/>
    <s v="Макароны"/>
    <n v="261.64"/>
    <n v="4.3418437547775524E-2"/>
    <s v="Паста Зара"/>
  </r>
  <r>
    <n v="678"/>
    <n v="441"/>
    <n v="147"/>
    <n v="3"/>
    <n v="441"/>
    <d v="2023-07-10T00:00:00"/>
    <x v="9"/>
    <n v="449"/>
    <s v="Чай"/>
    <n v="285.21739130434781"/>
    <n v="-0.48460365853658538"/>
    <s v="Lipton"/>
  </r>
  <r>
    <n v="679"/>
    <n v="446"/>
    <n v="440"/>
    <n v="5"/>
    <n v="2200"/>
    <d v="2024-04-12T00:00:00"/>
    <x v="16"/>
    <n v="197"/>
    <s v="Чипсы"/>
    <n v="270.875"/>
    <n v="0.62436548223350252"/>
    <s v="Lay's"/>
  </r>
  <r>
    <n v="680"/>
    <n v="55"/>
    <n v="227"/>
    <n v="4"/>
    <n v="908"/>
    <d v="2024-02-16T00:00:00"/>
    <x v="0"/>
    <n v="70"/>
    <s v="Крупа"/>
    <n v="239.30769230769232"/>
    <n v="-5.1430408228865354E-2"/>
    <s v="Националь"/>
  </r>
  <r>
    <n v="681"/>
    <n v="27"/>
    <n v="415"/>
    <n v="4"/>
    <n v="1660"/>
    <d v="2023-10-30T00:00:00"/>
    <x v="17"/>
    <n v="345"/>
    <s v="Макароны"/>
    <n v="213.68"/>
    <n v="0.94215649569449633"/>
    <s v="Паста Зара"/>
  </r>
  <r>
    <n v="682"/>
    <n v="110"/>
    <n v="84"/>
    <n v="5"/>
    <n v="420"/>
    <d v="2023-04-13T00:00:00"/>
    <x v="5"/>
    <n v="225"/>
    <s v="Макароны"/>
    <n v="278.52"/>
    <n v="-0.69840585954330026"/>
    <s v="Паста Зара"/>
  </r>
  <r>
    <n v="683"/>
    <n v="196"/>
    <n v="196"/>
    <n v="4"/>
    <n v="784"/>
    <d v="2023-01-18T00:00:00"/>
    <x v="13"/>
    <n v="8"/>
    <s v="Конфеты"/>
    <n v="245.81818181818181"/>
    <n v="-0.2026627218934911"/>
    <s v="Рот Фронт"/>
  </r>
  <r>
    <n v="684"/>
    <n v="271"/>
    <n v="123"/>
    <n v="2"/>
    <n v="246"/>
    <d v="2024-02-28T00:00:00"/>
    <x v="3"/>
    <n v="11"/>
    <s v="Сыр"/>
    <n v="255.875"/>
    <n v="-0.51929653150952615"/>
    <s v="Сырная долина"/>
  </r>
  <r>
    <n v="685"/>
    <n v="189"/>
    <n v="356"/>
    <n v="1"/>
    <n v="356"/>
    <d v="2023-05-05T00:00:00"/>
    <x v="16"/>
    <n v="388"/>
    <s v="Хлеб"/>
    <n v="293"/>
    <n v="0.21501706484641647"/>
    <s v="Дарница"/>
  </r>
  <r>
    <n v="686"/>
    <n v="372"/>
    <n v="166"/>
    <n v="5"/>
    <n v="830"/>
    <d v="2024-05-19T00:00:00"/>
    <x v="15"/>
    <n v="40"/>
    <s v="Кофе"/>
    <n v="343.14285714285717"/>
    <n v="-0.51623646960865943"/>
    <s v="Черная Карта"/>
  </r>
  <r>
    <n v="687"/>
    <n v="205"/>
    <n v="156"/>
    <n v="4"/>
    <n v="624"/>
    <d v="2024-05-17T00:00:00"/>
    <x v="4"/>
    <n v="286"/>
    <s v="Макароны"/>
    <n v="276.27999999999997"/>
    <n v="-0.43535543651368169"/>
    <s v="Борилла"/>
  </r>
  <r>
    <n v="688"/>
    <n v="187"/>
    <n v="496"/>
    <n v="4"/>
    <n v="1984"/>
    <d v="2024-01-24T00:00:00"/>
    <x v="2"/>
    <n v="448"/>
    <s v="Макароны"/>
    <n v="267.68"/>
    <n v="0.85295875672444699"/>
    <s v="Паста Зара"/>
  </r>
  <r>
    <n v="689"/>
    <n v="194"/>
    <n v="257"/>
    <n v="5"/>
    <n v="1285"/>
    <d v="2023-07-15T00:00:00"/>
    <x v="1"/>
    <n v="291"/>
    <s v="Соль"/>
    <n v="351.84615384615387"/>
    <n v="-0.26956711849584614"/>
    <s v="Салта"/>
  </r>
  <r>
    <n v="690"/>
    <n v="51"/>
    <n v="476"/>
    <n v="2"/>
    <n v="952"/>
    <d v="2023-04-04T00:00:00"/>
    <x v="18"/>
    <n v="480"/>
    <s v="Колбаса"/>
    <n v="291.77777777777777"/>
    <n v="0.63137852246763138"/>
    <s v="Дымов"/>
  </r>
  <r>
    <n v="691"/>
    <n v="80"/>
    <n v="232"/>
    <n v="2"/>
    <n v="464"/>
    <d v="2023-07-09T00:00:00"/>
    <x v="8"/>
    <n v="418"/>
    <s v="Конфеты"/>
    <n v="252.18181818181819"/>
    <n v="-8.0028839221341075E-2"/>
    <s v="Красный Октябрь"/>
  </r>
  <r>
    <n v="692"/>
    <n v="474"/>
    <n v="252"/>
    <n v="3"/>
    <n v="756"/>
    <d v="2024-05-13T00:00:00"/>
    <x v="5"/>
    <n v="470"/>
    <s v="Молоко"/>
    <n v="323.2"/>
    <n v="-0.22029702970297027"/>
    <s v="Простоквашино"/>
  </r>
  <r>
    <n v="693"/>
    <n v="215"/>
    <n v="485"/>
    <n v="4"/>
    <n v="1940"/>
    <d v="2023-02-02T00:00:00"/>
    <x v="1"/>
    <n v="318"/>
    <s v="Сок"/>
    <n v="253.88235294117646"/>
    <n v="0.91033364226135305"/>
    <s v="Фруктовый сад"/>
  </r>
  <r>
    <n v="694"/>
    <n v="36"/>
    <n v="150"/>
    <n v="2"/>
    <n v="300"/>
    <d v="2023-08-19T00:00:00"/>
    <x v="12"/>
    <n v="283"/>
    <s v="Макароны"/>
    <n v="258.64"/>
    <n v="-0.42004330343334362"/>
    <s v="Роллтон"/>
  </r>
  <r>
    <n v="695"/>
    <n v="400"/>
    <n v="474"/>
    <n v="4"/>
    <n v="1896"/>
    <d v="2023-03-07T00:00:00"/>
    <x v="9"/>
    <n v="191"/>
    <s v="Молоко"/>
    <n v="241.2"/>
    <n v="0.96517412935323388"/>
    <s v="Беллакт"/>
  </r>
  <r>
    <n v="696"/>
    <n v="80"/>
    <n v="135"/>
    <n v="2"/>
    <n v="270"/>
    <d v="2024-01-05T00:00:00"/>
    <x v="9"/>
    <n v="123"/>
    <s v="Конфеты"/>
    <n v="212.1904761904762"/>
    <n v="-0.36377917414721728"/>
    <s v="Красный Октябрь"/>
  </r>
  <r>
    <n v="697"/>
    <n v="413"/>
    <n v="178"/>
    <n v="5"/>
    <n v="890"/>
    <d v="2023-06-18T00:00:00"/>
    <x v="2"/>
    <n v="380"/>
    <s v="Кофе"/>
    <n v="266.57142857142856"/>
    <n v="-0.33226152197213288"/>
    <s v="Jacobs"/>
  </r>
  <r>
    <n v="698"/>
    <n v="10"/>
    <n v="112"/>
    <n v="3"/>
    <n v="336"/>
    <d v="2024-02-28T00:00:00"/>
    <x v="2"/>
    <n v="442"/>
    <s v="Сок"/>
    <n v="221.41176470588235"/>
    <n v="-0.4941551540913921"/>
    <s v="Фруктовый сад"/>
  </r>
  <r>
    <n v="699"/>
    <n v="14"/>
    <n v="338"/>
    <n v="4"/>
    <n v="1352"/>
    <d v="2023-02-07T00:00:00"/>
    <x v="5"/>
    <n v="218"/>
    <s v="Сок"/>
    <n v="247.35294117647058"/>
    <n v="0.36646848989298464"/>
    <s v="Rich"/>
  </r>
  <r>
    <n v="700"/>
    <n v="423"/>
    <n v="277"/>
    <n v="5"/>
    <n v="1385"/>
    <d v="2023-08-05T00:00:00"/>
    <x v="4"/>
    <n v="331"/>
    <s v="Чипсы"/>
    <n v="233.25"/>
    <n v="0.187566988210075"/>
    <s v="Pringles"/>
  </r>
  <r>
    <n v="701"/>
    <n v="138"/>
    <n v="427"/>
    <n v="5"/>
    <n v="2135"/>
    <d v="2023-08-07T00:00:00"/>
    <x v="4"/>
    <n v="196"/>
    <s v="Сыр"/>
    <n v="301.04347826086956"/>
    <n v="0.41839976891969966"/>
    <s v="Сырная долина"/>
  </r>
  <r>
    <n v="702"/>
    <n v="498"/>
    <n v="169"/>
    <n v="4"/>
    <n v="676"/>
    <d v="2023-07-22T00:00:00"/>
    <x v="17"/>
    <n v="36"/>
    <s v="Молоко"/>
    <n v="267.10000000000002"/>
    <n v="-0.36727817296892551"/>
    <s v="Домик в деревне"/>
  </r>
  <r>
    <n v="703"/>
    <n v="46"/>
    <n v="228"/>
    <n v="5"/>
    <n v="1140"/>
    <d v="2023-04-01T00:00:00"/>
    <x v="3"/>
    <n v="272"/>
    <s v="Йогурт"/>
    <n v="225.1764705882353"/>
    <n v="1.2539184952978122E-2"/>
    <s v="Активиа"/>
  </r>
  <r>
    <n v="704"/>
    <n v="1"/>
    <n v="322"/>
    <n v="2"/>
    <n v="644"/>
    <d v="2024-05-10T00:00:00"/>
    <x v="15"/>
    <n v="22"/>
    <s v="Крупа"/>
    <n v="291"/>
    <n v="0.10652920962199319"/>
    <s v="Ярмарка"/>
  </r>
  <r>
    <n v="705"/>
    <n v="478"/>
    <n v="342"/>
    <n v="3"/>
    <n v="1026"/>
    <d v="2023-04-21T00:00:00"/>
    <x v="6"/>
    <n v="360"/>
    <s v="Конфеты"/>
    <n v="288.47619047619048"/>
    <n v="0.18553978210630562"/>
    <s v="Рот Фронт"/>
  </r>
  <r>
    <n v="706"/>
    <n v="444"/>
    <n v="315"/>
    <n v="4"/>
    <n v="1260"/>
    <d v="2023-04-25T00:00:00"/>
    <x v="4"/>
    <n v="414"/>
    <s v="Йогурт"/>
    <n v="254.94117647058823"/>
    <n v="0.23557914167051219"/>
    <s v="Эрманн"/>
  </r>
  <r>
    <n v="707"/>
    <n v="110"/>
    <n v="473"/>
    <n v="2"/>
    <n v="946"/>
    <d v="2024-03-22T00:00:00"/>
    <x v="17"/>
    <n v="152"/>
    <s v="Макароны"/>
    <n v="268.375"/>
    <n v="0.76245924545877974"/>
    <s v="Паста Зара"/>
  </r>
  <r>
    <n v="708"/>
    <n v="191"/>
    <n v="248"/>
    <n v="2"/>
    <n v="496"/>
    <d v="2023-08-10T00:00:00"/>
    <x v="11"/>
    <n v="177"/>
    <s v="Колбаса"/>
    <n v="259.2"/>
    <n v="-4.3209876543209846E-2"/>
    <s v="Окраина"/>
  </r>
  <r>
    <n v="709"/>
    <n v="198"/>
    <n v="335"/>
    <n v="3"/>
    <n v="1005"/>
    <d v="2023-08-26T00:00:00"/>
    <x v="10"/>
    <n v="111"/>
    <s v="Мясо"/>
    <n v="288.42105263157896"/>
    <n v="0.16149635036496335"/>
    <s v="Мираторг"/>
  </r>
  <r>
    <n v="710"/>
    <n v="93"/>
    <n v="343"/>
    <n v="3"/>
    <n v="1029"/>
    <d v="2023-01-04T00:00:00"/>
    <x v="18"/>
    <n v="281"/>
    <s v="Чай"/>
    <n v="258.73684210526318"/>
    <n v="0.32567127746135061"/>
    <s v="Greenfield"/>
  </r>
  <r>
    <n v="711"/>
    <n v="385"/>
    <n v="309"/>
    <n v="1"/>
    <n v="309"/>
    <d v="2023-06-23T00:00:00"/>
    <x v="6"/>
    <n v="177"/>
    <s v="Макароны"/>
    <n v="265.95833333333331"/>
    <n v="0.16183612721290941"/>
    <s v="Макфа"/>
  </r>
  <r>
    <n v="712"/>
    <n v="456"/>
    <n v="196"/>
    <n v="4"/>
    <n v="784"/>
    <d v="2023-03-21T00:00:00"/>
    <x v="4"/>
    <n v="446"/>
    <s v="Колбаса"/>
    <n v="383.8"/>
    <n v="-0.48931735278791033"/>
    <s v="Окраина"/>
  </r>
  <r>
    <n v="713"/>
    <n v="147"/>
    <n v="258"/>
    <n v="5"/>
    <n v="1290"/>
    <d v="2024-03-05T00:00:00"/>
    <x v="3"/>
    <n v="202"/>
    <s v="Конфеты"/>
    <n v="257.85000000000002"/>
    <n v="5.8173356602675419E-4"/>
    <s v="Бабаевский"/>
  </r>
  <r>
    <n v="714"/>
    <n v="47"/>
    <n v="496"/>
    <n v="2"/>
    <n v="992"/>
    <d v="2023-09-27T00:00:00"/>
    <x v="2"/>
    <n v="140"/>
    <s v="Мясо"/>
    <n v="273.73684210526318"/>
    <n v="0.81195923860795993"/>
    <s v="Снежана"/>
  </r>
  <r>
    <n v="715"/>
    <n v="369"/>
    <n v="202"/>
    <n v="5"/>
    <n v="1010"/>
    <d v="2023-06-23T00:00:00"/>
    <x v="13"/>
    <n v="321"/>
    <s v="Молоко"/>
    <n v="245.3"/>
    <n v="-0.17651854871585815"/>
    <s v="Домик в деревне"/>
  </r>
  <r>
    <n v="716"/>
    <n v="296"/>
    <n v="155"/>
    <n v="1"/>
    <n v="155"/>
    <d v="2024-02-27T00:00:00"/>
    <x v="18"/>
    <n v="188"/>
    <s v="Крупа"/>
    <n v="219.27272727272728"/>
    <n v="-0.29311774461028195"/>
    <s v="Мистраль"/>
  </r>
  <r>
    <n v="717"/>
    <n v="448"/>
    <n v="72"/>
    <n v="5"/>
    <n v="360"/>
    <d v="2024-04-27T00:00:00"/>
    <x v="10"/>
    <n v="63"/>
    <s v="Йогурт"/>
    <n v="232.6"/>
    <n v="-0.69045571797076533"/>
    <s v="Ростагроэкспорт"/>
  </r>
  <r>
    <n v="718"/>
    <n v="38"/>
    <n v="191"/>
    <n v="5"/>
    <n v="955"/>
    <d v="2023-03-07T00:00:00"/>
    <x v="14"/>
    <n v="25"/>
    <s v="Конфеты"/>
    <n v="265.75"/>
    <n v="-0.2812793979303857"/>
    <s v="Рот Фронт"/>
  </r>
  <r>
    <n v="719"/>
    <n v="272"/>
    <n v="362"/>
    <n v="2"/>
    <n v="724"/>
    <d v="2023-04-09T00:00:00"/>
    <x v="18"/>
    <n v="409"/>
    <s v="Крупа"/>
    <n v="290.90909090909093"/>
    <n v="0.24437499999999979"/>
    <s v="Ярмарка"/>
  </r>
  <r>
    <n v="720"/>
    <n v="426"/>
    <n v="394"/>
    <n v="5"/>
    <n v="1970"/>
    <d v="2024-02-27T00:00:00"/>
    <x v="15"/>
    <n v="386"/>
    <s v="Печенье"/>
    <n v="239.94117647058823"/>
    <n v="0.6420691345918117"/>
    <s v="Посиделкино"/>
  </r>
  <r>
    <n v="721"/>
    <n v="378"/>
    <n v="203"/>
    <n v="4"/>
    <n v="812"/>
    <d v="2023-11-14T00:00:00"/>
    <x v="8"/>
    <n v="238"/>
    <s v="Сок"/>
    <n v="233.3125"/>
    <n v="-0.12992231449236535"/>
    <s v="Фруктовый сад"/>
  </r>
  <r>
    <n v="722"/>
    <n v="134"/>
    <n v="450"/>
    <n v="5"/>
    <n v="2250"/>
    <d v="2023-05-15T00:00:00"/>
    <x v="0"/>
    <n v="480"/>
    <s v="Рыба"/>
    <n v="276.10000000000002"/>
    <n v="0.62984425932633092"/>
    <s v="Меридиан"/>
  </r>
  <r>
    <n v="723"/>
    <n v="485"/>
    <n v="323"/>
    <n v="1"/>
    <n v="323"/>
    <d v="2023-08-06T00:00:00"/>
    <x v="17"/>
    <n v="157"/>
    <s v="Макароны"/>
    <n v="306.39130434782606"/>
    <n v="5.4207464169150121E-2"/>
    <s v="Борилла"/>
  </r>
  <r>
    <n v="724"/>
    <n v="400"/>
    <n v="358"/>
    <n v="4"/>
    <n v="1432"/>
    <d v="2023-06-26T00:00:00"/>
    <x v="2"/>
    <n v="9"/>
    <s v="Молоко"/>
    <n v="241.4"/>
    <n v="0.48301574150787063"/>
    <s v="Беллакт"/>
  </r>
  <r>
    <n v="725"/>
    <n v="28"/>
    <n v="459"/>
    <n v="1"/>
    <n v="459"/>
    <d v="2024-03-26T00:00:00"/>
    <x v="0"/>
    <n v="63"/>
    <s v="Крупа"/>
    <n v="216.3"/>
    <n v="1.1220527045769764"/>
    <s v="Националь"/>
  </r>
  <r>
    <n v="726"/>
    <n v="195"/>
    <n v="497"/>
    <n v="5"/>
    <n v="2485"/>
    <d v="2023-07-29T00:00:00"/>
    <x v="16"/>
    <n v="105"/>
    <s v="Хлеб"/>
    <n v="329.77777777777777"/>
    <n v="0.50707547169811318"/>
    <s v="Каравай"/>
  </r>
  <r>
    <n v="727"/>
    <n v="398"/>
    <n v="361"/>
    <n v="1"/>
    <n v="361"/>
    <d v="2024-02-14T00:00:00"/>
    <x v="7"/>
    <n v="40"/>
    <s v="Сок"/>
    <n v="261.3125"/>
    <n v="0.38148768237263808"/>
    <s v="Фруктовый сад"/>
  </r>
  <r>
    <n v="728"/>
    <n v="77"/>
    <n v="160"/>
    <n v="2"/>
    <n v="320"/>
    <d v="2023-10-23T00:00:00"/>
    <x v="11"/>
    <n v="260"/>
    <s v="Макароны"/>
    <n v="270.6521739130435"/>
    <n v="-0.40883534136546185"/>
    <s v="Паста Зара"/>
  </r>
  <r>
    <n v="729"/>
    <n v="128"/>
    <n v="419"/>
    <n v="5"/>
    <n v="2095"/>
    <d v="2023-01-17T00:00:00"/>
    <x v="4"/>
    <n v="220"/>
    <s v="Мясо"/>
    <n v="269.44444444444446"/>
    <n v="0.55505154639175247"/>
    <s v="Мираторг"/>
  </r>
  <r>
    <n v="730"/>
    <n v="328"/>
    <n v="429"/>
    <n v="4"/>
    <n v="1716"/>
    <d v="2023-11-15T00:00:00"/>
    <x v="7"/>
    <n v="88"/>
    <s v="Чипсы"/>
    <n v="272.64285714285717"/>
    <n v="0.57348703170028803"/>
    <s v="Русская картошка"/>
  </r>
  <r>
    <n v="731"/>
    <n v="455"/>
    <n v="72"/>
    <n v="2"/>
    <n v="144"/>
    <d v="2023-06-25T00:00:00"/>
    <x v="5"/>
    <n v="66"/>
    <s v="Соль"/>
    <n v="198.41666666666666"/>
    <n v="-0.63712725745485088"/>
    <s v="Славянская"/>
  </r>
  <r>
    <n v="732"/>
    <n v="371"/>
    <n v="97"/>
    <n v="3"/>
    <n v="291"/>
    <d v="2023-07-27T00:00:00"/>
    <x v="1"/>
    <n v="15"/>
    <s v="Сахар"/>
    <n v="318.61538461538464"/>
    <n v="-0.69555770159343311"/>
    <s v="Русский сахар"/>
  </r>
  <r>
    <n v="733"/>
    <n v="486"/>
    <n v="57"/>
    <n v="2"/>
    <n v="114"/>
    <d v="2023-09-29T00:00:00"/>
    <x v="0"/>
    <n v="485"/>
    <s v="Соль"/>
    <n v="257.58333333333331"/>
    <n v="-0.77871239081203492"/>
    <s v="Илецкая"/>
  </r>
  <r>
    <n v="734"/>
    <n v="359"/>
    <n v="126"/>
    <n v="4"/>
    <n v="504"/>
    <d v="2023-05-19T00:00:00"/>
    <x v="7"/>
    <n v="394"/>
    <s v="Мясо"/>
    <n v="253.77777777777777"/>
    <n v="-0.50350262697022763"/>
    <s v="Мираторг"/>
  </r>
  <r>
    <n v="735"/>
    <n v="267"/>
    <n v="54"/>
    <n v="2"/>
    <n v="108"/>
    <d v="2023-11-21T00:00:00"/>
    <x v="15"/>
    <n v="290"/>
    <s v="Овощи"/>
    <n v="230.45454545454547"/>
    <n v="-0.76568047337278111"/>
    <s v="Семко"/>
  </r>
  <r>
    <n v="736"/>
    <n v="52"/>
    <n v="150"/>
    <n v="4"/>
    <n v="600"/>
    <d v="2024-01-12T00:00:00"/>
    <x v="3"/>
    <n v="279"/>
    <s v="Соль"/>
    <n v="290.75"/>
    <n v="-0.48409286328460877"/>
    <s v="Илецкая"/>
  </r>
  <r>
    <n v="737"/>
    <n v="187"/>
    <n v="233"/>
    <n v="4"/>
    <n v="932"/>
    <d v="2023-06-09T00:00:00"/>
    <x v="9"/>
    <n v="245"/>
    <s v="Макароны"/>
    <n v="249.91304347826087"/>
    <n v="-6.7675713291579731E-2"/>
    <s v="Паста Зара"/>
  </r>
  <r>
    <n v="738"/>
    <n v="118"/>
    <n v="156"/>
    <n v="5"/>
    <n v="780"/>
    <d v="2024-01-12T00:00:00"/>
    <x v="13"/>
    <n v="261"/>
    <s v="Сахар"/>
    <n v="266.30769230769232"/>
    <n v="-0.41421143847487008"/>
    <s v="Продимекс"/>
  </r>
  <r>
    <n v="739"/>
    <n v="218"/>
    <n v="383"/>
    <n v="2"/>
    <n v="766"/>
    <d v="2024-02-16T00:00:00"/>
    <x v="1"/>
    <n v="9"/>
    <s v="Колбаса"/>
    <n v="217.5"/>
    <n v="0.76091954022988495"/>
    <s v="Дымов"/>
  </r>
  <r>
    <n v="740"/>
    <n v="46"/>
    <n v="370"/>
    <n v="5"/>
    <n v="1850"/>
    <d v="2023-04-18T00:00:00"/>
    <x v="17"/>
    <n v="103"/>
    <s v="Йогурт"/>
    <n v="259.60000000000002"/>
    <n v="0.42526964560862845"/>
    <s v="Активиа"/>
  </r>
  <r>
    <n v="741"/>
    <n v="263"/>
    <n v="173"/>
    <n v="3"/>
    <n v="519"/>
    <d v="2024-04-08T00:00:00"/>
    <x v="14"/>
    <n v="142"/>
    <s v="Йогурт"/>
    <n v="247.13333333333333"/>
    <n v="-0.29997302400863235"/>
    <s v="Активиа"/>
  </r>
  <r>
    <n v="742"/>
    <n v="201"/>
    <n v="113"/>
    <n v="5"/>
    <n v="565"/>
    <d v="2023-02-02T00:00:00"/>
    <x v="13"/>
    <n v="470"/>
    <s v="Печенье"/>
    <n v="237.73333333333332"/>
    <n v="-0.52467750981491867"/>
    <s v="Белогорье"/>
  </r>
  <r>
    <n v="743"/>
    <n v="434"/>
    <n v="366"/>
    <n v="4"/>
    <n v="1464"/>
    <d v="2023-06-30T00:00:00"/>
    <x v="5"/>
    <n v="490"/>
    <s v="Сыр"/>
    <n v="242.65"/>
    <n v="0.50834535338965581"/>
    <s v="Сырная долина"/>
  </r>
  <r>
    <n v="744"/>
    <n v="99"/>
    <n v="92"/>
    <n v="4"/>
    <n v="368"/>
    <d v="2023-05-27T00:00:00"/>
    <x v="6"/>
    <n v="255"/>
    <s v="Овощи"/>
    <n v="245.1"/>
    <n v="-0.62464300285597707"/>
    <s v="Семко"/>
  </r>
  <r>
    <n v="745"/>
    <n v="357"/>
    <n v="290"/>
    <n v="4"/>
    <n v="1160"/>
    <d v="2023-05-31T00:00:00"/>
    <x v="5"/>
    <n v="422"/>
    <s v="Мясо"/>
    <n v="269.76470588235293"/>
    <n v="7.5010902747492336E-2"/>
    <s v="Снежана"/>
  </r>
  <r>
    <n v="746"/>
    <n v="337"/>
    <n v="453"/>
    <n v="4"/>
    <n v="1812"/>
    <d v="2024-05-03T00:00:00"/>
    <x v="18"/>
    <n v="115"/>
    <s v="Макароны"/>
    <n v="257.95238095238096"/>
    <n v="0.75613808381022696"/>
    <s v="Паста Зара"/>
  </r>
  <r>
    <n v="747"/>
    <n v="230"/>
    <n v="104"/>
    <n v="4"/>
    <n v="416"/>
    <d v="2023-02-08T00:00:00"/>
    <x v="4"/>
    <n v="163"/>
    <s v="Сок"/>
    <n v="233.4375"/>
    <n v="-0.55448460508701469"/>
    <s v="Фруктовый сад"/>
  </r>
  <r>
    <n v="748"/>
    <n v="293"/>
    <n v="57"/>
    <n v="5"/>
    <n v="285"/>
    <d v="2023-03-19T00:00:00"/>
    <x v="18"/>
    <n v="248"/>
    <s v="Конфеты"/>
    <n v="276.5625"/>
    <n v="-0.79389830508474579"/>
    <s v="Бабаевский"/>
  </r>
  <r>
    <n v="749"/>
    <n v="254"/>
    <n v="326"/>
    <n v="1"/>
    <n v="326"/>
    <d v="2024-03-21T00:00:00"/>
    <x v="2"/>
    <n v="201"/>
    <s v="Соль"/>
    <n v="316.45454545454544"/>
    <n v="3.0163746049985729E-2"/>
    <s v="Илецкая"/>
  </r>
  <r>
    <n v="750"/>
    <n v="248"/>
    <n v="176"/>
    <n v="5"/>
    <n v="880"/>
    <d v="2023-01-20T00:00:00"/>
    <x v="8"/>
    <n v="434"/>
    <s v="Конфеты"/>
    <n v="317.25"/>
    <n v="-0.44523246650906223"/>
    <s v="Красный Октябрь"/>
  </r>
  <r>
    <n v="751"/>
    <n v="156"/>
    <n v="490"/>
    <n v="1"/>
    <n v="490"/>
    <d v="2023-11-07T00:00:00"/>
    <x v="9"/>
    <n v="140"/>
    <s v="Фрукты"/>
    <n v="301"/>
    <n v="0.62790697674418605"/>
    <s v="Фрукты-Ягоды"/>
  </r>
  <r>
    <n v="752"/>
    <n v="370"/>
    <n v="95"/>
    <n v="5"/>
    <n v="475"/>
    <d v="2023-10-03T00:00:00"/>
    <x v="5"/>
    <n v="250"/>
    <s v="Сок"/>
    <n v="233"/>
    <n v="-0.59227467811158796"/>
    <s v="Фруктовый сад"/>
  </r>
  <r>
    <n v="753"/>
    <n v="61"/>
    <n v="183"/>
    <n v="5"/>
    <n v="915"/>
    <d v="2023-05-16T00:00:00"/>
    <x v="9"/>
    <n v="191"/>
    <s v="Йогурт"/>
    <n v="312.21428571428572"/>
    <n v="-0.41386410432395337"/>
    <s v="Эрманн"/>
  </r>
  <r>
    <n v="754"/>
    <n v="246"/>
    <n v="302"/>
    <n v="5"/>
    <n v="1510"/>
    <d v="2024-04-25T00:00:00"/>
    <x v="5"/>
    <n v="336"/>
    <s v="Сыр"/>
    <n v="220.16666666666666"/>
    <n v="0.37168811506434518"/>
    <s v="President"/>
  </r>
  <r>
    <n v="755"/>
    <n v="322"/>
    <n v="417"/>
    <n v="2"/>
    <n v="834"/>
    <d v="2024-03-25T00:00:00"/>
    <x v="16"/>
    <n v="3"/>
    <s v="Крупа"/>
    <n v="215.625"/>
    <n v="0.93391304347826076"/>
    <s v="Увелка"/>
  </r>
  <r>
    <n v="756"/>
    <n v="51"/>
    <n v="439"/>
    <n v="5"/>
    <n v="2195"/>
    <d v="2024-03-02T00:00:00"/>
    <x v="9"/>
    <n v="435"/>
    <s v="Колбаса"/>
    <n v="217"/>
    <n v="1.0230414746543777"/>
    <s v="Дымов"/>
  </r>
  <r>
    <n v="757"/>
    <n v="189"/>
    <n v="136"/>
    <n v="5"/>
    <n v="680"/>
    <d v="2023-11-02T00:00:00"/>
    <x v="18"/>
    <n v="80"/>
    <s v="Хлеб"/>
    <n v="296.55555555555554"/>
    <n v="-0.54140127388535031"/>
    <s v="Дарница"/>
  </r>
  <r>
    <n v="758"/>
    <n v="67"/>
    <n v="274"/>
    <n v="4"/>
    <n v="1096"/>
    <d v="2024-01-07T00:00:00"/>
    <x v="2"/>
    <n v="262"/>
    <s v="Йогурт"/>
    <n v="213.46153846153845"/>
    <n v="0.28360360360360359"/>
    <s v="Чудо"/>
  </r>
  <r>
    <n v="759"/>
    <n v="301"/>
    <n v="189"/>
    <n v="3"/>
    <n v="567"/>
    <d v="2023-08-06T00:00:00"/>
    <x v="15"/>
    <n v="43"/>
    <s v="Фрукты"/>
    <n v="206.5"/>
    <n v="-8.4745762711864403E-2"/>
    <s v="Экзотик"/>
  </r>
  <r>
    <n v="760"/>
    <n v="463"/>
    <n v="77"/>
    <n v="4"/>
    <n v="308"/>
    <d v="2024-01-02T00:00:00"/>
    <x v="13"/>
    <n v="163"/>
    <s v="Кофе"/>
    <n v="251.45454545454547"/>
    <n v="-0.69378163412870575"/>
    <s v="Черная Карта"/>
  </r>
  <r>
    <n v="761"/>
    <n v="151"/>
    <n v="239"/>
    <n v="2"/>
    <n v="478"/>
    <d v="2023-05-10T00:00:00"/>
    <x v="6"/>
    <n v="386"/>
    <s v="Молоко"/>
    <n v="239"/>
    <n v="0"/>
    <s v="Беллакт"/>
  </r>
  <r>
    <n v="762"/>
    <n v="398"/>
    <n v="464"/>
    <n v="5"/>
    <n v="2320"/>
    <d v="2023-04-24T00:00:00"/>
    <x v="3"/>
    <n v="342"/>
    <s v="Сок"/>
    <n v="257.9375"/>
    <n v="0.79888538890235039"/>
    <s v="Фруктовый сад"/>
  </r>
  <r>
    <n v="763"/>
    <n v="483"/>
    <n v="140"/>
    <n v="5"/>
    <n v="700"/>
    <d v="2023-11-14T00:00:00"/>
    <x v="3"/>
    <n v="7"/>
    <s v="Колбаса"/>
    <n v="149.5"/>
    <n v="-6.3545150501672198E-2"/>
    <s v="Дымов"/>
  </r>
  <r>
    <n v="764"/>
    <n v="86"/>
    <n v="353"/>
    <n v="2"/>
    <n v="706"/>
    <d v="2024-02-11T00:00:00"/>
    <x v="19"/>
    <n v="264"/>
    <s v="Сахар"/>
    <n v="254.15384615384616"/>
    <n v="0.38892251815980616"/>
    <s v="Русский сахар"/>
  </r>
  <r>
    <n v="765"/>
    <n v="158"/>
    <n v="318"/>
    <n v="5"/>
    <n v="1590"/>
    <d v="2023-02-01T00:00:00"/>
    <x v="7"/>
    <n v="99"/>
    <s v="Сахар"/>
    <n v="221.30769230769232"/>
    <n v="0.43691345151199168"/>
    <s v="Сладов"/>
  </r>
  <r>
    <n v="766"/>
    <n v="199"/>
    <n v="80"/>
    <n v="5"/>
    <n v="400"/>
    <d v="2024-04-26T00:00:00"/>
    <x v="9"/>
    <n v="404"/>
    <s v="Макароны"/>
    <n v="294.05555555555554"/>
    <n v="-0.72794256565274895"/>
    <s v="Борилла"/>
  </r>
  <r>
    <n v="767"/>
    <n v="259"/>
    <n v="90"/>
    <n v="4"/>
    <n v="360"/>
    <d v="2023-05-12T00:00:00"/>
    <x v="4"/>
    <n v="79"/>
    <s v="Йогурт"/>
    <n v="224.15384615384616"/>
    <n v="-0.59849004804392592"/>
    <s v="Ростагроэкспорт"/>
  </r>
  <r>
    <n v="768"/>
    <n v="468"/>
    <n v="167"/>
    <n v="4"/>
    <n v="668"/>
    <d v="2023-10-12T00:00:00"/>
    <x v="19"/>
    <n v="377"/>
    <s v="Йогурт"/>
    <n v="247.53846153846155"/>
    <n v="-0.32535736482287136"/>
    <s v="Чудо"/>
  </r>
  <r>
    <n v="769"/>
    <n v="4"/>
    <n v="478"/>
    <n v="4"/>
    <n v="1912"/>
    <d v="2023-08-18T00:00:00"/>
    <x v="13"/>
    <n v="146"/>
    <s v="Рис"/>
    <n v="234.8"/>
    <n v="1.0357751277683134"/>
    <s v="Белый Злат"/>
  </r>
  <r>
    <n v="770"/>
    <n v="155"/>
    <n v="310"/>
    <n v="4"/>
    <n v="1240"/>
    <d v="2023-01-04T00:00:00"/>
    <x v="11"/>
    <n v="346"/>
    <s v="Йогурт"/>
    <n v="314.84615384615387"/>
    <n v="-1.5392132909846201E-2"/>
    <s v="Эрманн"/>
  </r>
  <r>
    <n v="771"/>
    <n v="413"/>
    <n v="210"/>
    <n v="5"/>
    <n v="1050"/>
    <d v="2024-05-10T00:00:00"/>
    <x v="11"/>
    <n v="436"/>
    <s v="Кофе"/>
    <n v="277.72727272727275"/>
    <n v="-0.24386252045826518"/>
    <s v="Jacobs"/>
  </r>
  <r>
    <n v="772"/>
    <n v="200"/>
    <n v="67"/>
    <n v="1"/>
    <n v="67"/>
    <d v="2023-08-25T00:00:00"/>
    <x v="6"/>
    <n v="103"/>
    <s v="Чипсы"/>
    <n v="256.46153846153845"/>
    <n v="-0.73875224955009"/>
    <s v="Estrella"/>
  </r>
  <r>
    <n v="773"/>
    <n v="295"/>
    <n v="294"/>
    <n v="5"/>
    <n v="1470"/>
    <d v="2023-08-09T00:00:00"/>
    <x v="18"/>
    <n v="493"/>
    <s v="Печенье"/>
    <n v="256.5"/>
    <n v="0.14619883040935666"/>
    <s v="Белогорье"/>
  </r>
  <r>
    <n v="774"/>
    <n v="39"/>
    <n v="404"/>
    <n v="2"/>
    <n v="808"/>
    <d v="2023-09-06T00:00:00"/>
    <x v="7"/>
    <n v="252"/>
    <s v="Сыр"/>
    <n v="282.1764705882353"/>
    <n v="0.43172816343548037"/>
    <s v="Сырная долина"/>
  </r>
  <r>
    <n v="775"/>
    <n v="228"/>
    <n v="98"/>
    <n v="2"/>
    <n v="196"/>
    <d v="2024-02-22T00:00:00"/>
    <x v="4"/>
    <n v="338"/>
    <s v="Рис"/>
    <n v="278.88888888888891"/>
    <n v="-0.64860557768924298"/>
    <s v="Мистраль"/>
  </r>
  <r>
    <n v="776"/>
    <n v="37"/>
    <n v="139"/>
    <n v="3"/>
    <n v="417"/>
    <d v="2023-03-29T00:00:00"/>
    <x v="9"/>
    <n v="397"/>
    <s v="Соль"/>
    <n v="219"/>
    <n v="-0.36529680365296802"/>
    <s v="Илецкая"/>
  </r>
  <r>
    <n v="777"/>
    <n v="62"/>
    <n v="241"/>
    <n v="2"/>
    <n v="482"/>
    <d v="2023-11-01T00:00:00"/>
    <x v="0"/>
    <n v="247"/>
    <s v="Рыба"/>
    <n v="255.375"/>
    <n v="-5.6289769946157642E-2"/>
    <s v="Балтийский берег"/>
  </r>
  <r>
    <n v="778"/>
    <n v="468"/>
    <n v="182"/>
    <n v="5"/>
    <n v="910"/>
    <d v="2023-03-20T00:00:00"/>
    <x v="16"/>
    <n v="445"/>
    <s v="Йогурт"/>
    <n v="245.92307692307693"/>
    <n v="-0.25993118548639349"/>
    <s v="Чудо"/>
  </r>
  <r>
    <n v="779"/>
    <n v="497"/>
    <n v="275"/>
    <n v="4"/>
    <n v="1100"/>
    <d v="2023-11-06T00:00:00"/>
    <x v="3"/>
    <n v="477"/>
    <s v="Конфеты"/>
    <n v="258"/>
    <n v="6.5891472868216949E-2"/>
    <s v="Бабаевский"/>
  </r>
  <r>
    <n v="780"/>
    <n v="372"/>
    <n v="182"/>
    <n v="2"/>
    <n v="364"/>
    <d v="2023-03-06T00:00:00"/>
    <x v="14"/>
    <n v="402"/>
    <s v="Кофе"/>
    <n v="215.36363636363637"/>
    <n v="-0.15491768678767415"/>
    <s v="Черная Карта"/>
  </r>
  <r>
    <n v="781"/>
    <n v="354"/>
    <n v="203"/>
    <n v="5"/>
    <n v="1015"/>
    <d v="2023-11-04T00:00:00"/>
    <x v="17"/>
    <n v="265"/>
    <s v="Чай"/>
    <n v="223.05882352941177"/>
    <n v="-8.9926160337552741E-2"/>
    <s v="Lipton"/>
  </r>
  <r>
    <n v="782"/>
    <n v="460"/>
    <n v="103"/>
    <n v="5"/>
    <n v="515"/>
    <d v="2024-04-29T00:00:00"/>
    <x v="12"/>
    <n v="124"/>
    <s v="Кофе"/>
    <n v="264.72727272727275"/>
    <n v="-0.61092032967032972"/>
    <s v="Tchibo"/>
  </r>
  <r>
    <n v="783"/>
    <n v="63"/>
    <n v="344"/>
    <n v="2"/>
    <n v="688"/>
    <d v="2023-09-25T00:00:00"/>
    <x v="13"/>
    <n v="208"/>
    <s v="Рыба"/>
    <n v="192"/>
    <n v="0.79166666666666674"/>
    <s v="Балтийский берег"/>
  </r>
  <r>
    <n v="784"/>
    <n v="467"/>
    <n v="436"/>
    <n v="3"/>
    <n v="1308"/>
    <d v="2023-12-29T00:00:00"/>
    <x v="5"/>
    <n v="343"/>
    <s v="Макароны"/>
    <n v="244.05882352941177"/>
    <n v="0.78645456736563024"/>
    <s v="Борилла"/>
  </r>
  <r>
    <n v="785"/>
    <n v="184"/>
    <n v="79"/>
    <n v="4"/>
    <n v="316"/>
    <d v="2024-04-25T00:00:00"/>
    <x v="1"/>
    <n v="394"/>
    <s v="Конфеты"/>
    <n v="320.75"/>
    <n v="-0.75370226032735776"/>
    <s v="Славянка"/>
  </r>
  <r>
    <n v="786"/>
    <n v="265"/>
    <n v="339"/>
    <n v="3"/>
    <n v="1017"/>
    <d v="2023-01-18T00:00:00"/>
    <x v="1"/>
    <n v="242"/>
    <s v="Мясо"/>
    <n v="275.33333333333331"/>
    <n v="0.23123486682808725"/>
    <s v="Мираторг"/>
  </r>
  <r>
    <n v="787"/>
    <n v="130"/>
    <n v="319"/>
    <n v="3"/>
    <n v="957"/>
    <d v="2023-08-07T00:00:00"/>
    <x v="19"/>
    <n v="56"/>
    <s v="Соль"/>
    <n v="298"/>
    <n v="7.0469798657718075E-2"/>
    <s v="Илецкая"/>
  </r>
  <r>
    <n v="788"/>
    <n v="443"/>
    <n v="348"/>
    <n v="3"/>
    <n v="1044"/>
    <d v="2023-01-04T00:00:00"/>
    <x v="16"/>
    <n v="324"/>
    <s v="Кофе"/>
    <n v="253.7"/>
    <n v="0.37169885691761939"/>
    <s v="Jacobs"/>
  </r>
  <r>
    <n v="789"/>
    <n v="408"/>
    <n v="60"/>
    <n v="4"/>
    <n v="240"/>
    <d v="2024-01-08T00:00:00"/>
    <x v="7"/>
    <n v="486"/>
    <s v="Йогурт"/>
    <n v="273.76923076923077"/>
    <n v="-0.78083731385220567"/>
    <s v="Эрманн"/>
  </r>
  <r>
    <n v="790"/>
    <n v="249"/>
    <n v="125"/>
    <n v="5"/>
    <n v="625"/>
    <d v="2024-01-31T00:00:00"/>
    <x v="3"/>
    <n v="71"/>
    <s v="Чай"/>
    <n v="318"/>
    <n v="-0.60691823899371067"/>
    <s v="Lipton"/>
  </r>
  <r>
    <n v="791"/>
    <n v="241"/>
    <n v="490"/>
    <n v="1"/>
    <n v="490"/>
    <d v="2023-12-11T00:00:00"/>
    <x v="7"/>
    <n v="299"/>
    <s v="Колбаса"/>
    <n v="303.5"/>
    <n v="0.61449752883031294"/>
    <s v="Окраина"/>
  </r>
  <r>
    <n v="792"/>
    <n v="202"/>
    <n v="298"/>
    <n v="4"/>
    <n v="1192"/>
    <d v="2023-02-22T00:00:00"/>
    <x v="16"/>
    <n v="265"/>
    <s v="Овощи"/>
    <n v="252.55555555555554"/>
    <n v="0.17993840739111322"/>
    <s v="Овощной ряд"/>
  </r>
  <r>
    <n v="793"/>
    <n v="376"/>
    <n v="441"/>
    <n v="2"/>
    <n v="882"/>
    <d v="2024-03-13T00:00:00"/>
    <x v="17"/>
    <n v="272"/>
    <s v="Конфеты"/>
    <n v="243.58333333333334"/>
    <n v="0.81046869654464593"/>
    <s v="Красный Октябрь"/>
  </r>
  <r>
    <n v="794"/>
    <n v="371"/>
    <n v="126"/>
    <n v="5"/>
    <n v="630"/>
    <d v="2023-10-31T00:00:00"/>
    <x v="5"/>
    <n v="371"/>
    <s v="Сахар"/>
    <n v="253.27272727272728"/>
    <n v="-0.50251256281407031"/>
    <s v="Русский сахар"/>
  </r>
  <r>
    <n v="795"/>
    <n v="308"/>
    <n v="416"/>
    <n v="4"/>
    <n v="1664"/>
    <d v="2023-10-18T00:00:00"/>
    <x v="6"/>
    <n v="360"/>
    <s v="Конфеты"/>
    <n v="257.81818181818181"/>
    <n v="0.61354019746121291"/>
    <s v="Бабаевский"/>
  </r>
  <r>
    <n v="796"/>
    <n v="146"/>
    <n v="387"/>
    <n v="4"/>
    <n v="1548"/>
    <d v="2023-04-11T00:00:00"/>
    <x v="2"/>
    <n v="368"/>
    <s v="Сок"/>
    <n v="287.09090909090907"/>
    <n v="0.34800506649778362"/>
    <s v="Добрый"/>
  </r>
  <r>
    <n v="797"/>
    <n v="77"/>
    <n v="151"/>
    <n v="2"/>
    <n v="302"/>
    <d v="2023-05-21T00:00:00"/>
    <x v="19"/>
    <n v="481"/>
    <s v="Макароны"/>
    <n v="253.35294117647058"/>
    <n v="-0.40399349895518921"/>
    <s v="Паста Зара"/>
  </r>
  <r>
    <n v="798"/>
    <n v="407"/>
    <n v="157"/>
    <n v="3"/>
    <n v="471"/>
    <d v="2023-12-15T00:00:00"/>
    <x v="1"/>
    <n v="354"/>
    <s v="Конфеты"/>
    <n v="246.09090909090909"/>
    <n v="-0.36202438123383818"/>
    <s v="Славянка"/>
  </r>
  <r>
    <n v="799"/>
    <n v="357"/>
    <n v="55"/>
    <n v="5"/>
    <n v="275"/>
    <d v="2024-01-11T00:00:00"/>
    <x v="16"/>
    <n v="8"/>
    <s v="Мясо"/>
    <n v="247.28571428571428"/>
    <n v="-0.77758521086077415"/>
    <s v="Снежана"/>
  </r>
  <r>
    <n v="800"/>
    <n v="409"/>
    <n v="235"/>
    <n v="5"/>
    <n v="1175"/>
    <d v="2023-02-03T00:00:00"/>
    <x v="8"/>
    <n v="1"/>
    <s v="Фрукты"/>
    <n v="237.125"/>
    <n v="-8.9615181866103955E-3"/>
    <s v="Фруктовый Рай"/>
  </r>
  <r>
    <n v="801"/>
    <n v="148"/>
    <n v="474"/>
    <n v="4"/>
    <n v="1896"/>
    <d v="2023-05-28T00:00:00"/>
    <x v="11"/>
    <n v="333"/>
    <s v="Сок"/>
    <n v="243.90909090909091"/>
    <n v="0.94334699962728297"/>
    <s v="Фруктовый сад"/>
  </r>
  <r>
    <n v="802"/>
    <n v="63"/>
    <n v="479"/>
    <n v="4"/>
    <n v="1916"/>
    <d v="2023-11-05T00:00:00"/>
    <x v="3"/>
    <n v="396"/>
    <s v="Рыба"/>
    <n v="213.57142857142858"/>
    <n v="1.2428093645484948"/>
    <s v="Балтийский берег"/>
  </r>
  <r>
    <n v="803"/>
    <n v="410"/>
    <n v="320"/>
    <n v="4"/>
    <n v="1280"/>
    <d v="2023-04-29T00:00:00"/>
    <x v="8"/>
    <n v="401"/>
    <s v="Чипсы"/>
    <n v="246.3"/>
    <n v="0.2992285830288266"/>
    <s v="Lay's"/>
  </r>
  <r>
    <n v="804"/>
    <n v="223"/>
    <n v="477"/>
    <n v="4"/>
    <n v="1908"/>
    <d v="2023-05-18T00:00:00"/>
    <x v="7"/>
    <n v="121"/>
    <s v="Чай"/>
    <n v="249.875"/>
    <n v="0.90895447723861933"/>
    <s v="Greenfield"/>
  </r>
  <r>
    <n v="805"/>
    <n v="35"/>
    <n v="277"/>
    <n v="4"/>
    <n v="1108"/>
    <d v="2024-05-10T00:00:00"/>
    <x v="2"/>
    <n v="108"/>
    <s v="Крупа"/>
    <n v="323.25"/>
    <n v="-0.14307811291569994"/>
    <s v="Мистраль"/>
  </r>
  <r>
    <n v="806"/>
    <n v="398"/>
    <n v="127"/>
    <n v="5"/>
    <n v="635"/>
    <d v="2023-11-23T00:00:00"/>
    <x v="7"/>
    <n v="191"/>
    <s v="Сок"/>
    <n v="297.18181818181819"/>
    <n v="-0.57265218721321509"/>
    <s v="Фруктовый сад"/>
  </r>
  <r>
    <n v="807"/>
    <n v="132"/>
    <n v="154"/>
    <n v="3"/>
    <n v="462"/>
    <d v="2024-01-03T00:00:00"/>
    <x v="11"/>
    <n v="443"/>
    <s v="Рыба"/>
    <n v="320.42857142857144"/>
    <n v="-0.51939366919304497"/>
    <s v="Меридиан"/>
  </r>
  <r>
    <n v="808"/>
    <n v="415"/>
    <n v="84"/>
    <n v="5"/>
    <n v="420"/>
    <d v="2023-08-18T00:00:00"/>
    <x v="18"/>
    <n v="191"/>
    <s v="Чипсы"/>
    <n v="286.89999999999998"/>
    <n v="-0.70721505751132796"/>
    <s v="Pringles"/>
  </r>
  <r>
    <n v="809"/>
    <n v="384"/>
    <n v="423"/>
    <n v="5"/>
    <n v="2115"/>
    <d v="2024-02-24T00:00:00"/>
    <x v="17"/>
    <n v="249"/>
    <s v="Сахар"/>
    <n v="233.3"/>
    <n v="0.81311615945135007"/>
    <s v="Сладов"/>
  </r>
  <r>
    <n v="810"/>
    <n v="311"/>
    <n v="470"/>
    <n v="2"/>
    <n v="940"/>
    <d v="2024-01-13T00:00:00"/>
    <x v="11"/>
    <n v="418"/>
    <s v="Макароны"/>
    <n v="250.25"/>
    <n v="0.87812187812187803"/>
    <s v="Паста Зара"/>
  </r>
  <r>
    <n v="811"/>
    <n v="328"/>
    <n v="59"/>
    <n v="1"/>
    <n v="59"/>
    <d v="2023-03-06T00:00:00"/>
    <x v="14"/>
    <n v="126"/>
    <s v="Чипсы"/>
    <n v="319.44444444444446"/>
    <n v="-0.81530434782608696"/>
    <s v="Русская картошка"/>
  </r>
  <r>
    <n v="812"/>
    <n v="74"/>
    <n v="332"/>
    <n v="3"/>
    <n v="996"/>
    <d v="2023-03-15T00:00:00"/>
    <x v="16"/>
    <n v="497"/>
    <s v="Колбаса"/>
    <n v="212.5"/>
    <n v="0.5623529411764705"/>
    <s v="Черкизово"/>
  </r>
  <r>
    <n v="813"/>
    <n v="152"/>
    <n v="94"/>
    <n v="5"/>
    <n v="470"/>
    <d v="2023-01-16T00:00:00"/>
    <x v="16"/>
    <n v="332"/>
    <s v="Печенье"/>
    <n v="347"/>
    <n v="-0.72910662824207495"/>
    <s v="Белогорье"/>
  </r>
  <r>
    <n v="814"/>
    <n v="319"/>
    <n v="148"/>
    <n v="1"/>
    <n v="148"/>
    <d v="2023-08-05T00:00:00"/>
    <x v="6"/>
    <n v="445"/>
    <s v="Йогурт"/>
    <n v="255.33333333333334"/>
    <n v="-0.42036553524804177"/>
    <s v="Эрманн"/>
  </r>
  <r>
    <n v="815"/>
    <n v="19"/>
    <n v="378"/>
    <n v="2"/>
    <n v="756"/>
    <d v="2024-03-07T00:00:00"/>
    <x v="15"/>
    <n v="167"/>
    <s v="Мясо"/>
    <n v="294.75"/>
    <n v="0.28244274809160297"/>
    <s v="Снежана"/>
  </r>
  <r>
    <n v="816"/>
    <n v="242"/>
    <n v="265"/>
    <n v="4"/>
    <n v="1060"/>
    <d v="2023-01-05T00:00:00"/>
    <x v="19"/>
    <n v="415"/>
    <s v="Овощи"/>
    <n v="265.375"/>
    <n v="-1.4130946773434072E-3"/>
    <s v="Овощной ряд"/>
  </r>
  <r>
    <n v="817"/>
    <n v="354"/>
    <n v="431"/>
    <n v="1"/>
    <n v="431"/>
    <d v="2024-05-07T00:00:00"/>
    <x v="12"/>
    <n v="229"/>
    <s v="Чай"/>
    <n v="266.6875"/>
    <n v="0.61612374033278661"/>
    <s v="Lipton"/>
  </r>
  <r>
    <n v="818"/>
    <n v="354"/>
    <n v="382"/>
    <n v="4"/>
    <n v="1528"/>
    <d v="2023-01-13T00:00:00"/>
    <x v="8"/>
    <n v="119"/>
    <s v="Чай"/>
    <n v="257.4375"/>
    <n v="0.48385530468560334"/>
    <s v="Lipton"/>
  </r>
  <r>
    <n v="819"/>
    <n v="245"/>
    <n v="281"/>
    <n v="1"/>
    <n v="281"/>
    <d v="2023-04-20T00:00:00"/>
    <x v="3"/>
    <n v="341"/>
    <s v="Сахар"/>
    <n v="246.88888888888889"/>
    <n v="0.1381638163816381"/>
    <s v="Продимекс"/>
  </r>
  <r>
    <n v="820"/>
    <n v="386"/>
    <n v="149"/>
    <n v="5"/>
    <n v="745"/>
    <d v="2023-06-26T00:00:00"/>
    <x v="0"/>
    <n v="407"/>
    <s v="Крупа"/>
    <n v="235.5"/>
    <n v="-0.36730360934182593"/>
    <s v="Увелка"/>
  </r>
  <r>
    <n v="821"/>
    <n v="434"/>
    <n v="257"/>
    <n v="2"/>
    <n v="514"/>
    <d v="2023-07-21T00:00:00"/>
    <x v="2"/>
    <n v="264"/>
    <s v="Сыр"/>
    <n v="227.76923076923077"/>
    <n v="0.12833502195204316"/>
    <s v="Сырная долина"/>
  </r>
  <r>
    <n v="822"/>
    <n v="402"/>
    <n v="218"/>
    <n v="1"/>
    <n v="218"/>
    <d v="2024-01-31T00:00:00"/>
    <x v="6"/>
    <n v="91"/>
    <s v="Хлеб"/>
    <n v="221.875"/>
    <n v="-1.7464788732394321E-2"/>
    <s v="Каравай"/>
  </r>
  <r>
    <n v="823"/>
    <n v="326"/>
    <n v="198"/>
    <n v="2"/>
    <n v="396"/>
    <d v="2024-04-14T00:00:00"/>
    <x v="2"/>
    <n v="362"/>
    <s v="Крупа"/>
    <n v="386.5"/>
    <n v="-0.48771021992238028"/>
    <s v="Увелка"/>
  </r>
  <r>
    <n v="824"/>
    <n v="491"/>
    <n v="111"/>
    <n v="4"/>
    <n v="444"/>
    <d v="2023-08-07T00:00:00"/>
    <x v="1"/>
    <n v="473"/>
    <s v="Овощи"/>
    <n v="271.57142857142856"/>
    <n v="-0.59126775381378227"/>
    <s v="Зеленая грядка"/>
  </r>
  <r>
    <n v="825"/>
    <n v="240"/>
    <n v="306"/>
    <n v="5"/>
    <n v="1530"/>
    <d v="2024-01-28T00:00:00"/>
    <x v="19"/>
    <n v="482"/>
    <s v="Макароны"/>
    <n v="246.15384615384616"/>
    <n v="0.24312500000000004"/>
    <s v="Борилла"/>
  </r>
  <r>
    <n v="826"/>
    <n v="352"/>
    <n v="391"/>
    <n v="1"/>
    <n v="391"/>
    <d v="2023-06-22T00:00:00"/>
    <x v="12"/>
    <n v="367"/>
    <s v="Йогурт"/>
    <n v="240.08333333333334"/>
    <n v="0.6286011801457827"/>
    <s v="Эрманн"/>
  </r>
  <r>
    <n v="827"/>
    <n v="305"/>
    <n v="252"/>
    <n v="1"/>
    <n v="252"/>
    <d v="2024-05-01T00:00:00"/>
    <x v="10"/>
    <n v="172"/>
    <s v="Печенье"/>
    <n v="268.33333333333331"/>
    <n v="-6.0869565217391286E-2"/>
    <s v="Посиделкино"/>
  </r>
  <r>
    <n v="828"/>
    <n v="269"/>
    <n v="398"/>
    <n v="4"/>
    <n v="1592"/>
    <d v="2023-05-05T00:00:00"/>
    <x v="15"/>
    <n v="466"/>
    <s v="Сахар"/>
    <n v="324.55555555555554"/>
    <n v="0.22629236562820965"/>
    <s v="Русский сахар"/>
  </r>
  <r>
    <n v="829"/>
    <n v="380"/>
    <n v="100"/>
    <n v="2"/>
    <n v="200"/>
    <d v="2023-06-05T00:00:00"/>
    <x v="9"/>
    <n v="57"/>
    <s v="Конфеты"/>
    <n v="167.88888888888889"/>
    <n v="-0.40436796823295829"/>
    <s v="Бабаевский"/>
  </r>
  <r>
    <n v="830"/>
    <n v="44"/>
    <n v="310"/>
    <n v="3"/>
    <n v="930"/>
    <d v="2023-02-14T00:00:00"/>
    <x v="7"/>
    <n v="48"/>
    <s v="Молоко"/>
    <n v="260.28571428571428"/>
    <n v="0.19099890230515926"/>
    <s v="Беллакт"/>
  </r>
  <r>
    <n v="831"/>
    <n v="183"/>
    <n v="286"/>
    <n v="2"/>
    <n v="572"/>
    <d v="2023-02-26T00:00:00"/>
    <x v="14"/>
    <n v="11"/>
    <s v="Конфеты"/>
    <n v="255"/>
    <n v="0.1215686274509804"/>
    <s v="Бабаевский"/>
  </r>
  <r>
    <n v="832"/>
    <n v="65"/>
    <n v="201"/>
    <n v="2"/>
    <n v="402"/>
    <d v="2024-01-05T00:00:00"/>
    <x v="1"/>
    <n v="125"/>
    <s v="Хлеб"/>
    <n v="311.75"/>
    <n v="-0.35525260625501198"/>
    <s v="Хлебный Дом"/>
  </r>
  <r>
    <n v="833"/>
    <n v="425"/>
    <n v="258"/>
    <n v="4"/>
    <n v="1032"/>
    <d v="2023-07-21T00:00:00"/>
    <x v="15"/>
    <n v="72"/>
    <s v="Соль"/>
    <n v="207.28571428571428"/>
    <n v="0.24465885596140602"/>
    <s v="Экстра"/>
  </r>
  <r>
    <n v="834"/>
    <n v="230"/>
    <n v="179"/>
    <n v="4"/>
    <n v="716"/>
    <d v="2024-04-13T00:00:00"/>
    <x v="19"/>
    <n v="68"/>
    <s v="Сок"/>
    <n v="237.4"/>
    <n v="-0.24599831508003367"/>
    <s v="Фруктовый сад"/>
  </r>
  <r>
    <n v="835"/>
    <n v="497"/>
    <n v="113"/>
    <n v="2"/>
    <n v="226"/>
    <d v="2023-11-13T00:00:00"/>
    <x v="17"/>
    <n v="219"/>
    <s v="Конфеты"/>
    <n v="238.5"/>
    <n v="-0.52620545073375258"/>
    <s v="Бабаевский"/>
  </r>
  <r>
    <n v="836"/>
    <n v="82"/>
    <n v="73"/>
    <n v="1"/>
    <n v="73"/>
    <d v="2023-08-21T00:00:00"/>
    <x v="8"/>
    <n v="218"/>
    <s v="Сыр"/>
    <n v="245.66666666666666"/>
    <n v="-0.7028493894165535"/>
    <s v="Hochland"/>
  </r>
  <r>
    <n v="837"/>
    <n v="104"/>
    <n v="420"/>
    <n v="2"/>
    <n v="840"/>
    <d v="2024-05-15T00:00:00"/>
    <x v="2"/>
    <n v="26"/>
    <s v="Йогурт"/>
    <n v="284.7"/>
    <n v="0.47523709167544781"/>
    <s v="Ростагроэкспорт"/>
  </r>
  <r>
    <n v="838"/>
    <n v="364"/>
    <n v="496"/>
    <n v="1"/>
    <n v="496"/>
    <d v="2023-05-14T00:00:00"/>
    <x v="2"/>
    <n v="417"/>
    <s v="Сахар"/>
    <n v="297"/>
    <n v="0.67003367003366998"/>
    <s v="Русский сахар"/>
  </r>
  <r>
    <n v="839"/>
    <n v="334"/>
    <n v="223"/>
    <n v="2"/>
    <n v="446"/>
    <d v="2023-11-04T00:00:00"/>
    <x v="4"/>
    <n v="216"/>
    <s v="Молоко"/>
    <n v="260.57142857142856"/>
    <n v="-0.14418859649122806"/>
    <s v="Домик в деревне"/>
  </r>
  <r>
    <n v="840"/>
    <n v="356"/>
    <n v="97"/>
    <n v="2"/>
    <n v="194"/>
    <d v="2023-04-16T00:00:00"/>
    <x v="3"/>
    <n v="491"/>
    <s v="Печенье"/>
    <n v="244.90909090909091"/>
    <n v="-0.60393466963622866"/>
    <s v="Посиделкино"/>
  </r>
  <r>
    <n v="841"/>
    <n v="446"/>
    <n v="445"/>
    <n v="5"/>
    <n v="2225"/>
    <d v="2023-03-08T00:00:00"/>
    <x v="15"/>
    <n v="307"/>
    <s v="Чипсы"/>
    <n v="223"/>
    <n v="0.99551569506726456"/>
    <s v="Lay's"/>
  </r>
  <r>
    <n v="842"/>
    <n v="88"/>
    <n v="206"/>
    <n v="4"/>
    <n v="824"/>
    <d v="2023-11-07T00:00:00"/>
    <x v="15"/>
    <n v="492"/>
    <s v="Крупа"/>
    <n v="458.5"/>
    <n v="-0.55070883315158126"/>
    <s v="Мистраль"/>
  </r>
  <r>
    <n v="843"/>
    <n v="347"/>
    <n v="265"/>
    <n v="1"/>
    <n v="265"/>
    <d v="2024-04-08T00:00:00"/>
    <x v="11"/>
    <n v="264"/>
    <s v="Макароны"/>
    <n v="311"/>
    <n v="-0.14790996784565913"/>
    <s v="Паста Зара"/>
  </r>
  <r>
    <n v="844"/>
    <n v="342"/>
    <n v="269"/>
    <n v="4"/>
    <n v="1076"/>
    <d v="2023-06-16T00:00:00"/>
    <x v="13"/>
    <n v="190"/>
    <s v="Овощи"/>
    <n v="278.57142857142856"/>
    <n v="-3.4358974358974281E-2"/>
    <s v="Овощной ряд"/>
  </r>
  <r>
    <n v="845"/>
    <n v="474"/>
    <n v="405"/>
    <n v="2"/>
    <n v="810"/>
    <d v="2024-04-08T00:00:00"/>
    <x v="8"/>
    <n v="18"/>
    <s v="Молоко"/>
    <n v="201"/>
    <n v="1.0149253731343282"/>
    <s v="Простоквашино"/>
  </r>
  <r>
    <n v="846"/>
    <n v="69"/>
    <n v="197"/>
    <n v="2"/>
    <n v="394"/>
    <d v="2023-09-26T00:00:00"/>
    <x v="13"/>
    <n v="125"/>
    <s v="Чипсы"/>
    <n v="360.71428571428572"/>
    <n v="-0.45386138613861382"/>
    <s v="Estrella"/>
  </r>
  <r>
    <n v="847"/>
    <n v="206"/>
    <n v="93"/>
    <n v="2"/>
    <n v="186"/>
    <d v="2023-08-16T00:00:00"/>
    <x v="9"/>
    <n v="155"/>
    <s v="Молоко"/>
    <n v="242.83333333333334"/>
    <n v="-0.61702127659574468"/>
    <s v="Домик в деревне"/>
  </r>
  <r>
    <n v="848"/>
    <n v="319"/>
    <n v="193"/>
    <n v="1"/>
    <n v="193"/>
    <d v="2024-04-14T00:00:00"/>
    <x v="7"/>
    <n v="43"/>
    <s v="Йогурт"/>
    <n v="206"/>
    <n v="-6.3106796116504826E-2"/>
    <s v="Эрманн"/>
  </r>
  <r>
    <n v="849"/>
    <n v="59"/>
    <n v="150"/>
    <n v="4"/>
    <n v="600"/>
    <d v="2023-07-27T00:00:00"/>
    <x v="9"/>
    <n v="343"/>
    <s v="Сахар"/>
    <n v="320.625"/>
    <n v="-0.53216374269005851"/>
    <s v="Продимекс"/>
  </r>
  <r>
    <n v="850"/>
    <n v="16"/>
    <n v="207"/>
    <n v="2"/>
    <n v="414"/>
    <d v="2023-11-21T00:00:00"/>
    <x v="3"/>
    <n v="26"/>
    <s v="Сыр"/>
    <n v="296.10000000000002"/>
    <n v="-0.30091185410334353"/>
    <s v="Сырная долина"/>
  </r>
  <r>
    <n v="851"/>
    <n v="220"/>
    <n v="305"/>
    <n v="4"/>
    <n v="1220"/>
    <d v="2023-05-10T00:00:00"/>
    <x v="6"/>
    <n v="306"/>
    <s v="Чай"/>
    <n v="248.06666666666666"/>
    <n v="0.22950819672131151"/>
    <s v="Тесс"/>
  </r>
  <r>
    <n v="852"/>
    <n v="474"/>
    <n v="171"/>
    <n v="3"/>
    <n v="513"/>
    <d v="2023-02-28T00:00:00"/>
    <x v="3"/>
    <n v="260"/>
    <s v="Молоко"/>
    <n v="338.5"/>
    <n v="-0.49483013293943867"/>
    <s v="Простоквашино"/>
  </r>
  <r>
    <n v="853"/>
    <n v="118"/>
    <n v="466"/>
    <n v="3"/>
    <n v="1398"/>
    <d v="2023-02-23T00:00:00"/>
    <x v="14"/>
    <n v="188"/>
    <s v="Сахар"/>
    <n v="296.75"/>
    <n v="0.57034540859309191"/>
    <s v="Продимекс"/>
  </r>
  <r>
    <n v="854"/>
    <n v="207"/>
    <n v="57"/>
    <n v="2"/>
    <n v="114"/>
    <d v="2024-02-22T00:00:00"/>
    <x v="13"/>
    <n v="152"/>
    <s v="Сахар"/>
    <n v="253.125"/>
    <n v="-0.77481481481481485"/>
    <s v="Агросахар"/>
  </r>
  <r>
    <n v="855"/>
    <n v="239"/>
    <n v="397"/>
    <n v="2"/>
    <n v="794"/>
    <d v="2024-04-16T00:00:00"/>
    <x v="6"/>
    <n v="65"/>
    <s v="Йогурт"/>
    <n v="234.8"/>
    <n v="0.69080068143100504"/>
    <s v="Эрманн"/>
  </r>
  <r>
    <n v="856"/>
    <n v="367"/>
    <n v="289"/>
    <n v="1"/>
    <n v="289"/>
    <d v="2023-04-25T00:00:00"/>
    <x v="1"/>
    <n v="281"/>
    <s v="Колбаса"/>
    <n v="290"/>
    <n v="-3.4482758620689724E-3"/>
    <s v="Окраина"/>
  </r>
  <r>
    <n v="857"/>
    <n v="87"/>
    <n v="191"/>
    <n v="3"/>
    <n v="573"/>
    <d v="2023-07-18T00:00:00"/>
    <x v="18"/>
    <n v="430"/>
    <s v="Кофе"/>
    <n v="223.83333333333334"/>
    <n v="-0.14668652271034999"/>
    <s v="Jacobs"/>
  </r>
  <r>
    <n v="858"/>
    <n v="309"/>
    <n v="244"/>
    <n v="3"/>
    <n v="732"/>
    <d v="2024-03-23T00:00:00"/>
    <x v="19"/>
    <n v="299"/>
    <s v="Конфеты"/>
    <n v="298.375"/>
    <n v="-0.18223711772098872"/>
    <s v="Рот Фронт"/>
  </r>
  <r>
    <n v="859"/>
    <n v="271"/>
    <n v="392"/>
    <n v="3"/>
    <n v="1176"/>
    <d v="2023-06-26T00:00:00"/>
    <x v="11"/>
    <n v="132"/>
    <s v="Сыр"/>
    <n v="254.5"/>
    <n v="0.54027504911591362"/>
    <s v="Сырная долина"/>
  </r>
  <r>
    <n v="860"/>
    <n v="354"/>
    <n v="493"/>
    <n v="2"/>
    <n v="986"/>
    <d v="2024-01-29T00:00:00"/>
    <x v="16"/>
    <n v="68"/>
    <s v="Чай"/>
    <n v="217.15384615384616"/>
    <n v="1.2702798441374425"/>
    <s v="Lipton"/>
  </r>
  <r>
    <n v="861"/>
    <n v="266"/>
    <n v="339"/>
    <n v="5"/>
    <n v="1695"/>
    <d v="2024-03-07T00:00:00"/>
    <x v="1"/>
    <n v="42"/>
    <s v="Рыба"/>
    <n v="336"/>
    <n v="8.9285714285713969E-3"/>
    <s v="Меридиан"/>
  </r>
  <r>
    <n v="862"/>
    <n v="441"/>
    <n v="316"/>
    <n v="4"/>
    <n v="1264"/>
    <d v="2024-04-28T00:00:00"/>
    <x v="14"/>
    <n v="488"/>
    <s v="Чай"/>
    <n v="252.53846153846155"/>
    <n v="0.25129454766981407"/>
    <s v="Lipton"/>
  </r>
  <r>
    <n v="863"/>
    <n v="245"/>
    <n v="284"/>
    <n v="4"/>
    <n v="1136"/>
    <d v="2024-04-23T00:00:00"/>
    <x v="7"/>
    <n v="324"/>
    <s v="Сахар"/>
    <n v="321.625"/>
    <n v="-0.11698406529343175"/>
    <s v="Продимекс"/>
  </r>
  <r>
    <n v="864"/>
    <n v="369"/>
    <n v="206"/>
    <n v="4"/>
    <n v="824"/>
    <d v="2023-07-25T00:00:00"/>
    <x v="9"/>
    <n v="346"/>
    <s v="Молоко"/>
    <n v="399.33333333333331"/>
    <n v="-0.4841402337228714"/>
    <s v="Домик в деревне"/>
  </r>
  <r>
    <n v="865"/>
    <n v="176"/>
    <n v="217"/>
    <n v="4"/>
    <n v="868"/>
    <d v="2023-07-28T00:00:00"/>
    <x v="4"/>
    <n v="313"/>
    <s v="Сахар"/>
    <n v="234.75"/>
    <n v="-7.5612353567625079E-2"/>
    <s v="Продимекс"/>
  </r>
  <r>
    <n v="866"/>
    <n v="467"/>
    <n v="72"/>
    <n v="2"/>
    <n v="144"/>
    <d v="2023-05-04T00:00:00"/>
    <x v="5"/>
    <n v="233"/>
    <s v="Макароны"/>
    <n v="245.30769230769232"/>
    <n v="-0.70649106302916276"/>
    <s v="Борилла"/>
  </r>
  <r>
    <n v="867"/>
    <n v="237"/>
    <n v="121"/>
    <n v="3"/>
    <n v="363"/>
    <d v="2023-11-10T00:00:00"/>
    <x v="18"/>
    <n v="77"/>
    <s v="Конфеты"/>
    <n v="269"/>
    <n v="-0.55018587360594795"/>
    <s v="Рот Фронт"/>
  </r>
  <r>
    <n v="868"/>
    <n v="300"/>
    <n v="140"/>
    <n v="4"/>
    <n v="560"/>
    <d v="2024-01-26T00:00:00"/>
    <x v="9"/>
    <n v="107"/>
    <s v="Сахар"/>
    <n v="317.75"/>
    <n v="-0.55940204563335949"/>
    <s v="Продимекс"/>
  </r>
  <r>
    <n v="869"/>
    <n v="137"/>
    <n v="295"/>
    <n v="2"/>
    <n v="590"/>
    <d v="2023-07-04T00:00:00"/>
    <x v="13"/>
    <n v="375"/>
    <s v="Фрукты"/>
    <n v="291"/>
    <n v="1.3745704467353903E-2"/>
    <s v="Экзотик"/>
  </r>
  <r>
    <n v="870"/>
    <n v="194"/>
    <n v="325"/>
    <n v="4"/>
    <n v="1300"/>
    <d v="2024-01-28T00:00:00"/>
    <x v="12"/>
    <n v="62"/>
    <s v="Соль"/>
    <n v="238.42857142857142"/>
    <n v="0.3630916716596766"/>
    <s v="Салта"/>
  </r>
  <r>
    <n v="871"/>
    <n v="215"/>
    <n v="147"/>
    <n v="3"/>
    <n v="441"/>
    <d v="2023-09-04T00:00:00"/>
    <x v="5"/>
    <n v="368"/>
    <s v="Сок"/>
    <n v="258.10000000000002"/>
    <n v="-0.43045331266950804"/>
    <s v="Фруктовый сад"/>
  </r>
  <r>
    <n v="872"/>
    <n v="307"/>
    <n v="419"/>
    <n v="1"/>
    <n v="419"/>
    <d v="2023-09-20T00:00:00"/>
    <x v="17"/>
    <n v="64"/>
    <s v="Сыр"/>
    <n v="331.44444444444446"/>
    <n v="0.26416359369761988"/>
    <s v="Карат"/>
  </r>
  <r>
    <n v="873"/>
    <n v="424"/>
    <n v="457"/>
    <n v="1"/>
    <n v="457"/>
    <d v="2023-06-22T00:00:00"/>
    <x v="10"/>
    <n v="286"/>
    <s v="Печенье"/>
    <n v="295.33333333333331"/>
    <n v="0.54740406320541779"/>
    <s v="КДВ"/>
  </r>
  <r>
    <n v="874"/>
    <n v="439"/>
    <n v="392"/>
    <n v="2"/>
    <n v="784"/>
    <d v="2023-07-28T00:00:00"/>
    <x v="7"/>
    <n v="74"/>
    <s v="Сок"/>
    <n v="251.3"/>
    <n v="0.55988857938718661"/>
    <s v="Добрый"/>
  </r>
  <r>
    <n v="875"/>
    <n v="83"/>
    <n v="282"/>
    <n v="5"/>
    <n v="1410"/>
    <d v="2023-02-13T00:00:00"/>
    <x v="4"/>
    <n v="6"/>
    <s v="Сок"/>
    <n v="227.9"/>
    <n v="0.23738481790258881"/>
    <s v="Сады Придонья"/>
  </r>
  <r>
    <n v="876"/>
    <n v="329"/>
    <n v="265"/>
    <n v="2"/>
    <n v="530"/>
    <d v="2024-05-01T00:00:00"/>
    <x v="14"/>
    <n v="258"/>
    <s v="Соль"/>
    <n v="238"/>
    <n v="0.11344537815126055"/>
    <s v="Славянская"/>
  </r>
  <r>
    <n v="877"/>
    <n v="91"/>
    <n v="146"/>
    <n v="1"/>
    <n v="146"/>
    <d v="2023-04-06T00:00:00"/>
    <x v="16"/>
    <n v="138"/>
    <s v="Сыр"/>
    <n v="286.33333333333331"/>
    <n v="-0.49010477299185096"/>
    <s v="Сырная долина"/>
  </r>
  <r>
    <n v="878"/>
    <n v="296"/>
    <n v="58"/>
    <n v="2"/>
    <n v="116"/>
    <d v="2024-04-19T00:00:00"/>
    <x v="0"/>
    <n v="419"/>
    <s v="Крупа"/>
    <n v="155.5"/>
    <n v="-0.62700964630225076"/>
    <s v="Мистраль"/>
  </r>
  <r>
    <n v="879"/>
    <n v="437"/>
    <n v="379"/>
    <n v="2"/>
    <n v="758"/>
    <d v="2024-03-30T00:00:00"/>
    <x v="17"/>
    <n v="148"/>
    <s v="Чай"/>
    <n v="250.81818181818181"/>
    <n v="0.51105472997462842"/>
    <s v="Тесс"/>
  </r>
  <r>
    <n v="880"/>
    <n v="193"/>
    <n v="201"/>
    <n v="4"/>
    <n v="804"/>
    <d v="2023-10-04T00:00:00"/>
    <x v="6"/>
    <n v="105"/>
    <s v="Соль"/>
    <n v="289"/>
    <n v="-0.30449826989619377"/>
    <s v="Салта"/>
  </r>
  <r>
    <n v="881"/>
    <n v="144"/>
    <n v="337"/>
    <n v="3"/>
    <n v="1011"/>
    <d v="2023-04-23T00:00:00"/>
    <x v="16"/>
    <n v="365"/>
    <s v="Макароны"/>
    <n v="275"/>
    <n v="0.22545454545454535"/>
    <s v="Роллтон"/>
  </r>
  <r>
    <n v="882"/>
    <n v="27"/>
    <n v="160"/>
    <n v="1"/>
    <n v="160"/>
    <d v="2023-12-16T00:00:00"/>
    <x v="8"/>
    <n v="416"/>
    <s v="Макароны"/>
    <n v="266.92307692307691"/>
    <n v="-0.40057636887608061"/>
    <s v="Паста Зара"/>
  </r>
  <r>
    <n v="883"/>
    <n v="375"/>
    <n v="197"/>
    <n v="5"/>
    <n v="985"/>
    <d v="2024-03-17T00:00:00"/>
    <x v="7"/>
    <n v="315"/>
    <s v="Макароны"/>
    <n v="269.69230769230768"/>
    <n v="-0.26953793496862521"/>
    <s v="Борилла"/>
  </r>
  <r>
    <n v="884"/>
    <n v="453"/>
    <n v="437"/>
    <n v="2"/>
    <n v="874"/>
    <d v="2024-04-12T00:00:00"/>
    <x v="17"/>
    <n v="81"/>
    <s v="Макароны"/>
    <n v="250.38461538461539"/>
    <n v="0.7453149001536099"/>
    <s v="Макфа"/>
  </r>
  <r>
    <n v="885"/>
    <n v="388"/>
    <n v="205"/>
    <n v="2"/>
    <n v="410"/>
    <d v="2024-04-22T00:00:00"/>
    <x v="13"/>
    <n v="262"/>
    <s v="Рыба"/>
    <n v="321.33333333333331"/>
    <n v="-0.36203319502074682"/>
    <s v="Меридиан"/>
  </r>
  <r>
    <n v="886"/>
    <n v="312"/>
    <n v="476"/>
    <n v="2"/>
    <n v="952"/>
    <d v="2023-07-06T00:00:00"/>
    <x v="16"/>
    <n v="239"/>
    <s v="Хлеб"/>
    <n v="167.6"/>
    <n v="1.8400954653937949"/>
    <s v="Каравай"/>
  </r>
  <r>
    <n v="887"/>
    <n v="486"/>
    <n v="230"/>
    <n v="2"/>
    <n v="460"/>
    <d v="2023-10-08T00:00:00"/>
    <x v="1"/>
    <n v="358"/>
    <s v="Соль"/>
    <n v="311.5"/>
    <n v="-0.26163723916532911"/>
    <s v="Илецкая"/>
  </r>
  <r>
    <n v="888"/>
    <n v="295"/>
    <n v="219"/>
    <n v="5"/>
    <n v="1095"/>
    <d v="2023-08-27T00:00:00"/>
    <x v="11"/>
    <n v="331"/>
    <s v="Печенье"/>
    <n v="267.25"/>
    <n v="-0.18054256314312445"/>
    <s v="Белогорье"/>
  </r>
  <r>
    <n v="889"/>
    <n v="1"/>
    <n v="206"/>
    <n v="3"/>
    <n v="618"/>
    <d v="2023-03-01T00:00:00"/>
    <x v="5"/>
    <n v="31"/>
    <s v="Крупа"/>
    <n v="302"/>
    <n v="-0.31788079470198671"/>
    <s v="Ярмарка"/>
  </r>
  <r>
    <n v="890"/>
    <n v="347"/>
    <n v="343"/>
    <n v="3"/>
    <n v="1029"/>
    <d v="2023-01-11T00:00:00"/>
    <x v="2"/>
    <n v="74"/>
    <s v="Макароны"/>
    <n v="302.61538461538464"/>
    <n v="0.13345195729537362"/>
    <s v="Паста Зара"/>
  </r>
  <r>
    <n v="891"/>
    <n v="308"/>
    <n v="147"/>
    <n v="2"/>
    <n v="294"/>
    <d v="2023-12-01T00:00:00"/>
    <x v="11"/>
    <n v="80"/>
    <s v="Конфеты"/>
    <n v="228"/>
    <n v="-0.35526315789473684"/>
    <s v="Бабаевский"/>
  </r>
  <r>
    <n v="892"/>
    <n v="52"/>
    <n v="423"/>
    <n v="3"/>
    <n v="1269"/>
    <d v="2024-03-27T00:00:00"/>
    <x v="6"/>
    <n v="496"/>
    <s v="Соль"/>
    <n v="280.5"/>
    <n v="0.50802139037433158"/>
    <s v="Илецкая"/>
  </r>
  <r>
    <n v="893"/>
    <n v="75"/>
    <n v="494"/>
    <n v="4"/>
    <n v="1976"/>
    <d v="2023-04-14T00:00:00"/>
    <x v="3"/>
    <n v="477"/>
    <s v="Печенье"/>
    <n v="302.25"/>
    <n v="0.63440860215053774"/>
    <s v="Белогорье"/>
  </r>
  <r>
    <n v="894"/>
    <n v="148"/>
    <n v="270"/>
    <n v="2"/>
    <n v="540"/>
    <d v="2023-10-07T00:00:00"/>
    <x v="5"/>
    <n v="196"/>
    <s v="Сок"/>
    <n v="287.42857142857144"/>
    <n v="-6.0636182902584546E-2"/>
    <s v="Фруктовый сад"/>
  </r>
  <r>
    <n v="895"/>
    <n v="481"/>
    <n v="470"/>
    <n v="2"/>
    <n v="940"/>
    <d v="2023-06-24T00:00:00"/>
    <x v="1"/>
    <n v="400"/>
    <s v="Чипсы"/>
    <n v="379.6"/>
    <n v="0.23814541622760799"/>
    <s v="Pringles"/>
  </r>
  <r>
    <n v="896"/>
    <n v="194"/>
    <n v="278"/>
    <n v="4"/>
    <n v="1112"/>
    <d v="2023-12-26T00:00:00"/>
    <x v="9"/>
    <n v="271"/>
    <s v="Соль"/>
    <n v="344.66666666666669"/>
    <n v="-0.19342359767891693"/>
    <s v="Салта"/>
  </r>
  <r>
    <n v="897"/>
    <n v="422"/>
    <n v="244"/>
    <n v="3"/>
    <n v="732"/>
    <d v="2024-03-19T00:00:00"/>
    <x v="5"/>
    <n v="265"/>
    <s v="Кофе"/>
    <n v="269.5"/>
    <n v="-9.4619666048237461E-2"/>
    <s v="Nescafe"/>
  </r>
  <r>
    <n v="898"/>
    <n v="52"/>
    <n v="142"/>
    <n v="3"/>
    <n v="426"/>
    <d v="2023-01-03T00:00:00"/>
    <x v="10"/>
    <n v="366"/>
    <s v="Соль"/>
    <n v="288.8"/>
    <n v="-0.50831024930747926"/>
    <s v="Илецкая"/>
  </r>
  <r>
    <n v="899"/>
    <n v="73"/>
    <n v="160"/>
    <n v="4"/>
    <n v="640"/>
    <d v="2023-08-25T00:00:00"/>
    <x v="4"/>
    <n v="302"/>
    <s v="Хлеб"/>
    <n v="132.5"/>
    <n v="0.20754716981132071"/>
    <s v="Дарница"/>
  </r>
  <r>
    <n v="900"/>
    <n v="208"/>
    <n v="476"/>
    <n v="5"/>
    <n v="2380"/>
    <d v="2023-12-02T00:00:00"/>
    <x v="18"/>
    <n v="326"/>
    <s v="Конфеты"/>
    <n v="325"/>
    <n v="0.46461538461538465"/>
    <s v="Славянка"/>
  </r>
  <r>
    <n v="901"/>
    <n v="458"/>
    <n v="343"/>
    <n v="3"/>
    <n v="1029"/>
    <d v="2023-03-20T00:00:00"/>
    <x v="12"/>
    <n v="282"/>
    <s v="Макароны"/>
    <n v="246.69230769230768"/>
    <n v="0.3903960087309013"/>
    <s v="Борилла"/>
  </r>
  <r>
    <n v="902"/>
    <n v="444"/>
    <n v="328"/>
    <n v="3"/>
    <n v="984"/>
    <d v="2023-06-25T00:00:00"/>
    <x v="19"/>
    <n v="292"/>
    <s v="Йогурт"/>
    <n v="222"/>
    <n v="0.47747747747747749"/>
    <s v="Эрманн"/>
  </r>
  <r>
    <n v="903"/>
    <n v="369"/>
    <n v="379"/>
    <n v="5"/>
    <n v="1895"/>
    <d v="2023-09-20T00:00:00"/>
    <x v="16"/>
    <n v="267"/>
    <s v="Молоко"/>
    <n v="258"/>
    <n v="0.46899224806201545"/>
    <s v="Домик в деревне"/>
  </r>
  <r>
    <n v="904"/>
    <n v="6"/>
    <n v="70"/>
    <n v="5"/>
    <n v="350"/>
    <d v="2024-03-13T00:00:00"/>
    <x v="4"/>
    <n v="433"/>
    <s v="Фрукты"/>
    <n v="228"/>
    <n v="-0.69298245614035081"/>
    <s v="Фрукты-Ягоды"/>
  </r>
  <r>
    <n v="905"/>
    <n v="318"/>
    <n v="280"/>
    <n v="1"/>
    <n v="280"/>
    <d v="2023-10-14T00:00:00"/>
    <x v="1"/>
    <n v="382"/>
    <s v="Молоко"/>
    <n v="244.5"/>
    <n v="0.14519427402862983"/>
    <s v="Домик в деревне"/>
  </r>
  <r>
    <n v="906"/>
    <n v="269"/>
    <n v="315"/>
    <n v="1"/>
    <n v="315"/>
    <d v="2024-03-04T00:00:00"/>
    <x v="2"/>
    <n v="41"/>
    <s v="Сахар"/>
    <n v="305.57142857142856"/>
    <n v="3.0855539971949675E-2"/>
    <s v="Русский сахар"/>
  </r>
  <r>
    <n v="907"/>
    <n v="55"/>
    <n v="353"/>
    <n v="1"/>
    <n v="353"/>
    <d v="2024-05-01T00:00:00"/>
    <x v="19"/>
    <n v="129"/>
    <s v="Крупа"/>
    <n v="244"/>
    <n v="0.44672131147540983"/>
    <s v="Националь"/>
  </r>
  <r>
    <n v="908"/>
    <n v="327"/>
    <n v="342"/>
    <n v="2"/>
    <n v="684"/>
    <d v="2023-12-24T00:00:00"/>
    <x v="1"/>
    <n v="335"/>
    <s v="Колбаса"/>
    <n v="178"/>
    <n v="0.9213483146067416"/>
    <s v="Черкизово"/>
  </r>
  <r>
    <n v="909"/>
    <n v="364"/>
    <n v="299"/>
    <n v="3"/>
    <n v="897"/>
    <d v="2023-01-06T00:00:00"/>
    <x v="14"/>
    <n v="194"/>
    <s v="Сахар"/>
    <n v="232.57142857142858"/>
    <n v="0.2856265356265355"/>
    <s v="Русский сахар"/>
  </r>
  <r>
    <n v="910"/>
    <n v="378"/>
    <n v="397"/>
    <n v="1"/>
    <n v="397"/>
    <d v="2023-03-15T00:00:00"/>
    <x v="5"/>
    <n v="56"/>
    <s v="Сок"/>
    <n v="346"/>
    <n v="0.14739884393063574"/>
    <s v="Фруктовый сад"/>
  </r>
  <r>
    <n v="911"/>
    <n v="462"/>
    <n v="231"/>
    <n v="2"/>
    <n v="462"/>
    <d v="2023-01-24T00:00:00"/>
    <x v="18"/>
    <n v="493"/>
    <s v="Рис"/>
    <n v="228"/>
    <n v="1.3157894736842035E-2"/>
    <s v="Белый Злат"/>
  </r>
  <r>
    <n v="912"/>
    <n v="89"/>
    <n v="120"/>
    <n v="5"/>
    <n v="600"/>
    <d v="2023-02-05T00:00:00"/>
    <x v="19"/>
    <n v="222"/>
    <s v="Конфеты"/>
    <n v="307"/>
    <n v="-0.60912052117263848"/>
    <s v="Рот Фронт"/>
  </r>
  <r>
    <n v="913"/>
    <n v="465"/>
    <n v="177"/>
    <n v="1"/>
    <n v="177"/>
    <d v="2023-07-15T00:00:00"/>
    <x v="8"/>
    <n v="167"/>
    <s v="Йогурт"/>
    <n v="278.75"/>
    <n v="-0.36502242152466369"/>
    <s v="Ростагроэкспорт"/>
  </r>
  <r>
    <n v="914"/>
    <n v="208"/>
    <n v="412"/>
    <n v="4"/>
    <n v="1648"/>
    <d v="2024-01-28T00:00:00"/>
    <x v="6"/>
    <n v="212"/>
    <s v="Конфеты"/>
    <n v="311.5"/>
    <n v="0.32263242375601919"/>
    <s v="Славянка"/>
  </r>
  <r>
    <n v="915"/>
    <n v="357"/>
    <n v="279"/>
    <n v="2"/>
    <n v="558"/>
    <d v="2023-12-06T00:00:00"/>
    <x v="15"/>
    <n v="499"/>
    <s v="Мясо"/>
    <n v="261"/>
    <n v="6.8965517241379226E-2"/>
    <s v="Снежана"/>
  </r>
  <r>
    <n v="916"/>
    <n v="416"/>
    <n v="472"/>
    <n v="1"/>
    <n v="472"/>
    <d v="2024-02-17T00:00:00"/>
    <x v="19"/>
    <n v="401"/>
    <s v="Рыба"/>
    <n v="189"/>
    <n v="1.4973544973544972"/>
    <s v="Меридиан"/>
  </r>
  <r>
    <n v="917"/>
    <n v="374"/>
    <n v="52"/>
    <n v="3"/>
    <n v="156"/>
    <d v="2023-04-10T00:00:00"/>
    <x v="18"/>
    <n v="463"/>
    <s v="Кофе"/>
    <n v="304.33333333333331"/>
    <n v="-0.82913472070098582"/>
    <s v="Tchibo"/>
  </r>
  <r>
    <n v="918"/>
    <n v="145"/>
    <n v="144"/>
    <n v="5"/>
    <n v="720"/>
    <d v="2024-01-21T00:00:00"/>
    <x v="0"/>
    <n v="347"/>
    <s v="Овощи"/>
    <n v="266"/>
    <n v="-0.45864661654135341"/>
    <s v="Семко"/>
  </r>
  <r>
    <n v="919"/>
    <n v="289"/>
    <n v="258"/>
    <n v="2"/>
    <n v="516"/>
    <d v="2024-04-10T00:00:00"/>
    <x v="1"/>
    <n v="54"/>
    <s v="Сок"/>
    <n v="291.83333333333331"/>
    <n v="-0.11593375214163326"/>
    <s v="Добрый"/>
  </r>
  <r>
    <n v="920"/>
    <n v="173"/>
    <n v="173"/>
    <n v="2"/>
    <n v="346"/>
    <d v="2023-06-20T00:00:00"/>
    <x v="18"/>
    <n v="246"/>
    <s v="Сок"/>
    <n v="243.5"/>
    <n v="-0.28952772073921973"/>
    <s v="Фруктовый сад"/>
  </r>
  <r>
    <n v="921"/>
    <n v="390"/>
    <n v="494"/>
    <n v="3"/>
    <n v="1482"/>
    <d v="2023-09-27T00:00:00"/>
    <x v="11"/>
    <n v="65"/>
    <s v="Сок"/>
    <n v="220"/>
    <n v="1.2454545454545456"/>
    <s v="Сады Придонья"/>
  </r>
  <r>
    <n v="922"/>
    <n v="482"/>
    <n v="198"/>
    <n v="2"/>
    <n v="396"/>
    <d v="2023-09-28T00:00:00"/>
    <x v="18"/>
    <n v="44"/>
    <s v="Крупа"/>
    <n v="125.5"/>
    <n v="0.57768924302788838"/>
    <s v="Мистраль"/>
  </r>
  <r>
    <n v="923"/>
    <n v="465"/>
    <n v="71"/>
    <n v="5"/>
    <n v="355"/>
    <d v="2023-11-23T00:00:00"/>
    <x v="8"/>
    <n v="321"/>
    <s v="Йогурт"/>
    <n v="275.85714285714283"/>
    <n v="-0.74262040393578455"/>
    <s v="Ростагроэкспорт"/>
  </r>
  <r>
    <n v="924"/>
    <n v="114"/>
    <n v="228"/>
    <n v="2"/>
    <n v="456"/>
    <d v="2023-09-06T00:00:00"/>
    <x v="14"/>
    <n v="50"/>
    <s v="Сыр"/>
    <n v="187.83333333333334"/>
    <n v="0.21384205856255534"/>
    <s v="Сырная долина"/>
  </r>
  <r>
    <n v="925"/>
    <n v="46"/>
    <n v="290"/>
    <n v="3"/>
    <n v="870"/>
    <d v="2023-05-13T00:00:00"/>
    <x v="5"/>
    <n v="460"/>
    <s v="Йогурт"/>
    <n v="276.14285714285717"/>
    <n v="5.0181065700982908E-2"/>
    <s v="Активиа"/>
  </r>
  <r>
    <n v="926"/>
    <n v="222"/>
    <n v="168"/>
    <n v="3"/>
    <n v="504"/>
    <d v="2024-01-22T00:00:00"/>
    <x v="13"/>
    <n v="79"/>
    <s v="Молоко"/>
    <n v="430"/>
    <n v="-0.60930232558139541"/>
    <s v="Простоквашино"/>
  </r>
  <r>
    <n v="927"/>
    <n v="210"/>
    <n v="374"/>
    <n v="2"/>
    <n v="748"/>
    <d v="2023-05-06T00:00:00"/>
    <x v="8"/>
    <n v="209"/>
    <s v="Колбаса"/>
    <s v="Ошибка"/>
    <s v="Ошибка"/>
    <s v="Окраина"/>
  </r>
  <r>
    <n v="928"/>
    <n v="399"/>
    <n v="67"/>
    <n v="2"/>
    <n v="134"/>
    <d v="2023-01-25T00:00:00"/>
    <x v="18"/>
    <n v="451"/>
    <s v="Хлеб"/>
    <n v="270"/>
    <n v="-0.75185185185185188"/>
    <s v="Хлебный Дом"/>
  </r>
  <r>
    <n v="929"/>
    <n v="498"/>
    <n v="244"/>
    <n v="2"/>
    <n v="488"/>
    <d v="2023-11-08T00:00:00"/>
    <x v="3"/>
    <n v="49"/>
    <s v="Молоко"/>
    <n v="340"/>
    <n v="-0.28235294117647058"/>
    <s v="Домик в деревне"/>
  </r>
  <r>
    <n v="930"/>
    <n v="170"/>
    <n v="312"/>
    <n v="1"/>
    <n v="312"/>
    <d v="2023-05-26T00:00:00"/>
    <x v="11"/>
    <n v="162"/>
    <s v="Конфеты"/>
    <n v="329.5"/>
    <n v="-5.3110773899848307E-2"/>
    <s v="Славянка"/>
  </r>
  <r>
    <n v="931"/>
    <n v="205"/>
    <n v="212"/>
    <n v="4"/>
    <n v="848"/>
    <d v="2023-04-04T00:00:00"/>
    <x v="9"/>
    <n v="414"/>
    <s v="Макароны"/>
    <n v="278.25"/>
    <n v="-0.23809523809523814"/>
    <s v="Борилла"/>
  </r>
  <r>
    <n v="932"/>
    <n v="188"/>
    <n v="233"/>
    <n v="2"/>
    <n v="466"/>
    <d v="2023-10-15T00:00:00"/>
    <x v="10"/>
    <n v="445"/>
    <s v="Молоко"/>
    <n v="181"/>
    <n v="0.28729281767955794"/>
    <s v="Вимм-Билль-Данн"/>
  </r>
  <r>
    <n v="933"/>
    <n v="246"/>
    <n v="400"/>
    <n v="4"/>
    <n v="1600"/>
    <d v="2024-03-25T00:00:00"/>
    <x v="15"/>
    <n v="191"/>
    <s v="Сыр"/>
    <n v="316.5"/>
    <n v="0.26382306477093209"/>
    <s v="President"/>
  </r>
  <r>
    <n v="934"/>
    <n v="187"/>
    <n v="168"/>
    <n v="3"/>
    <n v="504"/>
    <d v="2023-01-20T00:00:00"/>
    <x v="14"/>
    <n v="126"/>
    <s v="Макароны"/>
    <n v="253.90909090909091"/>
    <n v="-0.33834586466165417"/>
    <s v="Паста Зара"/>
  </r>
  <r>
    <n v="935"/>
    <n v="9"/>
    <n v="321"/>
    <n v="1"/>
    <n v="321"/>
    <d v="2023-09-04T00:00:00"/>
    <x v="15"/>
    <n v="217"/>
    <s v="Йогурт"/>
    <n v="257.42857142857144"/>
    <n v="0.24694783573806878"/>
    <s v="Чудо"/>
  </r>
  <r>
    <n v="936"/>
    <n v="302"/>
    <n v="229"/>
    <n v="5"/>
    <n v="1145"/>
    <d v="2024-03-21T00:00:00"/>
    <x v="4"/>
    <n v="42"/>
    <s v="Молоко"/>
    <n v="484"/>
    <n v="-0.52685950413223148"/>
    <s v="Домик в деревне"/>
  </r>
  <r>
    <n v="937"/>
    <n v="166"/>
    <n v="166"/>
    <n v="5"/>
    <n v="830"/>
    <d v="2023-11-22T00:00:00"/>
    <x v="4"/>
    <n v="407"/>
    <s v="Сок"/>
    <n v="325.39999999999998"/>
    <n v="-0.48985863552550701"/>
    <s v="Добрый"/>
  </r>
  <r>
    <n v="938"/>
    <n v="329"/>
    <n v="71"/>
    <n v="2"/>
    <n v="142"/>
    <d v="2023-07-31T00:00:00"/>
    <x v="4"/>
    <n v="117"/>
    <s v="Соль"/>
    <n v="419.5"/>
    <n v="-0.83075089392133494"/>
    <s v="Славянская"/>
  </r>
  <r>
    <n v="939"/>
    <n v="35"/>
    <n v="345"/>
    <n v="2"/>
    <n v="690"/>
    <d v="2023-06-01T00:00:00"/>
    <x v="11"/>
    <n v="91"/>
    <s v="Крупа"/>
    <n v="351.5"/>
    <n v="-1.849217638691325E-2"/>
    <s v="Мистраль"/>
  </r>
  <r>
    <n v="940"/>
    <n v="342"/>
    <n v="259"/>
    <n v="5"/>
    <n v="1295"/>
    <d v="2024-02-27T00:00:00"/>
    <x v="9"/>
    <n v="380"/>
    <s v="Овощи"/>
    <n v="224"/>
    <n v="0.15625"/>
    <s v="Овощной ряд"/>
  </r>
  <r>
    <n v="941"/>
    <n v="44"/>
    <n v="439"/>
    <n v="5"/>
    <n v="2195"/>
    <d v="2023-03-23T00:00:00"/>
    <x v="6"/>
    <n v="469"/>
    <s v="Молоко"/>
    <n v="202"/>
    <n v="1.1732673267326734"/>
    <s v="Беллакт"/>
  </r>
  <r>
    <n v="942"/>
    <n v="128"/>
    <n v="246"/>
    <n v="4"/>
    <n v="984"/>
    <d v="2024-01-19T00:00:00"/>
    <x v="2"/>
    <n v="479"/>
    <s v="Мясо"/>
    <n v="245.25"/>
    <n v="3.0581039755350758E-3"/>
    <s v="Мираторг"/>
  </r>
  <r>
    <n v="943"/>
    <n v="447"/>
    <n v="118"/>
    <n v="3"/>
    <n v="354"/>
    <d v="2024-02-15T00:00:00"/>
    <x v="8"/>
    <n v="9"/>
    <s v="Йогурт"/>
    <n v="222.6"/>
    <n v="-0.46990116801437554"/>
    <s v="Эрманн"/>
  </r>
  <r>
    <n v="944"/>
    <n v="48"/>
    <n v="116"/>
    <n v="5"/>
    <n v="580"/>
    <d v="2023-04-18T00:00:00"/>
    <x v="17"/>
    <n v="477"/>
    <s v="Фрукты"/>
    <n v="484"/>
    <n v="-0.76033057851239672"/>
    <s v="Фруктовый Рай"/>
  </r>
  <r>
    <n v="945"/>
    <n v="415"/>
    <n v="307"/>
    <n v="3"/>
    <n v="921"/>
    <d v="2023-12-30T00:00:00"/>
    <x v="18"/>
    <n v="498"/>
    <s v="Чипсы"/>
    <n v="420"/>
    <n v="-0.26904761904761909"/>
    <s v="Pringles"/>
  </r>
  <r>
    <n v="946"/>
    <n v="298"/>
    <n v="84"/>
    <n v="5"/>
    <n v="420"/>
    <d v="2024-02-13T00:00:00"/>
    <x v="2"/>
    <n v="93"/>
    <s v="Крупа"/>
    <n v="314"/>
    <n v="-0.73248407643312108"/>
    <s v="Увелка"/>
  </r>
  <r>
    <n v="947"/>
    <n v="3"/>
    <n v="180"/>
    <n v="3"/>
    <n v="540"/>
    <d v="2023-01-14T00:00:00"/>
    <x v="10"/>
    <n v="200"/>
    <s v="Крупа"/>
    <n v="178.5"/>
    <n v="8.4033613445377853E-3"/>
    <s v="Ярмарка"/>
  </r>
  <r>
    <n v="948"/>
    <n v="60"/>
    <n v="334"/>
    <n v="1"/>
    <n v="334"/>
    <d v="2023-09-27T00:00:00"/>
    <x v="17"/>
    <n v="381"/>
    <s v="Кофе"/>
    <n v="375.5"/>
    <n v="-0.11051930758988016"/>
    <s v="Jacobs"/>
  </r>
  <r>
    <n v="949"/>
    <n v="59"/>
    <n v="234"/>
    <n v="2"/>
    <n v="468"/>
    <d v="2023-06-24T00:00:00"/>
    <x v="6"/>
    <n v="18"/>
    <s v="Сахар"/>
    <n v="297.2"/>
    <n v="-0.21265141318977121"/>
    <s v="Продимекс"/>
  </r>
  <r>
    <n v="950"/>
    <n v="119"/>
    <n v="426"/>
    <n v="1"/>
    <n v="426"/>
    <d v="2023-06-17T00:00:00"/>
    <x v="7"/>
    <n v="327"/>
    <s v="Печенье"/>
    <n v="405"/>
    <n v="5.1851851851851816E-2"/>
    <s v="КДВ"/>
  </r>
  <r>
    <n v="951"/>
    <n v="199"/>
    <n v="494"/>
    <n v="1"/>
    <n v="494"/>
    <d v="2023-11-22T00:00:00"/>
    <x v="2"/>
    <n v="340"/>
    <s v="Макароны"/>
    <n v="258.57142857142856"/>
    <n v="0.91049723756906098"/>
    <s v="Борилла"/>
  </r>
  <r>
    <n v="952"/>
    <n v="272"/>
    <n v="353"/>
    <n v="3"/>
    <n v="1059"/>
    <d v="2023-03-04T00:00:00"/>
    <x v="15"/>
    <n v="490"/>
    <s v="Крупа"/>
    <s v="Ошибка"/>
    <s v="Ошибка"/>
    <s v="Ярмарка"/>
  </r>
  <r>
    <n v="953"/>
    <n v="386"/>
    <n v="288"/>
    <n v="2"/>
    <n v="576"/>
    <d v="2023-12-25T00:00:00"/>
    <x v="14"/>
    <n v="67"/>
    <s v="Крупа"/>
    <s v="Ошибка"/>
    <s v="Ошибка"/>
    <s v="Увелка"/>
  </r>
  <r>
    <n v="954"/>
    <n v="464"/>
    <n v="430"/>
    <n v="2"/>
    <n v="860"/>
    <d v="2023-08-10T00:00:00"/>
    <x v="18"/>
    <n v="132"/>
    <s v="Сыр"/>
    <n v="262.2"/>
    <n v="0.6399694889397407"/>
    <s v="Сырная долина"/>
  </r>
  <r>
    <n v="955"/>
    <n v="494"/>
    <n v="471"/>
    <n v="5"/>
    <n v="2355"/>
    <d v="2023-12-29T00:00:00"/>
    <x v="0"/>
    <n v="95"/>
    <s v="Сыр"/>
    <n v="197.2"/>
    <n v="1.3884381338742395"/>
    <s v="Сырная долина"/>
  </r>
  <r>
    <n v="956"/>
    <n v="242"/>
    <n v="313"/>
    <n v="3"/>
    <n v="939"/>
    <d v="2023-11-19T00:00:00"/>
    <x v="17"/>
    <n v="75"/>
    <s v="Овощи"/>
    <n v="135"/>
    <n v="1.3185185185185184"/>
    <s v="Овощной ряд"/>
  </r>
  <r>
    <n v="957"/>
    <n v="434"/>
    <n v="340"/>
    <n v="4"/>
    <n v="1360"/>
    <d v="2023-01-11T00:00:00"/>
    <x v="9"/>
    <n v="419"/>
    <s v="Сыр"/>
    <n v="165.25"/>
    <n v="1.0574886535552195"/>
    <s v="Сырная долина"/>
  </r>
  <r>
    <n v="958"/>
    <n v="110"/>
    <n v="148"/>
    <n v="2"/>
    <n v="296"/>
    <d v="2023-03-10T00:00:00"/>
    <x v="2"/>
    <n v="42"/>
    <s v="Макароны"/>
    <n v="205.33333333333334"/>
    <n v="-0.27922077922077926"/>
    <s v="Паста Зара"/>
  </r>
  <r>
    <n v="959"/>
    <n v="168"/>
    <n v="391"/>
    <n v="2"/>
    <n v="782"/>
    <d v="2023-08-05T00:00:00"/>
    <x v="18"/>
    <n v="316"/>
    <s v="Крупа"/>
    <s v="Ошибка"/>
    <s v="Ошибка"/>
    <s v="Ярмарка"/>
  </r>
  <r>
    <n v="960"/>
    <n v="13"/>
    <n v="181"/>
    <n v="4"/>
    <n v="724"/>
    <d v="2024-04-16T00:00:00"/>
    <x v="15"/>
    <n v="117"/>
    <s v="Макароны"/>
    <n v="182"/>
    <n v="-5.494505494505475E-3"/>
    <s v="Паста Зара"/>
  </r>
  <r>
    <n v="961"/>
    <n v="141"/>
    <n v="279"/>
    <n v="1"/>
    <n v="279"/>
    <d v="2024-02-02T00:00:00"/>
    <x v="2"/>
    <n v="243"/>
    <s v="Фрукты"/>
    <n v="139"/>
    <n v="1.0071942446043165"/>
    <s v="Фруктовый Рай"/>
  </r>
  <r>
    <n v="962"/>
    <n v="120"/>
    <n v="229"/>
    <n v="5"/>
    <n v="1145"/>
    <d v="2023-01-04T00:00:00"/>
    <x v="17"/>
    <n v="6"/>
    <s v="Хлеб"/>
    <n v="206.5"/>
    <n v="0.10895883777239712"/>
    <s v="Дарница"/>
  </r>
  <r>
    <n v="963"/>
    <n v="316"/>
    <n v="97"/>
    <n v="4"/>
    <n v="388"/>
    <d v="2023-01-06T00:00:00"/>
    <x v="9"/>
    <n v="283"/>
    <s v="Макароны"/>
    <n v="298.60000000000002"/>
    <n v="-0.67515070328198257"/>
    <s v="Борилла"/>
  </r>
  <r>
    <n v="964"/>
    <n v="448"/>
    <n v="484"/>
    <n v="1"/>
    <n v="484"/>
    <d v="2024-01-10T00:00:00"/>
    <x v="2"/>
    <n v="404"/>
    <s v="Йогурт"/>
    <n v="276.5"/>
    <n v="0.75045207956600368"/>
    <s v="Ростагроэкспорт"/>
  </r>
  <r>
    <n v="965"/>
    <n v="143"/>
    <n v="200"/>
    <n v="4"/>
    <n v="800"/>
    <d v="2024-01-15T00:00:00"/>
    <x v="0"/>
    <n v="379"/>
    <s v="Сахар"/>
    <n v="200.5"/>
    <n v="-2.4937655860348684E-3"/>
    <s v="Агросахар"/>
  </r>
  <r>
    <n v="966"/>
    <n v="168"/>
    <n v="206"/>
    <n v="4"/>
    <n v="824"/>
    <d v="2023-11-13T00:00:00"/>
    <x v="14"/>
    <n v="136"/>
    <s v="Крупа"/>
    <s v="Ошибка"/>
    <s v="Ошибка"/>
    <s v="Ярмарка"/>
  </r>
  <r>
    <n v="967"/>
    <n v="435"/>
    <n v="116"/>
    <n v="4"/>
    <n v="464"/>
    <d v="2023-04-21T00:00:00"/>
    <x v="14"/>
    <n v="20"/>
    <s v="Мясо"/>
    <n v="133.66666666666666"/>
    <n v="-0.13216957605985036"/>
    <s v="Снежана"/>
  </r>
  <r>
    <n v="968"/>
    <n v="375"/>
    <n v="212"/>
    <n v="3"/>
    <n v="636"/>
    <d v="2023-03-24T00:00:00"/>
    <x v="19"/>
    <n v="369"/>
    <s v="Макароны"/>
    <n v="379.75"/>
    <n v="-0.44173798551678733"/>
    <s v="Борилла"/>
  </r>
  <r>
    <n v="969"/>
    <n v="416"/>
    <n v="202"/>
    <n v="4"/>
    <n v="808"/>
    <d v="2023-12-25T00:00:00"/>
    <x v="3"/>
    <n v="499"/>
    <s v="Рыба"/>
    <n v="286.5"/>
    <n v="-0.29493891797556715"/>
    <s v="Меридиан"/>
  </r>
  <r>
    <n v="970"/>
    <n v="25"/>
    <n v="332"/>
    <n v="3"/>
    <n v="996"/>
    <d v="2023-08-26T00:00:00"/>
    <x v="9"/>
    <n v="153"/>
    <s v="Чипсы"/>
    <n v="441"/>
    <n v="-0.24716553287981857"/>
    <s v="Русская картошка"/>
  </r>
  <r>
    <n v="971"/>
    <n v="236"/>
    <n v="420"/>
    <n v="5"/>
    <n v="2100"/>
    <d v="2023-11-30T00:00:00"/>
    <x v="10"/>
    <n v="34"/>
    <s v="Печенье"/>
    <n v="112"/>
    <n v="2.75"/>
    <s v="Посиделкино"/>
  </r>
  <r>
    <n v="972"/>
    <n v="418"/>
    <n v="139"/>
    <n v="2"/>
    <n v="278"/>
    <d v="2024-04-13T00:00:00"/>
    <x v="17"/>
    <n v="337"/>
    <s v="Фрукты"/>
    <n v="73"/>
    <n v="0.90410958904109595"/>
    <s v="Green Garden"/>
  </r>
  <r>
    <n v="973"/>
    <n v="141"/>
    <n v="112"/>
    <n v="4"/>
    <n v="448"/>
    <d v="2023-04-16T00:00:00"/>
    <x v="13"/>
    <n v="200"/>
    <s v="Фрукты"/>
    <n v="421"/>
    <n v="-0.73396674584323041"/>
    <s v="Фруктовый Рай"/>
  </r>
  <r>
    <n v="974"/>
    <n v="294"/>
    <n v="485"/>
    <n v="3"/>
    <n v="1455"/>
    <d v="2024-02-08T00:00:00"/>
    <x v="18"/>
    <n v="8"/>
    <s v="Сок"/>
    <n v="191.5"/>
    <n v="1.5326370757180157"/>
    <s v="Фруктовый сад"/>
  </r>
  <r>
    <n v="975"/>
    <n v="497"/>
    <n v="120"/>
    <n v="1"/>
    <n v="120"/>
    <d v="2023-12-24T00:00:00"/>
    <x v="14"/>
    <n v="280"/>
    <s v="Конфеты"/>
    <s v="Ошибка"/>
    <s v="Ошибка"/>
    <s v="Бабаевский"/>
  </r>
  <r>
    <n v="976"/>
    <n v="359"/>
    <n v="359"/>
    <n v="4"/>
    <n v="1436"/>
    <d v="2024-03-31T00:00:00"/>
    <x v="5"/>
    <n v="94"/>
    <s v="Мясо"/>
    <n v="147.33333333333334"/>
    <n v="1.436651583710407"/>
    <s v="Мираторг"/>
  </r>
  <r>
    <n v="977"/>
    <n v="175"/>
    <n v="198"/>
    <n v="3"/>
    <n v="594"/>
    <d v="2023-08-07T00:00:00"/>
    <x v="3"/>
    <n v="331"/>
    <s v="Овощи"/>
    <n v="139"/>
    <n v="0.42446043165467628"/>
    <s v="Семко"/>
  </r>
  <r>
    <n v="978"/>
    <n v="236"/>
    <n v="363"/>
    <n v="4"/>
    <n v="1452"/>
    <d v="2023-08-30T00:00:00"/>
    <x v="1"/>
    <n v="405"/>
    <s v="Печенье"/>
    <n v="401"/>
    <n v="-9.4763092269326665E-2"/>
    <s v="Посиделкино"/>
  </r>
  <r>
    <n v="979"/>
    <n v="195"/>
    <n v="103"/>
    <n v="1"/>
    <n v="103"/>
    <d v="2023-03-12T00:00:00"/>
    <x v="7"/>
    <n v="42"/>
    <s v="Хлеб"/>
    <s v="Ошибка"/>
    <s v="Ошибка"/>
    <s v="Каравай"/>
  </r>
  <r>
    <n v="980"/>
    <n v="364"/>
    <n v="401"/>
    <n v="2"/>
    <n v="802"/>
    <d v="2023-06-04T00:00:00"/>
    <x v="17"/>
    <n v="271"/>
    <s v="Сахар"/>
    <n v="350"/>
    <n v="0.14571428571428569"/>
    <s v="Русский сахар"/>
  </r>
  <r>
    <n v="981"/>
    <n v="347"/>
    <n v="139"/>
    <n v="1"/>
    <n v="139"/>
    <d v="2024-01-27T00:00:00"/>
    <x v="13"/>
    <n v="56"/>
    <s v="Макароны"/>
    <n v="309"/>
    <n v="-0.55016181229773464"/>
    <s v="Паста Зара"/>
  </r>
  <r>
    <n v="982"/>
    <n v="149"/>
    <n v="468"/>
    <n v="1"/>
    <n v="468"/>
    <d v="2024-03-26T00:00:00"/>
    <x v="2"/>
    <n v="427"/>
    <s v="Конфеты"/>
    <s v="Ошибка"/>
    <s v="Ошибка"/>
    <s v="Бабаевский"/>
  </r>
  <r>
    <n v="983"/>
    <n v="384"/>
    <n v="100"/>
    <n v="4"/>
    <n v="400"/>
    <d v="2024-01-27T00:00:00"/>
    <x v="3"/>
    <n v="323"/>
    <s v="Сахар"/>
    <n v="222.5"/>
    <n v="-0.550561797752809"/>
    <s v="Сладов"/>
  </r>
  <r>
    <n v="984"/>
    <n v="404"/>
    <n v="304"/>
    <n v="5"/>
    <n v="1520"/>
    <d v="2023-12-28T00:00:00"/>
    <x v="3"/>
    <n v="17"/>
    <s v="Йогурт"/>
    <n v="421"/>
    <n v="-0.2779097387173397"/>
    <s v="Ростагроэкспорт"/>
  </r>
  <r>
    <n v="985"/>
    <n v="469"/>
    <n v="357"/>
    <n v="4"/>
    <n v="1428"/>
    <d v="2024-03-26T00:00:00"/>
    <x v="16"/>
    <n v="165"/>
    <s v="Сахар"/>
    <n v="399"/>
    <n v="-0.10526315789473684"/>
    <s v="Сладов"/>
  </r>
  <r>
    <n v="986"/>
    <n v="134"/>
    <n v="89"/>
    <n v="5"/>
    <n v="445"/>
    <d v="2023-02-26T00:00:00"/>
    <x v="19"/>
    <n v="403"/>
    <s v="Рыба"/>
    <n v="73"/>
    <n v="0.21917808219178081"/>
    <s v="Меридиан"/>
  </r>
  <r>
    <n v="987"/>
    <n v="361"/>
    <n v="283"/>
    <n v="5"/>
    <n v="1415"/>
    <d v="2023-07-26T00:00:00"/>
    <x v="0"/>
    <n v="274"/>
    <s v="Мясо"/>
    <n v="150.5"/>
    <n v="0.88039867109634562"/>
    <s v="Сава"/>
  </r>
  <r>
    <n v="988"/>
    <n v="110"/>
    <n v="280"/>
    <n v="3"/>
    <n v="840"/>
    <d v="2023-07-14T00:00:00"/>
    <x v="9"/>
    <n v="61"/>
    <s v="Макароны"/>
    <n v="299"/>
    <n v="-6.3545150501672198E-2"/>
    <s v="Паста Зара"/>
  </r>
  <r>
    <n v="989"/>
    <n v="280"/>
    <n v="459"/>
    <n v="4"/>
    <n v="1836"/>
    <d v="2023-12-13T00:00:00"/>
    <x v="11"/>
    <n v="262"/>
    <s v="Сыр"/>
    <s v="Ошибка"/>
    <s v="Ошибка"/>
    <s v="President"/>
  </r>
  <r>
    <n v="990"/>
    <n v="43"/>
    <n v="244"/>
    <n v="4"/>
    <n v="976"/>
    <d v="2024-04-10T00:00:00"/>
    <x v="14"/>
    <n v="323"/>
    <s v="Печенье"/>
    <n v="73"/>
    <n v="2.3424657534246576"/>
    <s v="КДВ"/>
  </r>
  <r>
    <n v="991"/>
    <n v="434"/>
    <n v="299"/>
    <n v="2"/>
    <n v="598"/>
    <d v="2023-08-06T00:00:00"/>
    <x v="15"/>
    <n v="481"/>
    <s v="Сыр"/>
    <s v="Ошибка"/>
    <s v="Ошибка"/>
    <s v="Сырная долина"/>
  </r>
  <r>
    <n v="992"/>
    <n v="183"/>
    <n v="73"/>
    <n v="5"/>
    <n v="365"/>
    <d v="2024-01-26T00:00:00"/>
    <x v="13"/>
    <n v="478"/>
    <s v="Конфеты"/>
    <s v="Ошибка"/>
    <s v="Ошибка"/>
    <s v="Бабаевский"/>
  </r>
  <r>
    <n v="993"/>
    <n v="224"/>
    <n v="421"/>
    <n v="3"/>
    <n v="1263"/>
    <d v="2023-06-16T00:00:00"/>
    <x v="11"/>
    <n v="497"/>
    <s v="Чипсы"/>
    <s v="Ошибка"/>
    <s v="Ошибка"/>
    <s v="Pringles"/>
  </r>
  <r>
    <n v="994"/>
    <n v="235"/>
    <n v="345"/>
    <n v="3"/>
    <n v="1035"/>
    <d v="2024-01-10T00:00:00"/>
    <x v="0"/>
    <n v="406"/>
    <s v="Хлеб"/>
    <s v="Ошибка"/>
    <s v="Ошибка"/>
    <s v="Русский Хлеб"/>
  </r>
  <r>
    <n v="995"/>
    <n v="477"/>
    <n v="50"/>
    <n v="1"/>
    <n v="50"/>
    <d v="2023-08-07T00:00:00"/>
    <x v="7"/>
    <n v="58"/>
    <s v="Макароны"/>
    <n v="170"/>
    <n v="-0.70588235294117641"/>
    <s v="Борилла"/>
  </r>
  <r>
    <n v="996"/>
    <n v="242"/>
    <n v="441"/>
    <n v="1"/>
    <n v="441"/>
    <d v="2023-01-08T00:00:00"/>
    <x v="17"/>
    <n v="312"/>
    <s v="Овощи"/>
    <n v="453"/>
    <n v="-2.6490066225165587E-2"/>
    <s v="Овощной ряд"/>
  </r>
  <r>
    <n v="997"/>
    <n v="423"/>
    <n v="187"/>
    <n v="5"/>
    <n v="935"/>
    <d v="2023-11-17T00:00:00"/>
    <x v="0"/>
    <n v="136"/>
    <s v="Чипсы"/>
    <s v="Ошибка"/>
    <s v="Ошибка"/>
    <s v="Pringles"/>
  </r>
  <r>
    <n v="998"/>
    <n v="414"/>
    <n v="170"/>
    <n v="1"/>
    <n v="170"/>
    <d v="2023-11-18T00:00:00"/>
    <x v="4"/>
    <n v="328"/>
    <s v="Фрукты"/>
    <s v="Ошибка"/>
    <s v="Ошибка"/>
    <s v="Экзотик"/>
  </r>
  <r>
    <n v="999"/>
    <n v="110"/>
    <n v="114"/>
    <n v="3"/>
    <n v="342"/>
    <d v="2023-03-05T00:00:00"/>
    <x v="14"/>
    <n v="172"/>
    <s v="Макароны"/>
    <s v="Ошибка"/>
    <s v="Ошибка"/>
    <s v="Паста Зара"/>
  </r>
  <r>
    <n v="1000"/>
    <n v="296"/>
    <n v="453"/>
    <n v="1"/>
    <n v="453"/>
    <d v="2023-12-05T00:00:00"/>
    <x v="7"/>
    <n v="167"/>
    <s v="Крупа"/>
    <s v="Ошибка"/>
    <s v="Ошибка"/>
    <s v="Мистраль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300"/>
    <n v="103"/>
    <n v="4"/>
    <n v="412"/>
    <d v="2023-09-18T00:00:00"/>
    <s v="Бристоль"/>
    <n v="315"/>
    <x v="0"/>
    <n v="252.76271186440678"/>
    <n v="-0.59250318514048139"/>
    <x v="0"/>
    <n v="240.5"/>
    <d v="2022-07-05T00:00:00"/>
    <n v="440"/>
    <x v="0"/>
  </r>
  <r>
    <n v="2"/>
    <n v="486"/>
    <n v="296"/>
    <n v="3"/>
    <n v="888"/>
    <d v="2023-06-06T00:00:00"/>
    <s v="Дикси"/>
    <n v="253"/>
    <x v="1"/>
    <n v="253.26415094339623"/>
    <n v="0.16874022200700289"/>
    <x v="1"/>
    <n v="238.16666666666666"/>
    <d v="2022-07-06T00:00:00"/>
    <n v="335"/>
    <x v="1"/>
  </r>
  <r>
    <n v="3"/>
    <n v="76"/>
    <n v="139"/>
    <n v="5"/>
    <n v="695"/>
    <d v="2024-03-12T00:00:00"/>
    <s v="Городской Супермаркет"/>
    <n v="12"/>
    <x v="2"/>
    <n v="236.48936170212767"/>
    <n v="-0.41223571749887544"/>
    <x v="2"/>
    <n v="232.44444444444446"/>
    <d v="2022-07-07T00:00:00"/>
    <n v="614"/>
    <x v="2"/>
  </r>
  <r>
    <n v="4"/>
    <n v="240"/>
    <n v="141"/>
    <n v="5"/>
    <n v="705"/>
    <d v="2023-12-02T00:00:00"/>
    <s v="Верный"/>
    <n v="116"/>
    <x v="3"/>
    <n v="293.21176470588233"/>
    <n v="-0.51911888616940172"/>
    <x v="3"/>
    <n v="236.27586206896552"/>
    <d v="2022-07-08T00:00:00"/>
    <n v="512"/>
    <x v="2"/>
  </r>
  <r>
    <n v="5"/>
    <n v="32"/>
    <n v="123"/>
    <n v="2"/>
    <n v="246"/>
    <d v="2023-08-13T00:00:00"/>
    <s v="Спар"/>
    <n v="471"/>
    <x v="4"/>
    <n v="275.95121951219511"/>
    <n v="-0.5542690471981615"/>
    <x v="4"/>
    <n v="159.19999999999999"/>
    <d v="2022-07-09T00:00:00"/>
    <n v="400"/>
    <x v="3"/>
  </r>
  <r>
    <n v="6"/>
    <n v="162"/>
    <n v="452"/>
    <n v="2"/>
    <n v="904"/>
    <d v="2023-12-21T00:00:00"/>
    <s v="Бристоль"/>
    <n v="374"/>
    <x v="5"/>
    <n v="258.89655172413791"/>
    <n v="0.74587107085775184"/>
    <x v="5"/>
    <n v="281.96875"/>
    <d v="2022-07-10T00:00:00"/>
    <n v="529"/>
    <x v="3"/>
  </r>
  <r>
    <n v="7"/>
    <n v="323"/>
    <n v="149"/>
    <n v="5"/>
    <n v="745"/>
    <d v="2024-02-27T00:00:00"/>
    <s v="Карусель"/>
    <n v="477"/>
    <x v="6"/>
    <n v="244.25641025641025"/>
    <n v="-0.38998530338022253"/>
    <x v="6"/>
    <n v="260.64705882352939"/>
    <d v="2022-07-11T00:00:00"/>
    <n v="596"/>
    <x v="2"/>
  </r>
  <r>
    <n v="8"/>
    <n v="60"/>
    <n v="489"/>
    <n v="4"/>
    <n v="1956"/>
    <d v="2024-02-05T00:00:00"/>
    <s v="Мираторг"/>
    <n v="335"/>
    <x v="7"/>
    <n v="248.26190476190476"/>
    <n v="0.96969406348901899"/>
    <x v="7"/>
    <n v="276.21052631578948"/>
    <d v="2022-07-12T00:00:00"/>
    <n v="573"/>
    <x v="1"/>
  </r>
  <r>
    <n v="9"/>
    <n v="401"/>
    <n v="416"/>
    <n v="5"/>
    <n v="2080"/>
    <d v="2024-03-25T00:00:00"/>
    <s v="Мосмарт"/>
    <n v="350"/>
    <x v="8"/>
    <n v="277.38181818181818"/>
    <n v="0.49973780807551127"/>
    <x v="8"/>
    <n v="291.45454545454544"/>
    <d v="2022-07-13T00:00:00"/>
    <n v="621"/>
    <x v="3"/>
  </r>
  <r>
    <n v="10"/>
    <n v="100"/>
    <n v="449"/>
    <n v="2"/>
    <n v="898"/>
    <d v="2023-04-16T00:00:00"/>
    <s v="Карусель"/>
    <n v="413"/>
    <x v="9"/>
    <n v="261.86440677966101"/>
    <n v="0.71462783171521038"/>
    <x v="9"/>
    <n v="257.78260869565219"/>
    <d v="2022-07-14T00:00:00"/>
    <n v="276"/>
    <x v="4"/>
  </r>
  <r>
    <n v="11"/>
    <n v="217"/>
    <n v="296"/>
    <n v="2"/>
    <n v="592"/>
    <d v="2023-07-29T00:00:00"/>
    <s v="Карусель"/>
    <n v="495"/>
    <x v="10"/>
    <n v="294.83636363636361"/>
    <n v="3.9467192895905612E-3"/>
    <x v="10"/>
    <n v="311.2"/>
    <d v="2022-07-15T00:00:00"/>
    <n v="379"/>
    <x v="3"/>
  </r>
  <r>
    <n v="12"/>
    <n v="445"/>
    <n v="109"/>
    <n v="5"/>
    <n v="545"/>
    <d v="2024-04-12T00:00:00"/>
    <s v="Мираторг"/>
    <n v="353"/>
    <x v="0"/>
    <n v="260.38983050847457"/>
    <n v="-0.58139686259194168"/>
    <x v="11"/>
    <n v="240.26666666666668"/>
    <d v="2022-07-16T00:00:00"/>
    <n v="636"/>
    <x v="0"/>
  </r>
  <r>
    <n v="13"/>
    <n v="284"/>
    <n v="213"/>
    <n v="3"/>
    <n v="639"/>
    <d v="2023-12-06T00:00:00"/>
    <s v="Городской Супермаркет"/>
    <n v="332"/>
    <x v="10"/>
    <n v="282.10909090909092"/>
    <n v="-0.24497293116782681"/>
    <x v="12"/>
    <n v="212.8125"/>
    <d v="2022-07-17T00:00:00"/>
    <n v="507"/>
    <x v="3"/>
  </r>
  <r>
    <n v="14"/>
    <n v="116"/>
    <n v="190"/>
    <n v="4"/>
    <n v="760"/>
    <d v="2023-07-26T00:00:00"/>
    <s v="Верный"/>
    <n v="414"/>
    <x v="1"/>
    <n v="285.18867924528303"/>
    <n v="-0.33377439629507111"/>
    <x v="13"/>
    <n v="320.84615384615387"/>
    <d v="2022-07-18T00:00:00"/>
    <n v="373"/>
    <x v="1"/>
  </r>
  <r>
    <n v="15"/>
    <n v="378"/>
    <n v="237"/>
    <n v="1"/>
    <n v="237"/>
    <d v="2023-02-15T00:00:00"/>
    <s v="Карусель"/>
    <n v="236"/>
    <x v="5"/>
    <n v="274.44827586206895"/>
    <n v="-0.13644930267621558"/>
    <x v="5"/>
    <n v="281.96875"/>
    <d v="2022-07-19T00:00:00"/>
    <n v="211"/>
    <x v="1"/>
  </r>
  <r>
    <n v="16"/>
    <n v="299"/>
    <n v="178"/>
    <n v="3"/>
    <n v="534"/>
    <d v="2023-02-23T00:00:00"/>
    <s v="Мираторг"/>
    <n v="164"/>
    <x v="8"/>
    <n v="281.45454545454544"/>
    <n v="-0.36757105943152446"/>
    <x v="14"/>
    <n v="260.15789473684208"/>
    <d v="2022-07-20T00:00:00"/>
    <n v="218"/>
    <x v="2"/>
  </r>
  <r>
    <n v="17"/>
    <n v="359"/>
    <n v="320"/>
    <n v="5"/>
    <n v="1600"/>
    <d v="2023-10-17T00:00:00"/>
    <s v="Перекресток"/>
    <n v="490"/>
    <x v="10"/>
    <n v="254.31481481481481"/>
    <n v="0.25828296803320461"/>
    <x v="15"/>
    <n v="316.58333333333331"/>
    <d v="2022-07-21T00:00:00"/>
    <n v="453"/>
    <x v="1"/>
  </r>
  <r>
    <n v="18"/>
    <n v="337"/>
    <n v="419"/>
    <n v="2"/>
    <n v="838"/>
    <d v="2023-07-09T00:00:00"/>
    <s v="Городской Супермаркет"/>
    <n v="223"/>
    <x v="3"/>
    <n v="260.74698795180723"/>
    <n v="0.60692172627298779"/>
    <x v="16"/>
    <n v="276.67567567567568"/>
    <d v="2022-07-22T00:00:00"/>
    <n v="352"/>
    <x v="0"/>
  </r>
  <r>
    <n v="19"/>
    <n v="226"/>
    <n v="190"/>
    <n v="5"/>
    <n v="950"/>
    <d v="2023-05-12T00:00:00"/>
    <s v="Гиперглобус"/>
    <n v="204"/>
    <x v="11"/>
    <n v="253.67213114754099"/>
    <n v="-0.25100168023781833"/>
    <x v="17"/>
    <n v="311.33333333333331"/>
    <d v="2022-07-23T00:00:00"/>
    <n v="293"/>
    <x v="3"/>
  </r>
  <r>
    <n v="20"/>
    <n v="310"/>
    <n v="458"/>
    <n v="2"/>
    <n v="916"/>
    <d v="2023-08-20T00:00:00"/>
    <s v="Гиперглобус"/>
    <n v="481"/>
    <x v="3"/>
    <n v="278.72289156626505"/>
    <n v="0.6432091294199016"/>
    <x v="16"/>
    <n v="276.67567567567568"/>
    <d v="2022-07-24T00:00:00"/>
    <n v="392"/>
    <x v="0"/>
  </r>
  <r>
    <n v="21"/>
    <n v="137"/>
    <n v="152"/>
    <n v="2"/>
    <n v="304"/>
    <d v="2023-11-14T00:00:00"/>
    <s v="Бристоль"/>
    <n v="363"/>
    <x v="12"/>
    <n v="259.73809523809524"/>
    <n v="-0.41479512329269408"/>
    <x v="18"/>
    <n v="253.6875"/>
    <d v="2022-07-25T00:00:00"/>
    <n v="477"/>
    <x v="1"/>
  </r>
  <r>
    <n v="22"/>
    <n v="385"/>
    <n v="352"/>
    <n v="2"/>
    <n v="704"/>
    <d v="2023-07-16T00:00:00"/>
    <s v="Мираторг"/>
    <n v="397"/>
    <x v="3"/>
    <n v="241.57317073170731"/>
    <n v="0.45711545257206332"/>
    <x v="19"/>
    <n v="329.27272727272725"/>
    <d v="2022-07-26T00:00:00"/>
    <n v="355"/>
    <x v="0"/>
  </r>
  <r>
    <n v="23"/>
    <n v="226"/>
    <n v="228"/>
    <n v="2"/>
    <n v="456"/>
    <d v="2023-04-11T00:00:00"/>
    <s v="Лента"/>
    <n v="280"/>
    <x v="11"/>
    <n v="282.95081967213116"/>
    <n v="-0.19420625724217844"/>
    <x v="17"/>
    <n v="311.33333333333331"/>
    <d v="2022-07-27T00:00:00"/>
    <n v="258"/>
    <x v="3"/>
  </r>
  <r>
    <n v="24"/>
    <n v="451"/>
    <n v="161"/>
    <n v="4"/>
    <n v="644"/>
    <d v="2023-02-09T00:00:00"/>
    <s v="Мосмарт"/>
    <n v="39"/>
    <x v="13"/>
    <n v="285.4375"/>
    <n v="-0.43595358003065465"/>
    <x v="20"/>
    <n v="269.70588235294116"/>
    <d v="2022-07-28T00:00:00"/>
    <n v="196"/>
    <x v="2"/>
  </r>
  <r>
    <n v="25"/>
    <n v="7"/>
    <n v="362"/>
    <n v="1"/>
    <n v="362"/>
    <d v="2024-02-04T00:00:00"/>
    <s v="Спар"/>
    <n v="303"/>
    <x v="11"/>
    <n v="282.57377049180326"/>
    <n v="0.28108139467424742"/>
    <x v="21"/>
    <n v="238.72222222222223"/>
    <d v="2022-07-29T00:00:00"/>
    <n v="555"/>
    <x v="3"/>
  </r>
  <r>
    <n v="26"/>
    <n v="495"/>
    <n v="312"/>
    <n v="1"/>
    <n v="312"/>
    <d v="2023-09-05T00:00:00"/>
    <s v="Перекресток"/>
    <n v="422"/>
    <x v="8"/>
    <n v="216.30909090909091"/>
    <n v="0.44238043204169109"/>
    <x v="8"/>
    <n v="291.45454545454544"/>
    <d v="2022-07-30T00:00:00"/>
    <n v="402"/>
    <x v="1"/>
  </r>
  <r>
    <n v="27"/>
    <n v="415"/>
    <n v="311"/>
    <n v="5"/>
    <n v="1555"/>
    <d v="2023-06-22T00:00:00"/>
    <s v="Метро"/>
    <n v="24"/>
    <x v="14"/>
    <n v="256.59183673469386"/>
    <n v="0.21204167660860573"/>
    <x v="22"/>
    <n v="280.23809523809524"/>
    <d v="2022-07-31T00:00:00"/>
    <n v="326"/>
    <x v="1"/>
  </r>
  <r>
    <n v="28"/>
    <n v="176"/>
    <n v="220"/>
    <n v="1"/>
    <n v="220"/>
    <d v="2024-03-17T00:00:00"/>
    <s v="Бристоль"/>
    <n v="112"/>
    <x v="0"/>
    <n v="266.375"/>
    <n v="-0.17409666823087755"/>
    <x v="0"/>
    <n v="240.5"/>
    <d v="2022-08-01T00:00:00"/>
    <n v="594"/>
    <x v="1"/>
  </r>
  <r>
    <n v="29"/>
    <n v="181"/>
    <n v="476"/>
    <n v="4"/>
    <n v="1904"/>
    <d v="2023-04-24T00:00:00"/>
    <s v="Бристоль"/>
    <n v="451"/>
    <x v="15"/>
    <n v="300.76190476190476"/>
    <n v="0.5826472450918303"/>
    <x v="23"/>
    <n v="318.81818181818181"/>
    <d v="2022-08-02T00:00:00"/>
    <n v="265"/>
    <x v="3"/>
  </r>
  <r>
    <n v="30"/>
    <n v="399"/>
    <n v="190"/>
    <n v="1"/>
    <n v="190"/>
    <d v="2024-05-02T00:00:00"/>
    <s v="Городской Супермаркет"/>
    <n v="131"/>
    <x v="16"/>
    <n v="310.54761904761904"/>
    <n v="-0.38817756651077207"/>
    <x v="24"/>
    <n v="281.73333333333335"/>
    <d v="2022-08-03T00:00:00"/>
    <n v="638"/>
    <x v="1"/>
  </r>
  <r>
    <n v="31"/>
    <n v="382"/>
    <n v="198"/>
    <n v="5"/>
    <n v="990"/>
    <d v="2023-07-18T00:00:00"/>
    <s v="Билла"/>
    <n v="160"/>
    <x v="4"/>
    <n v="260.07692307692309"/>
    <n v="-0.23868677905944991"/>
    <x v="25"/>
    <n v="303.8235294117647"/>
    <d v="2022-08-04T00:00:00"/>
    <n v="348"/>
    <x v="3"/>
  </r>
  <r>
    <n v="32"/>
    <n v="103"/>
    <n v="254"/>
    <n v="3"/>
    <n v="762"/>
    <d v="2024-03-01T00:00:00"/>
    <s v="Пятерочка"/>
    <n v="408"/>
    <x v="6"/>
    <n v="293.13157894736844"/>
    <n v="-0.13349492773139426"/>
    <x v="26"/>
    <n v="216.4"/>
    <d v="2022-08-05T00:00:00"/>
    <n v="574"/>
    <x v="4"/>
  </r>
  <r>
    <n v="33"/>
    <n v="104"/>
    <n v="351"/>
    <n v="1"/>
    <n v="351"/>
    <d v="2023-03-12T00:00:00"/>
    <s v="Билла"/>
    <n v="324"/>
    <x v="9"/>
    <n v="235.63793103448276"/>
    <n v="0.48957342503841361"/>
    <x v="9"/>
    <n v="257.78260869565219"/>
    <d v="2022-08-06T00:00:00"/>
    <n v="218"/>
    <x v="1"/>
  </r>
  <r>
    <n v="34"/>
    <n v="213"/>
    <n v="387"/>
    <n v="1"/>
    <n v="387"/>
    <d v="2023-12-07T00:00:00"/>
    <s v="Карусель"/>
    <n v="310"/>
    <x v="0"/>
    <n v="277.33928571428572"/>
    <n v="0.39540274290129407"/>
    <x v="0"/>
    <n v="240.5"/>
    <d v="2022-08-07T00:00:00"/>
    <n v="487"/>
    <x v="3"/>
  </r>
  <r>
    <n v="35"/>
    <n v="157"/>
    <n v="55"/>
    <n v="2"/>
    <n v="110"/>
    <d v="2024-03-30T00:00:00"/>
    <s v="Городской Супермаркет"/>
    <n v="179"/>
    <x v="11"/>
    <n v="246.78688524590163"/>
    <n v="-0.77713564501129273"/>
    <x v="21"/>
    <n v="238.72222222222223"/>
    <d v="2022-08-08T00:00:00"/>
    <n v="600"/>
    <x v="3"/>
  </r>
  <r>
    <n v="36"/>
    <n v="237"/>
    <n v="336"/>
    <n v="1"/>
    <n v="336"/>
    <d v="2023-02-14T00:00:00"/>
    <s v="Гиперглобус"/>
    <n v="64"/>
    <x v="17"/>
    <n v="246.30508474576271"/>
    <n v="0.36416184971098264"/>
    <x v="27"/>
    <n v="288.23809523809524"/>
    <d v="2022-08-09T00:00:00"/>
    <n v="189"/>
    <x v="3"/>
  </r>
  <r>
    <n v="37"/>
    <n v="8"/>
    <n v="480"/>
    <n v="4"/>
    <n v="1920"/>
    <d v="2023-01-21T00:00:00"/>
    <s v="О'кей"/>
    <n v="318"/>
    <x v="3"/>
    <n v="255.14814814814815"/>
    <n v="0.88125997967774716"/>
    <x v="16"/>
    <n v="276.67567567567568"/>
    <d v="2022-08-10T00:00:00"/>
    <n v="164"/>
    <x v="1"/>
  </r>
  <r>
    <n v="38"/>
    <n v="65"/>
    <n v="214"/>
    <n v="3"/>
    <n v="642"/>
    <d v="2023-07-22T00:00:00"/>
    <s v="Бристоль"/>
    <n v="239"/>
    <x v="16"/>
    <n v="287.07142857142856"/>
    <n v="-0.25454093057974614"/>
    <x v="24"/>
    <n v="281.73333333333335"/>
    <d v="2022-08-11T00:00:00"/>
    <n v="345"/>
    <x v="1"/>
  </r>
  <r>
    <n v="39"/>
    <n v="45"/>
    <n v="60"/>
    <n v="2"/>
    <n v="120"/>
    <d v="2024-04-24T00:00:00"/>
    <s v="Ароматный Мир"/>
    <n v="194"/>
    <x v="5"/>
    <n v="257.63157894736844"/>
    <n v="-0.76710929519918292"/>
    <x v="28"/>
    <n v="242.81818181818181"/>
    <d v="2022-08-12T00:00:00"/>
    <n v="621"/>
    <x v="2"/>
  </r>
  <r>
    <n v="40"/>
    <n v="36"/>
    <n v="414"/>
    <n v="3"/>
    <n v="1242"/>
    <d v="2023-07-10T00:00:00"/>
    <s v="Мираторг"/>
    <n v="267"/>
    <x v="3"/>
    <n v="252.95"/>
    <n v="0.6366870923107335"/>
    <x v="29"/>
    <n v="235.55555555555554"/>
    <d v="2022-08-13T00:00:00"/>
    <n v="331"/>
    <x v="0"/>
  </r>
  <r>
    <n v="41"/>
    <n v="443"/>
    <n v="62"/>
    <n v="3"/>
    <n v="186"/>
    <d v="2023-09-25T00:00:00"/>
    <s v="Спар"/>
    <n v="334"/>
    <x v="7"/>
    <n v="271.23809523809524"/>
    <n v="-0.7714185393258427"/>
    <x v="7"/>
    <n v="276.21052631578948"/>
    <d v="2022-08-14T00:00:00"/>
    <n v="407"/>
    <x v="1"/>
  </r>
  <r>
    <n v="42"/>
    <n v="384"/>
    <n v="357"/>
    <n v="1"/>
    <n v="357"/>
    <d v="2023-09-27T00:00:00"/>
    <s v="Магнит"/>
    <n v="47"/>
    <x v="0"/>
    <n v="266.10909090909092"/>
    <n v="0.34155506969117244"/>
    <x v="11"/>
    <n v="240.26666666666668"/>
    <d v="2022-08-15T00:00:00"/>
    <n v="408"/>
    <x v="2"/>
  </r>
  <r>
    <n v="43"/>
    <n v="41"/>
    <n v="493"/>
    <n v="3"/>
    <n v="1479"/>
    <d v="2023-06-27T00:00:00"/>
    <s v="Дикси"/>
    <n v="287"/>
    <x v="13"/>
    <n v="290.25"/>
    <n v="0.69853574504737304"/>
    <x v="30"/>
    <n v="317.85714285714283"/>
    <d v="2022-08-16T00:00:00"/>
    <n v="315"/>
    <x v="4"/>
  </r>
  <r>
    <n v="44"/>
    <n v="484"/>
    <n v="305"/>
    <n v="2"/>
    <n v="610"/>
    <d v="2023-11-04T00:00:00"/>
    <s v="Метро"/>
    <n v="145"/>
    <x v="2"/>
    <n v="255.88636363636363"/>
    <n v="0.19193534061639572"/>
    <x v="31"/>
    <n v="323.07692307692309"/>
    <d v="2022-08-17T00:00:00"/>
    <n v="444"/>
    <x v="4"/>
  </r>
  <r>
    <n v="45"/>
    <n v="7"/>
    <n v="162"/>
    <n v="4"/>
    <n v="648"/>
    <d v="2024-04-05T00:00:00"/>
    <s v="Перекресток"/>
    <n v="270"/>
    <x v="11"/>
    <n v="255.63333333333333"/>
    <n v="-0.3662798278784718"/>
    <x v="21"/>
    <n v="238.72222222222223"/>
    <d v="2022-08-18T00:00:00"/>
    <n v="596"/>
    <x v="3"/>
  </r>
  <r>
    <n v="46"/>
    <n v="390"/>
    <n v="78"/>
    <n v="1"/>
    <n v="78"/>
    <d v="2023-02-19T00:00:00"/>
    <s v="Мосмарт"/>
    <n v="64"/>
    <x v="5"/>
    <n v="291.31578947368422"/>
    <n v="-0.73224932249322494"/>
    <x v="32"/>
    <n v="254.18181818181819"/>
    <e v="#N/A"/>
    <e v="#N/A"/>
    <x v="3"/>
  </r>
  <r>
    <n v="47"/>
    <n v="57"/>
    <n v="343"/>
    <n v="5"/>
    <n v="1715"/>
    <d v="2023-05-17T00:00:00"/>
    <s v="Дикси"/>
    <n v="183"/>
    <x v="2"/>
    <n v="259.84090909090907"/>
    <n v="0.32003848508702881"/>
    <x v="2"/>
    <n v="232.44444444444446"/>
    <d v="2022-08-19T00:00:00"/>
    <n v="271"/>
    <x v="0"/>
  </r>
  <r>
    <n v="48"/>
    <n v="285"/>
    <n v="498"/>
    <n v="4"/>
    <n v="1992"/>
    <d v="2023-10-09T00:00:00"/>
    <s v="Гиперглобус"/>
    <n v="2"/>
    <x v="3"/>
    <n v="281.80769230769232"/>
    <n v="0.76716254947454621"/>
    <x v="16"/>
    <n v="276.67567567567568"/>
    <d v="2022-08-20T00:00:00"/>
    <n v="415"/>
    <x v="2"/>
  </r>
  <r>
    <n v="49"/>
    <n v="299"/>
    <n v="133"/>
    <n v="1"/>
    <n v="133"/>
    <d v="2023-06-27T00:00:00"/>
    <s v="Перекресток"/>
    <n v="204"/>
    <x v="8"/>
    <n v="291.07272727272726"/>
    <n v="-0.54306952339309134"/>
    <x v="14"/>
    <n v="260.15789473684208"/>
    <e v="#N/A"/>
    <e v="#N/A"/>
    <x v="3"/>
  </r>
  <r>
    <n v="50"/>
    <n v="444"/>
    <n v="311"/>
    <n v="4"/>
    <n v="1244"/>
    <d v="2024-04-16T00:00:00"/>
    <s v="Ароматный Мир"/>
    <n v="229"/>
    <x v="9"/>
    <n v="267.35087719298247"/>
    <n v="0.16326530612244894"/>
    <x v="33"/>
    <n v="248.5"/>
    <e v="#N/A"/>
    <e v="#N/A"/>
    <x v="0"/>
  </r>
  <r>
    <n v="51"/>
    <n v="35"/>
    <n v="242"/>
    <n v="2"/>
    <n v="484"/>
    <d v="2023-11-09T00:00:00"/>
    <s v="О'кей"/>
    <n v="385"/>
    <x v="18"/>
    <n v="297.65789473684208"/>
    <n v="-0.18698611970648038"/>
    <x v="34"/>
    <n v="250.30769230769232"/>
    <e v="#N/A"/>
    <e v="#N/A"/>
    <x v="2"/>
  </r>
  <r>
    <n v="52"/>
    <n v="296"/>
    <n v="101"/>
    <n v="3"/>
    <n v="303"/>
    <d v="2023-06-03T00:00:00"/>
    <s v="Метро"/>
    <n v="407"/>
    <x v="18"/>
    <n v="247.39473684210526"/>
    <n v="-0.59174555898308689"/>
    <x v="34"/>
    <n v="250.30769230769232"/>
    <e v="#N/A"/>
    <e v="#N/A"/>
    <x v="4"/>
  </r>
  <r>
    <n v="53"/>
    <n v="227"/>
    <n v="65"/>
    <n v="1"/>
    <n v="65"/>
    <d v="2024-01-17T00:00:00"/>
    <s v="Городской Супермаркет"/>
    <n v="493"/>
    <x v="3"/>
    <n v="256.97402597402595"/>
    <n v="-0.74705614797594377"/>
    <x v="19"/>
    <n v="329.27272727272725"/>
    <e v="#N/A"/>
    <e v="#N/A"/>
    <x v="0"/>
  </r>
  <r>
    <n v="54"/>
    <n v="167"/>
    <n v="143"/>
    <n v="3"/>
    <n v="429"/>
    <d v="2023-11-16T00:00:00"/>
    <s v="О'кей"/>
    <n v="34"/>
    <x v="10"/>
    <n v="276.46153846153845"/>
    <n v="-0.48274902615470228"/>
    <x v="12"/>
    <n v="212.8125"/>
    <e v="#N/A"/>
    <e v="#N/A"/>
    <x v="1"/>
  </r>
  <r>
    <n v="55"/>
    <n v="146"/>
    <n v="402"/>
    <n v="5"/>
    <n v="2010"/>
    <d v="2024-03-05T00:00:00"/>
    <s v="Карусель"/>
    <n v="190"/>
    <x v="5"/>
    <n v="256.57894736842104"/>
    <n v="0.56676923076923091"/>
    <x v="28"/>
    <n v="242.81818181818181"/>
    <e v="#N/A"/>
    <e v="#N/A"/>
    <x v="2"/>
  </r>
  <r>
    <n v="56"/>
    <n v="338"/>
    <n v="97"/>
    <n v="1"/>
    <n v="97"/>
    <d v="2023-11-04T00:00:00"/>
    <s v="Гиперглобус"/>
    <n v="266"/>
    <x v="11"/>
    <n v="256.68965517241378"/>
    <n v="-0.62211176786673827"/>
    <x v="21"/>
    <n v="238.72222222222223"/>
    <e v="#N/A"/>
    <e v="#N/A"/>
    <x v="0"/>
  </r>
  <r>
    <n v="57"/>
    <n v="155"/>
    <n v="482"/>
    <n v="1"/>
    <n v="482"/>
    <d v="2024-04-18T00:00:00"/>
    <s v="Мираторг"/>
    <n v="222"/>
    <x v="9"/>
    <n v="247.2280701754386"/>
    <n v="0.9496168038603463"/>
    <x v="33"/>
    <n v="248.5"/>
    <e v="#N/A"/>
    <e v="#N/A"/>
    <x v="1"/>
  </r>
  <r>
    <n v="58"/>
    <n v="239"/>
    <n v="59"/>
    <n v="1"/>
    <n v="59"/>
    <d v="2023-10-15T00:00:00"/>
    <s v="Седьмой Континент"/>
    <n v="382"/>
    <x v="9"/>
    <n v="246.17543859649123"/>
    <n v="-0.76033352337514248"/>
    <x v="33"/>
    <n v="248.5"/>
    <e v="#N/A"/>
    <e v="#N/A"/>
    <x v="3"/>
  </r>
  <r>
    <n v="59"/>
    <n v="158"/>
    <n v="87"/>
    <n v="4"/>
    <n v="348"/>
    <d v="2024-05-11T00:00:00"/>
    <s v="Перекресток"/>
    <n v="142"/>
    <x v="0"/>
    <n v="262.33333333333331"/>
    <n v="-0.66836086404066064"/>
    <x v="11"/>
    <n v="240.26666666666668"/>
    <e v="#N/A"/>
    <e v="#N/A"/>
    <x v="4"/>
  </r>
  <r>
    <n v="60"/>
    <n v="147"/>
    <n v="238"/>
    <n v="5"/>
    <n v="1190"/>
    <d v="2023-02-24T00:00:00"/>
    <s v="Мосмарт"/>
    <n v="270"/>
    <x v="17"/>
    <n v="275.25423728813558"/>
    <n v="-0.13534482758620692"/>
    <x v="35"/>
    <n v="250.25925925925927"/>
    <e v="#N/A"/>
    <e v="#N/A"/>
    <x v="3"/>
  </r>
  <r>
    <n v="61"/>
    <n v="311"/>
    <n v="238"/>
    <n v="5"/>
    <n v="1190"/>
    <d v="2023-11-15T00:00:00"/>
    <s v="Мосмарт"/>
    <n v="150"/>
    <x v="3"/>
    <n v="248.32467532467533"/>
    <n v="-4.1577323361748908E-2"/>
    <x v="16"/>
    <n v="276.67567567567568"/>
    <e v="#N/A"/>
    <e v="#N/A"/>
    <x v="2"/>
  </r>
  <r>
    <n v="62"/>
    <n v="465"/>
    <n v="311"/>
    <n v="2"/>
    <n v="622"/>
    <d v="2023-01-08T00:00:00"/>
    <s v="Дикси"/>
    <n v="14"/>
    <x v="9"/>
    <n v="263.78571428571428"/>
    <n v="0.17898727321960473"/>
    <x v="9"/>
    <n v="257.78260869565219"/>
    <e v="#N/A"/>
    <e v="#N/A"/>
    <x v="1"/>
  </r>
  <r>
    <n v="63"/>
    <n v="449"/>
    <n v="392"/>
    <n v="3"/>
    <n v="1176"/>
    <d v="2023-12-07T00:00:00"/>
    <s v="Метро"/>
    <n v="371"/>
    <x v="10"/>
    <n v="278.41176470588238"/>
    <n v="0.40798647792098031"/>
    <x v="10"/>
    <n v="311.2"/>
    <e v="#N/A"/>
    <e v="#N/A"/>
    <x v="1"/>
  </r>
  <r>
    <n v="64"/>
    <n v="144"/>
    <n v="473"/>
    <n v="5"/>
    <n v="2365"/>
    <d v="2023-12-20T00:00:00"/>
    <s v="Гиперглобус"/>
    <n v="328"/>
    <x v="3"/>
    <n v="271.6233766233766"/>
    <n v="0.74138178340903682"/>
    <x v="29"/>
    <n v="235.55555555555554"/>
    <e v="#N/A"/>
    <e v="#N/A"/>
    <x v="3"/>
  </r>
  <r>
    <n v="65"/>
    <n v="375"/>
    <n v="231"/>
    <n v="2"/>
    <n v="462"/>
    <d v="2023-07-07T00:00:00"/>
    <s v="Лента"/>
    <n v="171"/>
    <x v="3"/>
    <n v="288.50649350649348"/>
    <n v="-0.19932478055367986"/>
    <x v="3"/>
    <n v="236.27586206896552"/>
    <e v="#N/A"/>
    <e v="#N/A"/>
    <x v="1"/>
  </r>
  <r>
    <n v="66"/>
    <n v="408"/>
    <n v="438"/>
    <n v="3"/>
    <n v="1314"/>
    <d v="2023-02-16T00:00:00"/>
    <s v="Метро"/>
    <n v="68"/>
    <x v="9"/>
    <n v="255.39285714285714"/>
    <n v="0.71500489442036086"/>
    <x v="33"/>
    <n v="248.5"/>
    <e v="#N/A"/>
    <e v="#N/A"/>
    <x v="2"/>
  </r>
  <r>
    <n v="67"/>
    <n v="425"/>
    <n v="365"/>
    <n v="2"/>
    <n v="730"/>
    <d v="2023-03-04T00:00:00"/>
    <s v="Пятерочка"/>
    <n v="346"/>
    <x v="1"/>
    <n v="242.13461538461539"/>
    <n v="0.50742593916289414"/>
    <x v="13"/>
    <n v="320.84615384615387"/>
    <e v="#N/A"/>
    <e v="#N/A"/>
    <x v="0"/>
  </r>
  <r>
    <n v="68"/>
    <n v="277"/>
    <n v="324"/>
    <n v="2"/>
    <n v="648"/>
    <d v="2023-12-27T00:00:00"/>
    <s v="Пятерочка"/>
    <n v="415"/>
    <x v="8"/>
    <n v="254.8"/>
    <n v="0.27158555729984291"/>
    <x v="8"/>
    <n v="291.45454545454544"/>
    <e v="#N/A"/>
    <e v="#N/A"/>
    <x v="4"/>
  </r>
  <r>
    <n v="69"/>
    <n v="130"/>
    <n v="208"/>
    <n v="5"/>
    <n v="1040"/>
    <d v="2023-02-18T00:00:00"/>
    <s v="Мосмарт"/>
    <n v="115"/>
    <x v="1"/>
    <n v="306.13461538461536"/>
    <n v="-0.32056033670456685"/>
    <x v="1"/>
    <n v="238.16666666666666"/>
    <e v="#N/A"/>
    <e v="#N/A"/>
    <x v="1"/>
  </r>
  <r>
    <n v="70"/>
    <n v="337"/>
    <n v="115"/>
    <n v="3"/>
    <n v="345"/>
    <d v="2023-04-30T00:00:00"/>
    <s v="Бристоль"/>
    <n v="42"/>
    <x v="3"/>
    <n v="277.31578947368422"/>
    <n v="-0.58531030556082753"/>
    <x v="16"/>
    <n v="276.67567567567568"/>
    <e v="#N/A"/>
    <e v="#N/A"/>
    <x v="4"/>
  </r>
  <r>
    <n v="71"/>
    <n v="30"/>
    <n v="261"/>
    <n v="1"/>
    <n v="261"/>
    <d v="2023-03-15T00:00:00"/>
    <s v="О'кей"/>
    <n v="378"/>
    <x v="14"/>
    <n v="278.48936170212767"/>
    <n v="-6.2800825120330028E-2"/>
    <x v="22"/>
    <n v="280.23809523809524"/>
    <e v="#N/A"/>
    <e v="#N/A"/>
    <x v="1"/>
  </r>
  <r>
    <n v="72"/>
    <n v="75"/>
    <n v="257"/>
    <n v="2"/>
    <n v="514"/>
    <d v="2024-01-15T00:00:00"/>
    <s v="Седьмой Континент"/>
    <n v="449"/>
    <x v="2"/>
    <n v="268.62790697674421"/>
    <n v="-4.3286295558826127E-2"/>
    <x v="36"/>
    <n v="249.5"/>
    <e v="#N/A"/>
    <e v="#N/A"/>
    <x v="4"/>
  </r>
  <r>
    <n v="73"/>
    <n v="118"/>
    <n v="459"/>
    <n v="2"/>
    <n v="918"/>
    <d v="2023-03-08T00:00:00"/>
    <s v="Гиперглобус"/>
    <n v="318"/>
    <x v="0"/>
    <n v="276"/>
    <n v="0.66304347826086962"/>
    <x v="0"/>
    <n v="240.5"/>
    <e v="#N/A"/>
    <e v="#N/A"/>
    <x v="1"/>
  </r>
  <r>
    <n v="74"/>
    <n v="19"/>
    <n v="112"/>
    <n v="4"/>
    <n v="448"/>
    <d v="2024-03-09T00:00:00"/>
    <s v="Гиперглобус"/>
    <n v="317"/>
    <x v="10"/>
    <n v="275.72549019607845"/>
    <n v="-0.59379889062722235"/>
    <x v="37"/>
    <n v="272.35294117647061"/>
    <e v="#N/A"/>
    <e v="#N/A"/>
    <x v="4"/>
  </r>
  <r>
    <n v="75"/>
    <n v="204"/>
    <n v="491"/>
    <n v="4"/>
    <n v="1964"/>
    <d v="2023-01-04T00:00:00"/>
    <s v="Лента"/>
    <n v="426"/>
    <x v="2"/>
    <n v="253.97674418604652"/>
    <n v="0.93324787107407747"/>
    <x v="2"/>
    <n v="232.44444444444446"/>
    <e v="#N/A"/>
    <e v="#N/A"/>
    <x v="1"/>
  </r>
  <r>
    <n v="76"/>
    <n v="304"/>
    <n v="162"/>
    <n v="1"/>
    <n v="162"/>
    <d v="2024-01-25T00:00:00"/>
    <s v="Мосмарт"/>
    <n v="25"/>
    <x v="17"/>
    <n v="288.48275862068965"/>
    <n v="-0.43844131006454701"/>
    <x v="27"/>
    <n v="288.23809523809524"/>
    <e v="#N/A"/>
    <e v="#N/A"/>
    <x v="1"/>
  </r>
  <r>
    <n v="77"/>
    <n v="189"/>
    <n v="278"/>
    <n v="2"/>
    <n v="556"/>
    <d v="2023-07-02T00:00:00"/>
    <s v="Ароматный Мир"/>
    <n v="462"/>
    <x v="16"/>
    <n v="257.14999999999998"/>
    <n v="8.1081081081081141E-2"/>
    <x v="38"/>
    <n v="264"/>
    <e v="#N/A"/>
    <e v="#N/A"/>
    <x v="1"/>
  </r>
  <r>
    <n v="78"/>
    <n v="392"/>
    <n v="484"/>
    <n v="4"/>
    <n v="1936"/>
    <d v="2024-01-11T00:00:00"/>
    <s v="Городской Супермаркет"/>
    <n v="252"/>
    <x v="7"/>
    <n v="301.6829268292683"/>
    <n v="0.6043334141806127"/>
    <x v="39"/>
    <n v="222.2"/>
    <e v="#N/A"/>
    <e v="#N/A"/>
    <x v="1"/>
  </r>
  <r>
    <n v="79"/>
    <n v="10"/>
    <n v="53"/>
    <n v="1"/>
    <n v="53"/>
    <d v="2023-08-26T00:00:00"/>
    <s v="Седьмой Континент"/>
    <n v="392"/>
    <x v="5"/>
    <n v="236.44642857142858"/>
    <n v="-0.77584774563854697"/>
    <x v="5"/>
    <n v="281.96875"/>
    <e v="#N/A"/>
    <e v="#N/A"/>
    <x v="1"/>
  </r>
  <r>
    <n v="80"/>
    <n v="64"/>
    <n v="131"/>
    <n v="5"/>
    <n v="655"/>
    <d v="2023-01-20T00:00:00"/>
    <s v="Мосмарт"/>
    <n v="487"/>
    <x v="19"/>
    <n v="271.04000000000002"/>
    <n v="-0.51667650531286902"/>
    <x v="40"/>
    <n v="273.58333333333331"/>
    <e v="#N/A"/>
    <e v="#N/A"/>
    <x v="4"/>
  </r>
  <r>
    <n v="81"/>
    <n v="116"/>
    <n v="120"/>
    <n v="2"/>
    <n v="240"/>
    <d v="2024-02-04T00:00:00"/>
    <s v="Ашан"/>
    <n v="332"/>
    <x v="1"/>
    <n v="268.19230769230768"/>
    <n v="-0.55255987379893878"/>
    <x v="13"/>
    <n v="320.84615384615387"/>
    <e v="#N/A"/>
    <e v="#N/A"/>
    <x v="3"/>
  </r>
  <r>
    <n v="82"/>
    <n v="334"/>
    <n v="396"/>
    <n v="4"/>
    <n v="1584"/>
    <d v="2023-09-04T00:00:00"/>
    <s v="Седьмой Континент"/>
    <n v="134"/>
    <x v="15"/>
    <n v="260.05405405405406"/>
    <n v="0.52276034088547063"/>
    <x v="41"/>
    <n v="274.77777777777777"/>
    <e v="#N/A"/>
    <e v="#N/A"/>
    <x v="1"/>
  </r>
  <r>
    <n v="83"/>
    <n v="345"/>
    <n v="267"/>
    <n v="5"/>
    <n v="1335"/>
    <d v="2023-03-19T00:00:00"/>
    <s v="Дикси"/>
    <n v="287"/>
    <x v="17"/>
    <n v="278.05172413793105"/>
    <n v="-3.9747008123023564E-2"/>
    <x v="27"/>
    <n v="288.23809523809524"/>
    <e v="#N/A"/>
    <e v="#N/A"/>
    <x v="4"/>
  </r>
  <r>
    <n v="84"/>
    <n v="281"/>
    <n v="371"/>
    <n v="1"/>
    <n v="371"/>
    <d v="2023-03-08T00:00:00"/>
    <s v="О'кей"/>
    <n v="11"/>
    <x v="8"/>
    <n v="236.38181818181818"/>
    <n v="0.5694946542573649"/>
    <x v="14"/>
    <n v="260.15789473684208"/>
    <e v="#N/A"/>
    <e v="#N/A"/>
    <x v="4"/>
  </r>
  <r>
    <n v="85"/>
    <n v="276"/>
    <n v="295"/>
    <n v="1"/>
    <n v="295"/>
    <d v="2023-12-12T00:00:00"/>
    <s v="Гиперглобус"/>
    <n v="458"/>
    <x v="19"/>
    <n v="218.64"/>
    <n v="0.34924990852542992"/>
    <x v="42"/>
    <n v="312.66666666666669"/>
    <e v="#N/A"/>
    <e v="#N/A"/>
    <x v="3"/>
  </r>
  <r>
    <n v="86"/>
    <n v="234"/>
    <n v="75"/>
    <n v="5"/>
    <n v="375"/>
    <d v="2023-01-13T00:00:00"/>
    <s v="Ароматный Мир"/>
    <n v="130"/>
    <x v="8"/>
    <n v="287.16363636363639"/>
    <n v="-0.73882487020387488"/>
    <x v="8"/>
    <n v="291.45454545454544"/>
    <e v="#N/A"/>
    <e v="#N/A"/>
    <x v="3"/>
  </r>
  <r>
    <n v="87"/>
    <n v="319"/>
    <n v="247"/>
    <n v="2"/>
    <n v="494"/>
    <d v="2023-09-20T00:00:00"/>
    <s v="Бристоль"/>
    <n v="330"/>
    <x v="9"/>
    <n v="267.2641509433962"/>
    <n v="-7.5820684786445436E-2"/>
    <x v="33"/>
    <n v="248.5"/>
    <e v="#N/A"/>
    <e v="#N/A"/>
    <x v="1"/>
  </r>
  <r>
    <n v="88"/>
    <n v="375"/>
    <n v="281"/>
    <n v="2"/>
    <n v="562"/>
    <d v="2023-06-02T00:00:00"/>
    <s v="Гиперглобус"/>
    <n v="167"/>
    <x v="3"/>
    <n v="288.97333333333336"/>
    <n v="-2.7591934665251783E-2"/>
    <x v="3"/>
    <n v="236.27586206896552"/>
    <e v="#N/A"/>
    <e v="#N/A"/>
    <x v="0"/>
  </r>
  <r>
    <n v="89"/>
    <n v="443"/>
    <n v="136"/>
    <n v="2"/>
    <n v="272"/>
    <d v="2023-01-01T00:00:00"/>
    <s v="Седьмой Континент"/>
    <n v="140"/>
    <x v="7"/>
    <n v="280"/>
    <n v="-0.51428571428571423"/>
    <x v="7"/>
    <n v="276.21052631578948"/>
    <e v="#N/A"/>
    <e v="#N/A"/>
    <x v="0"/>
  </r>
  <r>
    <n v="90"/>
    <n v="30"/>
    <n v="142"/>
    <n v="5"/>
    <n v="710"/>
    <d v="2023-10-27T00:00:00"/>
    <s v="Ароматный Мир"/>
    <n v="423"/>
    <x v="14"/>
    <n v="258.12765957446811"/>
    <n v="-0.44988460270359387"/>
    <x v="22"/>
    <n v="280.23809523809524"/>
    <e v="#N/A"/>
    <e v="#N/A"/>
    <x v="1"/>
  </r>
  <r>
    <n v="91"/>
    <n v="24"/>
    <n v="414"/>
    <n v="1"/>
    <n v="414"/>
    <d v="2024-04-06T00:00:00"/>
    <s v="Спар"/>
    <n v="365"/>
    <x v="9"/>
    <n v="259.25"/>
    <n v="0.59691417550626813"/>
    <x v="43"/>
    <n v="287.10000000000002"/>
    <e v="#N/A"/>
    <e v="#N/A"/>
    <x v="1"/>
  </r>
  <r>
    <n v="92"/>
    <n v="357"/>
    <n v="206"/>
    <n v="2"/>
    <n v="412"/>
    <d v="2024-05-12T00:00:00"/>
    <s v="Ашан"/>
    <n v="452"/>
    <x v="10"/>
    <n v="271.27999999999997"/>
    <n v="-0.24063698024181646"/>
    <x v="37"/>
    <n v="272.35294117647061"/>
    <e v="#N/A"/>
    <e v="#N/A"/>
    <x v="2"/>
  </r>
  <r>
    <n v="93"/>
    <n v="265"/>
    <n v="66"/>
    <n v="1"/>
    <n v="66"/>
    <d v="2023-09-14T00:00:00"/>
    <s v="Магнит"/>
    <n v="424"/>
    <x v="10"/>
    <n v="257.39999999999998"/>
    <n v="-0.74358974358974361"/>
    <x v="15"/>
    <n v="316.58333333333331"/>
    <e v="#N/A"/>
    <e v="#N/A"/>
    <x v="2"/>
  </r>
  <r>
    <n v="94"/>
    <n v="102"/>
    <n v="452"/>
    <n v="1"/>
    <n v="452"/>
    <d v="2023-10-19T00:00:00"/>
    <s v="Пятерочка"/>
    <n v="75"/>
    <x v="2"/>
    <n v="246.67441860465115"/>
    <n v="0.83237484679928353"/>
    <x v="36"/>
    <n v="249.5"/>
    <e v="#N/A"/>
    <e v="#N/A"/>
    <x v="3"/>
  </r>
  <r>
    <n v="95"/>
    <n v="212"/>
    <n v="175"/>
    <n v="1"/>
    <n v="175"/>
    <d v="2023-12-30T00:00:00"/>
    <s v="Азбука Вкуса"/>
    <n v="385"/>
    <x v="14"/>
    <n v="273.14893617021278"/>
    <n v="-0.35932388222464562"/>
    <x v="44"/>
    <n v="320.57142857142856"/>
    <e v="#N/A"/>
    <e v="#N/A"/>
    <x v="2"/>
  </r>
  <r>
    <n v="96"/>
    <n v="215"/>
    <n v="109"/>
    <n v="1"/>
    <n v="109"/>
    <d v="2023-11-05T00:00:00"/>
    <s v="Гиперглобус"/>
    <n v="71"/>
    <x v="5"/>
    <n v="292.25"/>
    <n v="-0.6270316509837468"/>
    <x v="5"/>
    <n v="281.96875"/>
    <e v="#N/A"/>
    <e v="#N/A"/>
    <x v="1"/>
  </r>
  <r>
    <n v="97"/>
    <n v="364"/>
    <n v="323"/>
    <n v="2"/>
    <n v="646"/>
    <d v="2023-09-28T00:00:00"/>
    <s v="Седьмой Континент"/>
    <n v="313"/>
    <x v="0"/>
    <n v="320.48076923076923"/>
    <n v="7.860786078607962E-3"/>
    <x v="45"/>
    <n v="293.41176470588238"/>
    <e v="#N/A"/>
    <e v="#N/A"/>
    <x v="1"/>
  </r>
  <r>
    <n v="98"/>
    <n v="499"/>
    <n v="96"/>
    <n v="1"/>
    <n v="96"/>
    <d v="2023-01-16T00:00:00"/>
    <s v="Карусель"/>
    <n v="239"/>
    <x v="2"/>
    <n v="256.51162790697674"/>
    <n v="-0.62574796010879419"/>
    <x v="46"/>
    <n v="321.63636363636363"/>
    <e v="#N/A"/>
    <e v="#N/A"/>
    <x v="1"/>
  </r>
  <r>
    <n v="99"/>
    <n v="202"/>
    <n v="422"/>
    <n v="2"/>
    <n v="844"/>
    <d v="2023-05-31T00:00:00"/>
    <s v="Карусель"/>
    <n v="301"/>
    <x v="4"/>
    <n v="264.66666666666669"/>
    <n v="0.59445843828715361"/>
    <x v="25"/>
    <n v="303.8235294117647"/>
    <e v="#N/A"/>
    <e v="#N/A"/>
    <x v="1"/>
  </r>
  <r>
    <n v="100"/>
    <n v="244"/>
    <n v="57"/>
    <n v="3"/>
    <n v="171"/>
    <d v="2024-02-09T00:00:00"/>
    <s v="Ашан"/>
    <n v="359"/>
    <x v="10"/>
    <n v="275.95999999999998"/>
    <n v="-0.79344832584432523"/>
    <x v="12"/>
    <n v="212.8125"/>
    <e v="#N/A"/>
    <e v="#N/A"/>
    <x v="3"/>
  </r>
  <r>
    <n v="101"/>
    <n v="363"/>
    <n v="414"/>
    <n v="4"/>
    <n v="1656"/>
    <d v="2023-10-11T00:00:00"/>
    <s v="Седьмой Континент"/>
    <n v="474"/>
    <x v="16"/>
    <n v="234.4"/>
    <n v="0.7662116040955631"/>
    <x v="38"/>
    <n v="264"/>
    <e v="#N/A"/>
    <e v="#N/A"/>
    <x v="3"/>
  </r>
  <r>
    <n v="102"/>
    <n v="212"/>
    <n v="320"/>
    <n v="5"/>
    <n v="1600"/>
    <d v="2023-06-05T00:00:00"/>
    <s v="Городской Супермаркет"/>
    <n v="111"/>
    <x v="14"/>
    <n v="230.25531914893617"/>
    <n v="0.38976159674736643"/>
    <x v="44"/>
    <n v="320.57142857142856"/>
    <e v="#N/A"/>
    <e v="#N/A"/>
    <x v="4"/>
  </r>
  <r>
    <n v="103"/>
    <n v="434"/>
    <n v="272"/>
    <n v="2"/>
    <n v="544"/>
    <d v="2023-09-05T00:00:00"/>
    <s v="Карусель"/>
    <n v="126"/>
    <x v="11"/>
    <n v="277.55357142857144"/>
    <n v="-2.0009007270153867E-2"/>
    <x v="47"/>
    <n v="271"/>
    <e v="#N/A"/>
    <e v="#N/A"/>
    <x v="3"/>
  </r>
  <r>
    <n v="104"/>
    <n v="305"/>
    <n v="419"/>
    <n v="4"/>
    <n v="1676"/>
    <d v="2023-09-02T00:00:00"/>
    <s v="Азбука Вкуса"/>
    <n v="356"/>
    <x v="2"/>
    <n v="252.69767441860466"/>
    <n v="0.65810785937787597"/>
    <x v="46"/>
    <n v="321.63636363636363"/>
    <e v="#N/A"/>
    <e v="#N/A"/>
    <x v="4"/>
  </r>
  <r>
    <n v="105"/>
    <n v="37"/>
    <n v="478"/>
    <n v="4"/>
    <n v="1912"/>
    <d v="2023-11-29T00:00:00"/>
    <s v="Спар"/>
    <n v="166"/>
    <x v="1"/>
    <n v="295.37254901960785"/>
    <n v="0.61829527349973445"/>
    <x v="1"/>
    <n v="238.16666666666666"/>
    <e v="#N/A"/>
    <e v="#N/A"/>
    <x v="1"/>
  </r>
  <r>
    <n v="106"/>
    <n v="242"/>
    <n v="333"/>
    <n v="3"/>
    <n v="999"/>
    <d v="2023-12-27T00:00:00"/>
    <s v="Городской Супермаркет"/>
    <n v="162"/>
    <x v="4"/>
    <n v="259.55555555555554"/>
    <n v="0.28296232876712346"/>
    <x v="25"/>
    <n v="303.8235294117647"/>
    <e v="#N/A"/>
    <e v="#N/A"/>
    <x v="2"/>
  </r>
  <r>
    <n v="107"/>
    <n v="332"/>
    <n v="327"/>
    <n v="2"/>
    <n v="654"/>
    <d v="2023-06-18T00:00:00"/>
    <s v="Метро"/>
    <n v="459"/>
    <x v="8"/>
    <n v="272.4909090909091"/>
    <n v="0.20004003469673703"/>
    <x v="48"/>
    <n v="281.75"/>
    <e v="#N/A"/>
    <e v="#N/A"/>
    <x v="2"/>
  </r>
  <r>
    <n v="108"/>
    <n v="452"/>
    <n v="89"/>
    <n v="3"/>
    <n v="267"/>
    <d v="2023-04-17T00:00:00"/>
    <s v="О'кей"/>
    <n v="211"/>
    <x v="12"/>
    <n v="292.54054054054052"/>
    <n v="-0.6957686622320769"/>
    <x v="18"/>
    <n v="253.6875"/>
    <e v="#N/A"/>
    <e v="#N/A"/>
    <x v="1"/>
  </r>
  <r>
    <n v="109"/>
    <n v="452"/>
    <n v="78"/>
    <n v="3"/>
    <n v="234"/>
    <d v="2023-12-25T00:00:00"/>
    <s v="Городской Супермаркет"/>
    <n v="132"/>
    <x v="12"/>
    <n v="300.35135135135135"/>
    <n v="-0.74030414829478985"/>
    <x v="18"/>
    <n v="253.6875"/>
    <e v="#N/A"/>
    <e v="#N/A"/>
    <x v="2"/>
  </r>
  <r>
    <n v="110"/>
    <n v="132"/>
    <n v="278"/>
    <n v="3"/>
    <n v="834"/>
    <d v="2023-03-28T00:00:00"/>
    <s v="Верный"/>
    <n v="236"/>
    <x v="6"/>
    <n v="294.25"/>
    <n v="-5.5225148683092584E-2"/>
    <x v="6"/>
    <n v="260.64705882352939"/>
    <e v="#N/A"/>
    <e v="#N/A"/>
    <x v="1"/>
  </r>
  <r>
    <n v="111"/>
    <n v="457"/>
    <n v="211"/>
    <n v="4"/>
    <n v="844"/>
    <d v="2023-04-23T00:00:00"/>
    <s v="Гиперглобус"/>
    <n v="333"/>
    <x v="5"/>
    <n v="267.94117647058823"/>
    <n v="-0.21251372118551037"/>
    <x v="49"/>
    <n v="272.25"/>
    <e v="#N/A"/>
    <e v="#N/A"/>
    <x v="3"/>
  </r>
  <r>
    <n v="112"/>
    <n v="250"/>
    <n v="97"/>
    <n v="5"/>
    <n v="485"/>
    <d v="2023-10-15T00:00:00"/>
    <s v="Азбука Вкуса"/>
    <n v="298"/>
    <x v="12"/>
    <n v="304.32432432432432"/>
    <n v="-0.68126110124333927"/>
    <x v="50"/>
    <n v="280.66666666666669"/>
    <e v="#N/A"/>
    <e v="#N/A"/>
    <x v="4"/>
  </r>
  <r>
    <n v="113"/>
    <n v="195"/>
    <n v="240"/>
    <n v="2"/>
    <n v="480"/>
    <d v="2023-12-17T00:00:00"/>
    <s v="Мираторг"/>
    <n v="273"/>
    <x v="16"/>
    <n v="280"/>
    <n v="-0.1428571428571429"/>
    <x v="51"/>
    <n v="331.16666666666669"/>
    <e v="#N/A"/>
    <e v="#N/A"/>
    <x v="1"/>
  </r>
  <r>
    <n v="114"/>
    <n v="186"/>
    <n v="244"/>
    <n v="1"/>
    <n v="244"/>
    <d v="2023-09-07T00:00:00"/>
    <s v="Гиперглобус"/>
    <n v="321"/>
    <x v="11"/>
    <n v="252.30357142857142"/>
    <n v="-3.2911034043456633E-2"/>
    <x v="21"/>
    <n v="238.72222222222223"/>
    <e v="#N/A"/>
    <e v="#N/A"/>
    <x v="2"/>
  </r>
  <r>
    <n v="115"/>
    <n v="490"/>
    <n v="219"/>
    <n v="1"/>
    <n v="219"/>
    <d v="2023-01-22T00:00:00"/>
    <s v="Билла"/>
    <n v="119"/>
    <x v="11"/>
    <n v="282.32142857142856"/>
    <n v="-0.22428842504743829"/>
    <x v="47"/>
    <n v="271"/>
    <e v="#N/A"/>
    <e v="#N/A"/>
    <x v="2"/>
  </r>
  <r>
    <n v="116"/>
    <n v="72"/>
    <n v="162"/>
    <n v="1"/>
    <n v="162"/>
    <d v="2023-02-02T00:00:00"/>
    <s v="Гиперглобус"/>
    <n v="472"/>
    <x v="17"/>
    <n v="256.11111111111109"/>
    <n v="-0.36746203904555308"/>
    <x v="35"/>
    <n v="250.25925925925927"/>
    <e v="#N/A"/>
    <e v="#N/A"/>
    <x v="1"/>
  </r>
  <r>
    <n v="117"/>
    <n v="430"/>
    <n v="119"/>
    <n v="3"/>
    <n v="357"/>
    <d v="2023-11-11T00:00:00"/>
    <s v="Магнит"/>
    <n v="396"/>
    <x v="8"/>
    <n v="263.78181818181821"/>
    <n v="-0.54886958919216988"/>
    <x v="52"/>
    <n v="243.3"/>
    <e v="#N/A"/>
    <e v="#N/A"/>
    <x v="2"/>
  </r>
  <r>
    <n v="118"/>
    <n v="223"/>
    <n v="174"/>
    <n v="2"/>
    <n v="348"/>
    <d v="2024-02-16T00:00:00"/>
    <s v="Мираторг"/>
    <n v="269"/>
    <x v="8"/>
    <n v="272.83636363636361"/>
    <n v="-0.36225509796081568"/>
    <x v="8"/>
    <n v="291.45454545454544"/>
    <e v="#N/A"/>
    <e v="#N/A"/>
    <x v="3"/>
  </r>
  <r>
    <n v="119"/>
    <n v="164"/>
    <n v="229"/>
    <n v="3"/>
    <n v="687"/>
    <d v="2024-02-21T00:00:00"/>
    <s v="О'кей"/>
    <n v="16"/>
    <x v="15"/>
    <n v="276.08571428571429"/>
    <n v="-0.17054744903239161"/>
    <x v="53"/>
    <n v="322.54545454545456"/>
    <e v="#N/A"/>
    <e v="#N/A"/>
    <x v="4"/>
  </r>
  <r>
    <n v="120"/>
    <n v="223"/>
    <n v="411"/>
    <n v="5"/>
    <n v="2055"/>
    <d v="2023-11-14T00:00:00"/>
    <s v="Ароматный Мир"/>
    <n v="281"/>
    <x v="8"/>
    <n v="265.9818181818182"/>
    <n v="0.54521840180463443"/>
    <x v="8"/>
    <n v="291.45454545454544"/>
    <e v="#N/A"/>
    <e v="#N/A"/>
    <x v="1"/>
  </r>
  <r>
    <n v="121"/>
    <n v="244"/>
    <n v="245"/>
    <n v="4"/>
    <n v="980"/>
    <d v="2023-02-03T00:00:00"/>
    <s v="Седьмой Континент"/>
    <n v="149"/>
    <x v="10"/>
    <n v="253.88"/>
    <n v="-3.4977154561209978E-2"/>
    <x v="12"/>
    <n v="212.8125"/>
    <e v="#N/A"/>
    <e v="#N/A"/>
    <x v="1"/>
  </r>
  <r>
    <n v="122"/>
    <n v="393"/>
    <n v="113"/>
    <n v="5"/>
    <n v="565"/>
    <d v="2024-05-21T00:00:00"/>
    <s v="Метро"/>
    <n v="71"/>
    <x v="6"/>
    <n v="251.91428571428571"/>
    <n v="-0.55143472836565732"/>
    <x v="54"/>
    <n v="292.66666666666669"/>
    <e v="#N/A"/>
    <e v="#N/A"/>
    <x v="1"/>
  </r>
  <r>
    <n v="123"/>
    <n v="166"/>
    <n v="73"/>
    <n v="4"/>
    <n v="292"/>
    <d v="2024-01-25T00:00:00"/>
    <s v="Магнит"/>
    <n v="126"/>
    <x v="5"/>
    <n v="270.01960784313724"/>
    <n v="-0.72964926294386756"/>
    <x v="28"/>
    <n v="242.81818181818181"/>
    <e v="#N/A"/>
    <e v="#N/A"/>
    <x v="3"/>
  </r>
  <r>
    <n v="124"/>
    <n v="249"/>
    <n v="368"/>
    <n v="2"/>
    <n v="736"/>
    <d v="2024-01-22T00:00:00"/>
    <s v="О'кей"/>
    <n v="380"/>
    <x v="8"/>
    <n v="280.25925925925924"/>
    <n v="0.31306990881458985"/>
    <x v="14"/>
    <n v="260.15789473684208"/>
    <e v="#N/A"/>
    <e v="#N/A"/>
    <x v="3"/>
  </r>
  <r>
    <n v="125"/>
    <n v="83"/>
    <n v="351"/>
    <n v="1"/>
    <n v="351"/>
    <d v="2024-03-10T00:00:00"/>
    <s v="Мосмарт"/>
    <n v="11"/>
    <x v="5"/>
    <n v="254.05882352941177"/>
    <n v="0.38156980782588557"/>
    <x v="32"/>
    <n v="254.18181818181819"/>
    <e v="#N/A"/>
    <e v="#N/A"/>
    <x v="4"/>
  </r>
  <r>
    <n v="126"/>
    <n v="242"/>
    <n v="221"/>
    <n v="5"/>
    <n v="1105"/>
    <d v="2023-04-09T00:00:00"/>
    <s v="Билла"/>
    <n v="114"/>
    <x v="4"/>
    <n v="265.86111111111109"/>
    <n v="-0.1687388987566607"/>
    <x v="25"/>
    <n v="303.8235294117647"/>
    <e v="#N/A"/>
    <e v="#N/A"/>
    <x v="4"/>
  </r>
  <r>
    <n v="127"/>
    <n v="281"/>
    <n v="442"/>
    <n v="5"/>
    <n v="2210"/>
    <d v="2024-03-28T00:00:00"/>
    <s v="Городской Супермаркет"/>
    <n v="381"/>
    <x v="8"/>
    <n v="259.85185185185185"/>
    <n v="0.70096921322690986"/>
    <x v="14"/>
    <n v="260.15789473684208"/>
    <e v="#N/A"/>
    <e v="#N/A"/>
    <x v="4"/>
  </r>
  <r>
    <n v="128"/>
    <n v="236"/>
    <n v="465"/>
    <n v="1"/>
    <n v="465"/>
    <d v="2023-09-07T00:00:00"/>
    <s v="Ашан"/>
    <n v="342"/>
    <x v="2"/>
    <n v="283"/>
    <n v="0.64310954063604231"/>
    <x v="46"/>
    <n v="321.63636363636363"/>
    <e v="#N/A"/>
    <e v="#N/A"/>
    <x v="0"/>
  </r>
  <r>
    <n v="129"/>
    <n v="379"/>
    <n v="380"/>
    <n v="1"/>
    <n v="380"/>
    <d v="2023-11-30T00:00:00"/>
    <s v="Ашан"/>
    <n v="276"/>
    <x v="9"/>
    <n v="252.78431372549019"/>
    <n v="0.50325783431585491"/>
    <x v="55"/>
    <n v="293.66666666666669"/>
    <e v="#N/A"/>
    <e v="#N/A"/>
    <x v="3"/>
  </r>
  <r>
    <n v="130"/>
    <n v="37"/>
    <n v="313"/>
    <n v="1"/>
    <n v="313"/>
    <d v="2023-03-24T00:00:00"/>
    <s v="Перекресток"/>
    <n v="293"/>
    <x v="1"/>
    <n v="250.84782608695653"/>
    <n v="0.24776843747291788"/>
    <x v="1"/>
    <n v="238.16666666666666"/>
    <e v="#N/A"/>
    <e v="#N/A"/>
    <x v="1"/>
  </r>
  <r>
    <n v="131"/>
    <n v="431"/>
    <n v="141"/>
    <n v="5"/>
    <n v="705"/>
    <d v="2023-04-13T00:00:00"/>
    <s v="Лента"/>
    <n v="386"/>
    <x v="4"/>
    <n v="302.44444444444446"/>
    <n v="-0.53379867744305654"/>
    <x v="56"/>
    <n v="247.66666666666666"/>
    <e v="#N/A"/>
    <e v="#N/A"/>
    <x v="4"/>
  </r>
  <r>
    <n v="132"/>
    <n v="237"/>
    <n v="348"/>
    <n v="2"/>
    <n v="696"/>
    <d v="2024-04-02T00:00:00"/>
    <s v="Дикси"/>
    <n v="362"/>
    <x v="17"/>
    <n v="298.40740740740739"/>
    <n v="0.16619088990939557"/>
    <x v="27"/>
    <n v="288.23809523809524"/>
    <e v="#N/A"/>
    <e v="#N/A"/>
    <x v="1"/>
  </r>
  <r>
    <n v="133"/>
    <n v="452"/>
    <n v="349"/>
    <n v="1"/>
    <n v="349"/>
    <d v="2023-03-15T00:00:00"/>
    <s v="Верный"/>
    <n v="283"/>
    <x v="12"/>
    <n v="258"/>
    <n v="0.3527131782945736"/>
    <x v="18"/>
    <n v="253.6875"/>
    <e v="#N/A"/>
    <e v="#N/A"/>
    <x v="3"/>
  </r>
  <r>
    <n v="134"/>
    <n v="382"/>
    <n v="379"/>
    <n v="5"/>
    <n v="1895"/>
    <d v="2024-01-23T00:00:00"/>
    <s v="Перекресток"/>
    <n v="388"/>
    <x v="4"/>
    <n v="270.91666666666669"/>
    <n v="0.3989541679483235"/>
    <x v="25"/>
    <n v="303.8235294117647"/>
    <e v="#N/A"/>
    <e v="#N/A"/>
    <x v="1"/>
  </r>
  <r>
    <n v="135"/>
    <n v="452"/>
    <n v="448"/>
    <n v="4"/>
    <n v="1792"/>
    <d v="2024-05-22T00:00:00"/>
    <s v="Ашан"/>
    <n v="437"/>
    <x v="12"/>
    <n v="288.72222222222223"/>
    <n v="0.5516644217817972"/>
    <x v="18"/>
    <n v="253.6875"/>
    <e v="#N/A"/>
    <e v="#N/A"/>
    <x v="2"/>
  </r>
  <r>
    <n v="136"/>
    <n v="463"/>
    <n v="173"/>
    <n v="2"/>
    <n v="346"/>
    <d v="2023-04-22T00:00:00"/>
    <s v="О'кей"/>
    <n v="450"/>
    <x v="7"/>
    <n v="258.38461538461536"/>
    <n v="-0.33045549270616248"/>
    <x v="39"/>
    <n v="222.2"/>
    <e v="#N/A"/>
    <e v="#N/A"/>
    <x v="4"/>
  </r>
  <r>
    <n v="137"/>
    <n v="494"/>
    <n v="304"/>
    <n v="3"/>
    <n v="912"/>
    <d v="2023-05-24T00:00:00"/>
    <s v="Мираторг"/>
    <n v="136"/>
    <x v="11"/>
    <n v="260.35185185185185"/>
    <n v="0.16765061526424363"/>
    <x v="47"/>
    <n v="271"/>
    <e v="#N/A"/>
    <e v="#N/A"/>
    <x v="1"/>
  </r>
  <r>
    <n v="138"/>
    <n v="394"/>
    <n v="493"/>
    <n v="3"/>
    <n v="1479"/>
    <d v="2023-04-16T00:00:00"/>
    <s v="Спар"/>
    <n v="61"/>
    <x v="7"/>
    <n v="249.43589743589743"/>
    <n v="0.97645970394736836"/>
    <x v="39"/>
    <n v="222.2"/>
    <e v="#N/A"/>
    <e v="#N/A"/>
    <x v="2"/>
  </r>
  <r>
    <n v="139"/>
    <n v="380"/>
    <n v="344"/>
    <n v="5"/>
    <n v="1720"/>
    <d v="2023-09-20T00:00:00"/>
    <s v="Спар"/>
    <n v="364"/>
    <x v="17"/>
    <n v="247.01886792452831"/>
    <n v="0.39260617170791323"/>
    <x v="35"/>
    <n v="250.25925925925927"/>
    <e v="#N/A"/>
    <e v="#N/A"/>
    <x v="1"/>
  </r>
  <r>
    <n v="140"/>
    <n v="449"/>
    <n v="470"/>
    <n v="4"/>
    <n v="1880"/>
    <d v="2023-07-03T00:00:00"/>
    <s v="Лента"/>
    <n v="496"/>
    <x v="10"/>
    <n v="236.42"/>
    <n v="0.98798747990863722"/>
    <x v="10"/>
    <n v="311.2"/>
    <e v="#N/A"/>
    <e v="#N/A"/>
    <x v="4"/>
  </r>
  <r>
    <n v="141"/>
    <n v="309"/>
    <n v="498"/>
    <n v="1"/>
    <n v="498"/>
    <d v="2024-03-21T00:00:00"/>
    <s v="Лента"/>
    <n v="464"/>
    <x v="17"/>
    <n v="258.77358490566036"/>
    <n v="0.92446226759022987"/>
    <x v="27"/>
    <n v="288.23809523809524"/>
    <e v="#N/A"/>
    <e v="#N/A"/>
    <x v="3"/>
  </r>
  <r>
    <n v="142"/>
    <n v="112"/>
    <n v="351"/>
    <n v="3"/>
    <n v="1053"/>
    <d v="2024-03-17T00:00:00"/>
    <s v="Лента"/>
    <n v="419"/>
    <x v="15"/>
    <n v="275.79411764705884"/>
    <n v="0.27268849312146726"/>
    <x v="53"/>
    <n v="322.54545454545456"/>
    <e v="#N/A"/>
    <e v="#N/A"/>
    <x v="2"/>
  </r>
  <r>
    <n v="143"/>
    <n v="81"/>
    <n v="116"/>
    <n v="1"/>
    <n v="116"/>
    <d v="2024-03-05T00:00:00"/>
    <s v="Азбука Вкуса"/>
    <n v="247"/>
    <x v="8"/>
    <n v="267.36538461538464"/>
    <n v="-0.56613680500611385"/>
    <x v="48"/>
    <n v="281.75"/>
    <e v="#N/A"/>
    <e v="#N/A"/>
    <x v="0"/>
  </r>
  <r>
    <n v="144"/>
    <n v="4"/>
    <n v="314"/>
    <n v="4"/>
    <n v="1256"/>
    <d v="2024-02-14T00:00:00"/>
    <s v="Мираторг"/>
    <n v="380"/>
    <x v="13"/>
    <n v="260.29032258064518"/>
    <n v="0.20634527202875197"/>
    <x v="20"/>
    <n v="269.70588235294116"/>
    <e v="#N/A"/>
    <e v="#N/A"/>
    <x v="3"/>
  </r>
  <r>
    <n v="145"/>
    <n v="209"/>
    <n v="284"/>
    <n v="5"/>
    <n v="1420"/>
    <d v="2023-08-29T00:00:00"/>
    <s v="Спар"/>
    <n v="75"/>
    <x v="16"/>
    <n v="269.23684210526318"/>
    <n v="5.4833349623692573E-2"/>
    <x v="57"/>
    <n v="316.60000000000002"/>
    <e v="#N/A"/>
    <e v="#N/A"/>
    <x v="3"/>
  </r>
  <r>
    <n v="146"/>
    <n v="156"/>
    <n v="332"/>
    <n v="1"/>
    <n v="332"/>
    <d v="2023-05-23T00:00:00"/>
    <s v="Гиперглобус"/>
    <n v="356"/>
    <x v="12"/>
    <n v="254.83333333333334"/>
    <n v="0.30281229561805101"/>
    <x v="50"/>
    <n v="280.66666666666669"/>
    <e v="#N/A"/>
    <e v="#N/A"/>
    <x v="4"/>
  </r>
  <r>
    <n v="147"/>
    <n v="441"/>
    <n v="239"/>
    <n v="2"/>
    <n v="478"/>
    <d v="2023-06-26T00:00:00"/>
    <s v="Магнит"/>
    <n v="487"/>
    <x v="8"/>
    <n v="280.57692307692309"/>
    <n v="-0.14818368745716248"/>
    <x v="14"/>
    <n v="260.15789473684208"/>
    <e v="#N/A"/>
    <e v="#N/A"/>
    <x v="4"/>
  </r>
  <r>
    <n v="148"/>
    <n v="180"/>
    <n v="86"/>
    <n v="4"/>
    <n v="344"/>
    <d v="2024-02-04T00:00:00"/>
    <s v="Гиперглобус"/>
    <n v="73"/>
    <x v="14"/>
    <n v="269.63043478260869"/>
    <n v="-0.68104490848988153"/>
    <x v="58"/>
    <n v="241.83333333333334"/>
    <e v="#N/A"/>
    <e v="#N/A"/>
    <x v="2"/>
  </r>
  <r>
    <n v="149"/>
    <n v="438"/>
    <n v="154"/>
    <n v="4"/>
    <n v="616"/>
    <d v="2023-12-04T00:00:00"/>
    <s v="Спар"/>
    <n v="139"/>
    <x v="7"/>
    <n v="257.89473684210526"/>
    <n v="-0.4028571428571428"/>
    <x v="59"/>
    <n v="256.89999999999998"/>
    <e v="#N/A"/>
    <e v="#N/A"/>
    <x v="1"/>
  </r>
  <r>
    <n v="150"/>
    <n v="232"/>
    <n v="109"/>
    <n v="4"/>
    <n v="436"/>
    <d v="2024-04-05T00:00:00"/>
    <s v="Билла"/>
    <n v="407"/>
    <x v="15"/>
    <n v="296.66666666666669"/>
    <n v="-0.63258426966292136"/>
    <x v="23"/>
    <n v="318.81818181818181"/>
    <e v="#N/A"/>
    <e v="#N/A"/>
    <x v="4"/>
  </r>
  <r>
    <n v="151"/>
    <n v="206"/>
    <n v="73"/>
    <n v="5"/>
    <n v="365"/>
    <d v="2024-01-19T00:00:00"/>
    <s v="Городской Супермаркет"/>
    <n v="115"/>
    <x v="15"/>
    <n v="291.06060606060606"/>
    <n v="-0.74919312857886511"/>
    <x v="41"/>
    <n v="274.77777777777777"/>
    <e v="#N/A"/>
    <e v="#N/A"/>
    <x v="1"/>
  </r>
  <r>
    <n v="152"/>
    <n v="295"/>
    <n v="230"/>
    <n v="4"/>
    <n v="920"/>
    <d v="2023-03-05T00:00:00"/>
    <s v="Спар"/>
    <n v="258"/>
    <x v="2"/>
    <n v="265.92500000000001"/>
    <n v="-0.1350944815267463"/>
    <x v="36"/>
    <n v="249.5"/>
    <e v="#N/A"/>
    <e v="#N/A"/>
    <x v="4"/>
  </r>
  <r>
    <n v="153"/>
    <n v="204"/>
    <n v="88"/>
    <n v="4"/>
    <n v="352"/>
    <d v="2023-03-05T00:00:00"/>
    <s v="Магнит"/>
    <n v="349"/>
    <x v="2"/>
    <n v="231.82499999999999"/>
    <n v="-0.62040332147093713"/>
    <x v="2"/>
    <n v="232.44444444444446"/>
    <e v="#N/A"/>
    <e v="#N/A"/>
    <x v="1"/>
  </r>
  <r>
    <n v="154"/>
    <n v="399"/>
    <n v="231"/>
    <n v="2"/>
    <n v="462"/>
    <d v="2023-12-30T00:00:00"/>
    <s v="Ароматный Мир"/>
    <n v="325"/>
    <x v="16"/>
    <n v="307.57894736842104"/>
    <n v="-0.24897330595482547"/>
    <x v="24"/>
    <n v="281.73333333333335"/>
    <e v="#N/A"/>
    <e v="#N/A"/>
    <x v="1"/>
  </r>
  <r>
    <n v="155"/>
    <n v="221"/>
    <n v="477"/>
    <n v="4"/>
    <n v="1908"/>
    <d v="2023-09-16T00:00:00"/>
    <s v="Мосмарт"/>
    <n v="276"/>
    <x v="14"/>
    <n v="250.67391304347825"/>
    <n v="0.90287052293816683"/>
    <x v="22"/>
    <n v="280.23809523809524"/>
    <e v="#N/A"/>
    <e v="#N/A"/>
    <x v="3"/>
  </r>
  <r>
    <n v="156"/>
    <n v="333"/>
    <n v="74"/>
    <n v="2"/>
    <n v="148"/>
    <d v="2023-08-15T00:00:00"/>
    <s v="Перекресток"/>
    <n v="328"/>
    <x v="6"/>
    <n v="268.52941176470586"/>
    <n v="-0.72442497261774363"/>
    <x v="26"/>
    <n v="216.4"/>
    <e v="#N/A"/>
    <e v="#N/A"/>
    <x v="3"/>
  </r>
  <r>
    <n v="157"/>
    <n v="498"/>
    <n v="430"/>
    <n v="5"/>
    <n v="2150"/>
    <d v="2023-06-29T00:00:00"/>
    <s v="Седьмой Континент"/>
    <n v="250"/>
    <x v="15"/>
    <n v="249.58064516129033"/>
    <n v="0.72289000904743439"/>
    <x v="41"/>
    <n v="274.77777777777777"/>
    <e v="#N/A"/>
    <e v="#N/A"/>
    <x v="4"/>
  </r>
  <r>
    <n v="158"/>
    <n v="476"/>
    <n v="286"/>
    <n v="2"/>
    <n v="572"/>
    <d v="2023-02-16T00:00:00"/>
    <s v="Метро"/>
    <n v="397"/>
    <x v="6"/>
    <n v="268.64705882352939"/>
    <n v="6.4593825268228766E-2"/>
    <x v="60"/>
    <n v="289.88888888888891"/>
    <e v="#N/A"/>
    <e v="#N/A"/>
    <x v="0"/>
  </r>
  <r>
    <n v="159"/>
    <n v="126"/>
    <n v="273"/>
    <n v="3"/>
    <n v="819"/>
    <d v="2023-05-05T00:00:00"/>
    <s v="Перекресток"/>
    <n v="153"/>
    <x v="0"/>
    <n v="271.04347826086956"/>
    <n v="7.2184793070260156E-3"/>
    <x v="45"/>
    <n v="293.41176470588238"/>
    <e v="#N/A"/>
    <e v="#N/A"/>
    <x v="3"/>
  </r>
  <r>
    <n v="160"/>
    <n v="255"/>
    <n v="279"/>
    <n v="3"/>
    <n v="837"/>
    <d v="2023-06-04T00:00:00"/>
    <s v="Городской Супермаркет"/>
    <n v="286"/>
    <x v="7"/>
    <n v="268.31578947368422"/>
    <n v="3.9819537073362055E-2"/>
    <x v="59"/>
    <n v="256.89999999999998"/>
    <e v="#N/A"/>
    <e v="#N/A"/>
    <x v="4"/>
  </r>
  <r>
    <n v="161"/>
    <n v="138"/>
    <n v="210"/>
    <n v="2"/>
    <n v="420"/>
    <d v="2023-03-27T00:00:00"/>
    <s v="Карусель"/>
    <n v="14"/>
    <x v="11"/>
    <n v="289.42307692307691"/>
    <n v="-0.27441860465116275"/>
    <x v="47"/>
    <n v="271"/>
    <e v="#N/A"/>
    <e v="#N/A"/>
    <x v="1"/>
  </r>
  <r>
    <n v="162"/>
    <n v="403"/>
    <n v="229"/>
    <n v="1"/>
    <n v="229"/>
    <d v="2023-03-06T00:00:00"/>
    <s v="Гиперглобус"/>
    <n v="32"/>
    <x v="8"/>
    <n v="238.76470588235293"/>
    <n v="-4.0896772604089637E-2"/>
    <x v="52"/>
    <n v="243.3"/>
    <e v="#N/A"/>
    <e v="#N/A"/>
    <x v="2"/>
  </r>
  <r>
    <n v="163"/>
    <n v="280"/>
    <n v="192"/>
    <n v="2"/>
    <n v="384"/>
    <d v="2023-12-23T00:00:00"/>
    <s v="Бристоль"/>
    <n v="49"/>
    <x v="11"/>
    <n v="249.38461538461539"/>
    <n v="-0.23010487353485498"/>
    <x v="21"/>
    <n v="238.72222222222223"/>
    <e v="#N/A"/>
    <e v="#N/A"/>
    <x v="0"/>
  </r>
  <r>
    <n v="164"/>
    <n v="356"/>
    <n v="373"/>
    <n v="1"/>
    <n v="373"/>
    <d v="2023-12-31T00:00:00"/>
    <s v="Городской Супермаркет"/>
    <n v="115"/>
    <x v="2"/>
    <n v="267.23076923076923"/>
    <n v="0.39579735175590103"/>
    <x v="46"/>
    <n v="321.63636363636363"/>
    <e v="#N/A"/>
    <e v="#N/A"/>
    <x v="1"/>
  </r>
  <r>
    <n v="165"/>
    <n v="41"/>
    <n v="315"/>
    <n v="3"/>
    <n v="945"/>
    <d v="2023-10-03T00:00:00"/>
    <s v="Пятерочка"/>
    <n v="420"/>
    <x v="13"/>
    <n v="256.09677419354841"/>
    <n v="0.23000377881345235"/>
    <x v="30"/>
    <n v="317.85714285714283"/>
    <e v="#N/A"/>
    <e v="#N/A"/>
    <x v="2"/>
  </r>
  <r>
    <n v="166"/>
    <n v="379"/>
    <n v="321"/>
    <n v="5"/>
    <n v="1605"/>
    <d v="2023-04-16T00:00:00"/>
    <s v="Гиперглобус"/>
    <n v="47"/>
    <x v="9"/>
    <n v="240.14583333333334"/>
    <n v="0.33668777652468118"/>
    <x v="55"/>
    <n v="293.66666666666669"/>
    <e v="#N/A"/>
    <e v="#N/A"/>
    <x v="2"/>
  </r>
  <r>
    <n v="167"/>
    <n v="282"/>
    <n v="189"/>
    <n v="2"/>
    <n v="378"/>
    <d v="2023-08-20T00:00:00"/>
    <s v="Гиперглобус"/>
    <n v="202"/>
    <x v="13"/>
    <n v="289.38709677419354"/>
    <n v="-0.34689555233530267"/>
    <x v="30"/>
    <n v="317.85714285714283"/>
    <e v="#N/A"/>
    <e v="#N/A"/>
    <x v="3"/>
  </r>
  <r>
    <n v="168"/>
    <n v="459"/>
    <n v="405"/>
    <n v="3"/>
    <n v="1215"/>
    <d v="2023-01-23T00:00:00"/>
    <s v="Городской Супермаркет"/>
    <n v="37"/>
    <x v="18"/>
    <n v="254.03333333333333"/>
    <n v="0.59427896601495878"/>
    <x v="61"/>
    <n v="274.28571428571428"/>
    <e v="#N/A"/>
    <e v="#N/A"/>
    <x v="2"/>
  </r>
  <r>
    <n v="169"/>
    <n v="402"/>
    <n v="426"/>
    <n v="2"/>
    <n v="852"/>
    <d v="2023-06-22T00:00:00"/>
    <s v="Седьмой Континент"/>
    <n v="366"/>
    <x v="16"/>
    <n v="289.28947368421052"/>
    <n v="0.47257345583553168"/>
    <x v="51"/>
    <n v="331.16666666666669"/>
    <e v="#N/A"/>
    <e v="#N/A"/>
    <x v="1"/>
  </r>
  <r>
    <n v="170"/>
    <n v="320"/>
    <n v="271"/>
    <n v="1"/>
    <n v="271"/>
    <d v="2024-04-30T00:00:00"/>
    <s v="Азбука Вкуса"/>
    <n v="434"/>
    <x v="17"/>
    <n v="297.11764705882354"/>
    <n v="-8.7903385468224182E-2"/>
    <x v="35"/>
    <n v="250.25925925925927"/>
    <e v="#N/A"/>
    <e v="#N/A"/>
    <x v="1"/>
  </r>
  <r>
    <n v="171"/>
    <n v="19"/>
    <n v="96"/>
    <n v="4"/>
    <n v="384"/>
    <d v="2023-04-25T00:00:00"/>
    <s v="Дикси"/>
    <n v="172"/>
    <x v="10"/>
    <n v="255.92"/>
    <n v="-0.62488277586745855"/>
    <x v="37"/>
    <n v="272.35294117647061"/>
    <e v="#N/A"/>
    <e v="#N/A"/>
    <x v="3"/>
  </r>
  <r>
    <n v="172"/>
    <n v="447"/>
    <n v="65"/>
    <n v="1"/>
    <n v="65"/>
    <d v="2024-02-19T00:00:00"/>
    <s v="Верный"/>
    <n v="52"/>
    <x v="9"/>
    <n v="238.54166666666666"/>
    <n v="-0.72751091703056769"/>
    <x v="33"/>
    <n v="248.5"/>
    <e v="#N/A"/>
    <e v="#N/A"/>
    <x v="4"/>
  </r>
  <r>
    <n v="173"/>
    <n v="406"/>
    <n v="426"/>
    <n v="1"/>
    <n v="426"/>
    <d v="2023-12-29T00:00:00"/>
    <s v="Спар"/>
    <n v="395"/>
    <x v="5"/>
    <n v="225.34042553191489"/>
    <n v="0.89047304314984421"/>
    <x v="5"/>
    <n v="281.96875"/>
    <e v="#N/A"/>
    <e v="#N/A"/>
    <x v="3"/>
  </r>
  <r>
    <n v="174"/>
    <n v="391"/>
    <n v="356"/>
    <n v="2"/>
    <n v="712"/>
    <d v="2023-09-06T00:00:00"/>
    <s v="Спар"/>
    <n v="46"/>
    <x v="6"/>
    <n v="309.70588235294116"/>
    <n v="0.14947768281101625"/>
    <x v="60"/>
    <n v="289.88888888888891"/>
    <e v="#N/A"/>
    <e v="#N/A"/>
    <x v="2"/>
  </r>
  <r>
    <n v="175"/>
    <n v="82"/>
    <n v="233"/>
    <n v="2"/>
    <n v="466"/>
    <d v="2024-03-18T00:00:00"/>
    <s v="Магнит"/>
    <n v="361"/>
    <x v="11"/>
    <n v="233.9607843137255"/>
    <n v="-4.106604089842425E-3"/>
    <x v="62"/>
    <n v="168"/>
    <e v="#N/A"/>
    <e v="#N/A"/>
    <x v="0"/>
  </r>
  <r>
    <n v="176"/>
    <n v="243"/>
    <n v="494"/>
    <n v="5"/>
    <n v="2470"/>
    <d v="2024-03-02T00:00:00"/>
    <s v="Азбука Вкуса"/>
    <n v="358"/>
    <x v="13"/>
    <n v="254.90322580645162"/>
    <n v="0.93799038218172615"/>
    <x v="20"/>
    <n v="269.70588235294116"/>
    <e v="#N/A"/>
    <e v="#N/A"/>
    <x v="4"/>
  </r>
  <r>
    <n v="177"/>
    <n v="432"/>
    <n v="305"/>
    <n v="3"/>
    <n v="915"/>
    <d v="2024-05-01T00:00:00"/>
    <s v="О'кей"/>
    <n v="44"/>
    <x v="3"/>
    <n v="251.53030303030303"/>
    <n v="0.21257755556894153"/>
    <x v="3"/>
    <n v="236.27586206896552"/>
    <e v="#N/A"/>
    <e v="#N/A"/>
    <x v="1"/>
  </r>
  <r>
    <n v="178"/>
    <n v="159"/>
    <n v="173"/>
    <n v="4"/>
    <n v="692"/>
    <d v="2023-09-06T00:00:00"/>
    <s v="Городской Супермаркет"/>
    <n v="416"/>
    <x v="18"/>
    <n v="279.76666666666665"/>
    <n v="-0.38162754676516142"/>
    <x v="61"/>
    <n v="274.28571428571428"/>
    <e v="#N/A"/>
    <e v="#N/A"/>
    <x v="0"/>
  </r>
  <r>
    <n v="179"/>
    <n v="197"/>
    <n v="177"/>
    <n v="2"/>
    <n v="354"/>
    <d v="2023-08-27T00:00:00"/>
    <s v="Ароматный Мир"/>
    <n v="153"/>
    <x v="2"/>
    <n v="256.0263157894737"/>
    <n v="-0.30866481652790634"/>
    <x v="2"/>
    <n v="232.44444444444446"/>
    <e v="#N/A"/>
    <e v="#N/A"/>
    <x v="3"/>
  </r>
  <r>
    <n v="180"/>
    <n v="110"/>
    <n v="261"/>
    <n v="1"/>
    <n v="261"/>
    <d v="2024-02-03T00:00:00"/>
    <s v="Пятерочка"/>
    <n v="223"/>
    <x v="3"/>
    <n v="295.71212121212119"/>
    <n v="-0.11738484398216931"/>
    <x v="16"/>
    <n v="276.67567567567568"/>
    <e v="#N/A"/>
    <e v="#N/A"/>
    <x v="0"/>
  </r>
  <r>
    <n v="181"/>
    <n v="288"/>
    <n v="198"/>
    <n v="5"/>
    <n v="990"/>
    <d v="2023-10-13T00:00:00"/>
    <s v="Ашан"/>
    <n v="74"/>
    <x v="11"/>
    <n v="272.8"/>
    <n v="-0.27419354838709675"/>
    <x v="62"/>
    <n v="168"/>
    <e v="#N/A"/>
    <e v="#N/A"/>
    <x v="3"/>
  </r>
  <r>
    <n v="182"/>
    <n v="7"/>
    <n v="114"/>
    <n v="3"/>
    <n v="342"/>
    <d v="2023-11-14T00:00:00"/>
    <s v="О'кей"/>
    <n v="180"/>
    <x v="11"/>
    <n v="290.39999999999998"/>
    <n v="-0.6074380165289256"/>
    <x v="21"/>
    <n v="238.72222222222223"/>
    <e v="#N/A"/>
    <e v="#N/A"/>
    <x v="2"/>
  </r>
  <r>
    <n v="183"/>
    <n v="385"/>
    <n v="427"/>
    <n v="3"/>
    <n v="1281"/>
    <d v="2023-01-16T00:00:00"/>
    <s v="Азбука Вкуса"/>
    <n v="359"/>
    <x v="3"/>
    <n v="250.0151515151515"/>
    <n v="0.70789649112175024"/>
    <x v="19"/>
    <n v="329.27272727272725"/>
    <e v="#N/A"/>
    <e v="#N/A"/>
    <x v="3"/>
  </r>
  <r>
    <n v="184"/>
    <n v="493"/>
    <n v="376"/>
    <n v="1"/>
    <n v="376"/>
    <d v="2023-11-23T00:00:00"/>
    <s v="Бристоль"/>
    <n v="134"/>
    <x v="4"/>
    <n v="255.52941176470588"/>
    <n v="0.47145488029465921"/>
    <x v="25"/>
    <n v="303.8235294117647"/>
    <e v="#N/A"/>
    <e v="#N/A"/>
    <x v="1"/>
  </r>
  <r>
    <n v="185"/>
    <n v="158"/>
    <n v="51"/>
    <n v="2"/>
    <n v="102"/>
    <d v="2024-02-03T00:00:00"/>
    <s v="Верный"/>
    <n v="159"/>
    <x v="0"/>
    <n v="298.32558139534882"/>
    <n v="-0.82904583723105707"/>
    <x v="11"/>
    <n v="240.26666666666668"/>
    <e v="#N/A"/>
    <e v="#N/A"/>
    <x v="2"/>
  </r>
  <r>
    <n v="186"/>
    <n v="446"/>
    <n v="316"/>
    <n v="2"/>
    <n v="632"/>
    <d v="2023-04-13T00:00:00"/>
    <s v="Перекресток"/>
    <n v="328"/>
    <x v="14"/>
    <n v="295.38636363636363"/>
    <n v="6.978533507732565E-2"/>
    <x v="44"/>
    <n v="320.57142857142856"/>
    <e v="#N/A"/>
    <e v="#N/A"/>
    <x v="3"/>
  </r>
  <r>
    <n v="187"/>
    <n v="428"/>
    <n v="156"/>
    <n v="1"/>
    <n v="156"/>
    <d v="2024-05-09T00:00:00"/>
    <s v="Перекресток"/>
    <n v="325"/>
    <x v="17"/>
    <n v="241.51020408163265"/>
    <n v="-0.35406455974311302"/>
    <x v="35"/>
    <n v="250.25925925925927"/>
    <e v="#N/A"/>
    <e v="#N/A"/>
    <x v="1"/>
  </r>
  <r>
    <n v="188"/>
    <n v="192"/>
    <n v="215"/>
    <n v="1"/>
    <n v="215"/>
    <d v="2024-04-29T00:00:00"/>
    <s v="Ашан"/>
    <n v="106"/>
    <x v="10"/>
    <n v="267"/>
    <n v="-0.19475655430711614"/>
    <x v="37"/>
    <n v="272.35294117647061"/>
    <e v="#N/A"/>
    <e v="#N/A"/>
    <x v="4"/>
  </r>
  <r>
    <n v="189"/>
    <n v="41"/>
    <n v="59"/>
    <n v="1"/>
    <n v="59"/>
    <d v="2023-03-15T00:00:00"/>
    <s v="Дикси"/>
    <n v="65"/>
    <x v="13"/>
    <n v="260.09677419354841"/>
    <n v="-0.77316135433461497"/>
    <x v="30"/>
    <n v="317.85714285714283"/>
    <e v="#N/A"/>
    <e v="#N/A"/>
    <x v="2"/>
  </r>
  <r>
    <n v="190"/>
    <n v="69"/>
    <n v="88"/>
    <n v="4"/>
    <n v="352"/>
    <d v="2024-01-18T00:00:00"/>
    <s v="Спар"/>
    <n v="346"/>
    <x v="14"/>
    <n v="241.20454545454547"/>
    <n v="-0.63516442099312165"/>
    <x v="63"/>
    <n v="266.27272727272725"/>
    <e v="#N/A"/>
    <e v="#N/A"/>
    <x v="0"/>
  </r>
  <r>
    <n v="191"/>
    <n v="270"/>
    <n v="484"/>
    <n v="4"/>
    <n v="1936"/>
    <d v="2023-06-07T00:00:00"/>
    <s v="Бристоль"/>
    <n v="457"/>
    <x v="1"/>
    <n v="280.02272727272725"/>
    <n v="0.72843113383653946"/>
    <x v="64"/>
    <n v="236.91666666666666"/>
    <e v="#N/A"/>
    <e v="#N/A"/>
    <x v="1"/>
  </r>
  <r>
    <n v="192"/>
    <n v="345"/>
    <n v="257"/>
    <n v="1"/>
    <n v="257"/>
    <d v="2023-02-12T00:00:00"/>
    <s v="Дикси"/>
    <n v="255"/>
    <x v="17"/>
    <n v="277.10204081632651"/>
    <n v="-7.2543820886728505E-2"/>
    <x v="27"/>
    <n v="288.23809523809524"/>
    <e v="#N/A"/>
    <e v="#N/A"/>
    <x v="1"/>
  </r>
  <r>
    <n v="193"/>
    <n v="348"/>
    <n v="497"/>
    <n v="3"/>
    <n v="1491"/>
    <d v="2023-12-16T00:00:00"/>
    <s v="Бристоль"/>
    <n v="42"/>
    <x v="14"/>
    <n v="278.3488372093023"/>
    <n v="0.78552928398362454"/>
    <x v="63"/>
    <n v="266.27272727272725"/>
    <e v="#N/A"/>
    <e v="#N/A"/>
    <x v="4"/>
  </r>
  <r>
    <n v="194"/>
    <n v="102"/>
    <n v="115"/>
    <n v="2"/>
    <n v="230"/>
    <d v="2024-03-29T00:00:00"/>
    <s v="Перекресток"/>
    <n v="385"/>
    <x v="2"/>
    <n v="257.75675675675677"/>
    <n v="-0.55384292754534969"/>
    <x v="36"/>
    <n v="249.5"/>
    <e v="#N/A"/>
    <e v="#N/A"/>
    <x v="2"/>
  </r>
  <r>
    <n v="195"/>
    <n v="321"/>
    <n v="368"/>
    <n v="1"/>
    <n v="368"/>
    <d v="2023-09-24T00:00:00"/>
    <s v="Седьмой Континент"/>
    <n v="436"/>
    <x v="10"/>
    <n v="286.57142857142856"/>
    <n v="0.28414755732801611"/>
    <x v="12"/>
    <n v="212.8125"/>
    <e v="#N/A"/>
    <e v="#N/A"/>
    <x v="1"/>
  </r>
  <r>
    <n v="196"/>
    <n v="176"/>
    <n v="113"/>
    <n v="4"/>
    <n v="452"/>
    <d v="2024-02-13T00:00:00"/>
    <s v="О'кей"/>
    <n v="175"/>
    <x v="0"/>
    <n v="267.92857142857144"/>
    <n v="-0.57824580111970136"/>
    <x v="0"/>
    <n v="240.5"/>
    <e v="#N/A"/>
    <e v="#N/A"/>
    <x v="1"/>
  </r>
  <r>
    <n v="197"/>
    <n v="341"/>
    <n v="194"/>
    <n v="3"/>
    <n v="582"/>
    <d v="2023-11-25T00:00:00"/>
    <s v="Мосмарт"/>
    <n v="274"/>
    <x v="3"/>
    <n v="279.44615384615383"/>
    <n v="-0.30576965426117597"/>
    <x v="19"/>
    <n v="329.27272727272725"/>
    <e v="#N/A"/>
    <e v="#N/A"/>
    <x v="4"/>
  </r>
  <r>
    <n v="198"/>
    <n v="473"/>
    <n v="171"/>
    <n v="4"/>
    <n v="684"/>
    <d v="2023-05-12T00:00:00"/>
    <s v="Азбука Вкуса"/>
    <n v="266"/>
    <x v="16"/>
    <n v="258.72222222222223"/>
    <n v="-0.33905948035215805"/>
    <x v="24"/>
    <n v="281.73333333333335"/>
    <e v="#N/A"/>
    <e v="#N/A"/>
    <x v="0"/>
  </r>
  <r>
    <n v="199"/>
    <n v="482"/>
    <n v="321"/>
    <n v="2"/>
    <n v="642"/>
    <d v="2023-01-16T00:00:00"/>
    <s v="Городской Супермаркет"/>
    <n v="481"/>
    <x v="18"/>
    <n v="257.37037037037038"/>
    <n v="0.24722981723989057"/>
    <x v="34"/>
    <n v="250.30769230769232"/>
    <e v="#N/A"/>
    <e v="#N/A"/>
    <x v="0"/>
  </r>
  <r>
    <n v="200"/>
    <n v="169"/>
    <n v="386"/>
    <n v="5"/>
    <n v="1930"/>
    <d v="2023-02-10T00:00:00"/>
    <s v="Лента"/>
    <n v="59"/>
    <x v="12"/>
    <n v="257.08333333333331"/>
    <n v="0.50145867098865482"/>
    <x v="65"/>
    <n v="258.30769230769232"/>
    <e v="#N/A"/>
    <e v="#N/A"/>
    <x v="0"/>
  </r>
  <r>
    <n v="201"/>
    <n v="397"/>
    <n v="148"/>
    <n v="1"/>
    <n v="148"/>
    <d v="2023-03-25T00:00:00"/>
    <s v="Пятерочка"/>
    <n v="47"/>
    <x v="9"/>
    <n v="262.26086956521738"/>
    <n v="-0.43567639257294422"/>
    <x v="9"/>
    <n v="257.78260869565219"/>
    <e v="#N/A"/>
    <e v="#N/A"/>
    <x v="2"/>
  </r>
  <r>
    <n v="202"/>
    <n v="436"/>
    <n v="291"/>
    <n v="2"/>
    <n v="582"/>
    <d v="2023-06-18T00:00:00"/>
    <s v="Пятерочка"/>
    <n v="385"/>
    <x v="4"/>
    <n v="274.57575757575756"/>
    <n v="5.9816797262995269E-2"/>
    <x v="56"/>
    <n v="247.66666666666666"/>
    <e v="#N/A"/>
    <e v="#N/A"/>
    <x v="2"/>
  </r>
  <r>
    <n v="203"/>
    <n v="369"/>
    <n v="74"/>
    <n v="1"/>
    <n v="74"/>
    <d v="2023-10-09T00:00:00"/>
    <s v="Лента"/>
    <n v="411"/>
    <x v="15"/>
    <n v="247.55172413793105"/>
    <n v="-0.70107257278172441"/>
    <x v="41"/>
    <n v="274.77777777777777"/>
    <e v="#N/A"/>
    <e v="#N/A"/>
    <x v="1"/>
  </r>
  <r>
    <n v="204"/>
    <n v="361"/>
    <n v="245"/>
    <n v="1"/>
    <n v="245"/>
    <d v="2023-09-09T00:00:00"/>
    <s v="Магнит"/>
    <n v="259"/>
    <x v="10"/>
    <n v="289.10416666666669"/>
    <n v="-0.15255458672623767"/>
    <x v="12"/>
    <n v="212.8125"/>
    <e v="#N/A"/>
    <e v="#N/A"/>
    <x v="3"/>
  </r>
  <r>
    <n v="205"/>
    <n v="226"/>
    <n v="339"/>
    <n v="4"/>
    <n v="1356"/>
    <d v="2023-11-21T00:00:00"/>
    <s v="Мосмарт"/>
    <n v="337"/>
    <x v="11"/>
    <n v="286.22000000000003"/>
    <n v="0.18440360561805602"/>
    <x v="17"/>
    <n v="311.33333333333331"/>
    <e v="#N/A"/>
    <e v="#N/A"/>
    <x v="0"/>
  </r>
  <r>
    <n v="206"/>
    <n v="87"/>
    <n v="487"/>
    <n v="1"/>
    <n v="487"/>
    <d v="2023-04-03T00:00:00"/>
    <s v="Гиперглобус"/>
    <n v="172"/>
    <x v="7"/>
    <n v="229.81578947368422"/>
    <n v="1.1190885148288103"/>
    <x v="7"/>
    <n v="276.21052631578948"/>
    <e v="#N/A"/>
    <e v="#N/A"/>
    <x v="3"/>
  </r>
  <r>
    <n v="207"/>
    <n v="376"/>
    <n v="335"/>
    <n v="5"/>
    <n v="1675"/>
    <d v="2023-02-26T00:00:00"/>
    <s v="Гиперглобус"/>
    <n v="130"/>
    <x v="17"/>
    <n v="248.40425531914894"/>
    <n v="0.34860813704496785"/>
    <x v="66"/>
    <n v="273.625"/>
    <e v="#N/A"/>
    <e v="#N/A"/>
    <x v="3"/>
  </r>
  <r>
    <n v="208"/>
    <n v="255"/>
    <n v="214"/>
    <n v="2"/>
    <n v="428"/>
    <d v="2023-04-15T00:00:00"/>
    <s v="Спар"/>
    <n v="354"/>
    <x v="7"/>
    <n v="265.34210526315792"/>
    <n v="-0.19349399980164639"/>
    <x v="59"/>
    <n v="256.89999999999998"/>
    <e v="#N/A"/>
    <e v="#N/A"/>
    <x v="0"/>
  </r>
  <r>
    <n v="209"/>
    <n v="111"/>
    <n v="452"/>
    <n v="4"/>
    <n v="1808"/>
    <d v="2023-01-01T00:00:00"/>
    <s v="Мосмарт"/>
    <n v="329"/>
    <x v="0"/>
    <n v="239.82926829268294"/>
    <n v="0.88467405674768629"/>
    <x v="11"/>
    <n v="240.26666666666668"/>
    <e v="#N/A"/>
    <e v="#N/A"/>
    <x v="1"/>
  </r>
  <r>
    <n v="210"/>
    <n v="344"/>
    <n v="172"/>
    <n v="5"/>
    <n v="860"/>
    <d v="2023-06-15T00:00:00"/>
    <s v="Лента"/>
    <n v="186"/>
    <x v="5"/>
    <n v="254.06818181818181"/>
    <n v="-0.32301636997942573"/>
    <x v="32"/>
    <n v="254.18181818181819"/>
    <e v="#N/A"/>
    <e v="#N/A"/>
    <x v="3"/>
  </r>
  <r>
    <n v="211"/>
    <n v="462"/>
    <n v="104"/>
    <n v="4"/>
    <n v="416"/>
    <d v="2023-06-28T00:00:00"/>
    <s v="Билла"/>
    <n v="448"/>
    <x v="13"/>
    <n v="280.03225806451616"/>
    <n v="-0.62861421495219449"/>
    <x v="20"/>
    <n v="269.70588235294116"/>
    <e v="#N/A"/>
    <e v="#N/A"/>
    <x v="4"/>
  </r>
  <r>
    <n v="212"/>
    <n v="279"/>
    <n v="433"/>
    <n v="4"/>
    <n v="1732"/>
    <d v="2023-12-05T00:00:00"/>
    <s v="Седьмой Континент"/>
    <n v="377"/>
    <x v="18"/>
    <n v="270.2962962962963"/>
    <n v="0.60194573855850919"/>
    <x v="67"/>
    <n v="251.91666666666666"/>
    <e v="#N/A"/>
    <e v="#N/A"/>
    <x v="2"/>
  </r>
  <r>
    <n v="213"/>
    <n v="322"/>
    <n v="79"/>
    <n v="5"/>
    <n v="395"/>
    <d v="2023-07-01T00:00:00"/>
    <s v="Карусель"/>
    <n v="316"/>
    <x v="18"/>
    <n v="265.7037037037037"/>
    <n v="-0.70267633119598549"/>
    <x v="67"/>
    <n v="251.91666666666666"/>
    <e v="#N/A"/>
    <e v="#N/A"/>
    <x v="1"/>
  </r>
  <r>
    <n v="214"/>
    <n v="494"/>
    <n v="181"/>
    <n v="1"/>
    <n v="181"/>
    <d v="2023-11-21T00:00:00"/>
    <s v="Магнит"/>
    <n v="356"/>
    <x v="11"/>
    <n v="270.92"/>
    <n v="-0.33190609774103064"/>
    <x v="47"/>
    <n v="271"/>
    <e v="#N/A"/>
    <e v="#N/A"/>
    <x v="4"/>
  </r>
  <r>
    <n v="215"/>
    <n v="317"/>
    <n v="196"/>
    <n v="3"/>
    <n v="588"/>
    <d v="2024-03-20T00:00:00"/>
    <s v="Перекресток"/>
    <n v="159"/>
    <x v="5"/>
    <n v="271.81818181818181"/>
    <n v="-0.2789297658862876"/>
    <x v="5"/>
    <n v="281.96875"/>
    <e v="#N/A"/>
    <e v="#N/A"/>
    <x v="2"/>
  </r>
  <r>
    <n v="216"/>
    <n v="223"/>
    <n v="174"/>
    <n v="1"/>
    <n v="174"/>
    <d v="2023-04-06T00:00:00"/>
    <s v="Городской Супермаркет"/>
    <n v="287"/>
    <x v="8"/>
    <n v="316.27659574468083"/>
    <n v="-0.44984863773965689"/>
    <x v="8"/>
    <n v="291.45454545454544"/>
    <e v="#N/A"/>
    <e v="#N/A"/>
    <x v="4"/>
  </r>
  <r>
    <n v="217"/>
    <n v="25"/>
    <n v="356"/>
    <n v="3"/>
    <n v="1068"/>
    <d v="2023-04-02T00:00:00"/>
    <s v="Мосмарт"/>
    <n v="322"/>
    <x v="14"/>
    <n v="261.92682926829269"/>
    <n v="0.35915820839929236"/>
    <x v="58"/>
    <n v="241.83333333333334"/>
    <e v="#N/A"/>
    <e v="#N/A"/>
    <x v="1"/>
  </r>
  <r>
    <n v="218"/>
    <n v="392"/>
    <n v="125"/>
    <n v="5"/>
    <n v="625"/>
    <d v="2023-12-22T00:00:00"/>
    <s v="Дикси"/>
    <n v="62"/>
    <x v="7"/>
    <n v="302.13513513513516"/>
    <n v="-0.5862778423830397"/>
    <x v="39"/>
    <n v="222.2"/>
    <e v="#N/A"/>
    <e v="#N/A"/>
    <x v="3"/>
  </r>
  <r>
    <n v="219"/>
    <n v="410"/>
    <n v="228"/>
    <n v="2"/>
    <n v="456"/>
    <d v="2023-10-25T00:00:00"/>
    <s v="О'кей"/>
    <n v="295"/>
    <x v="14"/>
    <n v="268.09756097560978"/>
    <n v="-0.14956331877729268"/>
    <x v="44"/>
    <n v="320.57142857142856"/>
    <e v="#N/A"/>
    <e v="#N/A"/>
    <x v="2"/>
  </r>
  <r>
    <n v="220"/>
    <n v="498"/>
    <n v="472"/>
    <n v="5"/>
    <n v="2360"/>
    <d v="2023-09-26T00:00:00"/>
    <s v="Гиперглобус"/>
    <n v="171"/>
    <x v="15"/>
    <n v="286.20689655172413"/>
    <n v="0.64915662650602424"/>
    <x v="41"/>
    <n v="274.77777777777777"/>
    <e v="#N/A"/>
    <e v="#N/A"/>
    <x v="1"/>
  </r>
  <r>
    <n v="221"/>
    <n v="304"/>
    <n v="163"/>
    <n v="3"/>
    <n v="489"/>
    <d v="2023-08-01T00:00:00"/>
    <s v="Мираторг"/>
    <n v="392"/>
    <x v="17"/>
    <n v="275.48888888888888"/>
    <n v="-0.40832459465999837"/>
    <x v="27"/>
    <n v="288.23809523809524"/>
    <e v="#N/A"/>
    <e v="#N/A"/>
    <x v="1"/>
  </r>
  <r>
    <n v="222"/>
    <n v="333"/>
    <n v="70"/>
    <n v="1"/>
    <n v="70"/>
    <d v="2023-05-30T00:00:00"/>
    <s v="Перекресток"/>
    <n v="229"/>
    <x v="6"/>
    <n v="271.51612903225805"/>
    <n v="-0.74218842818106212"/>
    <x v="26"/>
    <n v="216.4"/>
    <e v="#N/A"/>
    <e v="#N/A"/>
    <x v="0"/>
  </r>
  <r>
    <n v="223"/>
    <n v="207"/>
    <n v="208"/>
    <n v="5"/>
    <n v="1040"/>
    <d v="2023-02-03T00:00:00"/>
    <s v="Бристоль"/>
    <n v="253"/>
    <x v="0"/>
    <n v="229.04878048780489"/>
    <n v="-9.1896496645724635E-2"/>
    <x v="68"/>
    <n v="215.85714285714286"/>
    <e v="#N/A"/>
    <e v="#N/A"/>
    <x v="1"/>
  </r>
  <r>
    <n v="224"/>
    <n v="348"/>
    <n v="417"/>
    <n v="4"/>
    <n v="1668"/>
    <d v="2023-03-20T00:00:00"/>
    <s v="Лента"/>
    <n v="235"/>
    <x v="14"/>
    <n v="245.90243902439025"/>
    <n v="0.69579448522118614"/>
    <x v="63"/>
    <n v="266.27272727272725"/>
    <e v="#N/A"/>
    <e v="#N/A"/>
    <x v="4"/>
  </r>
  <r>
    <n v="225"/>
    <n v="4"/>
    <n v="198"/>
    <n v="5"/>
    <n v="990"/>
    <d v="2024-02-29T00:00:00"/>
    <s v="Бристоль"/>
    <n v="156"/>
    <x v="13"/>
    <n v="259.93548387096774"/>
    <n v="-0.23827252419955325"/>
    <x v="20"/>
    <n v="269.70588235294116"/>
    <e v="#N/A"/>
    <e v="#N/A"/>
    <x v="4"/>
  </r>
  <r>
    <n v="226"/>
    <n v="317"/>
    <n v="196"/>
    <n v="2"/>
    <n v="392"/>
    <d v="2024-05-18T00:00:00"/>
    <s v="О'кей"/>
    <n v="327"/>
    <x v="5"/>
    <n v="259.18181818181819"/>
    <n v="-0.24377411434584362"/>
    <x v="5"/>
    <n v="281.96875"/>
    <e v="#N/A"/>
    <e v="#N/A"/>
    <x v="4"/>
  </r>
  <r>
    <n v="227"/>
    <n v="131"/>
    <n v="376"/>
    <n v="1"/>
    <n v="376"/>
    <d v="2024-05-15T00:00:00"/>
    <s v="Гиперглобус"/>
    <n v="275"/>
    <x v="5"/>
    <n v="261.13636363636363"/>
    <n v="0.43986074847693657"/>
    <x v="32"/>
    <n v="254.18181818181819"/>
    <e v="#N/A"/>
    <e v="#N/A"/>
    <x v="2"/>
  </r>
  <r>
    <n v="228"/>
    <n v="96"/>
    <n v="362"/>
    <n v="4"/>
    <n v="1448"/>
    <d v="2024-04-16T00:00:00"/>
    <s v="Дикси"/>
    <n v="330"/>
    <x v="1"/>
    <n v="295.83333333333331"/>
    <n v="0.22366197183098602"/>
    <x v="69"/>
    <n v="273.7"/>
    <e v="#N/A"/>
    <e v="#N/A"/>
    <x v="1"/>
  </r>
  <r>
    <n v="229"/>
    <n v="311"/>
    <n v="345"/>
    <n v="5"/>
    <n v="1725"/>
    <d v="2024-05-09T00:00:00"/>
    <s v="Ароматный Мир"/>
    <n v="177"/>
    <x v="3"/>
    <n v="275.88888888888891"/>
    <n v="0.25050342327829234"/>
    <x v="16"/>
    <n v="276.67567567567568"/>
    <e v="#N/A"/>
    <e v="#N/A"/>
    <x v="2"/>
  </r>
  <r>
    <n v="230"/>
    <n v="268"/>
    <n v="81"/>
    <n v="3"/>
    <n v="243"/>
    <d v="2023-06-29T00:00:00"/>
    <s v="Седьмой Континент"/>
    <n v="407"/>
    <x v="13"/>
    <n v="298.96666666666664"/>
    <n v="-0.72906678559482663"/>
    <x v="34"/>
    <n v="181.57142857142858"/>
    <e v="#N/A"/>
    <e v="#N/A"/>
    <x v="4"/>
  </r>
  <r>
    <n v="231"/>
    <n v="495"/>
    <n v="97"/>
    <n v="4"/>
    <n v="388"/>
    <d v="2024-04-27T00:00:00"/>
    <s v="Спар"/>
    <n v="181"/>
    <x v="8"/>
    <n v="226.80434782608697"/>
    <n v="-0.57231860442825644"/>
    <x v="8"/>
    <n v="291.45454545454544"/>
    <e v="#N/A"/>
    <e v="#N/A"/>
    <x v="4"/>
  </r>
  <r>
    <n v="232"/>
    <n v="436"/>
    <n v="184"/>
    <n v="4"/>
    <n v="736"/>
    <d v="2023-08-09T00:00:00"/>
    <s v="Городской Супермаркет"/>
    <n v="166"/>
    <x v="4"/>
    <n v="258.78125"/>
    <n v="-0.288974761502234"/>
    <x v="56"/>
    <n v="247.66666666666666"/>
    <e v="#N/A"/>
    <e v="#N/A"/>
    <x v="1"/>
  </r>
  <r>
    <n v="233"/>
    <n v="358"/>
    <n v="172"/>
    <n v="1"/>
    <n v="172"/>
    <d v="2024-03-28T00:00:00"/>
    <s v="Ароматный Мир"/>
    <n v="478"/>
    <x v="17"/>
    <n v="259.70454545454544"/>
    <n v="-0.33770893497855947"/>
    <x v="70"/>
    <n v="268"/>
    <e v="#N/A"/>
    <e v="#N/A"/>
    <x v="1"/>
  </r>
  <r>
    <n v="234"/>
    <n v="160"/>
    <n v="288"/>
    <n v="2"/>
    <n v="576"/>
    <d v="2023-03-11T00:00:00"/>
    <s v="Лента"/>
    <n v="429"/>
    <x v="18"/>
    <n v="304.07407407407408"/>
    <n v="-5.2862362971985433E-2"/>
    <x v="34"/>
    <n v="250.30769230769232"/>
    <e v="#N/A"/>
    <e v="#N/A"/>
    <x v="1"/>
  </r>
  <r>
    <n v="235"/>
    <n v="23"/>
    <n v="174"/>
    <n v="3"/>
    <n v="522"/>
    <d v="2024-04-14T00:00:00"/>
    <s v="Пятерочка"/>
    <n v="181"/>
    <x v="6"/>
    <n v="272.60000000000002"/>
    <n v="-0.36170212765957455"/>
    <x v="26"/>
    <n v="216.4"/>
    <e v="#N/A"/>
    <e v="#N/A"/>
    <x v="4"/>
  </r>
  <r>
    <n v="236"/>
    <n v="49"/>
    <n v="292"/>
    <n v="3"/>
    <n v="876"/>
    <d v="2023-05-13T00:00:00"/>
    <s v="Дикси"/>
    <n v="431"/>
    <x v="13"/>
    <n v="309.55172413793105"/>
    <n v="-5.6700456722735937E-2"/>
    <x v="30"/>
    <n v="317.85714285714283"/>
    <e v="#N/A"/>
    <e v="#N/A"/>
    <x v="1"/>
  </r>
  <r>
    <n v="237"/>
    <n v="485"/>
    <n v="243"/>
    <n v="3"/>
    <n v="729"/>
    <d v="2023-03-02T00:00:00"/>
    <s v="Пятерочка"/>
    <n v="34"/>
    <x v="3"/>
    <n v="236.37096774193549"/>
    <n v="2.8045035823950792E-2"/>
    <x v="3"/>
    <n v="236.27586206896552"/>
    <e v="#N/A"/>
    <e v="#N/A"/>
    <x v="1"/>
  </r>
  <r>
    <n v="238"/>
    <n v="131"/>
    <n v="382"/>
    <n v="5"/>
    <n v="1910"/>
    <d v="2024-03-14T00:00:00"/>
    <s v="Карусель"/>
    <n v="147"/>
    <x v="5"/>
    <n v="288.63636363636363"/>
    <n v="0.32346456692913383"/>
    <x v="32"/>
    <n v="254.18181818181819"/>
    <e v="#N/A"/>
    <e v="#N/A"/>
    <x v="1"/>
  </r>
  <r>
    <n v="239"/>
    <n v="270"/>
    <n v="308"/>
    <n v="1"/>
    <n v="308"/>
    <d v="2024-01-31T00:00:00"/>
    <s v="Дикси"/>
    <n v="496"/>
    <x v="1"/>
    <n v="262.54761904761904"/>
    <n v="0.1731205223542216"/>
    <x v="64"/>
    <n v="236.91666666666666"/>
    <e v="#N/A"/>
    <e v="#N/A"/>
    <x v="4"/>
  </r>
  <r>
    <n v="240"/>
    <n v="345"/>
    <n v="357"/>
    <n v="4"/>
    <n v="1428"/>
    <d v="2023-05-11T00:00:00"/>
    <s v="О'кей"/>
    <n v="202"/>
    <x v="17"/>
    <n v="289.56818181818181"/>
    <n v="0.23287026136096078"/>
    <x v="27"/>
    <n v="288.23809523809524"/>
    <e v="#N/A"/>
    <e v="#N/A"/>
    <x v="3"/>
  </r>
  <r>
    <n v="241"/>
    <n v="40"/>
    <n v="82"/>
    <n v="1"/>
    <n v="82"/>
    <d v="2023-03-26T00:00:00"/>
    <s v="Спар"/>
    <n v="312"/>
    <x v="19"/>
    <n v="283.2"/>
    <n v="-0.71045197740112997"/>
    <x v="71"/>
    <n v="82"/>
    <e v="#N/A"/>
    <e v="#N/A"/>
    <x v="1"/>
  </r>
  <r>
    <n v="242"/>
    <n v="275"/>
    <n v="219"/>
    <n v="1"/>
    <n v="219"/>
    <d v="2023-04-12T00:00:00"/>
    <s v="Магнит"/>
    <n v="41"/>
    <x v="11"/>
    <n v="289.77551020408163"/>
    <n v="-0.24424255229241498"/>
    <x v="47"/>
    <n v="271"/>
    <e v="#N/A"/>
    <e v="#N/A"/>
    <x v="1"/>
  </r>
  <r>
    <n v="243"/>
    <n v="205"/>
    <n v="117"/>
    <n v="5"/>
    <n v="585"/>
    <d v="2023-03-21T00:00:00"/>
    <s v="Азбука Вкуса"/>
    <n v="389"/>
    <x v="3"/>
    <n v="258.59677419354841"/>
    <n v="-0.54755816129233459"/>
    <x v="3"/>
    <n v="236.27586206896552"/>
    <e v="#N/A"/>
    <e v="#N/A"/>
    <x v="3"/>
  </r>
  <r>
    <n v="244"/>
    <n v="219"/>
    <n v="474"/>
    <n v="5"/>
    <n v="2370"/>
    <d v="2024-01-09T00:00:00"/>
    <s v="Лента"/>
    <n v="24"/>
    <x v="9"/>
    <n v="243.95"/>
    <n v="0.94302111088337792"/>
    <x v="43"/>
    <n v="287.10000000000002"/>
    <e v="#N/A"/>
    <e v="#N/A"/>
    <x v="1"/>
  </r>
  <r>
    <n v="245"/>
    <n v="425"/>
    <n v="334"/>
    <n v="2"/>
    <n v="668"/>
    <d v="2023-09-18T00:00:00"/>
    <s v="Мосмарт"/>
    <n v="25"/>
    <x v="1"/>
    <n v="298.71428571428572"/>
    <n v="0.11812529890004786"/>
    <x v="13"/>
    <n v="320.84615384615387"/>
    <e v="#N/A"/>
    <e v="#N/A"/>
    <x v="1"/>
  </r>
  <r>
    <n v="246"/>
    <n v="452"/>
    <n v="220"/>
    <n v="5"/>
    <n v="1100"/>
    <d v="2023-01-25T00:00:00"/>
    <s v="Спар"/>
    <n v="411"/>
    <x v="12"/>
    <n v="301.85294117647061"/>
    <n v="-0.2711682743837085"/>
    <x v="18"/>
    <n v="253.6875"/>
    <e v="#N/A"/>
    <e v="#N/A"/>
    <x v="1"/>
  </r>
  <r>
    <n v="247"/>
    <n v="285"/>
    <n v="282"/>
    <n v="5"/>
    <n v="1410"/>
    <d v="2024-04-23T00:00:00"/>
    <s v="Магнит"/>
    <n v="106"/>
    <x v="3"/>
    <n v="276.03225806451616"/>
    <n v="2.1619726539674922E-2"/>
    <x v="16"/>
    <n v="276.67567567567568"/>
    <e v="#N/A"/>
    <e v="#N/A"/>
    <x v="4"/>
  </r>
  <r>
    <n v="248"/>
    <n v="435"/>
    <n v="499"/>
    <n v="5"/>
    <n v="2495"/>
    <d v="2023-01-16T00:00:00"/>
    <s v="Спар"/>
    <n v="175"/>
    <x v="10"/>
    <n v="268.08510638297872"/>
    <n v="0.86134920634920631"/>
    <x v="37"/>
    <n v="272.35294117647061"/>
    <e v="#N/A"/>
    <e v="#N/A"/>
    <x v="1"/>
  </r>
  <r>
    <n v="249"/>
    <n v="26"/>
    <n v="170"/>
    <n v="1"/>
    <n v="170"/>
    <d v="2023-08-01T00:00:00"/>
    <s v="Седьмой Континент"/>
    <n v="286"/>
    <x v="10"/>
    <n v="268.17021276595744"/>
    <n v="-0.36607426213900351"/>
    <x v="12"/>
    <n v="212.8125"/>
    <e v="#N/A"/>
    <e v="#N/A"/>
    <x v="4"/>
  </r>
  <r>
    <n v="250"/>
    <n v="157"/>
    <n v="52"/>
    <n v="1"/>
    <n v="52"/>
    <d v="2023-02-04T00:00:00"/>
    <s v="Бристоль"/>
    <n v="249"/>
    <x v="11"/>
    <n v="268.85416666666669"/>
    <n v="-0.80658659434327784"/>
    <x v="21"/>
    <n v="238.72222222222223"/>
    <e v="#N/A"/>
    <e v="#N/A"/>
    <x v="1"/>
  </r>
  <r>
    <n v="251"/>
    <n v="273"/>
    <n v="156"/>
    <n v="5"/>
    <n v="780"/>
    <d v="2023-04-13T00:00:00"/>
    <s v="Ароматный Мир"/>
    <n v="168"/>
    <x v="17"/>
    <n v="265.72727272727275"/>
    <n v="-0.41293191926103323"/>
    <x v="66"/>
    <n v="273.625"/>
    <e v="#N/A"/>
    <e v="#N/A"/>
    <x v="2"/>
  </r>
  <r>
    <n v="252"/>
    <n v="340"/>
    <n v="450"/>
    <n v="3"/>
    <n v="1350"/>
    <d v="2023-01-07T00:00:00"/>
    <s v="Мосмарт"/>
    <n v="121"/>
    <x v="11"/>
    <n v="294.77083333333331"/>
    <n v="0.52660965439253671"/>
    <x v="17"/>
    <n v="311.33333333333331"/>
    <e v="#N/A"/>
    <e v="#N/A"/>
    <x v="0"/>
  </r>
  <r>
    <n v="253"/>
    <n v="34"/>
    <n v="366"/>
    <n v="4"/>
    <n v="1464"/>
    <d v="2023-12-04T00:00:00"/>
    <s v="Мираторг"/>
    <n v="259"/>
    <x v="18"/>
    <n v="289.57692307692309"/>
    <n v="0.2639128702350908"/>
    <x v="72"/>
    <n v="252.09090909090909"/>
    <e v="#N/A"/>
    <e v="#N/A"/>
    <x v="3"/>
  </r>
  <r>
    <n v="254"/>
    <n v="296"/>
    <n v="210"/>
    <n v="1"/>
    <n v="210"/>
    <d v="2023-03-25T00:00:00"/>
    <s v="Дикси"/>
    <n v="255"/>
    <x v="18"/>
    <n v="237.61538461538461"/>
    <n v="-0.11621884104888314"/>
    <x v="34"/>
    <n v="250.30769230769232"/>
    <e v="#N/A"/>
    <e v="#N/A"/>
    <x v="1"/>
  </r>
  <r>
    <n v="255"/>
    <n v="116"/>
    <n v="379"/>
    <n v="4"/>
    <n v="1516"/>
    <d v="2023-12-01T00:00:00"/>
    <s v="О'кей"/>
    <n v="405"/>
    <x v="1"/>
    <n v="286.09756097560978"/>
    <n v="0.32472293265132124"/>
    <x v="13"/>
    <n v="320.84615384615387"/>
    <e v="#N/A"/>
    <e v="#N/A"/>
    <x v="1"/>
  </r>
  <r>
    <n v="256"/>
    <n v="117"/>
    <n v="102"/>
    <n v="4"/>
    <n v="408"/>
    <d v="2024-02-07T00:00:00"/>
    <s v="Магнит"/>
    <n v="376"/>
    <x v="3"/>
    <n v="266.04918032786884"/>
    <n v="-0.61661223735288684"/>
    <x v="29"/>
    <n v="235.55555555555554"/>
    <e v="#N/A"/>
    <e v="#N/A"/>
    <x v="1"/>
  </r>
  <r>
    <n v="257"/>
    <n v="239"/>
    <n v="380"/>
    <n v="5"/>
    <n v="1900"/>
    <d v="2023-07-22T00:00:00"/>
    <s v="Бристоль"/>
    <n v="489"/>
    <x v="9"/>
    <n v="282.82051282051282"/>
    <n v="0.34360834088848602"/>
    <x v="33"/>
    <n v="248.5"/>
    <e v="#N/A"/>
    <e v="#N/A"/>
    <x v="4"/>
  </r>
  <r>
    <n v="258"/>
    <n v="201"/>
    <n v="355"/>
    <n v="5"/>
    <n v="1775"/>
    <d v="2024-02-21T00:00:00"/>
    <s v="Метро"/>
    <n v="483"/>
    <x v="2"/>
    <n v="291.08333333333331"/>
    <n v="0.21958202118522774"/>
    <x v="36"/>
    <n v="249.5"/>
    <e v="#N/A"/>
    <e v="#N/A"/>
    <x v="3"/>
  </r>
  <r>
    <n v="259"/>
    <n v="377"/>
    <n v="403"/>
    <n v="4"/>
    <n v="1612"/>
    <d v="2024-02-15T00:00:00"/>
    <s v="Магнит"/>
    <n v="107"/>
    <x v="19"/>
    <n v="274.84210526315792"/>
    <n v="0.46629643814630395"/>
    <x v="40"/>
    <n v="273.58333333333331"/>
    <e v="#N/A"/>
    <e v="#N/A"/>
    <x v="4"/>
  </r>
  <r>
    <n v="260"/>
    <n v="485"/>
    <n v="101"/>
    <n v="1"/>
    <n v="101"/>
    <d v="2024-02-09T00:00:00"/>
    <s v="Пятерочка"/>
    <n v="51"/>
    <x v="3"/>
    <n v="262.11475409836066"/>
    <n v="-0.61467258740384012"/>
    <x v="3"/>
    <n v="236.27586206896552"/>
    <e v="#N/A"/>
    <e v="#N/A"/>
    <x v="1"/>
  </r>
  <r>
    <n v="261"/>
    <n v="251"/>
    <n v="294"/>
    <n v="1"/>
    <n v="294"/>
    <d v="2023-06-05T00:00:00"/>
    <s v="Спар"/>
    <n v="47"/>
    <x v="4"/>
    <n v="291.74193548387098"/>
    <n v="7.7399380804952234E-3"/>
    <x v="56"/>
    <n v="247.66666666666666"/>
    <e v="#N/A"/>
    <e v="#N/A"/>
    <x v="2"/>
  </r>
  <r>
    <n v="262"/>
    <n v="409"/>
    <n v="299"/>
    <n v="1"/>
    <n v="299"/>
    <d v="2024-03-10T00:00:00"/>
    <s v="Городской Супермаркет"/>
    <n v="411"/>
    <x v="12"/>
    <n v="247.96969696969697"/>
    <n v="0.20579249663937427"/>
    <x v="65"/>
    <n v="258.30769230769232"/>
    <e v="#N/A"/>
    <e v="#N/A"/>
    <x v="1"/>
  </r>
  <r>
    <n v="263"/>
    <n v="422"/>
    <n v="349"/>
    <n v="2"/>
    <n v="698"/>
    <d v="2023-04-29T00:00:00"/>
    <s v="Лента"/>
    <n v="160"/>
    <x v="7"/>
    <n v="250.54545454545453"/>
    <n v="0.39296081277213357"/>
    <x v="59"/>
    <n v="256.89999999999998"/>
    <e v="#N/A"/>
    <e v="#N/A"/>
    <x v="3"/>
  </r>
  <r>
    <n v="264"/>
    <n v="222"/>
    <n v="500"/>
    <n v="2"/>
    <n v="1000"/>
    <d v="2023-08-19T00:00:00"/>
    <s v="Ашан"/>
    <n v="9"/>
    <x v="15"/>
    <n v="274.78571428571428"/>
    <n v="0.81959968806862493"/>
    <x v="23"/>
    <n v="318.81818181818181"/>
    <e v="#N/A"/>
    <e v="#N/A"/>
    <x v="3"/>
  </r>
  <r>
    <n v="265"/>
    <n v="497"/>
    <n v="387"/>
    <n v="2"/>
    <n v="774"/>
    <d v="2023-01-19T00:00:00"/>
    <s v="Мосмарт"/>
    <n v="456"/>
    <x v="17"/>
    <n v="281.04761904761904"/>
    <n v="0.37699085055913262"/>
    <x v="35"/>
    <n v="250.25925925925927"/>
    <e v="#N/A"/>
    <e v="#N/A"/>
    <x v="4"/>
  </r>
  <r>
    <n v="266"/>
    <n v="217"/>
    <n v="412"/>
    <n v="2"/>
    <n v="824"/>
    <d v="2023-09-05T00:00:00"/>
    <s v="Метро"/>
    <n v="110"/>
    <x v="10"/>
    <n v="298.82608695652175"/>
    <n v="0.37872835734031707"/>
    <x v="10"/>
    <n v="311.2"/>
    <e v="#N/A"/>
    <e v="#N/A"/>
    <x v="1"/>
  </r>
  <r>
    <n v="267"/>
    <n v="351"/>
    <n v="155"/>
    <n v="5"/>
    <n v="775"/>
    <d v="2023-09-20T00:00:00"/>
    <s v="Гиперглобус"/>
    <n v="216"/>
    <x v="14"/>
    <n v="277.57499999999999"/>
    <n v="-0.4415923624245699"/>
    <x v="58"/>
    <n v="241.83333333333334"/>
    <e v="#N/A"/>
    <e v="#N/A"/>
    <x v="1"/>
  </r>
  <r>
    <n v="268"/>
    <n v="494"/>
    <n v="214"/>
    <n v="1"/>
    <n v="214"/>
    <d v="2023-04-13T00:00:00"/>
    <s v="Мираторг"/>
    <n v="424"/>
    <x v="11"/>
    <n v="285.17021276595744"/>
    <n v="-0.24957099156905171"/>
    <x v="47"/>
    <n v="271"/>
    <e v="#N/A"/>
    <e v="#N/A"/>
    <x v="2"/>
  </r>
  <r>
    <n v="269"/>
    <n v="464"/>
    <n v="290"/>
    <n v="3"/>
    <n v="870"/>
    <d v="2023-09-16T00:00:00"/>
    <s v="О'кей"/>
    <n v="77"/>
    <x v="11"/>
    <n v="258.02127659574467"/>
    <n v="0.12393831945246148"/>
    <x v="47"/>
    <n v="271"/>
    <e v="#N/A"/>
    <e v="#N/A"/>
    <x v="0"/>
  </r>
  <r>
    <n v="270"/>
    <n v="462"/>
    <n v="271"/>
    <n v="2"/>
    <n v="542"/>
    <d v="2023-02-19T00:00:00"/>
    <s v="Бристоль"/>
    <n v="192"/>
    <x v="13"/>
    <n v="290.79310344827587"/>
    <n v="-6.8065931459741491E-2"/>
    <x v="20"/>
    <n v="269.70588235294116"/>
    <e v="#N/A"/>
    <e v="#N/A"/>
    <x v="2"/>
  </r>
  <r>
    <n v="271"/>
    <n v="102"/>
    <n v="326"/>
    <n v="2"/>
    <n v="652"/>
    <d v="2023-08-04T00:00:00"/>
    <s v="Магнит"/>
    <n v="130"/>
    <x v="2"/>
    <n v="215.31428571428572"/>
    <n v="0.51406581740976653"/>
    <x v="36"/>
    <n v="249.5"/>
    <e v="#N/A"/>
    <e v="#N/A"/>
    <x v="3"/>
  </r>
  <r>
    <n v="272"/>
    <n v="345"/>
    <n v="420"/>
    <n v="2"/>
    <n v="840"/>
    <d v="2023-04-21T00:00:00"/>
    <s v="Метро"/>
    <n v="308"/>
    <x v="17"/>
    <n v="282.54761904761904"/>
    <n v="0.48647509901407271"/>
    <x v="27"/>
    <n v="288.23809523809524"/>
    <e v="#N/A"/>
    <e v="#N/A"/>
    <x v="3"/>
  </r>
  <r>
    <n v="273"/>
    <n v="445"/>
    <n v="71"/>
    <n v="4"/>
    <n v="284"/>
    <d v="2023-11-20T00:00:00"/>
    <s v="Седьмой Континент"/>
    <n v="455"/>
    <x v="0"/>
    <n v="272.16216216216219"/>
    <n v="-0.73912611717974186"/>
    <x v="11"/>
    <n v="240.26666666666668"/>
    <e v="#N/A"/>
    <e v="#N/A"/>
    <x v="1"/>
  </r>
  <r>
    <n v="274"/>
    <n v="241"/>
    <n v="400"/>
    <n v="3"/>
    <n v="1200"/>
    <d v="2024-03-20T00:00:00"/>
    <s v="Седьмой Континент"/>
    <n v="490"/>
    <x v="19"/>
    <n v="299.16666666666669"/>
    <n v="0.3370473537604457"/>
    <x v="40"/>
    <n v="273.58333333333331"/>
    <e v="#N/A"/>
    <e v="#N/A"/>
    <x v="1"/>
  </r>
  <r>
    <n v="275"/>
    <n v="258"/>
    <n v="109"/>
    <n v="2"/>
    <n v="218"/>
    <d v="2024-05-04T00:00:00"/>
    <s v="Городской Супермаркет"/>
    <n v="480"/>
    <x v="6"/>
    <n v="292.7"/>
    <n v="-0.62760505637171171"/>
    <x v="26"/>
    <n v="216.4"/>
    <e v="#N/A"/>
    <e v="#N/A"/>
    <x v="0"/>
  </r>
  <r>
    <n v="276"/>
    <n v="376"/>
    <n v="217"/>
    <n v="1"/>
    <n v="217"/>
    <d v="2023-09-30T00:00:00"/>
    <s v="Спар"/>
    <n v="321"/>
    <x v="17"/>
    <n v="300.95238095238096"/>
    <n v="-0.27895569620253169"/>
    <x v="66"/>
    <n v="273.625"/>
    <e v="#N/A"/>
    <e v="#N/A"/>
    <x v="2"/>
  </r>
  <r>
    <n v="277"/>
    <n v="7"/>
    <n v="104"/>
    <n v="1"/>
    <n v="104"/>
    <d v="2023-03-04T00:00:00"/>
    <s v="Мосмарт"/>
    <n v="496"/>
    <x v="11"/>
    <n v="266.95744680851061"/>
    <n v="-0.6104248027416912"/>
    <x v="21"/>
    <n v="238.72222222222223"/>
    <e v="#N/A"/>
    <e v="#N/A"/>
    <x v="4"/>
  </r>
  <r>
    <n v="278"/>
    <n v="428"/>
    <n v="428"/>
    <n v="4"/>
    <n v="1712"/>
    <d v="2023-07-16T00:00:00"/>
    <s v="Лента"/>
    <n v="203"/>
    <x v="17"/>
    <n v="243.83333333333334"/>
    <n v="0.75529733424470269"/>
    <x v="35"/>
    <n v="250.25925925925927"/>
    <e v="#N/A"/>
    <e v="#N/A"/>
    <x v="1"/>
  </r>
  <r>
    <n v="279"/>
    <n v="216"/>
    <n v="83"/>
    <n v="3"/>
    <n v="249"/>
    <d v="2023-04-17T00:00:00"/>
    <s v="Гиперглобус"/>
    <n v="457"/>
    <x v="7"/>
    <n v="245.21212121212122"/>
    <n v="-0.66151754819574893"/>
    <x v="39"/>
    <n v="222.2"/>
    <e v="#N/A"/>
    <e v="#N/A"/>
    <x v="1"/>
  </r>
  <r>
    <n v="280"/>
    <n v="272"/>
    <n v="113"/>
    <n v="3"/>
    <n v="339"/>
    <d v="2023-04-03T00:00:00"/>
    <s v="Ароматный Мир"/>
    <n v="21"/>
    <x v="18"/>
    <n v="239.28"/>
    <n v="-0.5277499164159144"/>
    <x v="72"/>
    <n v="252.09090909090909"/>
    <e v="#N/A"/>
    <e v="#N/A"/>
    <x v="1"/>
  </r>
  <r>
    <n v="281"/>
    <n v="236"/>
    <n v="221"/>
    <n v="4"/>
    <n v="884"/>
    <d v="2023-08-28T00:00:00"/>
    <s v="Метро"/>
    <n v="333"/>
    <x v="2"/>
    <n v="260.05714285714288"/>
    <n v="-0.1501867721379917"/>
    <x v="46"/>
    <n v="321.63636363636363"/>
    <e v="#N/A"/>
    <e v="#N/A"/>
    <x v="3"/>
  </r>
  <r>
    <n v="282"/>
    <n v="225"/>
    <n v="114"/>
    <n v="3"/>
    <n v="342"/>
    <d v="2023-07-19T00:00:00"/>
    <s v="Мосмарт"/>
    <n v="405"/>
    <x v="1"/>
    <n v="269.0263157894737"/>
    <n v="-0.57624963318008415"/>
    <x v="1"/>
    <n v="238.16666666666666"/>
    <e v="#N/A"/>
    <e v="#N/A"/>
    <x v="1"/>
  </r>
  <r>
    <n v="283"/>
    <n v="167"/>
    <n v="488"/>
    <n v="3"/>
    <n v="1464"/>
    <d v="2023-08-26T00:00:00"/>
    <s v="Бристоль"/>
    <n v="32"/>
    <x v="10"/>
    <n v="269.47727272727275"/>
    <n v="0.81091338449860828"/>
    <x v="12"/>
    <n v="212.8125"/>
    <e v="#N/A"/>
    <e v="#N/A"/>
    <x v="2"/>
  </r>
  <r>
    <n v="284"/>
    <n v="467"/>
    <n v="421"/>
    <n v="5"/>
    <n v="2105"/>
    <d v="2023-05-24T00:00:00"/>
    <s v="Мираторг"/>
    <n v="334"/>
    <x v="3"/>
    <n v="268.70689655172413"/>
    <n v="0.56676291305742699"/>
    <x v="3"/>
    <n v="236.27586206896552"/>
    <e v="#N/A"/>
    <e v="#N/A"/>
    <x v="1"/>
  </r>
  <r>
    <n v="285"/>
    <n v="430"/>
    <n v="380"/>
    <n v="1"/>
    <n v="380"/>
    <d v="2024-04-09T00:00:00"/>
    <s v="Азбука Вкуса"/>
    <n v="449"/>
    <x v="8"/>
    <n v="253.82608695652175"/>
    <n v="0.49708804385063377"/>
    <x v="52"/>
    <n v="243.3"/>
    <e v="#N/A"/>
    <e v="#N/A"/>
    <x v="4"/>
  </r>
  <r>
    <n v="286"/>
    <n v="139"/>
    <n v="232"/>
    <n v="3"/>
    <n v="696"/>
    <d v="2023-09-28T00:00:00"/>
    <s v="Ашан"/>
    <n v="302"/>
    <x v="9"/>
    <n v="274.19444444444446"/>
    <n v="-0.15388511802249016"/>
    <x v="9"/>
    <n v="257.78260869565219"/>
    <e v="#N/A"/>
    <e v="#N/A"/>
    <x v="2"/>
  </r>
  <r>
    <n v="287"/>
    <n v="351"/>
    <n v="93"/>
    <n v="3"/>
    <n v="279"/>
    <d v="2024-04-10T00:00:00"/>
    <s v="Билла"/>
    <n v="341"/>
    <x v="14"/>
    <n v="292.92307692307691"/>
    <n v="-0.68251050420168058"/>
    <x v="58"/>
    <n v="241.83333333333334"/>
    <e v="#N/A"/>
    <e v="#N/A"/>
    <x v="1"/>
  </r>
  <r>
    <n v="288"/>
    <n v="404"/>
    <n v="136"/>
    <n v="2"/>
    <n v="272"/>
    <d v="2023-12-27T00:00:00"/>
    <s v="Верный"/>
    <n v="62"/>
    <x v="9"/>
    <n v="258.58333333333331"/>
    <n v="-0.4740573638414437"/>
    <x v="9"/>
    <n v="257.78260869565219"/>
    <e v="#N/A"/>
    <e v="#N/A"/>
    <x v="3"/>
  </r>
  <r>
    <n v="289"/>
    <n v="237"/>
    <n v="157"/>
    <n v="5"/>
    <n v="785"/>
    <d v="2023-01-20T00:00:00"/>
    <s v="Магнит"/>
    <n v="366"/>
    <x v="17"/>
    <n v="283.95"/>
    <n v="-0.44708575453424892"/>
    <x v="27"/>
    <n v="288.23809523809524"/>
    <e v="#N/A"/>
    <e v="#N/A"/>
    <x v="1"/>
  </r>
  <r>
    <n v="290"/>
    <n v="323"/>
    <n v="363"/>
    <n v="4"/>
    <n v="1452"/>
    <d v="2024-03-11T00:00:00"/>
    <s v="Мосмарт"/>
    <n v="463"/>
    <x v="6"/>
    <n v="261.86206896551727"/>
    <n v="0.38622596786937047"/>
    <x v="6"/>
    <n v="260.64705882352939"/>
    <e v="#N/A"/>
    <e v="#N/A"/>
    <x v="3"/>
  </r>
  <r>
    <n v="291"/>
    <n v="457"/>
    <n v="289"/>
    <n v="5"/>
    <n v="1445"/>
    <d v="2023-08-29T00:00:00"/>
    <s v="Магнит"/>
    <n v="421"/>
    <x v="5"/>
    <n v="260.69230769230768"/>
    <n v="0.10858660371791085"/>
    <x v="49"/>
    <n v="272.25"/>
    <e v="#N/A"/>
    <e v="#N/A"/>
    <x v="3"/>
  </r>
  <r>
    <n v="292"/>
    <n v="328"/>
    <n v="448"/>
    <n v="4"/>
    <n v="1792"/>
    <d v="2023-08-28T00:00:00"/>
    <s v="Лента"/>
    <n v="86"/>
    <x v="14"/>
    <n v="276.05128205128204"/>
    <n v="0.62288686605981791"/>
    <x v="58"/>
    <n v="241.83333333333334"/>
    <e v="#N/A"/>
    <e v="#N/A"/>
    <x v="1"/>
  </r>
  <r>
    <n v="293"/>
    <n v="424"/>
    <n v="226"/>
    <n v="2"/>
    <n v="452"/>
    <d v="2023-07-01T00:00:00"/>
    <s v="Гиперглобус"/>
    <n v="397"/>
    <x v="2"/>
    <n v="298.52941176470586"/>
    <n v="-0.24295566502463051"/>
    <x v="31"/>
    <n v="323.07692307692309"/>
    <e v="#N/A"/>
    <e v="#N/A"/>
    <x v="0"/>
  </r>
  <r>
    <n v="294"/>
    <n v="86"/>
    <n v="261"/>
    <n v="5"/>
    <n v="1305"/>
    <d v="2023-03-16T00:00:00"/>
    <s v="Городской Супермаркет"/>
    <n v="319"/>
    <x v="0"/>
    <n v="277.48648648648651"/>
    <n v="-5.9413655400798793E-2"/>
    <x v="45"/>
    <n v="293.41176470588238"/>
    <e v="#N/A"/>
    <e v="#N/A"/>
    <x v="1"/>
  </r>
  <r>
    <n v="295"/>
    <n v="17"/>
    <n v="253"/>
    <n v="3"/>
    <n v="759"/>
    <d v="2024-03-18T00:00:00"/>
    <s v="Ароматный Мир"/>
    <n v="290"/>
    <x v="7"/>
    <n v="278.06060606060606"/>
    <n v="-9.0126416739319981E-2"/>
    <x v="7"/>
    <n v="276.21052631578948"/>
    <e v="#N/A"/>
    <e v="#N/A"/>
    <x v="1"/>
  </r>
  <r>
    <n v="296"/>
    <n v="43"/>
    <n v="457"/>
    <n v="3"/>
    <n v="1371"/>
    <d v="2023-01-17T00:00:00"/>
    <s v="Перекресток"/>
    <n v="13"/>
    <x v="2"/>
    <n v="219.79411764705881"/>
    <n v="1.0792185200053526"/>
    <x v="31"/>
    <n v="323.07692307692309"/>
    <e v="#N/A"/>
    <e v="#N/A"/>
    <x v="1"/>
  </r>
  <r>
    <n v="297"/>
    <n v="5"/>
    <n v="65"/>
    <n v="5"/>
    <n v="325"/>
    <d v="2023-11-21T00:00:00"/>
    <s v="О'кей"/>
    <n v="302"/>
    <x v="3"/>
    <n v="279.55357142857144"/>
    <n v="-0.76748642606196105"/>
    <x v="29"/>
    <n v="235.55555555555554"/>
    <e v="#N/A"/>
    <e v="#N/A"/>
    <x v="2"/>
  </r>
  <r>
    <n v="298"/>
    <n v="298"/>
    <n v="65"/>
    <n v="1"/>
    <n v="65"/>
    <d v="2023-02-28T00:00:00"/>
    <s v="Азбука Вкуса"/>
    <n v="453"/>
    <x v="18"/>
    <n v="247.72727272727272"/>
    <n v="-0.7376146788990825"/>
    <x v="67"/>
    <n v="251.91666666666666"/>
    <e v="#N/A"/>
    <e v="#N/A"/>
    <x v="1"/>
  </r>
  <r>
    <n v="299"/>
    <n v="436"/>
    <n v="320"/>
    <n v="3"/>
    <n v="960"/>
    <d v="2024-04-06T00:00:00"/>
    <s v="Пятерочка"/>
    <n v="16"/>
    <x v="4"/>
    <n v="250.83333333333334"/>
    <n v="0.27574750830564776"/>
    <x v="56"/>
    <n v="247.66666666666666"/>
    <e v="#N/A"/>
    <e v="#N/A"/>
    <x v="4"/>
  </r>
  <r>
    <n v="300"/>
    <n v="421"/>
    <n v="145"/>
    <n v="4"/>
    <n v="580"/>
    <d v="2024-02-01T00:00:00"/>
    <s v="Пятерочка"/>
    <n v="120"/>
    <x v="8"/>
    <n v="247.97777777777779"/>
    <n v="-0.41527018550049288"/>
    <x v="8"/>
    <n v="291.45454545454544"/>
    <e v="#N/A"/>
    <e v="#N/A"/>
    <x v="1"/>
  </r>
  <r>
    <n v="301"/>
    <n v="223"/>
    <n v="467"/>
    <n v="5"/>
    <n v="2335"/>
    <d v="2024-01-19T00:00:00"/>
    <s v="Спар"/>
    <n v="295"/>
    <x v="8"/>
    <n v="274.8"/>
    <n v="0.69941775836972342"/>
    <x v="8"/>
    <n v="291.45454545454544"/>
    <e v="#N/A"/>
    <e v="#N/A"/>
    <x v="2"/>
  </r>
  <r>
    <n v="302"/>
    <n v="483"/>
    <n v="124"/>
    <n v="4"/>
    <n v="496"/>
    <d v="2024-01-08T00:00:00"/>
    <s v="Мираторг"/>
    <n v="381"/>
    <x v="19"/>
    <n v="303.6875"/>
    <n v="-0.59168553200246965"/>
    <x v="42"/>
    <n v="312.66666666666669"/>
    <e v="#N/A"/>
    <e v="#N/A"/>
    <x v="4"/>
  </r>
  <r>
    <n v="303"/>
    <n v="414"/>
    <n v="406"/>
    <n v="3"/>
    <n v="1218"/>
    <d v="2023-11-16T00:00:00"/>
    <s v="Верный"/>
    <n v="287"/>
    <x v="12"/>
    <n v="307.15151515151513"/>
    <n v="0.32182320441988965"/>
    <x v="18"/>
    <n v="253.6875"/>
    <e v="#N/A"/>
    <e v="#N/A"/>
    <x v="4"/>
  </r>
  <r>
    <n v="304"/>
    <n v="389"/>
    <n v="76"/>
    <n v="4"/>
    <n v="304"/>
    <d v="2023-05-21T00:00:00"/>
    <s v="Лента"/>
    <n v="415"/>
    <x v="8"/>
    <n v="233"/>
    <n v="-0.67381974248927046"/>
    <x v="52"/>
    <n v="243.3"/>
    <e v="#N/A"/>
    <e v="#N/A"/>
    <x v="4"/>
  </r>
  <r>
    <n v="305"/>
    <n v="367"/>
    <n v="79"/>
    <n v="5"/>
    <n v="395"/>
    <d v="2023-06-30T00:00:00"/>
    <s v="Ашан"/>
    <n v="292"/>
    <x v="19"/>
    <n v="247.8125"/>
    <n v="-0.68121059268600259"/>
    <x v="40"/>
    <n v="273.58333333333331"/>
    <e v="#N/A"/>
    <e v="#N/A"/>
    <x v="1"/>
  </r>
  <r>
    <n v="306"/>
    <n v="128"/>
    <n v="466"/>
    <n v="1"/>
    <n v="466"/>
    <d v="2023-02-27T00:00:00"/>
    <s v="Азбука Вкуса"/>
    <n v="389"/>
    <x v="10"/>
    <n v="278.90476190476193"/>
    <n v="0.67082123954242778"/>
    <x v="15"/>
    <n v="316.58333333333331"/>
    <e v="#N/A"/>
    <e v="#N/A"/>
    <x v="3"/>
  </r>
  <r>
    <n v="307"/>
    <n v="368"/>
    <n v="265"/>
    <n v="5"/>
    <n v="1325"/>
    <d v="2023-09-23T00:00:00"/>
    <s v="Мосмарт"/>
    <n v="106"/>
    <x v="11"/>
    <n v="275.43478260869563"/>
    <n v="-3.7884767166534994E-2"/>
    <x v="47"/>
    <n v="271"/>
    <e v="#N/A"/>
    <e v="#N/A"/>
    <x v="4"/>
  </r>
  <r>
    <n v="308"/>
    <n v="74"/>
    <n v="397"/>
    <n v="2"/>
    <n v="794"/>
    <d v="2023-09-09T00:00:00"/>
    <s v="Метро"/>
    <n v="458"/>
    <x v="19"/>
    <n v="231.625"/>
    <n v="0.71397733405288721"/>
    <x v="73"/>
    <n v="320.25"/>
    <e v="#N/A"/>
    <e v="#N/A"/>
    <x v="3"/>
  </r>
  <r>
    <n v="309"/>
    <n v="276"/>
    <n v="359"/>
    <n v="2"/>
    <n v="718"/>
    <d v="2023-08-09T00:00:00"/>
    <s v="Карусель"/>
    <n v="203"/>
    <x v="19"/>
    <n v="253.25"/>
    <n v="0.41757156959526154"/>
    <x v="42"/>
    <n v="312.66666666666669"/>
    <e v="#N/A"/>
    <e v="#N/A"/>
    <x v="1"/>
  </r>
  <r>
    <n v="310"/>
    <n v="149"/>
    <n v="168"/>
    <n v="4"/>
    <n v="672"/>
    <d v="2023-01-10T00:00:00"/>
    <s v="Дикси"/>
    <n v="1"/>
    <x v="17"/>
    <n v="261.15789473684208"/>
    <n v="-0.35671100362756947"/>
    <x v="35"/>
    <n v="250.25925925925927"/>
    <e v="#N/A"/>
    <e v="#N/A"/>
    <x v="1"/>
  </r>
  <r>
    <n v="311"/>
    <n v="229"/>
    <n v="156"/>
    <n v="4"/>
    <n v="624"/>
    <d v="2023-08-30T00:00:00"/>
    <s v="О'кей"/>
    <n v="204"/>
    <x v="10"/>
    <n v="265.38095238095241"/>
    <n v="-0.41216579938991571"/>
    <x v="12"/>
    <n v="212.8125"/>
    <e v="#N/A"/>
    <e v="#N/A"/>
    <x v="3"/>
  </r>
  <r>
    <n v="312"/>
    <n v="28"/>
    <n v="78"/>
    <n v="4"/>
    <n v="312"/>
    <d v="2023-01-29T00:00:00"/>
    <s v="О'кей"/>
    <n v="490"/>
    <x v="18"/>
    <n v="280.45454545454544"/>
    <n v="-0.7218800648298217"/>
    <x v="61"/>
    <n v="274.28571428571428"/>
    <e v="#N/A"/>
    <e v="#N/A"/>
    <x v="1"/>
  </r>
  <r>
    <n v="313"/>
    <n v="260"/>
    <n v="489"/>
    <n v="3"/>
    <n v="1467"/>
    <d v="2024-01-06T00:00:00"/>
    <s v="Седьмой Континент"/>
    <n v="98"/>
    <x v="1"/>
    <n v="278"/>
    <n v="0.75899280575539563"/>
    <x v="13"/>
    <n v="320.84615384615387"/>
    <e v="#N/A"/>
    <e v="#N/A"/>
    <x v="3"/>
  </r>
  <r>
    <n v="314"/>
    <n v="140"/>
    <n v="106"/>
    <n v="3"/>
    <n v="318"/>
    <d v="2023-01-23T00:00:00"/>
    <s v="Верный"/>
    <n v="181"/>
    <x v="13"/>
    <n v="270.34482758620692"/>
    <n v="-0.60790816326530617"/>
    <x v="20"/>
    <n v="269.70588235294116"/>
    <e v="#N/A"/>
    <e v="#N/A"/>
    <x v="4"/>
  </r>
  <r>
    <n v="315"/>
    <n v="270"/>
    <n v="204"/>
    <n v="3"/>
    <n v="612"/>
    <d v="2023-03-24T00:00:00"/>
    <s v="Пятерочка"/>
    <n v="226"/>
    <x v="1"/>
    <n v="279.13513513513516"/>
    <n v="-0.26917118512780791"/>
    <x v="64"/>
    <n v="236.91666666666666"/>
    <e v="#N/A"/>
    <e v="#N/A"/>
    <x v="1"/>
  </r>
  <r>
    <n v="316"/>
    <n v="67"/>
    <n v="317"/>
    <n v="4"/>
    <n v="1268"/>
    <d v="2023-10-23T00:00:00"/>
    <s v="Спар"/>
    <n v="322"/>
    <x v="9"/>
    <n v="239.44117647058823"/>
    <n v="0.32391598083773498"/>
    <x v="43"/>
    <n v="287.10000000000002"/>
    <e v="#N/A"/>
    <e v="#N/A"/>
    <x v="1"/>
  </r>
  <r>
    <n v="317"/>
    <n v="448"/>
    <n v="442"/>
    <n v="1"/>
    <n v="442"/>
    <d v="2023-04-24T00:00:00"/>
    <s v="Ароматный Мир"/>
    <n v="296"/>
    <x v="9"/>
    <n v="278.11764705882354"/>
    <n v="0.58925549915397624"/>
    <x v="9"/>
    <n v="257.78260869565219"/>
    <e v="#N/A"/>
    <e v="#N/A"/>
    <x v="2"/>
  </r>
  <r>
    <n v="318"/>
    <n v="331"/>
    <n v="88"/>
    <n v="3"/>
    <n v="264"/>
    <d v="2023-10-12T00:00:00"/>
    <s v="Бристоль"/>
    <n v="458"/>
    <x v="1"/>
    <n v="249"/>
    <n v="-0.64658634538152615"/>
    <x v="69"/>
    <n v="273.7"/>
    <e v="#N/A"/>
    <e v="#N/A"/>
    <x v="3"/>
  </r>
  <r>
    <n v="319"/>
    <n v="325"/>
    <n v="99"/>
    <n v="2"/>
    <n v="198"/>
    <d v="2023-09-15T00:00:00"/>
    <s v="Перекресток"/>
    <n v="11"/>
    <x v="5"/>
    <n v="284.44444444444446"/>
    <n v="-0.65195312500000002"/>
    <x v="28"/>
    <n v="242.81818181818181"/>
    <e v="#N/A"/>
    <e v="#N/A"/>
    <x v="4"/>
  </r>
  <r>
    <n v="320"/>
    <n v="346"/>
    <n v="178"/>
    <n v="5"/>
    <n v="890"/>
    <d v="2024-01-06T00:00:00"/>
    <s v="О'кей"/>
    <n v="75"/>
    <x v="8"/>
    <n v="255.02222222222221"/>
    <n v="-0.30202161031718366"/>
    <x v="8"/>
    <n v="291.45454545454544"/>
    <e v="#N/A"/>
    <e v="#N/A"/>
    <x v="3"/>
  </r>
  <r>
    <n v="321"/>
    <n v="397"/>
    <n v="299"/>
    <n v="3"/>
    <n v="897"/>
    <d v="2023-05-18T00:00:00"/>
    <s v="Мосмарт"/>
    <n v="29"/>
    <x v="9"/>
    <n v="274.64705882352939"/>
    <n v="8.866995073891637E-2"/>
    <x v="9"/>
    <n v="257.78260869565219"/>
    <e v="#N/A"/>
    <e v="#N/A"/>
    <x v="3"/>
  </r>
  <r>
    <n v="322"/>
    <n v="115"/>
    <n v="479"/>
    <n v="1"/>
    <n v="479"/>
    <d v="2023-12-23T00:00:00"/>
    <s v="Билла"/>
    <n v="297"/>
    <x v="11"/>
    <n v="289.82222222222219"/>
    <n v="0.6527373102284928"/>
    <x v="21"/>
    <n v="238.72222222222223"/>
    <e v="#N/A"/>
    <e v="#N/A"/>
    <x v="2"/>
  </r>
  <r>
    <n v="323"/>
    <n v="360"/>
    <n v="463"/>
    <n v="3"/>
    <n v="1389"/>
    <d v="2023-11-28T00:00:00"/>
    <s v="Азбука Вкуса"/>
    <n v="497"/>
    <x v="1"/>
    <n v="297.81081081081084"/>
    <n v="0.55467828296578614"/>
    <x v="64"/>
    <n v="236.91666666666666"/>
    <e v="#N/A"/>
    <e v="#N/A"/>
    <x v="0"/>
  </r>
  <r>
    <n v="324"/>
    <n v="230"/>
    <n v="431"/>
    <n v="3"/>
    <n v="1293"/>
    <d v="2023-12-22T00:00:00"/>
    <s v="Ашан"/>
    <n v="191"/>
    <x v="5"/>
    <n v="266.55555555555554"/>
    <n v="0.61692371821592329"/>
    <x v="5"/>
    <n v="281.96875"/>
    <e v="#N/A"/>
    <e v="#N/A"/>
    <x v="4"/>
  </r>
  <r>
    <n v="325"/>
    <n v="229"/>
    <n v="173"/>
    <n v="4"/>
    <n v="692"/>
    <d v="2023-04-22T00:00:00"/>
    <s v="Магнит"/>
    <n v="327"/>
    <x v="10"/>
    <n v="252.78571428571428"/>
    <n v="-0.31562588301780159"/>
    <x v="12"/>
    <n v="212.8125"/>
    <e v="#N/A"/>
    <e v="#N/A"/>
    <x v="4"/>
  </r>
  <r>
    <n v="326"/>
    <n v="486"/>
    <n v="213"/>
    <n v="1"/>
    <n v="213"/>
    <d v="2023-12-19T00:00:00"/>
    <s v="Ашан"/>
    <n v="58"/>
    <x v="1"/>
    <n v="287.97297297297297"/>
    <n v="-0.26034725480994836"/>
    <x v="1"/>
    <n v="238.16666666666666"/>
    <e v="#N/A"/>
    <e v="#N/A"/>
    <x v="2"/>
  </r>
  <r>
    <n v="327"/>
    <n v="353"/>
    <n v="115"/>
    <n v="2"/>
    <n v="230"/>
    <d v="2023-06-10T00:00:00"/>
    <s v="Пятерочка"/>
    <n v="446"/>
    <x v="3"/>
    <n v="257.83673469387753"/>
    <n v="-0.55398132024695257"/>
    <x v="16"/>
    <n v="276.67567567567568"/>
    <e v="#N/A"/>
    <e v="#N/A"/>
    <x v="1"/>
  </r>
  <r>
    <n v="328"/>
    <n v="65"/>
    <n v="455"/>
    <n v="5"/>
    <n v="2275"/>
    <d v="2024-03-19T00:00:00"/>
    <s v="Гиперглобус"/>
    <n v="117"/>
    <x v="16"/>
    <n v="291.69696969696969"/>
    <n v="0.55983793891543732"/>
    <x v="24"/>
    <n v="281.73333333333335"/>
    <e v="#N/A"/>
    <e v="#N/A"/>
    <x v="1"/>
  </r>
  <r>
    <n v="329"/>
    <n v="490"/>
    <n v="176"/>
    <n v="3"/>
    <n v="528"/>
    <d v="2023-09-14T00:00:00"/>
    <s v="Ароматный Мир"/>
    <n v="32"/>
    <x v="11"/>
    <n v="304.71111111111111"/>
    <n v="-0.42240373395565922"/>
    <x v="47"/>
    <n v="271"/>
    <e v="#N/A"/>
    <e v="#N/A"/>
    <x v="2"/>
  </r>
  <r>
    <n v="330"/>
    <n v="188"/>
    <n v="154"/>
    <n v="4"/>
    <n v="616"/>
    <d v="2023-11-13T00:00:00"/>
    <s v="Ашан"/>
    <n v="187"/>
    <x v="15"/>
    <n v="278.22727272727275"/>
    <n v="-0.44649567064205198"/>
    <x v="74"/>
    <n v="193.5"/>
    <e v="#N/A"/>
    <e v="#N/A"/>
    <x v="3"/>
  </r>
  <r>
    <n v="331"/>
    <n v="17"/>
    <n v="212"/>
    <n v="3"/>
    <n v="636"/>
    <d v="2024-03-15T00:00:00"/>
    <s v="Магнит"/>
    <n v="111"/>
    <x v="7"/>
    <n v="269.22580645161293"/>
    <n v="-0.21255691349149297"/>
    <x v="7"/>
    <n v="276.21052631578948"/>
    <e v="#N/A"/>
    <e v="#N/A"/>
    <x v="4"/>
  </r>
  <r>
    <n v="332"/>
    <n v="405"/>
    <n v="389"/>
    <n v="5"/>
    <n v="1945"/>
    <d v="2023-03-24T00:00:00"/>
    <s v="Мираторг"/>
    <n v="231"/>
    <x v="16"/>
    <n v="259.8125"/>
    <n v="0.49723358191003131"/>
    <x v="51"/>
    <n v="331.16666666666669"/>
    <e v="#N/A"/>
    <e v="#N/A"/>
    <x v="4"/>
  </r>
  <r>
    <n v="333"/>
    <n v="23"/>
    <n v="476"/>
    <n v="3"/>
    <n v="1428"/>
    <d v="2023-06-25T00:00:00"/>
    <s v="Городской Супермаркет"/>
    <n v="283"/>
    <x v="6"/>
    <n v="292.92857142857144"/>
    <n v="0.62496951962935854"/>
    <x v="26"/>
    <n v="216.4"/>
    <e v="#N/A"/>
    <e v="#N/A"/>
    <x v="3"/>
  </r>
  <r>
    <n v="334"/>
    <n v="99"/>
    <n v="51"/>
    <n v="5"/>
    <n v="255"/>
    <d v="2024-05-11T00:00:00"/>
    <s v="Перекресток"/>
    <n v="265"/>
    <x v="4"/>
    <n v="238.43333333333334"/>
    <n v="-0.78610373269956657"/>
    <x v="75"/>
    <n v="208"/>
    <e v="#N/A"/>
    <e v="#N/A"/>
    <x v="1"/>
  </r>
  <r>
    <n v="335"/>
    <n v="196"/>
    <n v="452"/>
    <n v="2"/>
    <n v="904"/>
    <d v="2024-02-15T00:00:00"/>
    <s v="Бристоль"/>
    <n v="136"/>
    <x v="17"/>
    <n v="283.61111111111109"/>
    <n v="0.59373163565132248"/>
    <x v="27"/>
    <n v="288.23809523809524"/>
    <e v="#N/A"/>
    <e v="#N/A"/>
    <x v="1"/>
  </r>
  <r>
    <n v="336"/>
    <n v="415"/>
    <n v="222"/>
    <n v="3"/>
    <n v="666"/>
    <d v="2023-08-23T00:00:00"/>
    <s v="Седьмой Континент"/>
    <n v="395"/>
    <x v="14"/>
    <n v="272.30555555555554"/>
    <n v="-0.18473936550035697"/>
    <x v="22"/>
    <n v="280.23809523809524"/>
    <e v="#N/A"/>
    <e v="#N/A"/>
    <x v="3"/>
  </r>
  <r>
    <n v="337"/>
    <n v="328"/>
    <n v="100"/>
    <n v="1"/>
    <n v="100"/>
    <d v="2023-05-31T00:00:00"/>
    <s v="Карусель"/>
    <n v="391"/>
    <x v="14"/>
    <n v="251.80555555555554"/>
    <n v="-0.60286817429674566"/>
    <x v="58"/>
    <n v="241.83333333333334"/>
    <e v="#N/A"/>
    <e v="#N/A"/>
    <x v="1"/>
  </r>
  <r>
    <n v="338"/>
    <n v="271"/>
    <n v="382"/>
    <n v="1"/>
    <n v="382"/>
    <d v="2023-09-13T00:00:00"/>
    <s v="Дикси"/>
    <n v="355"/>
    <x v="11"/>
    <n v="284.71111111111111"/>
    <n v="0.34171089603496729"/>
    <x v="47"/>
    <n v="271"/>
    <e v="#N/A"/>
    <e v="#N/A"/>
    <x v="3"/>
  </r>
  <r>
    <n v="339"/>
    <n v="204"/>
    <n v="279"/>
    <n v="4"/>
    <n v="1116"/>
    <d v="2023-10-28T00:00:00"/>
    <s v="Спар"/>
    <n v="277"/>
    <x v="2"/>
    <n v="292.05882352941177"/>
    <n v="-4.4712990936555896E-2"/>
    <x v="2"/>
    <n v="232.44444444444446"/>
    <e v="#N/A"/>
    <e v="#N/A"/>
    <x v="2"/>
  </r>
  <r>
    <n v="340"/>
    <n v="60"/>
    <n v="500"/>
    <n v="2"/>
    <n v="1000"/>
    <d v="2023-07-18T00:00:00"/>
    <s v="Азбука Вкуса"/>
    <n v="145"/>
    <x v="7"/>
    <n v="288.80645161290323"/>
    <n v="0.73126326371048811"/>
    <x v="7"/>
    <n v="276.21052631578948"/>
    <e v="#N/A"/>
    <e v="#N/A"/>
    <x v="4"/>
  </r>
  <r>
    <n v="341"/>
    <n v="76"/>
    <n v="92"/>
    <n v="2"/>
    <n v="184"/>
    <d v="2023-11-02T00:00:00"/>
    <s v="Бристоль"/>
    <n v="104"/>
    <x v="2"/>
    <n v="274.76470588235293"/>
    <n v="-0.66516805823164205"/>
    <x v="2"/>
    <n v="232.44444444444446"/>
    <e v="#N/A"/>
    <e v="#N/A"/>
    <x v="1"/>
  </r>
  <r>
    <n v="342"/>
    <n v="201"/>
    <n v="179"/>
    <n v="5"/>
    <n v="895"/>
    <d v="2023-06-14T00:00:00"/>
    <s v="Мираторг"/>
    <n v="109"/>
    <x v="2"/>
    <n v="279.47058823529414"/>
    <n v="-0.35950326247105879"/>
    <x v="36"/>
    <n v="249.5"/>
    <e v="#N/A"/>
    <e v="#N/A"/>
    <x v="2"/>
  </r>
  <r>
    <n v="343"/>
    <n v="462"/>
    <n v="209"/>
    <n v="4"/>
    <n v="836"/>
    <d v="2023-07-09T00:00:00"/>
    <s v="О'кей"/>
    <n v="369"/>
    <x v="13"/>
    <n v="291.88888888888891"/>
    <n v="-0.28397411496003055"/>
    <x v="20"/>
    <n v="269.70588235294116"/>
    <e v="#N/A"/>
    <e v="#N/A"/>
    <x v="1"/>
  </r>
  <r>
    <n v="344"/>
    <n v="210"/>
    <n v="486"/>
    <n v="5"/>
    <n v="2430"/>
    <d v="2024-02-28T00:00:00"/>
    <s v="Верный"/>
    <n v="78"/>
    <x v="19"/>
    <n v="275.8"/>
    <n v="0.76214648295866572"/>
    <x v="40"/>
    <n v="273.58333333333331"/>
    <e v="#N/A"/>
    <e v="#N/A"/>
    <x v="1"/>
  </r>
  <r>
    <n v="345"/>
    <n v="404"/>
    <n v="123"/>
    <n v="1"/>
    <n v="123"/>
    <d v="2024-02-24T00:00:00"/>
    <s v="Билла"/>
    <n v="298"/>
    <x v="9"/>
    <n v="285.35294117647061"/>
    <n v="-0.56895485466914042"/>
    <x v="9"/>
    <n v="257.78260869565219"/>
    <e v="#N/A"/>
    <e v="#N/A"/>
    <x v="4"/>
  </r>
  <r>
    <n v="346"/>
    <n v="178"/>
    <n v="179"/>
    <n v="1"/>
    <n v="179"/>
    <d v="2023-01-12T00:00:00"/>
    <s v="Пятерочка"/>
    <n v="130"/>
    <x v="9"/>
    <n v="339.11764705882354"/>
    <n v="-0.47215958369470945"/>
    <x v="9"/>
    <n v="257.78260869565219"/>
    <e v="#N/A"/>
    <e v="#N/A"/>
    <x v="3"/>
  </r>
  <r>
    <n v="347"/>
    <n v="423"/>
    <n v="218"/>
    <n v="3"/>
    <n v="654"/>
    <d v="2023-04-20T00:00:00"/>
    <s v="Перекресток"/>
    <n v="66"/>
    <x v="14"/>
    <n v="266.91428571428571"/>
    <n v="-0.18325840291158213"/>
    <x v="22"/>
    <n v="280.23809523809524"/>
    <e v="#N/A"/>
    <e v="#N/A"/>
    <x v="0"/>
  </r>
  <r>
    <n v="348"/>
    <n v="70"/>
    <n v="51"/>
    <n v="1"/>
    <n v="51"/>
    <d v="2024-01-23T00:00:00"/>
    <s v="Дикси"/>
    <n v="261"/>
    <x v="13"/>
    <n v="279.7037037037037"/>
    <n v="-0.81766419491525422"/>
    <x v="34"/>
    <n v="181.57142857142858"/>
    <e v="#N/A"/>
    <e v="#N/A"/>
    <x v="2"/>
  </r>
  <r>
    <n v="349"/>
    <n v="335"/>
    <n v="392"/>
    <n v="5"/>
    <n v="1960"/>
    <d v="2023-10-18T00:00:00"/>
    <s v="Перекресток"/>
    <n v="307"/>
    <x v="16"/>
    <n v="268.75"/>
    <n v="0.45860465116279059"/>
    <x v="51"/>
    <n v="331.16666666666669"/>
    <e v="#N/A"/>
    <e v="#N/A"/>
    <x v="0"/>
  </r>
  <r>
    <n v="350"/>
    <n v="427"/>
    <n v="273"/>
    <n v="5"/>
    <n v="1365"/>
    <d v="2024-04-16T00:00:00"/>
    <s v="О'кей"/>
    <n v="190"/>
    <x v="16"/>
    <n v="268.375"/>
    <n v="1.7233348858872954E-2"/>
    <x v="57"/>
    <n v="316.60000000000002"/>
    <e v="#N/A"/>
    <e v="#N/A"/>
    <x v="2"/>
  </r>
  <r>
    <n v="351"/>
    <n v="137"/>
    <n v="154"/>
    <n v="1"/>
    <n v="154"/>
    <d v="2023-09-24T00:00:00"/>
    <s v="Магнит"/>
    <n v="144"/>
    <x v="12"/>
    <n v="286.87096774193549"/>
    <n v="-0.46317328235690991"/>
    <x v="18"/>
    <n v="253.6875"/>
    <e v="#N/A"/>
    <e v="#N/A"/>
    <x v="4"/>
  </r>
  <r>
    <n v="352"/>
    <n v="303"/>
    <n v="68"/>
    <n v="4"/>
    <n v="272"/>
    <d v="2023-01-21T00:00:00"/>
    <s v="Магнит"/>
    <n v="76"/>
    <x v="12"/>
    <n v="255.87096774193549"/>
    <n v="-0.73424104891578423"/>
    <x v="65"/>
    <n v="258.30769230769232"/>
    <e v="#N/A"/>
    <e v="#N/A"/>
    <x v="1"/>
  </r>
  <r>
    <n v="353"/>
    <n v="23"/>
    <n v="380"/>
    <n v="1"/>
    <n v="380"/>
    <d v="2023-09-30T00:00:00"/>
    <s v="Перекресток"/>
    <n v="84"/>
    <x v="6"/>
    <n v="265.5"/>
    <n v="0.43126177024482115"/>
    <x v="26"/>
    <n v="216.4"/>
    <e v="#N/A"/>
    <e v="#N/A"/>
    <x v="1"/>
  </r>
  <r>
    <n v="354"/>
    <n v="398"/>
    <n v="417"/>
    <n v="4"/>
    <n v="1668"/>
    <d v="2023-08-29T00:00:00"/>
    <s v="Ароматный Мир"/>
    <n v="81"/>
    <x v="5"/>
    <n v="256.21212121212119"/>
    <n v="0.62755765819042009"/>
    <x v="5"/>
    <n v="281.96875"/>
    <e v="#N/A"/>
    <e v="#N/A"/>
    <x v="1"/>
  </r>
  <r>
    <n v="355"/>
    <n v="8"/>
    <n v="404"/>
    <n v="1"/>
    <n v="404"/>
    <d v="2023-05-31T00:00:00"/>
    <s v="О'кей"/>
    <n v="157"/>
    <x v="3"/>
    <n v="258.02127659574467"/>
    <n v="0.56576234847860163"/>
    <x v="16"/>
    <n v="276.67567567567568"/>
    <e v="#N/A"/>
    <e v="#N/A"/>
    <x v="1"/>
  </r>
  <r>
    <n v="356"/>
    <n v="485"/>
    <n v="193"/>
    <n v="1"/>
    <n v="193"/>
    <d v="2023-06-28T00:00:00"/>
    <s v="Билла"/>
    <n v="57"/>
    <x v="3"/>
    <n v="250.74468085106383"/>
    <n v="-0.23029274501484942"/>
    <x v="3"/>
    <n v="236.27586206896552"/>
    <e v="#N/A"/>
    <e v="#N/A"/>
    <x v="2"/>
  </r>
  <r>
    <n v="357"/>
    <n v="60"/>
    <n v="320"/>
    <n v="4"/>
    <n v="1280"/>
    <d v="2024-01-01T00:00:00"/>
    <s v="Лента"/>
    <n v="273"/>
    <x v="7"/>
    <n v="231.13333333333333"/>
    <n v="0.38448226132102681"/>
    <x v="7"/>
    <n v="276.21052631578948"/>
    <e v="#N/A"/>
    <e v="#N/A"/>
    <x v="1"/>
  </r>
  <r>
    <n v="358"/>
    <n v="290"/>
    <n v="470"/>
    <n v="5"/>
    <n v="2350"/>
    <d v="2023-04-23T00:00:00"/>
    <s v="Билла"/>
    <n v="479"/>
    <x v="0"/>
    <n v="315.58333333333331"/>
    <n v="0.48930551888038032"/>
    <x v="0"/>
    <n v="240.5"/>
    <e v="#N/A"/>
    <e v="#N/A"/>
    <x v="4"/>
  </r>
  <r>
    <n v="359"/>
    <n v="386"/>
    <n v="424"/>
    <n v="3"/>
    <n v="1272"/>
    <d v="2023-08-28T00:00:00"/>
    <s v="Азбука Вкуса"/>
    <n v="406"/>
    <x v="18"/>
    <n v="285.73684210526318"/>
    <n v="0.48388285135384046"/>
    <x v="67"/>
    <n v="251.91666666666666"/>
    <e v="#N/A"/>
    <e v="#N/A"/>
    <x v="2"/>
  </r>
  <r>
    <n v="360"/>
    <n v="348"/>
    <n v="147"/>
    <n v="4"/>
    <n v="588"/>
    <d v="2023-03-21T00:00:00"/>
    <s v="О'кей"/>
    <n v="157"/>
    <x v="14"/>
    <n v="271.22857142857146"/>
    <n v="-0.45802170020014754"/>
    <x v="63"/>
    <n v="266.27272727272725"/>
    <e v="#N/A"/>
    <e v="#N/A"/>
    <x v="1"/>
  </r>
  <r>
    <n v="361"/>
    <n v="350"/>
    <n v="319"/>
    <n v="3"/>
    <n v="957"/>
    <d v="2024-04-03T00:00:00"/>
    <s v="Бристоль"/>
    <n v="56"/>
    <x v="12"/>
    <n v="248.2"/>
    <n v="0.28525382755842066"/>
    <x v="50"/>
    <n v="280.66666666666669"/>
    <e v="#N/A"/>
    <e v="#N/A"/>
    <x v="4"/>
  </r>
  <r>
    <n v="362"/>
    <n v="126"/>
    <n v="479"/>
    <n v="2"/>
    <n v="958"/>
    <d v="2023-04-29T00:00:00"/>
    <s v="Магнит"/>
    <n v="10"/>
    <x v="0"/>
    <n v="273.19444444444446"/>
    <n v="0.75332994407727494"/>
    <x v="45"/>
    <n v="293.41176470588238"/>
    <e v="#N/A"/>
    <e v="#N/A"/>
    <x v="4"/>
  </r>
  <r>
    <n v="363"/>
    <n v="258"/>
    <n v="181"/>
    <n v="5"/>
    <n v="905"/>
    <d v="2023-05-08T00:00:00"/>
    <s v="Азбука Вкуса"/>
    <n v="174"/>
    <x v="6"/>
    <n v="287.25"/>
    <n v="-0.36988685813751088"/>
    <x v="26"/>
    <n v="216.4"/>
    <e v="#N/A"/>
    <e v="#N/A"/>
    <x v="4"/>
  </r>
  <r>
    <n v="364"/>
    <n v="325"/>
    <n v="361"/>
    <n v="5"/>
    <n v="1805"/>
    <d v="2023-11-13T00:00:00"/>
    <s v="Верный"/>
    <n v="110"/>
    <x v="5"/>
    <n v="285.66666666666669"/>
    <n v="0.26371061843640597"/>
    <x v="28"/>
    <n v="242.81818181818181"/>
    <e v="#N/A"/>
    <e v="#N/A"/>
    <x v="1"/>
  </r>
  <r>
    <n v="365"/>
    <n v="320"/>
    <n v="254"/>
    <n v="1"/>
    <n v="254"/>
    <d v="2024-01-25T00:00:00"/>
    <s v="Метро"/>
    <n v="72"/>
    <x v="17"/>
    <n v="281.19444444444446"/>
    <n v="-9.6710461325694053E-2"/>
    <x v="35"/>
    <n v="250.25925925925927"/>
    <e v="#N/A"/>
    <e v="#N/A"/>
    <x v="2"/>
  </r>
  <r>
    <n v="366"/>
    <n v="329"/>
    <n v="187"/>
    <n v="4"/>
    <n v="748"/>
    <d v="2023-12-14T00:00:00"/>
    <s v="Билла"/>
    <n v="307"/>
    <x v="1"/>
    <n v="237.94117647058823"/>
    <n v="-0.21409147095179237"/>
    <x v="64"/>
    <n v="236.91666666666666"/>
    <e v="#N/A"/>
    <e v="#N/A"/>
    <x v="0"/>
  </r>
  <r>
    <n v="367"/>
    <n v="226"/>
    <n v="155"/>
    <n v="4"/>
    <n v="620"/>
    <d v="2023-02-10T00:00:00"/>
    <s v="Пятерочка"/>
    <n v="202"/>
    <x v="11"/>
    <n v="280.74418604651163"/>
    <n v="-0.44789595758780654"/>
    <x v="17"/>
    <n v="311.33333333333331"/>
    <e v="#N/A"/>
    <e v="#N/A"/>
    <x v="3"/>
  </r>
  <r>
    <n v="368"/>
    <n v="270"/>
    <n v="78"/>
    <n v="4"/>
    <n v="312"/>
    <d v="2023-01-06T00:00:00"/>
    <s v="Магнит"/>
    <n v="157"/>
    <x v="1"/>
    <n v="220.79411764705881"/>
    <n v="-0.64672971892899955"/>
    <x v="64"/>
    <n v="236.91666666666666"/>
    <e v="#N/A"/>
    <e v="#N/A"/>
    <x v="1"/>
  </r>
  <r>
    <n v="369"/>
    <n v="233"/>
    <n v="478"/>
    <n v="2"/>
    <n v="956"/>
    <d v="2023-07-22T00:00:00"/>
    <s v="О'кей"/>
    <n v="270"/>
    <x v="9"/>
    <n v="285.41176470588238"/>
    <n v="0.67477328936521008"/>
    <x v="9"/>
    <n v="257.78260869565219"/>
    <e v="#N/A"/>
    <e v="#N/A"/>
    <x v="3"/>
  </r>
  <r>
    <n v="370"/>
    <n v="178"/>
    <n v="176"/>
    <n v="5"/>
    <n v="880"/>
    <d v="2023-09-14T00:00:00"/>
    <s v="Гиперглобус"/>
    <n v="65"/>
    <x v="9"/>
    <n v="300.08823529411762"/>
    <n v="-0.41350583161815146"/>
    <x v="9"/>
    <n v="257.78260869565219"/>
    <e v="#N/A"/>
    <e v="#N/A"/>
    <x v="2"/>
  </r>
  <r>
    <n v="371"/>
    <n v="293"/>
    <n v="179"/>
    <n v="4"/>
    <n v="716"/>
    <d v="2023-11-28T00:00:00"/>
    <s v="Верный"/>
    <n v="38"/>
    <x v="17"/>
    <n v="269.58333333333331"/>
    <n v="-0.33601236476043272"/>
    <x v="35"/>
    <n v="250.25925925925927"/>
    <e v="#N/A"/>
    <e v="#N/A"/>
    <x v="2"/>
  </r>
  <r>
    <n v="372"/>
    <n v="286"/>
    <n v="122"/>
    <n v="5"/>
    <n v="610"/>
    <d v="2023-08-09T00:00:00"/>
    <s v="Карусель"/>
    <n v="356"/>
    <x v="9"/>
    <n v="289.26470588235293"/>
    <n v="-0.57824097610574476"/>
    <x v="9"/>
    <n v="257.78260869565219"/>
    <e v="#N/A"/>
    <e v="#N/A"/>
    <x v="4"/>
  </r>
  <r>
    <n v="373"/>
    <n v="11"/>
    <n v="199"/>
    <n v="4"/>
    <n v="796"/>
    <d v="2024-03-23T00:00:00"/>
    <s v="Гиперглобус"/>
    <n v="296"/>
    <x v="16"/>
    <n v="250.16666666666666"/>
    <n v="-0.20453031312458358"/>
    <x v="57"/>
    <n v="316.60000000000002"/>
    <e v="#N/A"/>
    <e v="#N/A"/>
    <x v="2"/>
  </r>
  <r>
    <n v="374"/>
    <n v="441"/>
    <n v="173"/>
    <n v="3"/>
    <n v="519"/>
    <d v="2024-02-27T00:00:00"/>
    <s v="Мираторг"/>
    <n v="62"/>
    <x v="8"/>
    <n v="239.58536585365854"/>
    <n v="-0.27791916929654892"/>
    <x v="14"/>
    <n v="260.15789473684208"/>
    <e v="#N/A"/>
    <e v="#N/A"/>
    <x v="3"/>
  </r>
  <r>
    <n v="375"/>
    <n v="19"/>
    <n v="142"/>
    <n v="3"/>
    <n v="426"/>
    <d v="2023-08-19T00:00:00"/>
    <s v="Городской Супермаркет"/>
    <n v="18"/>
    <x v="10"/>
    <n v="270.625"/>
    <n v="-0.47528868360277132"/>
    <x v="37"/>
    <n v="272.35294117647061"/>
    <e v="#N/A"/>
    <e v="#N/A"/>
    <x v="0"/>
  </r>
  <r>
    <n v="376"/>
    <n v="340"/>
    <n v="157"/>
    <n v="2"/>
    <n v="314"/>
    <d v="2023-05-29T00:00:00"/>
    <s v="Лента"/>
    <n v="376"/>
    <x v="11"/>
    <n v="243.86046511627907"/>
    <n v="-0.3561892046538242"/>
    <x v="17"/>
    <n v="311.33333333333331"/>
    <e v="#N/A"/>
    <e v="#N/A"/>
    <x v="1"/>
  </r>
  <r>
    <n v="377"/>
    <n v="142"/>
    <n v="160"/>
    <n v="4"/>
    <n v="640"/>
    <d v="2024-05-02T00:00:00"/>
    <s v="Городской Супермаркет"/>
    <n v="459"/>
    <x v="12"/>
    <n v="260.63333333333333"/>
    <n v="-0.38611075585113186"/>
    <x v="65"/>
    <n v="258.30769230769232"/>
    <e v="#N/A"/>
    <e v="#N/A"/>
    <x v="2"/>
  </r>
  <r>
    <n v="378"/>
    <n v="452"/>
    <n v="325"/>
    <n v="2"/>
    <n v="650"/>
    <d v="2023-08-22T00:00:00"/>
    <s v="Мосмарт"/>
    <n v="88"/>
    <x v="12"/>
    <n v="281.13333333333333"/>
    <n v="0.15603509603983867"/>
    <x v="18"/>
    <n v="253.6875"/>
    <e v="#N/A"/>
    <e v="#N/A"/>
    <x v="1"/>
  </r>
  <r>
    <n v="379"/>
    <n v="340"/>
    <n v="457"/>
    <n v="1"/>
    <n v="457"/>
    <d v="2023-01-19T00:00:00"/>
    <s v="Карусель"/>
    <n v="325"/>
    <x v="11"/>
    <n v="267.37209302325579"/>
    <n v="0.70922849438984104"/>
    <x v="17"/>
    <n v="311.33333333333331"/>
    <e v="#N/A"/>
    <e v="#N/A"/>
    <x v="1"/>
  </r>
  <r>
    <n v="380"/>
    <n v="466"/>
    <n v="425"/>
    <n v="5"/>
    <n v="2125"/>
    <d v="2023-07-25T00:00:00"/>
    <s v="Пятерочка"/>
    <n v="129"/>
    <x v="12"/>
    <n v="285.16666666666669"/>
    <n v="0.4903565166569257"/>
    <x v="76"/>
    <n v="369.2"/>
    <e v="#N/A"/>
    <e v="#N/A"/>
    <x v="1"/>
  </r>
  <r>
    <n v="381"/>
    <n v="71"/>
    <n v="125"/>
    <n v="4"/>
    <n v="500"/>
    <d v="2023-09-13T00:00:00"/>
    <s v="Гиперглобус"/>
    <n v="19"/>
    <x v="2"/>
    <n v="319.88235294117646"/>
    <n v="-0.60923133504965055"/>
    <x v="36"/>
    <n v="249.5"/>
    <e v="#N/A"/>
    <e v="#N/A"/>
    <x v="4"/>
  </r>
  <r>
    <n v="382"/>
    <n v="451"/>
    <n v="227"/>
    <n v="3"/>
    <n v="681"/>
    <d v="2023-06-21T00:00:00"/>
    <s v="Лента"/>
    <n v="304"/>
    <x v="13"/>
    <n v="312.08333333333331"/>
    <n v="-0.27263017356475294"/>
    <x v="20"/>
    <n v="269.70588235294116"/>
    <e v="#N/A"/>
    <e v="#N/A"/>
    <x v="3"/>
  </r>
  <r>
    <n v="383"/>
    <n v="116"/>
    <n v="426"/>
    <n v="5"/>
    <n v="2130"/>
    <d v="2023-03-08T00:00:00"/>
    <s v="Седьмой Континент"/>
    <n v="285"/>
    <x v="1"/>
    <n v="274.4848484848485"/>
    <n v="0.55199823360565237"/>
    <x v="13"/>
    <n v="320.84615384615387"/>
    <e v="#N/A"/>
    <e v="#N/A"/>
    <x v="3"/>
  </r>
  <r>
    <n v="384"/>
    <n v="480"/>
    <n v="70"/>
    <n v="1"/>
    <n v="70"/>
    <d v="2023-01-19T00:00:00"/>
    <s v="Городской Супермаркет"/>
    <n v="464"/>
    <x v="15"/>
    <n v="220.5"/>
    <n v="-0.68253968253968256"/>
    <x v="53"/>
    <n v="322.54545454545456"/>
    <e v="#N/A"/>
    <e v="#N/A"/>
    <x v="3"/>
  </r>
  <r>
    <n v="385"/>
    <n v="409"/>
    <n v="386"/>
    <n v="1"/>
    <n v="386"/>
    <d v="2023-09-23T00:00:00"/>
    <s v="Карусель"/>
    <n v="461"/>
    <x v="12"/>
    <n v="289.16666666666669"/>
    <n v="0.33487031700288172"/>
    <x v="65"/>
    <n v="258.30769230769232"/>
    <e v="#N/A"/>
    <e v="#N/A"/>
    <x v="3"/>
  </r>
  <r>
    <n v="386"/>
    <n v="129"/>
    <n v="235"/>
    <n v="2"/>
    <n v="470"/>
    <d v="2023-10-08T00:00:00"/>
    <s v="Городской Супермаркет"/>
    <n v="149"/>
    <x v="10"/>
    <n v="265.66666666666669"/>
    <n v="-0.11543287327478047"/>
    <x v="10"/>
    <n v="311.2"/>
    <e v="#N/A"/>
    <e v="#N/A"/>
    <x v="1"/>
  </r>
  <r>
    <n v="387"/>
    <n v="283"/>
    <n v="107"/>
    <n v="3"/>
    <n v="321"/>
    <d v="2024-05-01T00:00:00"/>
    <s v="Лента"/>
    <n v="222"/>
    <x v="17"/>
    <n v="291.1764705882353"/>
    <n v="-0.63252525252525249"/>
    <x v="27"/>
    <n v="288.23809523809524"/>
    <e v="#N/A"/>
    <e v="#N/A"/>
    <x v="1"/>
  </r>
  <r>
    <n v="388"/>
    <n v="36"/>
    <n v="83"/>
    <n v="4"/>
    <n v="332"/>
    <d v="2023-12-05T00:00:00"/>
    <s v="Карусель"/>
    <n v="333"/>
    <x v="3"/>
    <n v="273.28571428571428"/>
    <n v="-0.69628855201254569"/>
    <x v="29"/>
    <n v="235.55555555555554"/>
    <e v="#N/A"/>
    <e v="#N/A"/>
    <x v="3"/>
  </r>
  <r>
    <n v="389"/>
    <n v="290"/>
    <n v="50"/>
    <n v="5"/>
    <n v="250"/>
    <d v="2023-05-06T00:00:00"/>
    <s v="Гиперглобус"/>
    <n v="495"/>
    <x v="0"/>
    <n v="261.21212121212119"/>
    <n v="-0.808584686774942"/>
    <x v="0"/>
    <n v="240.5"/>
    <e v="#N/A"/>
    <e v="#N/A"/>
    <x v="3"/>
  </r>
  <r>
    <n v="390"/>
    <n v="229"/>
    <n v="269"/>
    <n v="5"/>
    <n v="1345"/>
    <d v="2023-03-26T00:00:00"/>
    <s v="Мираторг"/>
    <n v="278"/>
    <x v="10"/>
    <n v="278.97435897435895"/>
    <n v="-3.5753676470588136E-2"/>
    <x v="12"/>
    <n v="212.8125"/>
    <e v="#N/A"/>
    <e v="#N/A"/>
    <x v="1"/>
  </r>
  <r>
    <n v="391"/>
    <n v="313"/>
    <n v="385"/>
    <n v="4"/>
    <n v="1540"/>
    <d v="2023-02-25T00:00:00"/>
    <s v="Лента"/>
    <n v="246"/>
    <x v="17"/>
    <n v="309.3235294117647"/>
    <n v="0.24465151659218409"/>
    <x v="35"/>
    <n v="250.25925925925927"/>
    <e v="#N/A"/>
    <e v="#N/A"/>
    <x v="3"/>
  </r>
  <r>
    <n v="392"/>
    <n v="368"/>
    <n v="64"/>
    <n v="5"/>
    <n v="320"/>
    <d v="2024-02-18T00:00:00"/>
    <s v="Спар"/>
    <n v="480"/>
    <x v="11"/>
    <n v="281.95348837209303"/>
    <n v="-0.77301220719234576"/>
    <x v="47"/>
    <n v="271"/>
    <e v="#N/A"/>
    <e v="#N/A"/>
    <x v="0"/>
  </r>
  <r>
    <n v="393"/>
    <n v="322"/>
    <n v="223"/>
    <n v="2"/>
    <n v="446"/>
    <d v="2023-11-24T00:00:00"/>
    <s v="Мосмарт"/>
    <n v="205"/>
    <x v="18"/>
    <n v="299"/>
    <n v="-0.25418060200668902"/>
    <x v="67"/>
    <n v="251.91666666666666"/>
    <e v="#N/A"/>
    <e v="#N/A"/>
    <x v="0"/>
  </r>
  <r>
    <n v="394"/>
    <n v="206"/>
    <n v="226"/>
    <n v="2"/>
    <n v="452"/>
    <d v="2023-12-04T00:00:00"/>
    <s v="Мосмарт"/>
    <n v="357"/>
    <x v="15"/>
    <n v="283.25"/>
    <n v="-0.20211827007943517"/>
    <x v="41"/>
    <n v="274.77777777777777"/>
    <e v="#N/A"/>
    <e v="#N/A"/>
    <x v="4"/>
  </r>
  <r>
    <n v="395"/>
    <n v="18"/>
    <n v="459"/>
    <n v="3"/>
    <n v="1377"/>
    <d v="2024-02-20T00:00:00"/>
    <s v="Перекресток"/>
    <n v="152"/>
    <x v="6"/>
    <n v="205.72"/>
    <n v="1.231188022554929"/>
    <x v="6"/>
    <n v="260.64705882352939"/>
    <e v="#N/A"/>
    <e v="#N/A"/>
    <x v="3"/>
  </r>
  <r>
    <n v="396"/>
    <n v="145"/>
    <n v="455"/>
    <n v="3"/>
    <n v="1365"/>
    <d v="2024-03-22T00:00:00"/>
    <s v="О'кей"/>
    <n v="323"/>
    <x v="4"/>
    <n v="235.88"/>
    <n v="0.92894692216381225"/>
    <x v="75"/>
    <n v="208"/>
    <e v="#N/A"/>
    <e v="#N/A"/>
    <x v="1"/>
  </r>
  <r>
    <n v="397"/>
    <n v="491"/>
    <n v="193"/>
    <n v="1"/>
    <n v="193"/>
    <d v="2024-02-10T00:00:00"/>
    <s v="Мираторг"/>
    <n v="185"/>
    <x v="4"/>
    <n v="302.64"/>
    <n v="-0.36227861485593438"/>
    <x v="4"/>
    <n v="159.19999999999999"/>
    <e v="#N/A"/>
    <e v="#N/A"/>
    <x v="2"/>
  </r>
  <r>
    <n v="398"/>
    <n v="258"/>
    <n v="113"/>
    <n v="1"/>
    <n v="113"/>
    <d v="2023-12-29T00:00:00"/>
    <s v="Магнит"/>
    <n v="314"/>
    <x v="6"/>
    <n v="265"/>
    <n v="-0.57358490566037734"/>
    <x v="26"/>
    <n v="216.4"/>
    <e v="#N/A"/>
    <e v="#N/A"/>
    <x v="1"/>
  </r>
  <r>
    <n v="399"/>
    <n v="29"/>
    <n v="91"/>
    <n v="5"/>
    <n v="455"/>
    <d v="2024-03-24T00:00:00"/>
    <s v="Бристоль"/>
    <n v="476"/>
    <x v="1"/>
    <n v="254.42424242424244"/>
    <n v="-0.64232968080038111"/>
    <x v="1"/>
    <n v="238.16666666666666"/>
    <e v="#N/A"/>
    <e v="#N/A"/>
    <x v="4"/>
  </r>
  <r>
    <n v="400"/>
    <n v="321"/>
    <n v="61"/>
    <n v="5"/>
    <n v="305"/>
    <d v="2023-06-27T00:00:00"/>
    <s v="Билла"/>
    <n v="375"/>
    <x v="10"/>
    <n v="249.94871794871796"/>
    <n v="-0.75594993844891256"/>
    <x v="12"/>
    <n v="212.8125"/>
    <e v="#N/A"/>
    <e v="#N/A"/>
    <x v="4"/>
  </r>
  <r>
    <n v="401"/>
    <n v="50"/>
    <n v="95"/>
    <n v="4"/>
    <n v="380"/>
    <d v="2023-05-23T00:00:00"/>
    <s v="Билла"/>
    <n v="376"/>
    <x v="5"/>
    <n v="289.66666666666669"/>
    <n v="-0.67203682393555808"/>
    <x v="28"/>
    <n v="242.81818181818181"/>
    <e v="#N/A"/>
    <e v="#N/A"/>
    <x v="1"/>
  </r>
  <r>
    <n v="402"/>
    <n v="495"/>
    <n v="469"/>
    <n v="2"/>
    <n v="938"/>
    <d v="2024-03-17T00:00:00"/>
    <s v="Магнит"/>
    <n v="233"/>
    <x v="8"/>
    <n v="268.92500000000001"/>
    <n v="0.74398066375383465"/>
    <x v="8"/>
    <n v="291.45454545454544"/>
    <e v="#N/A"/>
    <e v="#N/A"/>
    <x v="0"/>
  </r>
  <r>
    <n v="403"/>
    <n v="207"/>
    <n v="237"/>
    <n v="2"/>
    <n v="474"/>
    <d v="2023-06-04T00:00:00"/>
    <s v="Верный"/>
    <n v="69"/>
    <x v="0"/>
    <n v="300.51612903225805"/>
    <n v="-0.21135680549592095"/>
    <x v="68"/>
    <n v="215.85714285714286"/>
    <e v="#N/A"/>
    <e v="#N/A"/>
    <x v="4"/>
  </r>
  <r>
    <n v="404"/>
    <n v="145"/>
    <n v="356"/>
    <n v="3"/>
    <n v="1068"/>
    <d v="2023-01-02T00:00:00"/>
    <s v="Бристоль"/>
    <n v="254"/>
    <x v="4"/>
    <n v="249.79166666666666"/>
    <n v="0.42518765638031697"/>
    <x v="75"/>
    <n v="208"/>
    <e v="#N/A"/>
    <e v="#N/A"/>
    <x v="4"/>
  </r>
  <r>
    <n v="405"/>
    <n v="249"/>
    <n v="275"/>
    <n v="3"/>
    <n v="825"/>
    <d v="2023-04-23T00:00:00"/>
    <s v="Ароматный Мир"/>
    <n v="219"/>
    <x v="8"/>
    <n v="250.42500000000001"/>
    <n v="9.8133173604871615E-2"/>
    <x v="14"/>
    <n v="260.15789473684208"/>
    <e v="#N/A"/>
    <e v="#N/A"/>
    <x v="4"/>
  </r>
  <r>
    <n v="406"/>
    <n v="377"/>
    <n v="129"/>
    <n v="1"/>
    <n v="129"/>
    <d v="2023-11-01T00:00:00"/>
    <s v="Спар"/>
    <n v="456"/>
    <x v="19"/>
    <n v="326.92307692307691"/>
    <n v="-0.60541176470588232"/>
    <x v="40"/>
    <n v="273.58333333333331"/>
    <e v="#N/A"/>
    <e v="#N/A"/>
    <x v="4"/>
  </r>
  <r>
    <n v="407"/>
    <n v="427"/>
    <n v="499"/>
    <n v="4"/>
    <n v="1996"/>
    <d v="2024-03-17T00:00:00"/>
    <s v="Ароматный Мир"/>
    <n v="283"/>
    <x v="16"/>
    <n v="252.03333333333333"/>
    <n v="0.97989683904245473"/>
    <x v="57"/>
    <n v="316.60000000000002"/>
    <e v="#N/A"/>
    <e v="#N/A"/>
    <x v="3"/>
  </r>
  <r>
    <n v="408"/>
    <n v="445"/>
    <n v="164"/>
    <n v="2"/>
    <n v="328"/>
    <d v="2023-11-28T00:00:00"/>
    <s v="Мосмарт"/>
    <n v="232"/>
    <x v="0"/>
    <n v="265.61290322580646"/>
    <n v="-0.38256011658974987"/>
    <x v="11"/>
    <n v="240.26666666666668"/>
    <e v="#N/A"/>
    <e v="#N/A"/>
    <x v="4"/>
  </r>
  <r>
    <n v="409"/>
    <n v="336"/>
    <n v="265"/>
    <n v="3"/>
    <n v="795"/>
    <d v="2023-07-17T00:00:00"/>
    <s v="Дикси"/>
    <n v="434"/>
    <x v="14"/>
    <n v="251"/>
    <n v="5.5776892430278835E-2"/>
    <x v="63"/>
    <n v="266.27272727272725"/>
    <e v="#N/A"/>
    <e v="#N/A"/>
    <x v="1"/>
  </r>
  <r>
    <n v="410"/>
    <n v="96"/>
    <n v="386"/>
    <n v="4"/>
    <n v="1544"/>
    <d v="2023-08-07T00:00:00"/>
    <s v="Гиперглобус"/>
    <n v="252"/>
    <x v="1"/>
    <n v="262.51612903225805"/>
    <n v="0.4703858441877613"/>
    <x v="69"/>
    <n v="273.7"/>
    <e v="#N/A"/>
    <e v="#N/A"/>
    <x v="1"/>
  </r>
  <r>
    <n v="411"/>
    <n v="117"/>
    <n v="288"/>
    <n v="5"/>
    <n v="1440"/>
    <d v="2024-02-26T00:00:00"/>
    <s v="Метро"/>
    <n v="372"/>
    <x v="3"/>
    <n v="262.57499999999999"/>
    <n v="9.682947729220226E-2"/>
    <x v="29"/>
    <n v="235.55555555555554"/>
    <e v="#N/A"/>
    <e v="#N/A"/>
    <x v="4"/>
  </r>
  <r>
    <n v="412"/>
    <n v="440"/>
    <n v="201"/>
    <n v="5"/>
    <n v="1005"/>
    <d v="2023-11-03T00:00:00"/>
    <s v="О'кей"/>
    <n v="432"/>
    <x v="12"/>
    <n v="272.62962962962962"/>
    <n v="-0.26273604129873651"/>
    <x v="65"/>
    <n v="258.30769230769232"/>
    <e v="#N/A"/>
    <e v="#N/A"/>
    <x v="1"/>
  </r>
  <r>
    <n v="413"/>
    <n v="51"/>
    <n v="271"/>
    <n v="4"/>
    <n v="1084"/>
    <d v="2023-10-06T00:00:00"/>
    <s v="Мосмарт"/>
    <n v="221"/>
    <x v="19"/>
    <n v="263.07692307692309"/>
    <n v="3.011695906432732E-2"/>
    <x v="42"/>
    <n v="312.66666666666669"/>
    <e v="#N/A"/>
    <e v="#N/A"/>
    <x v="1"/>
  </r>
  <r>
    <n v="414"/>
    <n v="398"/>
    <n v="419"/>
    <n v="2"/>
    <n v="838"/>
    <d v="2024-02-13T00:00:00"/>
    <s v="Магнит"/>
    <n v="164"/>
    <x v="5"/>
    <n v="216.70967741935485"/>
    <n v="0.93346233998213757"/>
    <x v="5"/>
    <n v="281.96875"/>
    <e v="#N/A"/>
    <e v="#N/A"/>
    <x v="2"/>
  </r>
  <r>
    <n v="415"/>
    <n v="443"/>
    <n v="192"/>
    <n v="5"/>
    <n v="960"/>
    <d v="2023-11-11T00:00:00"/>
    <s v="О'кей"/>
    <n v="413"/>
    <x v="7"/>
    <n v="227.32142857142858"/>
    <n v="-0.1553809897879026"/>
    <x v="7"/>
    <n v="276.21052631578948"/>
    <e v="#N/A"/>
    <e v="#N/A"/>
    <x v="4"/>
  </r>
  <r>
    <n v="416"/>
    <n v="118"/>
    <n v="193"/>
    <n v="2"/>
    <n v="386"/>
    <d v="2024-03-05T00:00:00"/>
    <s v="Верный"/>
    <n v="148"/>
    <x v="0"/>
    <n v="294.41935483870969"/>
    <n v="-0.34447244439574887"/>
    <x v="0"/>
    <n v="240.5"/>
    <e v="#N/A"/>
    <e v="#N/A"/>
    <x v="4"/>
  </r>
  <r>
    <n v="417"/>
    <n v="371"/>
    <n v="245"/>
    <n v="1"/>
    <n v="245"/>
    <d v="2023-02-28T00:00:00"/>
    <s v="Азбука Вкуса"/>
    <n v="209"/>
    <x v="0"/>
    <n v="272.86666666666667"/>
    <n v="-0.10212558025897878"/>
    <x v="45"/>
    <n v="293.41176470588238"/>
    <e v="#N/A"/>
    <e v="#N/A"/>
    <x v="1"/>
  </r>
  <r>
    <n v="418"/>
    <n v="216"/>
    <n v="209"/>
    <n v="3"/>
    <n v="627"/>
    <d v="2024-03-06T00:00:00"/>
    <s v="Перекресток"/>
    <n v="263"/>
    <x v="7"/>
    <n v="235.62962962962962"/>
    <n v="-0.1130147752279157"/>
    <x v="39"/>
    <n v="222.2"/>
    <e v="#N/A"/>
    <e v="#N/A"/>
    <x v="1"/>
  </r>
  <r>
    <n v="419"/>
    <n v="390"/>
    <n v="120"/>
    <n v="1"/>
    <n v="120"/>
    <d v="2023-09-07T00:00:00"/>
    <s v="Мираторг"/>
    <n v="449"/>
    <x v="5"/>
    <n v="240.74193548387098"/>
    <n v="-0.5015409352807183"/>
    <x v="32"/>
    <n v="254.18181818181819"/>
    <e v="#N/A"/>
    <e v="#N/A"/>
    <x v="4"/>
  </r>
  <r>
    <n v="420"/>
    <n v="14"/>
    <n v="251"/>
    <n v="1"/>
    <n v="251"/>
    <d v="2023-12-12T00:00:00"/>
    <s v="Ароматный Мир"/>
    <n v="321"/>
    <x v="5"/>
    <n v="300.77419354838707"/>
    <n v="-0.16548691548691541"/>
    <x v="49"/>
    <n v="272.25"/>
    <e v="#N/A"/>
    <e v="#N/A"/>
    <x v="2"/>
  </r>
  <r>
    <n v="421"/>
    <n v="451"/>
    <n v="443"/>
    <n v="4"/>
    <n v="1772"/>
    <d v="2023-10-11T00:00:00"/>
    <s v="Ашан"/>
    <n v="101"/>
    <x v="13"/>
    <n v="346.60869565217394"/>
    <n v="0.27809834420471646"/>
    <x v="20"/>
    <n v="269.70588235294116"/>
    <e v="#N/A"/>
    <e v="#N/A"/>
    <x v="1"/>
  </r>
  <r>
    <n v="422"/>
    <n v="312"/>
    <n v="234"/>
    <n v="1"/>
    <n v="234"/>
    <d v="2023-01-28T00:00:00"/>
    <s v="Гиперглобус"/>
    <n v="124"/>
    <x v="16"/>
    <n v="252.24137931034483"/>
    <n v="-7.2317156527682891E-2"/>
    <x v="51"/>
    <n v="331.16666666666669"/>
    <e v="#N/A"/>
    <e v="#N/A"/>
    <x v="1"/>
  </r>
  <r>
    <n v="423"/>
    <n v="217"/>
    <n v="260"/>
    <n v="5"/>
    <n v="1300"/>
    <d v="2023-04-02T00:00:00"/>
    <s v="Спар"/>
    <n v="257"/>
    <x v="10"/>
    <n v="247.30555555555554"/>
    <n v="5.1331012018420719E-2"/>
    <x v="10"/>
    <n v="311.2"/>
    <e v="#N/A"/>
    <e v="#N/A"/>
    <x v="3"/>
  </r>
  <r>
    <n v="424"/>
    <n v="10"/>
    <n v="203"/>
    <n v="4"/>
    <n v="812"/>
    <d v="2023-05-13T00:00:00"/>
    <s v="Спар"/>
    <n v="276"/>
    <x v="5"/>
    <n v="304.93548387096774"/>
    <n v="-0.33428541203850626"/>
    <x v="5"/>
    <n v="281.96875"/>
    <e v="#N/A"/>
    <e v="#N/A"/>
    <x v="3"/>
  </r>
  <r>
    <n v="425"/>
    <n v="60"/>
    <n v="251"/>
    <n v="2"/>
    <n v="502"/>
    <d v="2023-10-03T00:00:00"/>
    <s v="Седьмой Континент"/>
    <n v="309"/>
    <x v="7"/>
    <n v="276.55555555555554"/>
    <n v="-9.2406588991562844E-2"/>
    <x v="7"/>
    <n v="276.21052631578948"/>
    <e v="#N/A"/>
    <e v="#N/A"/>
    <x v="2"/>
  </r>
  <r>
    <n v="426"/>
    <n v="74"/>
    <n v="210"/>
    <n v="3"/>
    <n v="630"/>
    <d v="2024-02-13T00:00:00"/>
    <s v="Гиперглобус"/>
    <n v="319"/>
    <x v="19"/>
    <n v="309.38461538461536"/>
    <n v="-0.32123321730482346"/>
    <x v="73"/>
    <n v="320.25"/>
    <e v="#N/A"/>
    <e v="#N/A"/>
    <x v="1"/>
  </r>
  <r>
    <n v="427"/>
    <n v="116"/>
    <n v="295"/>
    <n v="1"/>
    <n v="295"/>
    <d v="2024-02-14T00:00:00"/>
    <s v="Городской Супермаркет"/>
    <n v="359"/>
    <x v="1"/>
    <n v="256.10000000000002"/>
    <n v="0.1518937914877001"/>
    <x v="13"/>
    <n v="320.84615384615387"/>
    <e v="#N/A"/>
    <e v="#N/A"/>
    <x v="3"/>
  </r>
  <r>
    <n v="428"/>
    <n v="401"/>
    <n v="78"/>
    <n v="3"/>
    <n v="234"/>
    <d v="2023-03-01T00:00:00"/>
    <s v="Городской Супермаркет"/>
    <n v="395"/>
    <x v="8"/>
    <n v="276.75"/>
    <n v="-0.71815718157181574"/>
    <x v="8"/>
    <n v="291.45454545454544"/>
    <e v="#N/A"/>
    <e v="#N/A"/>
    <x v="3"/>
  </r>
  <r>
    <n v="429"/>
    <n v="348"/>
    <n v="162"/>
    <n v="2"/>
    <n v="324"/>
    <d v="2023-01-05T00:00:00"/>
    <s v="Метро"/>
    <n v="107"/>
    <x v="14"/>
    <n v="300.83333333333331"/>
    <n v="-0.46149584487534623"/>
    <x v="63"/>
    <n v="266.27272727272725"/>
    <e v="#N/A"/>
    <e v="#N/A"/>
    <x v="4"/>
  </r>
  <r>
    <n v="430"/>
    <n v="382"/>
    <n v="278"/>
    <n v="2"/>
    <n v="556"/>
    <d v="2023-09-29T00:00:00"/>
    <s v="Седьмой Континент"/>
    <n v="103"/>
    <x v="4"/>
    <n v="305.52173913043481"/>
    <n v="-9.0081115696598935E-2"/>
    <x v="25"/>
    <n v="303.8235294117647"/>
    <e v="#N/A"/>
    <e v="#N/A"/>
    <x v="2"/>
  </r>
  <r>
    <n v="431"/>
    <n v="477"/>
    <n v="420"/>
    <n v="1"/>
    <n v="420"/>
    <d v="2023-11-02T00:00:00"/>
    <s v="Верный"/>
    <n v="221"/>
    <x v="3"/>
    <n v="278"/>
    <n v="0.51079136690647475"/>
    <x v="3"/>
    <n v="236.27586206896552"/>
    <e v="#N/A"/>
    <e v="#N/A"/>
    <x v="1"/>
  </r>
  <r>
    <n v="432"/>
    <n v="91"/>
    <n v="413"/>
    <n v="2"/>
    <n v="826"/>
    <d v="2023-09-14T00:00:00"/>
    <s v="Метро"/>
    <n v="31"/>
    <x v="11"/>
    <n v="270.875"/>
    <n v="0.52468850946008305"/>
    <x v="47"/>
    <n v="271"/>
    <e v="#N/A"/>
    <e v="#N/A"/>
    <x v="2"/>
  </r>
  <r>
    <n v="433"/>
    <n v="52"/>
    <n v="272"/>
    <n v="3"/>
    <n v="816"/>
    <d v="2024-03-26T00:00:00"/>
    <s v="Дикси"/>
    <n v="306"/>
    <x v="1"/>
    <n v="287.83333333333331"/>
    <n v="-5.5008685581933947E-2"/>
    <x v="1"/>
    <n v="238.16666666666666"/>
    <e v="#N/A"/>
    <e v="#N/A"/>
    <x v="4"/>
  </r>
  <r>
    <n v="434"/>
    <n v="438"/>
    <n v="435"/>
    <n v="1"/>
    <n v="435"/>
    <d v="2023-08-04T00:00:00"/>
    <s v="Азбука Вкуса"/>
    <n v="383"/>
    <x v="7"/>
    <n v="257"/>
    <n v="0.69260700389105057"/>
    <x v="59"/>
    <n v="256.89999999999998"/>
    <e v="#N/A"/>
    <e v="#N/A"/>
    <x v="2"/>
  </r>
  <r>
    <n v="435"/>
    <n v="384"/>
    <n v="303"/>
    <n v="2"/>
    <n v="606"/>
    <d v="2023-08-13T00:00:00"/>
    <s v="Мираторг"/>
    <n v="235"/>
    <x v="0"/>
    <n v="265.89999999999998"/>
    <n v="0.13952613764573152"/>
    <x v="11"/>
    <n v="240.26666666666668"/>
    <e v="#N/A"/>
    <e v="#N/A"/>
    <x v="4"/>
  </r>
  <r>
    <n v="436"/>
    <n v="473"/>
    <n v="231"/>
    <n v="3"/>
    <n v="693"/>
    <d v="2023-05-28T00:00:00"/>
    <s v="Верный"/>
    <n v="448"/>
    <x v="16"/>
    <n v="231.65517241379311"/>
    <n v="-2.8282226853230119E-3"/>
    <x v="24"/>
    <n v="281.73333333333335"/>
    <e v="#N/A"/>
    <e v="#N/A"/>
    <x v="4"/>
  </r>
  <r>
    <n v="437"/>
    <n v="383"/>
    <n v="429"/>
    <n v="4"/>
    <n v="1716"/>
    <d v="2023-07-13T00:00:00"/>
    <s v="Билла"/>
    <n v="367"/>
    <x v="12"/>
    <n v="264.19230769230768"/>
    <n v="0.62381714951230172"/>
    <x v="65"/>
    <n v="258.30769230769232"/>
    <e v="#N/A"/>
    <e v="#N/A"/>
    <x v="3"/>
  </r>
  <r>
    <n v="438"/>
    <n v="406"/>
    <n v="87"/>
    <n v="2"/>
    <n v="174"/>
    <d v="2023-05-20T00:00:00"/>
    <s v="Метро"/>
    <n v="255"/>
    <x v="5"/>
    <n v="296.36666666666667"/>
    <n v="-0.70644471937914743"/>
    <x v="5"/>
    <n v="281.96875"/>
    <e v="#N/A"/>
    <e v="#N/A"/>
    <x v="1"/>
  </r>
  <r>
    <n v="439"/>
    <n v="252"/>
    <n v="50"/>
    <n v="1"/>
    <n v="50"/>
    <d v="2023-02-03T00:00:00"/>
    <s v="Мосмарт"/>
    <n v="138"/>
    <x v="8"/>
    <n v="255.05128205128204"/>
    <n v="-0.80396099326430082"/>
    <x v="14"/>
    <n v="260.15789473684208"/>
    <e v="#N/A"/>
    <e v="#N/A"/>
    <x v="1"/>
  </r>
  <r>
    <n v="440"/>
    <n v="365"/>
    <n v="127"/>
    <n v="1"/>
    <n v="127"/>
    <d v="2024-02-29T00:00:00"/>
    <s v="Метро"/>
    <n v="158"/>
    <x v="10"/>
    <n v="281.27777777777777"/>
    <n v="-0.54848903811969185"/>
    <x v="10"/>
    <n v="311.2"/>
    <e v="#N/A"/>
    <e v="#N/A"/>
    <x v="3"/>
  </r>
  <r>
    <n v="441"/>
    <n v="420"/>
    <n v="390"/>
    <n v="3"/>
    <n v="1170"/>
    <d v="2023-09-14T00:00:00"/>
    <s v="Дикси"/>
    <n v="217"/>
    <x v="16"/>
    <n v="216.13793103448276"/>
    <n v="0.80440331844288449"/>
    <x v="24"/>
    <n v="281.73333333333335"/>
    <e v="#N/A"/>
    <e v="#N/A"/>
    <x v="3"/>
  </r>
  <r>
    <n v="442"/>
    <n v="97"/>
    <n v="298"/>
    <n v="2"/>
    <n v="596"/>
    <d v="2023-06-25T00:00:00"/>
    <s v="Гиперглобус"/>
    <n v="102"/>
    <x v="2"/>
    <n v="245.7"/>
    <n v="0.21286121286121285"/>
    <x v="31"/>
    <n v="323.07692307692309"/>
    <e v="#N/A"/>
    <e v="#N/A"/>
    <x v="1"/>
  </r>
  <r>
    <n v="443"/>
    <n v="217"/>
    <n v="471"/>
    <n v="3"/>
    <n v="1413"/>
    <d v="2023-10-07T00:00:00"/>
    <s v="Мираторг"/>
    <n v="425"/>
    <x v="10"/>
    <n v="273.94444444444446"/>
    <n v="0.71932670857838166"/>
    <x v="10"/>
    <n v="311.2"/>
    <e v="#N/A"/>
    <e v="#N/A"/>
    <x v="1"/>
  </r>
  <r>
    <n v="444"/>
    <n v="47"/>
    <n v="315"/>
    <n v="3"/>
    <n v="945"/>
    <d v="2024-03-11T00:00:00"/>
    <s v="О'кей"/>
    <n v="140"/>
    <x v="10"/>
    <n v="272.97222222222223"/>
    <n v="0.15396356975679248"/>
    <x v="37"/>
    <n v="272.35294117647061"/>
    <e v="#N/A"/>
    <e v="#N/A"/>
    <x v="0"/>
  </r>
  <r>
    <n v="445"/>
    <n v="346"/>
    <n v="267"/>
    <n v="3"/>
    <n v="801"/>
    <d v="2024-04-24T00:00:00"/>
    <s v="Пятерочка"/>
    <n v="385"/>
    <x v="8"/>
    <n v="298.10256410256409"/>
    <n v="-0.10433511095819714"/>
    <x v="8"/>
    <n v="291.45454545454544"/>
    <e v="#N/A"/>
    <e v="#N/A"/>
    <x v="2"/>
  </r>
  <r>
    <n v="446"/>
    <n v="47"/>
    <n v="476"/>
    <n v="4"/>
    <n v="1904"/>
    <d v="2024-05-13T00:00:00"/>
    <s v="Карусель"/>
    <n v="43"/>
    <x v="10"/>
    <n v="280.91666666666669"/>
    <n v="0.69445268466330456"/>
    <x v="37"/>
    <n v="272.35294117647061"/>
    <e v="#N/A"/>
    <e v="#N/A"/>
    <x v="3"/>
  </r>
  <r>
    <n v="447"/>
    <n v="290"/>
    <n v="97"/>
    <n v="4"/>
    <n v="388"/>
    <d v="2023-11-26T00:00:00"/>
    <s v="Метро"/>
    <n v="326"/>
    <x v="0"/>
    <n v="315.89655172413791"/>
    <n v="-0.6929374522432048"/>
    <x v="0"/>
    <n v="240.5"/>
    <e v="#N/A"/>
    <e v="#N/A"/>
    <x v="1"/>
  </r>
  <r>
    <n v="448"/>
    <n v="484"/>
    <n v="114"/>
    <n v="1"/>
    <n v="114"/>
    <d v="2023-03-22T00:00:00"/>
    <s v="Азбука Вкуса"/>
    <n v="402"/>
    <x v="2"/>
    <n v="270.39999999999998"/>
    <n v="-0.57840236686390534"/>
    <x v="31"/>
    <n v="323.07692307692309"/>
    <e v="#N/A"/>
    <e v="#N/A"/>
    <x v="3"/>
  </r>
  <r>
    <n v="449"/>
    <n v="192"/>
    <n v="147"/>
    <n v="1"/>
    <n v="147"/>
    <d v="2023-01-09T00:00:00"/>
    <s v="Мосмарт"/>
    <n v="23"/>
    <x v="10"/>
    <n v="268.27777777777777"/>
    <n v="-0.45206046800579824"/>
    <x v="37"/>
    <n v="272.35294117647061"/>
    <e v="#N/A"/>
    <e v="#N/A"/>
    <x v="1"/>
  </r>
  <r>
    <n v="450"/>
    <n v="187"/>
    <n v="185"/>
    <n v="2"/>
    <n v="370"/>
    <d v="2023-06-25T00:00:00"/>
    <s v="Перекресток"/>
    <n v="468"/>
    <x v="3"/>
    <n v="281.46153846153845"/>
    <n v="-0.34271658923203063"/>
    <x v="16"/>
    <n v="276.67567567567568"/>
    <e v="#N/A"/>
    <e v="#N/A"/>
    <x v="3"/>
  </r>
  <r>
    <n v="451"/>
    <n v="429"/>
    <n v="368"/>
    <n v="2"/>
    <n v="736"/>
    <d v="2023-03-23T00:00:00"/>
    <s v="Мираторг"/>
    <n v="16"/>
    <x v="18"/>
    <n v="305.5"/>
    <n v="0.20458265139116194"/>
    <x v="67"/>
    <n v="251.91666666666666"/>
    <e v="#N/A"/>
    <e v="#N/A"/>
    <x v="4"/>
  </r>
  <r>
    <n v="452"/>
    <n v="93"/>
    <n v="387"/>
    <n v="2"/>
    <n v="774"/>
    <d v="2023-10-20T00:00:00"/>
    <s v="Перекресток"/>
    <n v="156"/>
    <x v="8"/>
    <n v="302.25641025641028"/>
    <n v="0.2803698676620292"/>
    <x v="8"/>
    <n v="291.45454545454544"/>
    <e v="#N/A"/>
    <e v="#N/A"/>
    <x v="4"/>
  </r>
  <r>
    <n v="453"/>
    <n v="57"/>
    <n v="174"/>
    <n v="2"/>
    <n v="348"/>
    <d v="2023-02-16T00:00:00"/>
    <s v="Мосмарт"/>
    <n v="141"/>
    <x v="2"/>
    <n v="292.20689655172413"/>
    <n v="-0.40453150814255368"/>
    <x v="2"/>
    <n v="232.44444444444446"/>
    <e v="#N/A"/>
    <e v="#N/A"/>
    <x v="0"/>
  </r>
  <r>
    <n v="454"/>
    <n v="198"/>
    <n v="438"/>
    <n v="4"/>
    <n v="1752"/>
    <d v="2024-01-21T00:00:00"/>
    <s v="Ароматный Мир"/>
    <n v="385"/>
    <x v="10"/>
    <n v="273.91666666666669"/>
    <n v="0.59902646790386349"/>
    <x v="15"/>
    <n v="316.58333333333331"/>
    <e v="#N/A"/>
    <e v="#N/A"/>
    <x v="2"/>
  </r>
  <r>
    <n v="455"/>
    <n v="202"/>
    <n v="308"/>
    <n v="2"/>
    <n v="616"/>
    <d v="2024-04-28T00:00:00"/>
    <s v="Билла"/>
    <n v="182"/>
    <x v="4"/>
    <n v="275.8095238095238"/>
    <n v="0.11671270718232041"/>
    <x v="25"/>
    <n v="303.8235294117647"/>
    <e v="#N/A"/>
    <e v="#N/A"/>
    <x v="0"/>
  </r>
  <r>
    <n v="456"/>
    <n v="427"/>
    <n v="240"/>
    <n v="1"/>
    <n v="240"/>
    <d v="2024-05-08T00:00:00"/>
    <s v="Городской Супермаркет"/>
    <n v="225"/>
    <x v="16"/>
    <n v="283.82758620689657"/>
    <n v="-0.15441623132061721"/>
    <x v="57"/>
    <n v="316.60000000000002"/>
    <e v="#N/A"/>
    <e v="#N/A"/>
    <x v="0"/>
  </r>
  <r>
    <n v="457"/>
    <n v="272"/>
    <n v="67"/>
    <n v="3"/>
    <n v="201"/>
    <d v="2024-03-15T00:00:00"/>
    <s v="Карусель"/>
    <n v="151"/>
    <x v="18"/>
    <n v="288.27777777777777"/>
    <n v="-0.76758527654654074"/>
    <x v="72"/>
    <n v="252.09090909090909"/>
    <e v="#N/A"/>
    <e v="#N/A"/>
    <x v="3"/>
  </r>
  <r>
    <n v="458"/>
    <n v="473"/>
    <n v="474"/>
    <n v="2"/>
    <n v="948"/>
    <d v="2023-02-19T00:00:00"/>
    <s v="Спар"/>
    <n v="428"/>
    <x v="16"/>
    <n v="292.17241379310343"/>
    <n v="0.62232975333412033"/>
    <x v="24"/>
    <n v="281.73333333333335"/>
    <e v="#N/A"/>
    <e v="#N/A"/>
    <x v="3"/>
  </r>
  <r>
    <n v="459"/>
    <n v="189"/>
    <n v="275"/>
    <n v="4"/>
    <n v="1100"/>
    <d v="2023-09-07T00:00:00"/>
    <s v="О'кей"/>
    <n v="438"/>
    <x v="16"/>
    <n v="248.58620689655172"/>
    <n v="0.1062560688028853"/>
    <x v="38"/>
    <n v="264"/>
    <e v="#N/A"/>
    <e v="#N/A"/>
    <x v="1"/>
  </r>
  <r>
    <n v="460"/>
    <n v="362"/>
    <n v="358"/>
    <n v="4"/>
    <n v="1432"/>
    <d v="2023-02-15T00:00:00"/>
    <s v="Верный"/>
    <n v="465"/>
    <x v="16"/>
    <n v="252.37931034482759"/>
    <n v="0.41849979505396906"/>
    <x v="57"/>
    <n v="316.60000000000002"/>
    <e v="#N/A"/>
    <e v="#N/A"/>
    <x v="2"/>
  </r>
  <r>
    <n v="461"/>
    <n v="345"/>
    <n v="455"/>
    <n v="5"/>
    <n v="2275"/>
    <d v="2023-10-14T00:00:00"/>
    <s v="Верный"/>
    <n v="215"/>
    <x v="17"/>
    <n v="299.72413793103448"/>
    <n v="0.51806258628624025"/>
    <x v="27"/>
    <n v="288.23809523809524"/>
    <e v="#N/A"/>
    <e v="#N/A"/>
    <x v="4"/>
  </r>
  <r>
    <n v="462"/>
    <n v="461"/>
    <n v="443"/>
    <n v="3"/>
    <n v="1329"/>
    <d v="2023-05-30T00:00:00"/>
    <s v="Азбука Вкуса"/>
    <n v="314"/>
    <x v="12"/>
    <n v="294.33333333333331"/>
    <n v="0.505096262740657"/>
    <x v="76"/>
    <n v="369.2"/>
    <e v="#N/A"/>
    <e v="#N/A"/>
    <x v="1"/>
  </r>
  <r>
    <n v="463"/>
    <n v="401"/>
    <n v="464"/>
    <n v="2"/>
    <n v="928"/>
    <d v="2023-07-19T00:00:00"/>
    <s v="Карусель"/>
    <n v="15"/>
    <x v="8"/>
    <n v="270"/>
    <n v="0.71851851851851856"/>
    <x v="8"/>
    <n v="291.45454545454544"/>
    <e v="#N/A"/>
    <e v="#N/A"/>
    <x v="0"/>
  </r>
  <r>
    <n v="464"/>
    <n v="427"/>
    <n v="307"/>
    <n v="5"/>
    <n v="1535"/>
    <d v="2023-06-25T00:00:00"/>
    <s v="Магнит"/>
    <n v="191"/>
    <x v="16"/>
    <n v="290.13793103448273"/>
    <n v="5.8117423342049168E-2"/>
    <x v="57"/>
    <n v="316.60000000000002"/>
    <e v="#N/A"/>
    <e v="#N/A"/>
    <x v="4"/>
  </r>
  <r>
    <n v="465"/>
    <n v="129"/>
    <n v="121"/>
    <n v="5"/>
    <n v="605"/>
    <d v="2023-08-18T00:00:00"/>
    <s v="Магнит"/>
    <n v="277"/>
    <x v="10"/>
    <n v="262.47222222222223"/>
    <n v="-0.53899883585564612"/>
    <x v="10"/>
    <n v="311.2"/>
    <e v="#N/A"/>
    <e v="#N/A"/>
    <x v="2"/>
  </r>
  <r>
    <n v="466"/>
    <n v="84"/>
    <n v="265"/>
    <n v="2"/>
    <n v="530"/>
    <d v="2023-05-21T00:00:00"/>
    <s v="Бристоль"/>
    <n v="101"/>
    <x v="7"/>
    <n v="238"/>
    <n v="0.11344537815126055"/>
    <x v="77"/>
    <n v="140"/>
    <e v="#N/A"/>
    <e v="#N/A"/>
    <x v="1"/>
  </r>
  <r>
    <n v="467"/>
    <n v="172"/>
    <n v="451"/>
    <n v="2"/>
    <n v="902"/>
    <d v="2023-10-18T00:00:00"/>
    <s v="Ашан"/>
    <n v="141"/>
    <x v="12"/>
    <n v="295.04347826086956"/>
    <n v="0.52858826996758035"/>
    <x v="76"/>
    <n v="369.2"/>
    <e v="#N/A"/>
    <e v="#N/A"/>
    <x v="0"/>
  </r>
  <r>
    <n v="468"/>
    <n v="348"/>
    <n v="212"/>
    <n v="5"/>
    <n v="1060"/>
    <d v="2023-11-01T00:00:00"/>
    <s v="Верный"/>
    <n v="126"/>
    <x v="14"/>
    <n v="241.75862068965517"/>
    <n v="-0.12309228355441448"/>
    <x v="63"/>
    <n v="266.27272727272725"/>
    <e v="#N/A"/>
    <e v="#N/A"/>
    <x v="3"/>
  </r>
  <r>
    <n v="469"/>
    <n v="171"/>
    <n v="336"/>
    <n v="4"/>
    <n v="1344"/>
    <d v="2023-04-05T00:00:00"/>
    <s v="Мосмарт"/>
    <n v="148"/>
    <x v="8"/>
    <n v="263.81578947368422"/>
    <n v="0.27361596009975053"/>
    <x v="8"/>
    <n v="291.45454545454544"/>
    <e v="#N/A"/>
    <e v="#N/A"/>
    <x v="4"/>
  </r>
  <r>
    <n v="470"/>
    <n v="70"/>
    <n v="407"/>
    <n v="2"/>
    <n v="814"/>
    <d v="2023-09-28T00:00:00"/>
    <s v="Мираторг"/>
    <n v="334"/>
    <x v="13"/>
    <n v="326.27272727272725"/>
    <n v="0.24742268041237114"/>
    <x v="34"/>
    <n v="181.57142857142858"/>
    <e v="#N/A"/>
    <e v="#N/A"/>
    <x v="1"/>
  </r>
  <r>
    <n v="471"/>
    <n v="476"/>
    <n v="109"/>
    <n v="4"/>
    <n v="436"/>
    <d v="2023-06-10T00:00:00"/>
    <s v="Мираторг"/>
    <n v="335"/>
    <x v="6"/>
    <n v="310"/>
    <n v="-0.64838709677419359"/>
    <x v="60"/>
    <n v="289.88888888888891"/>
    <e v="#N/A"/>
    <e v="#N/A"/>
    <x v="1"/>
  </r>
  <r>
    <n v="472"/>
    <n v="49"/>
    <n v="412"/>
    <n v="3"/>
    <n v="1236"/>
    <d v="2023-08-27T00:00:00"/>
    <s v="Перекресток"/>
    <n v="370"/>
    <x v="13"/>
    <n v="247.85714285714286"/>
    <n v="0.66224783861671477"/>
    <x v="30"/>
    <n v="317.85714285714283"/>
    <e v="#N/A"/>
    <e v="#N/A"/>
    <x v="4"/>
  </r>
  <r>
    <n v="473"/>
    <n v="7"/>
    <n v="254"/>
    <n v="2"/>
    <n v="508"/>
    <d v="2023-12-11T00:00:00"/>
    <s v="Карусель"/>
    <n v="76"/>
    <x v="11"/>
    <n v="273.9736842105263"/>
    <n v="-7.2903659590817349E-2"/>
    <x v="21"/>
    <n v="238.72222222222223"/>
    <e v="#N/A"/>
    <e v="#N/A"/>
    <x v="1"/>
  </r>
  <r>
    <n v="474"/>
    <n v="180"/>
    <n v="338"/>
    <n v="3"/>
    <n v="1014"/>
    <d v="2023-08-20T00:00:00"/>
    <s v="Билла"/>
    <n v="25"/>
    <x v="14"/>
    <n v="301.24137931034483"/>
    <n v="0.12202380952380953"/>
    <x v="58"/>
    <n v="241.83333333333334"/>
    <e v="#N/A"/>
    <e v="#N/A"/>
    <x v="1"/>
  </r>
  <r>
    <n v="475"/>
    <n v="194"/>
    <n v="268"/>
    <n v="5"/>
    <n v="1340"/>
    <d v="2024-04-26T00:00:00"/>
    <s v="Магнит"/>
    <n v="80"/>
    <x v="1"/>
    <n v="300.67857142857144"/>
    <n v="-0.10868274141822076"/>
    <x v="69"/>
    <n v="273.7"/>
    <e v="#N/A"/>
    <e v="#N/A"/>
    <x v="2"/>
  </r>
  <r>
    <n v="476"/>
    <n v="312"/>
    <n v="223"/>
    <n v="2"/>
    <n v="446"/>
    <d v="2023-03-06T00:00:00"/>
    <s v="Спар"/>
    <n v="276"/>
    <x v="16"/>
    <n v="295.64285714285717"/>
    <n v="-0.24571152452283163"/>
    <x v="51"/>
    <n v="331.16666666666669"/>
    <e v="#N/A"/>
    <e v="#N/A"/>
    <x v="3"/>
  </r>
  <r>
    <n v="477"/>
    <n v="235"/>
    <n v="455"/>
    <n v="5"/>
    <n v="2275"/>
    <d v="2023-04-22T00:00:00"/>
    <s v="Седьмой Континент"/>
    <n v="71"/>
    <x v="16"/>
    <n v="251.17857142857142"/>
    <n v="0.81146025878003702"/>
    <x v="57"/>
    <n v="316.60000000000002"/>
    <e v="#N/A"/>
    <e v="#N/A"/>
    <x v="1"/>
  </r>
  <r>
    <n v="478"/>
    <n v="399"/>
    <n v="379"/>
    <n v="1"/>
    <n v="379"/>
    <d v="2023-09-19T00:00:00"/>
    <s v="Лента"/>
    <n v="12"/>
    <x v="16"/>
    <n v="295.89285714285717"/>
    <n v="0.28086904043452021"/>
    <x v="24"/>
    <n v="281.73333333333335"/>
    <e v="#N/A"/>
    <e v="#N/A"/>
    <x v="2"/>
  </r>
  <r>
    <n v="479"/>
    <n v="494"/>
    <n v="216"/>
    <n v="3"/>
    <n v="648"/>
    <d v="2023-03-24T00:00:00"/>
    <s v="Седьмой Континент"/>
    <n v="9"/>
    <x v="11"/>
    <n v="269.44736842105266"/>
    <n v="-0.19835921476706719"/>
    <x v="47"/>
    <n v="271"/>
    <e v="#N/A"/>
    <e v="#N/A"/>
    <x v="3"/>
  </r>
  <r>
    <n v="480"/>
    <n v="458"/>
    <n v="469"/>
    <n v="4"/>
    <n v="1876"/>
    <d v="2024-04-29T00:00:00"/>
    <s v="Билла"/>
    <n v="51"/>
    <x v="3"/>
    <n v="284.41666666666669"/>
    <n v="0.64898915909756805"/>
    <x v="3"/>
    <n v="236.27586206896552"/>
    <e v="#N/A"/>
    <e v="#N/A"/>
    <x v="1"/>
  </r>
  <r>
    <n v="481"/>
    <n v="193"/>
    <n v="94"/>
    <n v="3"/>
    <n v="282"/>
    <d v="2023-06-29T00:00:00"/>
    <s v="Городской Супермаркет"/>
    <n v="370"/>
    <x v="1"/>
    <n v="282.78571428571428"/>
    <n v="-0.66759282647133111"/>
    <x v="69"/>
    <n v="273.7"/>
    <e v="#N/A"/>
    <e v="#N/A"/>
    <x v="4"/>
  </r>
  <r>
    <n v="482"/>
    <n v="450"/>
    <n v="494"/>
    <n v="4"/>
    <n v="1976"/>
    <d v="2023-03-19T00:00:00"/>
    <s v="Ароматный Мир"/>
    <n v="17"/>
    <x v="16"/>
    <n v="291.60714285714283"/>
    <n v="0.69406001224739766"/>
    <x v="24"/>
    <n v="281.73333333333335"/>
    <e v="#N/A"/>
    <e v="#N/A"/>
    <x v="3"/>
  </r>
  <r>
    <n v="483"/>
    <n v="334"/>
    <n v="309"/>
    <n v="5"/>
    <n v="1545"/>
    <d v="2023-03-18T00:00:00"/>
    <s v="Мосмарт"/>
    <n v="39"/>
    <x v="15"/>
    <n v="265.46666666666664"/>
    <n v="0.1639879457559017"/>
    <x v="41"/>
    <n v="274.77777777777777"/>
    <e v="#N/A"/>
    <e v="#N/A"/>
    <x v="2"/>
  </r>
  <r>
    <n v="484"/>
    <n v="115"/>
    <n v="118"/>
    <n v="1"/>
    <n v="118"/>
    <d v="2024-02-05T00:00:00"/>
    <s v="Дикси"/>
    <n v="481"/>
    <x v="11"/>
    <n v="271.89473684210526"/>
    <n v="-0.56600851722802936"/>
    <x v="21"/>
    <n v="238.72222222222223"/>
    <e v="#N/A"/>
    <e v="#N/A"/>
    <x v="0"/>
  </r>
  <r>
    <n v="485"/>
    <n v="163"/>
    <n v="344"/>
    <n v="1"/>
    <n v="344"/>
    <d v="2023-09-19T00:00:00"/>
    <s v="Городской Супермаркет"/>
    <n v="363"/>
    <x v="1"/>
    <n v="235.78571428571428"/>
    <n v="0.45895183277794604"/>
    <x v="13"/>
    <n v="320.84615384615387"/>
    <e v="#N/A"/>
    <e v="#N/A"/>
    <x v="1"/>
  </r>
  <r>
    <n v="486"/>
    <n v="321"/>
    <n v="322"/>
    <n v="3"/>
    <n v="966"/>
    <d v="2023-06-17T00:00:00"/>
    <s v="Мираторг"/>
    <n v="328"/>
    <x v="10"/>
    <n v="293.27777777777777"/>
    <n v="9.7935215002841414E-2"/>
    <x v="12"/>
    <n v="212.8125"/>
    <e v="#N/A"/>
    <e v="#N/A"/>
    <x v="3"/>
  </r>
  <r>
    <n v="487"/>
    <n v="129"/>
    <n v="328"/>
    <n v="4"/>
    <n v="1312"/>
    <d v="2024-01-13T00:00:00"/>
    <s v="Верный"/>
    <n v="127"/>
    <x v="10"/>
    <n v="265.77777777777777"/>
    <n v="0.23411371237458201"/>
    <x v="10"/>
    <n v="311.2"/>
    <e v="#N/A"/>
    <e v="#N/A"/>
    <x v="2"/>
  </r>
  <r>
    <n v="488"/>
    <n v="12"/>
    <n v="357"/>
    <n v="1"/>
    <n v="357"/>
    <d v="2024-03-18T00:00:00"/>
    <s v="Городской Супермаркет"/>
    <n v="221"/>
    <x v="3"/>
    <n v="243.79411764705881"/>
    <n v="0.46435034382917117"/>
    <x v="19"/>
    <n v="329.27272727272725"/>
    <e v="#N/A"/>
    <e v="#N/A"/>
    <x v="1"/>
  </r>
  <r>
    <n v="489"/>
    <n v="104"/>
    <n v="276"/>
    <n v="2"/>
    <n v="552"/>
    <d v="2024-03-21T00:00:00"/>
    <s v="Мираторг"/>
    <n v="134"/>
    <x v="9"/>
    <n v="274.44444444444446"/>
    <n v="5.6680161943318819E-3"/>
    <x v="9"/>
    <n v="257.78260869565219"/>
    <e v="#N/A"/>
    <e v="#N/A"/>
    <x v="1"/>
  </r>
  <r>
    <n v="490"/>
    <n v="61"/>
    <n v="170"/>
    <n v="2"/>
    <n v="340"/>
    <d v="2024-01-01T00:00:00"/>
    <s v="Верный"/>
    <n v="374"/>
    <x v="9"/>
    <n v="276"/>
    <n v="-0.38405797101449279"/>
    <x v="33"/>
    <n v="248.5"/>
    <e v="#N/A"/>
    <e v="#N/A"/>
    <x v="3"/>
  </r>
  <r>
    <n v="491"/>
    <n v="202"/>
    <n v="89"/>
    <n v="1"/>
    <n v="89"/>
    <d v="2024-04-07T00:00:00"/>
    <s v="Бристоль"/>
    <n v="441"/>
    <x v="4"/>
    <n v="266.05263157894734"/>
    <n v="-0.66547972304648861"/>
    <x v="25"/>
    <n v="303.8235294117647"/>
    <e v="#N/A"/>
    <e v="#N/A"/>
    <x v="1"/>
  </r>
  <r>
    <n v="492"/>
    <n v="464"/>
    <n v="134"/>
    <n v="1"/>
    <n v="134"/>
    <d v="2023-06-01T00:00:00"/>
    <s v="Бристоль"/>
    <n v="220"/>
    <x v="11"/>
    <n v="198.02702702702703"/>
    <n v="-0.32332468950457216"/>
    <x v="47"/>
    <n v="271"/>
    <e v="#N/A"/>
    <e v="#N/A"/>
    <x v="3"/>
  </r>
  <r>
    <n v="493"/>
    <n v="335"/>
    <n v="436"/>
    <n v="1"/>
    <n v="436"/>
    <d v="2024-04-25T00:00:00"/>
    <s v="Мираторг"/>
    <n v="235"/>
    <x v="16"/>
    <n v="300"/>
    <n v="0.45333333333333337"/>
    <x v="51"/>
    <n v="331.16666666666669"/>
    <e v="#N/A"/>
    <e v="#N/A"/>
    <x v="4"/>
  </r>
  <r>
    <n v="494"/>
    <n v="15"/>
    <n v="318"/>
    <n v="5"/>
    <n v="1590"/>
    <d v="2023-02-25T00:00:00"/>
    <s v="Ашан"/>
    <n v="323"/>
    <x v="0"/>
    <n v="249.57692307692307"/>
    <n v="0.27415626444752661"/>
    <x v="68"/>
    <n v="215.85714285714286"/>
    <e v="#N/A"/>
    <e v="#N/A"/>
    <x v="1"/>
  </r>
  <r>
    <n v="495"/>
    <n v="441"/>
    <n v="183"/>
    <n v="1"/>
    <n v="183"/>
    <d v="2023-11-05T00:00:00"/>
    <s v="Мираторг"/>
    <n v="296"/>
    <x v="8"/>
    <n v="283.25714285714287"/>
    <n v="-0.3539439176921525"/>
    <x v="14"/>
    <n v="260.15789473684208"/>
    <e v="#N/A"/>
    <e v="#N/A"/>
    <x v="2"/>
  </r>
  <r>
    <n v="496"/>
    <n v="149"/>
    <n v="448"/>
    <n v="2"/>
    <n v="896"/>
    <d v="2023-05-23T00:00:00"/>
    <s v="Перекресток"/>
    <n v="206"/>
    <x v="17"/>
    <n v="247.17241379310346"/>
    <n v="0.8125"/>
    <x v="35"/>
    <n v="250.25925925925927"/>
    <e v="#N/A"/>
    <e v="#N/A"/>
    <x v="3"/>
  </r>
  <r>
    <n v="497"/>
    <n v="490"/>
    <n v="58"/>
    <n v="4"/>
    <n v="232"/>
    <d v="2023-10-17T00:00:00"/>
    <s v="Ашан"/>
    <n v="255"/>
    <x v="11"/>
    <n v="269.43243243243245"/>
    <n v="-0.78473267128097102"/>
    <x v="47"/>
    <n v="271"/>
    <e v="#N/A"/>
    <e v="#N/A"/>
    <x v="1"/>
  </r>
  <r>
    <n v="498"/>
    <n v="90"/>
    <n v="162"/>
    <n v="3"/>
    <n v="486"/>
    <d v="2023-10-08T00:00:00"/>
    <s v="Мираторг"/>
    <n v="88"/>
    <x v="7"/>
    <n v="224.13043478260869"/>
    <n v="-0.27720659553831228"/>
    <x v="59"/>
    <n v="256.89999999999998"/>
    <e v="#N/A"/>
    <e v="#N/A"/>
    <x v="1"/>
  </r>
  <r>
    <n v="499"/>
    <n v="396"/>
    <n v="482"/>
    <n v="2"/>
    <n v="964"/>
    <d v="2024-04-26T00:00:00"/>
    <s v="Билла"/>
    <n v="362"/>
    <x v="15"/>
    <n v="323.86666666666667"/>
    <n v="0.48826677645121452"/>
    <x v="41"/>
    <n v="274.77777777777777"/>
    <e v="#N/A"/>
    <e v="#N/A"/>
    <x v="1"/>
  </r>
  <r>
    <n v="500"/>
    <n v="323"/>
    <n v="64"/>
    <n v="4"/>
    <n v="256"/>
    <d v="2024-02-27T00:00:00"/>
    <s v="Дикси"/>
    <n v="265"/>
    <x v="6"/>
    <n v="244.94444444444446"/>
    <n v="-0.73871626219097308"/>
    <x v="6"/>
    <n v="260.64705882352939"/>
    <e v="#N/A"/>
    <e v="#N/A"/>
    <x v="1"/>
  </r>
  <r>
    <n v="501"/>
    <n v="451"/>
    <n v="187"/>
    <n v="4"/>
    <n v="748"/>
    <d v="2023-08-22T00:00:00"/>
    <s v="Метро"/>
    <n v="164"/>
    <x v="13"/>
    <n v="287.05263157894734"/>
    <n v="-0.34855152181884852"/>
    <x v="20"/>
    <n v="269.70588235294116"/>
    <e v="#N/A"/>
    <e v="#N/A"/>
    <x v="2"/>
  </r>
  <r>
    <n v="502"/>
    <n v="348"/>
    <n v="461"/>
    <n v="3"/>
    <n v="1383"/>
    <d v="2024-02-22T00:00:00"/>
    <s v="Лента"/>
    <n v="364"/>
    <x v="14"/>
    <n v="294.20833333333331"/>
    <n v="0.56691686729924951"/>
    <x v="63"/>
    <n v="266.27272727272725"/>
    <e v="#N/A"/>
    <e v="#N/A"/>
    <x v="1"/>
  </r>
  <r>
    <n v="503"/>
    <n v="111"/>
    <n v="321"/>
    <n v="5"/>
    <n v="1605"/>
    <d v="2023-07-24T00:00:00"/>
    <s v="Гиперглобус"/>
    <n v="19"/>
    <x v="0"/>
    <n v="278.32"/>
    <n v="0.15334866340902553"/>
    <x v="11"/>
    <n v="240.26666666666668"/>
    <e v="#N/A"/>
    <e v="#N/A"/>
    <x v="4"/>
  </r>
  <r>
    <n v="504"/>
    <n v="234"/>
    <n v="244"/>
    <n v="3"/>
    <n v="732"/>
    <d v="2023-06-04T00:00:00"/>
    <s v="Билла"/>
    <n v="453"/>
    <x v="8"/>
    <n v="297.81818181818181"/>
    <n v="-0.18070818070818073"/>
    <x v="8"/>
    <n v="291.45454545454544"/>
    <e v="#N/A"/>
    <e v="#N/A"/>
    <x v="1"/>
  </r>
  <r>
    <n v="505"/>
    <n v="336"/>
    <n v="416"/>
    <n v="2"/>
    <n v="832"/>
    <d v="2023-09-04T00:00:00"/>
    <s v="Спар"/>
    <n v="335"/>
    <x v="14"/>
    <n v="273.08333333333331"/>
    <n v="0.52334452242905116"/>
    <x v="63"/>
    <n v="266.27272727272725"/>
    <e v="#N/A"/>
    <e v="#N/A"/>
    <x v="1"/>
  </r>
  <r>
    <n v="506"/>
    <n v="441"/>
    <n v="293"/>
    <n v="3"/>
    <n v="879"/>
    <d v="2023-12-14T00:00:00"/>
    <s v="Магнит"/>
    <n v="136"/>
    <x v="8"/>
    <n v="265.87878787878788"/>
    <n v="0.10200592660132202"/>
    <x v="14"/>
    <n v="260.15789473684208"/>
    <e v="#N/A"/>
    <e v="#N/A"/>
    <x v="1"/>
  </r>
  <r>
    <n v="507"/>
    <n v="481"/>
    <n v="63"/>
    <n v="1"/>
    <n v="63"/>
    <d v="2024-01-10T00:00:00"/>
    <s v="Спар"/>
    <n v="388"/>
    <x v="14"/>
    <n v="343.29166666666669"/>
    <n v="-0.81648258283772301"/>
    <x v="22"/>
    <n v="280.23809523809524"/>
    <e v="#N/A"/>
    <e v="#N/A"/>
    <x v="1"/>
  </r>
  <r>
    <n v="508"/>
    <n v="403"/>
    <n v="240"/>
    <n v="1"/>
    <n v="240"/>
    <d v="2024-03-08T00:00:00"/>
    <s v="Городской Супермаркет"/>
    <n v="341"/>
    <x v="8"/>
    <n v="253.53125"/>
    <n v="-5.3371132749907568E-2"/>
    <x v="52"/>
    <n v="243.3"/>
    <e v="#N/A"/>
    <e v="#N/A"/>
    <x v="1"/>
  </r>
  <r>
    <n v="509"/>
    <n v="137"/>
    <n v="432"/>
    <n v="5"/>
    <n v="2160"/>
    <d v="2023-07-24T00:00:00"/>
    <s v="О'кей"/>
    <n v="185"/>
    <x v="12"/>
    <n v="278.40909090909093"/>
    <n v="0.55167346938775497"/>
    <x v="18"/>
    <n v="253.6875"/>
    <e v="#N/A"/>
    <e v="#N/A"/>
    <x v="2"/>
  </r>
  <r>
    <n v="510"/>
    <n v="246"/>
    <n v="196"/>
    <n v="5"/>
    <n v="980"/>
    <d v="2023-08-30T00:00:00"/>
    <s v="Мосмарт"/>
    <n v="437"/>
    <x v="11"/>
    <n v="309"/>
    <n v="-0.36569579288025889"/>
    <x v="21"/>
    <n v="238.72222222222223"/>
    <e v="#N/A"/>
    <e v="#N/A"/>
    <x v="2"/>
  </r>
  <r>
    <n v="511"/>
    <n v="4"/>
    <n v="493"/>
    <n v="4"/>
    <n v="1972"/>
    <d v="2023-08-17T00:00:00"/>
    <s v="Перекресток"/>
    <n v="263"/>
    <x v="13"/>
    <n v="293.26315789473682"/>
    <n v="0.68108399138549913"/>
    <x v="20"/>
    <n v="269.70588235294116"/>
    <e v="#N/A"/>
    <e v="#N/A"/>
    <x v="1"/>
  </r>
  <r>
    <n v="512"/>
    <n v="484"/>
    <n v="436"/>
    <n v="2"/>
    <n v="872"/>
    <d v="2024-04-23T00:00:00"/>
    <s v="Мосмарт"/>
    <n v="358"/>
    <x v="2"/>
    <n v="309.57692307692309"/>
    <n v="0.40837371102000231"/>
    <x v="31"/>
    <n v="323.07692307692309"/>
    <e v="#N/A"/>
    <e v="#N/A"/>
    <x v="4"/>
  </r>
  <r>
    <n v="513"/>
    <n v="60"/>
    <n v="412"/>
    <n v="5"/>
    <n v="2060"/>
    <d v="2023-01-04T00:00:00"/>
    <s v="Гиперглобус"/>
    <n v="377"/>
    <x v="7"/>
    <n v="283.72727272727275"/>
    <n v="0.45209868631848749"/>
    <x v="7"/>
    <n v="276.21052631578948"/>
    <e v="#N/A"/>
    <e v="#N/A"/>
    <x v="2"/>
  </r>
  <r>
    <n v="514"/>
    <n v="477"/>
    <n v="117"/>
    <n v="3"/>
    <n v="351"/>
    <d v="2023-11-17T00:00:00"/>
    <s v="Ароматный Мир"/>
    <n v="450"/>
    <x v="3"/>
    <n v="260.969696969697"/>
    <n v="-0.55167208546214597"/>
    <x v="3"/>
    <n v="236.27586206896552"/>
    <e v="#N/A"/>
    <e v="#N/A"/>
    <x v="4"/>
  </r>
  <r>
    <n v="515"/>
    <n v="174"/>
    <n v="301"/>
    <n v="4"/>
    <n v="1204"/>
    <d v="2024-03-31T00:00:00"/>
    <s v="Мираторг"/>
    <n v="210"/>
    <x v="8"/>
    <n v="274"/>
    <n v="9.8540145985401395E-2"/>
    <x v="52"/>
    <n v="243.3"/>
    <e v="#N/A"/>
    <e v="#N/A"/>
    <x v="1"/>
  </r>
  <r>
    <n v="516"/>
    <n v="240"/>
    <n v="156"/>
    <n v="4"/>
    <n v="624"/>
    <d v="2024-01-26T00:00:00"/>
    <s v="Ароматный Мир"/>
    <n v="67"/>
    <x v="3"/>
    <n v="247.45454545454547"/>
    <n v="-0.36958119030124914"/>
    <x v="3"/>
    <n v="236.27586206896552"/>
    <e v="#N/A"/>
    <e v="#N/A"/>
    <x v="3"/>
  </r>
  <r>
    <n v="517"/>
    <n v="299"/>
    <n v="141"/>
    <n v="4"/>
    <n v="564"/>
    <d v="2023-12-09T00:00:00"/>
    <s v="Лента"/>
    <n v="125"/>
    <x v="8"/>
    <n v="303.09375"/>
    <n v="-0.53479740179399937"/>
    <x v="14"/>
    <n v="260.15789473684208"/>
    <e v="#N/A"/>
    <e v="#N/A"/>
    <x v="3"/>
  </r>
  <r>
    <n v="518"/>
    <n v="481"/>
    <n v="463"/>
    <n v="2"/>
    <n v="926"/>
    <d v="2023-09-02T00:00:00"/>
    <s v="О'кей"/>
    <n v="213"/>
    <x v="14"/>
    <n v="257"/>
    <n v="0.80155642023346307"/>
    <x v="22"/>
    <n v="280.23809523809524"/>
    <e v="#N/A"/>
    <e v="#N/A"/>
    <x v="2"/>
  </r>
  <r>
    <n v="519"/>
    <n v="213"/>
    <n v="432"/>
    <n v="3"/>
    <n v="1296"/>
    <d v="2023-09-27T00:00:00"/>
    <s v="Пятерочка"/>
    <n v="254"/>
    <x v="0"/>
    <n v="305.54166666666669"/>
    <n v="0.41388244920223638"/>
    <x v="0"/>
    <n v="240.5"/>
    <e v="#N/A"/>
    <e v="#N/A"/>
    <x v="4"/>
  </r>
  <r>
    <n v="520"/>
    <n v="484"/>
    <n v="238"/>
    <n v="2"/>
    <n v="476"/>
    <d v="2024-03-13T00:00:00"/>
    <s v="Мираторг"/>
    <n v="252"/>
    <x v="2"/>
    <n v="234.03846153846155"/>
    <n v="1.692686935086285E-2"/>
    <x v="31"/>
    <n v="323.07692307692309"/>
    <e v="#N/A"/>
    <e v="#N/A"/>
    <x v="1"/>
  </r>
  <r>
    <n v="521"/>
    <n v="479"/>
    <n v="131"/>
    <n v="5"/>
    <n v="655"/>
    <d v="2023-02-08T00:00:00"/>
    <s v="Спар"/>
    <n v="164"/>
    <x v="4"/>
    <n v="264.38888888888891"/>
    <n v="-0.50451775583105696"/>
    <x v="56"/>
    <n v="247.66666666666666"/>
    <e v="#N/A"/>
    <e v="#N/A"/>
    <x v="2"/>
  </r>
  <r>
    <n v="522"/>
    <n v="159"/>
    <n v="225"/>
    <n v="1"/>
    <n v="225"/>
    <d v="2023-03-31T00:00:00"/>
    <s v="Пятерочка"/>
    <n v="258"/>
    <x v="18"/>
    <n v="284.29411764705884"/>
    <n v="-0.20856610800744879"/>
    <x v="61"/>
    <n v="274.28571428571428"/>
    <e v="#N/A"/>
    <e v="#N/A"/>
    <x v="4"/>
  </r>
  <r>
    <n v="523"/>
    <n v="110"/>
    <n v="279"/>
    <n v="1"/>
    <n v="279"/>
    <d v="2024-01-20T00:00:00"/>
    <s v="Лента"/>
    <n v="290"/>
    <x v="3"/>
    <n v="283.84375"/>
    <n v="-1.7064846416382284E-2"/>
    <x v="16"/>
    <n v="276.67567567567568"/>
    <e v="#N/A"/>
    <e v="#N/A"/>
    <x v="1"/>
  </r>
  <r>
    <n v="524"/>
    <n v="224"/>
    <n v="161"/>
    <n v="2"/>
    <n v="322"/>
    <d v="2023-09-08T00:00:00"/>
    <s v="Лента"/>
    <n v="336"/>
    <x v="14"/>
    <n v="254.45833333333334"/>
    <n v="-0.36728344522678891"/>
    <x v="22"/>
    <n v="280.23809523809524"/>
    <e v="#N/A"/>
    <e v="#N/A"/>
    <x v="2"/>
  </r>
  <r>
    <n v="525"/>
    <n v="126"/>
    <n v="267"/>
    <n v="1"/>
    <n v="267"/>
    <d v="2023-03-04T00:00:00"/>
    <s v="Магнит"/>
    <n v="437"/>
    <x v="0"/>
    <n v="284.75"/>
    <n v="-6.2335381913959598E-2"/>
    <x v="45"/>
    <n v="293.41176470588238"/>
    <e v="#N/A"/>
    <e v="#N/A"/>
    <x v="2"/>
  </r>
  <r>
    <n v="526"/>
    <n v="344"/>
    <n v="110"/>
    <n v="4"/>
    <n v="440"/>
    <d v="2023-12-24T00:00:00"/>
    <s v="Седьмой Континент"/>
    <n v="294"/>
    <x v="5"/>
    <n v="272.14814814814815"/>
    <n v="-0.59580838323353302"/>
    <x v="32"/>
    <n v="254.18181818181819"/>
    <e v="#N/A"/>
    <e v="#N/A"/>
    <x v="1"/>
  </r>
  <r>
    <n v="527"/>
    <n v="447"/>
    <n v="316"/>
    <n v="1"/>
    <n v="316"/>
    <d v="2023-07-14T00:00:00"/>
    <s v="Гиперглобус"/>
    <n v="297"/>
    <x v="9"/>
    <n v="274.16000000000003"/>
    <n v="0.15261161365625897"/>
    <x v="33"/>
    <n v="248.5"/>
    <e v="#N/A"/>
    <e v="#N/A"/>
    <x v="2"/>
  </r>
  <r>
    <n v="528"/>
    <n v="450"/>
    <n v="228"/>
    <n v="4"/>
    <n v="912"/>
    <d v="2023-09-24T00:00:00"/>
    <s v="Мосмарт"/>
    <n v="27"/>
    <x v="16"/>
    <n v="266"/>
    <n v="-0.1428571428571429"/>
    <x v="24"/>
    <n v="281.73333333333335"/>
    <e v="#N/A"/>
    <e v="#N/A"/>
    <x v="1"/>
  </r>
  <r>
    <n v="529"/>
    <n v="60"/>
    <n v="100"/>
    <n v="1"/>
    <n v="100"/>
    <d v="2024-04-15T00:00:00"/>
    <s v="Азбука Вкуса"/>
    <n v="102"/>
    <x v="7"/>
    <n v="253.22727272727272"/>
    <n v="-0.60509782803805412"/>
    <x v="7"/>
    <n v="276.21052631578948"/>
    <e v="#N/A"/>
    <e v="#N/A"/>
    <x v="1"/>
  </r>
  <r>
    <n v="530"/>
    <n v="42"/>
    <n v="332"/>
    <n v="2"/>
    <n v="664"/>
    <d v="2024-01-10T00:00:00"/>
    <s v="Бристоль"/>
    <n v="323"/>
    <x v="13"/>
    <n v="248.22222222222223"/>
    <n v="0.33751119068934643"/>
    <x v="34"/>
    <n v="181.57142857142858"/>
    <e v="#N/A"/>
    <e v="#N/A"/>
    <x v="1"/>
  </r>
  <r>
    <n v="531"/>
    <n v="267"/>
    <n v="65"/>
    <n v="2"/>
    <n v="130"/>
    <d v="2023-08-04T00:00:00"/>
    <s v="Седьмой Континент"/>
    <n v="53"/>
    <x v="4"/>
    <n v="289.83333333333331"/>
    <n v="-0.77573317998849911"/>
    <x v="75"/>
    <n v="208"/>
    <e v="#N/A"/>
    <e v="#N/A"/>
    <x v="1"/>
  </r>
  <r>
    <n v="532"/>
    <n v="161"/>
    <n v="489"/>
    <n v="5"/>
    <n v="2445"/>
    <d v="2023-07-10T00:00:00"/>
    <s v="Карусель"/>
    <n v="143"/>
    <x v="15"/>
    <n v="326"/>
    <n v="0.5"/>
    <x v="23"/>
    <n v="318.81818181818181"/>
    <e v="#N/A"/>
    <e v="#N/A"/>
    <x v="3"/>
  </r>
  <r>
    <n v="533"/>
    <n v="83"/>
    <n v="315"/>
    <n v="2"/>
    <n v="630"/>
    <d v="2024-03-18T00:00:00"/>
    <s v="Перекресток"/>
    <n v="135"/>
    <x v="5"/>
    <n v="277"/>
    <n v="0.13718411552346566"/>
    <x v="32"/>
    <n v="254.18181818181819"/>
    <e v="#N/A"/>
    <e v="#N/A"/>
    <x v="0"/>
  </r>
  <r>
    <n v="534"/>
    <n v="315"/>
    <n v="348"/>
    <n v="2"/>
    <n v="696"/>
    <d v="2023-03-17T00:00:00"/>
    <s v="Спар"/>
    <n v="402"/>
    <x v="9"/>
    <n v="237.12"/>
    <n v="0.46761133603238858"/>
    <x v="43"/>
    <n v="287.10000000000002"/>
    <e v="#N/A"/>
    <e v="#N/A"/>
    <x v="3"/>
  </r>
  <r>
    <n v="535"/>
    <n v="121"/>
    <n v="77"/>
    <n v="1"/>
    <n v="77"/>
    <d v="2023-05-01T00:00:00"/>
    <s v="Верный"/>
    <n v="279"/>
    <x v="14"/>
    <n v="273"/>
    <n v="-0.71794871794871795"/>
    <x v="22"/>
    <n v="280.23809523809524"/>
    <e v="#N/A"/>
    <e v="#N/A"/>
    <x v="1"/>
  </r>
  <r>
    <n v="536"/>
    <n v="371"/>
    <n v="62"/>
    <n v="5"/>
    <n v="310"/>
    <d v="2024-02-08T00:00:00"/>
    <s v="Городской Супермаркет"/>
    <n v="385"/>
    <x v="0"/>
    <n v="233.04166666666666"/>
    <n v="-0.73395315573037723"/>
    <x v="45"/>
    <n v="293.41176470588238"/>
    <e v="#N/A"/>
    <e v="#N/A"/>
    <x v="2"/>
  </r>
  <r>
    <n v="537"/>
    <n v="169"/>
    <n v="429"/>
    <n v="2"/>
    <n v="858"/>
    <d v="2023-12-29T00:00:00"/>
    <s v="Ашан"/>
    <n v="326"/>
    <x v="12"/>
    <n v="245.0952380952381"/>
    <n v="0.75034000388575861"/>
    <x v="65"/>
    <n v="258.30769230769232"/>
    <e v="#N/A"/>
    <e v="#N/A"/>
    <x v="1"/>
  </r>
  <r>
    <n v="538"/>
    <n v="433"/>
    <n v="115"/>
    <n v="4"/>
    <n v="460"/>
    <d v="2023-10-04T00:00:00"/>
    <s v="Седьмой Континент"/>
    <n v="138"/>
    <x v="6"/>
    <n v="306.625"/>
    <n v="-0.62494904198940071"/>
    <x v="6"/>
    <n v="260.64705882352939"/>
    <e v="#N/A"/>
    <e v="#N/A"/>
    <x v="1"/>
  </r>
  <r>
    <n v="539"/>
    <n v="43"/>
    <n v="158"/>
    <n v="5"/>
    <n v="790"/>
    <d v="2024-04-15T00:00:00"/>
    <s v="Перекресток"/>
    <n v="271"/>
    <x v="2"/>
    <n v="255.61538461538461"/>
    <n v="-0.38188383990370145"/>
    <x v="31"/>
    <n v="323.07692307692309"/>
    <e v="#N/A"/>
    <e v="#N/A"/>
    <x v="3"/>
  </r>
  <r>
    <n v="540"/>
    <n v="453"/>
    <n v="318"/>
    <n v="4"/>
    <n v="1272"/>
    <d v="2024-03-04T00:00:00"/>
    <s v="Перекресток"/>
    <n v="408"/>
    <x v="3"/>
    <n v="275.375"/>
    <n v="0.15478892419428059"/>
    <x v="19"/>
    <n v="329.27272727272725"/>
    <e v="#N/A"/>
    <e v="#N/A"/>
    <x v="4"/>
  </r>
  <r>
    <n v="541"/>
    <n v="403"/>
    <n v="184"/>
    <n v="5"/>
    <n v="920"/>
    <d v="2024-03-27T00:00:00"/>
    <s v="Верный"/>
    <n v="444"/>
    <x v="8"/>
    <n v="263.2"/>
    <n v="-0.30091185410334342"/>
    <x v="52"/>
    <n v="243.3"/>
    <e v="#N/A"/>
    <e v="#N/A"/>
    <x v="2"/>
  </r>
  <r>
    <n v="542"/>
    <n v="248"/>
    <n v="497"/>
    <n v="2"/>
    <n v="994"/>
    <d v="2023-05-05T00:00:00"/>
    <s v="Гиперглобус"/>
    <n v="116"/>
    <x v="17"/>
    <n v="234.11111111111111"/>
    <n v="1.1229235880398671"/>
    <x v="66"/>
    <n v="273.625"/>
    <e v="#N/A"/>
    <e v="#N/A"/>
    <x v="2"/>
  </r>
  <r>
    <n v="543"/>
    <n v="492"/>
    <n v="469"/>
    <n v="4"/>
    <n v="1876"/>
    <d v="2024-04-04T00:00:00"/>
    <s v="Городской Супермаркет"/>
    <n v="38"/>
    <x v="6"/>
    <n v="275"/>
    <n v="0.70545454545454556"/>
    <x v="54"/>
    <n v="292.66666666666669"/>
    <e v="#N/A"/>
    <e v="#N/A"/>
    <x v="2"/>
  </r>
  <r>
    <n v="544"/>
    <n v="428"/>
    <n v="263"/>
    <n v="4"/>
    <n v="1052"/>
    <d v="2024-04-03T00:00:00"/>
    <s v="О'кей"/>
    <n v="136"/>
    <x v="17"/>
    <n v="254.7037037037037"/>
    <n v="3.2572342591246306E-2"/>
    <x v="35"/>
    <n v="250.25925925925927"/>
    <e v="#N/A"/>
    <e v="#N/A"/>
    <x v="1"/>
  </r>
  <r>
    <n v="545"/>
    <n v="91"/>
    <n v="335"/>
    <n v="2"/>
    <n v="670"/>
    <d v="2023-09-17T00:00:00"/>
    <s v="Ароматный Мир"/>
    <n v="310"/>
    <x v="11"/>
    <n v="293.8125"/>
    <n v="0.14018293980004248"/>
    <x v="47"/>
    <n v="271"/>
    <e v="#N/A"/>
    <e v="#N/A"/>
    <x v="3"/>
  </r>
  <r>
    <n v="546"/>
    <n v="122"/>
    <n v="309"/>
    <n v="3"/>
    <n v="927"/>
    <d v="2023-05-27T00:00:00"/>
    <s v="Метро"/>
    <n v="263"/>
    <x v="12"/>
    <n v="248.2"/>
    <n v="0.24496373892022572"/>
    <x v="50"/>
    <n v="280.66666666666669"/>
    <e v="#N/A"/>
    <e v="#N/A"/>
    <x v="1"/>
  </r>
  <r>
    <n v="547"/>
    <n v="444"/>
    <n v="59"/>
    <n v="2"/>
    <n v="118"/>
    <d v="2023-12-03T00:00:00"/>
    <s v="Азбука Вкуса"/>
    <n v="381"/>
    <x v="9"/>
    <n v="267.64"/>
    <n v="-0.7795546256164998"/>
    <x v="33"/>
    <n v="248.5"/>
    <e v="#N/A"/>
    <e v="#N/A"/>
    <x v="4"/>
  </r>
  <r>
    <n v="548"/>
    <n v="334"/>
    <n v="459"/>
    <n v="5"/>
    <n v="2295"/>
    <d v="2023-08-08T00:00:00"/>
    <s v="Бристоль"/>
    <n v="167"/>
    <x v="15"/>
    <n v="230.69230769230768"/>
    <n v="0.98966322107369131"/>
    <x v="41"/>
    <n v="274.77777777777777"/>
    <e v="#N/A"/>
    <e v="#N/A"/>
    <x v="0"/>
  </r>
  <r>
    <n v="549"/>
    <n v="431"/>
    <n v="149"/>
    <n v="5"/>
    <n v="745"/>
    <d v="2023-12-11T00:00:00"/>
    <s v="Ароматный Мир"/>
    <n v="12"/>
    <x v="4"/>
    <n v="234.41176470588235"/>
    <n v="-0.364366373902133"/>
    <x v="56"/>
    <n v="247.66666666666666"/>
    <e v="#N/A"/>
    <e v="#N/A"/>
    <x v="2"/>
  </r>
  <r>
    <n v="550"/>
    <n v="62"/>
    <n v="88"/>
    <n v="1"/>
    <n v="88"/>
    <d v="2023-01-24T00:00:00"/>
    <s v="Мираторг"/>
    <n v="44"/>
    <x v="6"/>
    <n v="256.125"/>
    <n v="-0.65641776476329916"/>
    <x v="60"/>
    <n v="289.88888888888891"/>
    <e v="#N/A"/>
    <e v="#N/A"/>
    <x v="1"/>
  </r>
  <r>
    <n v="551"/>
    <n v="458"/>
    <n v="79"/>
    <n v="2"/>
    <n v="158"/>
    <d v="2023-04-07T00:00:00"/>
    <s v="О'кей"/>
    <n v="133"/>
    <x v="3"/>
    <n v="258.09375"/>
    <n v="-0.69390967429470884"/>
    <x v="3"/>
    <n v="236.27586206896552"/>
    <e v="#N/A"/>
    <e v="#N/A"/>
    <x v="0"/>
  </r>
  <r>
    <n v="552"/>
    <n v="119"/>
    <n v="369"/>
    <n v="2"/>
    <n v="738"/>
    <d v="2023-06-28T00:00:00"/>
    <s v="Билла"/>
    <n v="21"/>
    <x v="2"/>
    <n v="306.52"/>
    <n v="0.20383661751272353"/>
    <x v="31"/>
    <n v="323.07692307692309"/>
    <e v="#N/A"/>
    <e v="#N/A"/>
    <x v="1"/>
  </r>
  <r>
    <n v="553"/>
    <n v="388"/>
    <n v="107"/>
    <n v="1"/>
    <n v="107"/>
    <d v="2023-07-30T00:00:00"/>
    <s v="Спар"/>
    <n v="179"/>
    <x v="6"/>
    <n v="297.5"/>
    <n v="-0.64033613445378146"/>
    <x v="6"/>
    <n v="260.64705882352939"/>
    <e v="#N/A"/>
    <e v="#N/A"/>
    <x v="3"/>
  </r>
  <r>
    <n v="554"/>
    <n v="303"/>
    <n v="258"/>
    <n v="4"/>
    <n v="1032"/>
    <d v="2023-05-30T00:00:00"/>
    <s v="Лента"/>
    <n v="300"/>
    <x v="12"/>
    <n v="283.35000000000002"/>
    <n v="-8.9465325569084264E-2"/>
    <x v="65"/>
    <n v="258.30769230769232"/>
    <e v="#N/A"/>
    <e v="#N/A"/>
    <x v="1"/>
  </r>
  <r>
    <n v="555"/>
    <n v="160"/>
    <n v="400"/>
    <n v="3"/>
    <n v="1200"/>
    <d v="2023-09-12T00:00:00"/>
    <s v="Азбука Вкуса"/>
    <n v="134"/>
    <x v="18"/>
    <n v="171.4"/>
    <n v="1.3337222870478413"/>
    <x v="34"/>
    <n v="250.30769230769232"/>
    <e v="#N/A"/>
    <e v="#N/A"/>
    <x v="1"/>
  </r>
  <r>
    <n v="556"/>
    <n v="66"/>
    <n v="230"/>
    <n v="2"/>
    <n v="460"/>
    <d v="2023-05-28T00:00:00"/>
    <s v="Пятерочка"/>
    <n v="391"/>
    <x v="7"/>
    <n v="296.8095238095238"/>
    <n v="-0.22509225092250917"/>
    <x v="39"/>
    <n v="222.2"/>
    <e v="#N/A"/>
    <e v="#N/A"/>
    <x v="1"/>
  </r>
  <r>
    <n v="557"/>
    <n v="125"/>
    <n v="187"/>
    <n v="5"/>
    <n v="935"/>
    <d v="2023-04-11T00:00:00"/>
    <s v="Ароматный Мир"/>
    <n v="54"/>
    <x v="13"/>
    <n v="239.70588235294119"/>
    <n v="-0.21987730061349697"/>
    <x v="61"/>
    <n v="187"/>
    <e v="#N/A"/>
    <e v="#N/A"/>
    <x v="4"/>
  </r>
  <r>
    <n v="558"/>
    <n v="280"/>
    <n v="234"/>
    <n v="2"/>
    <n v="468"/>
    <d v="2023-06-11T00:00:00"/>
    <s v="Спар"/>
    <n v="19"/>
    <x v="11"/>
    <n v="298.78125"/>
    <n v="-0.21681832444304994"/>
    <x v="21"/>
    <n v="238.72222222222223"/>
    <e v="#N/A"/>
    <e v="#N/A"/>
    <x v="4"/>
  </r>
  <r>
    <n v="559"/>
    <n v="309"/>
    <n v="368"/>
    <n v="3"/>
    <n v="1104"/>
    <d v="2023-02-03T00:00:00"/>
    <s v="Мосмарт"/>
    <n v="340"/>
    <x v="17"/>
    <n v="256.96296296296299"/>
    <n v="0.43211300086480242"/>
    <x v="27"/>
    <n v="288.23809523809524"/>
    <e v="#N/A"/>
    <e v="#N/A"/>
    <x v="4"/>
  </r>
  <r>
    <n v="560"/>
    <n v="317"/>
    <n v="267"/>
    <n v="3"/>
    <n v="801"/>
    <d v="2024-04-14T00:00:00"/>
    <s v="Ашан"/>
    <n v="71"/>
    <x v="5"/>
    <n v="215.92592592592592"/>
    <n v="0.23653516295025723"/>
    <x v="5"/>
    <n v="281.96875"/>
    <e v="#N/A"/>
    <e v="#N/A"/>
    <x v="1"/>
  </r>
  <r>
    <n v="561"/>
    <n v="260"/>
    <n v="370"/>
    <n v="5"/>
    <n v="1850"/>
    <d v="2023-02-01T00:00:00"/>
    <s v="Лента"/>
    <n v="102"/>
    <x v="1"/>
    <n v="283.48"/>
    <n v="0.30520671652321152"/>
    <x v="13"/>
    <n v="320.84615384615387"/>
    <e v="#N/A"/>
    <e v="#N/A"/>
    <x v="1"/>
  </r>
  <r>
    <n v="562"/>
    <n v="448"/>
    <n v="170"/>
    <n v="1"/>
    <n v="170"/>
    <d v="2023-05-29T00:00:00"/>
    <s v="Ашан"/>
    <n v="43"/>
    <x v="9"/>
    <n v="268.24"/>
    <n v="-0.36623918878616168"/>
    <x v="9"/>
    <n v="257.78260869565219"/>
    <e v="#N/A"/>
    <e v="#N/A"/>
    <x v="3"/>
  </r>
  <r>
    <n v="563"/>
    <n v="158"/>
    <n v="71"/>
    <n v="2"/>
    <n v="142"/>
    <d v="2023-05-05T00:00:00"/>
    <s v="Карусель"/>
    <n v="29"/>
    <x v="0"/>
    <n v="260.6521739130435"/>
    <n v="-0.72760633861551294"/>
    <x v="11"/>
    <n v="240.26666666666668"/>
    <e v="#N/A"/>
    <e v="#N/A"/>
    <x v="3"/>
  </r>
  <r>
    <n v="564"/>
    <n v="274"/>
    <n v="472"/>
    <n v="3"/>
    <n v="1416"/>
    <d v="2024-04-26T00:00:00"/>
    <s v="Дикси"/>
    <n v="272"/>
    <x v="15"/>
    <n v="302"/>
    <n v="0.5629139072847682"/>
    <x v="23"/>
    <n v="318.81818181818181"/>
    <e v="#N/A"/>
    <e v="#N/A"/>
    <x v="1"/>
  </r>
  <r>
    <n v="565"/>
    <n v="471"/>
    <n v="294"/>
    <n v="2"/>
    <n v="588"/>
    <d v="2023-07-05T00:00:00"/>
    <s v="Верный"/>
    <n v="370"/>
    <x v="4"/>
    <n v="273.1764705882353"/>
    <n v="7.622739018087854E-2"/>
    <x v="4"/>
    <n v="159.19999999999999"/>
    <e v="#N/A"/>
    <e v="#N/A"/>
    <x v="4"/>
  </r>
  <r>
    <n v="566"/>
    <n v="398"/>
    <n v="65"/>
    <n v="4"/>
    <n v="260"/>
    <d v="2023-05-09T00:00:00"/>
    <s v="Мосмарт"/>
    <n v="165"/>
    <x v="5"/>
    <n v="311.5"/>
    <n v="-0.7913322632423756"/>
    <x v="5"/>
    <n v="281.96875"/>
    <e v="#N/A"/>
    <e v="#N/A"/>
    <x v="2"/>
  </r>
  <r>
    <n v="567"/>
    <n v="395"/>
    <n v="454"/>
    <n v="5"/>
    <n v="2270"/>
    <d v="2023-12-18T00:00:00"/>
    <s v="Спар"/>
    <n v="147"/>
    <x v="1"/>
    <n v="254.64"/>
    <n v="0.78290920515237206"/>
    <x v="64"/>
    <n v="236.91666666666666"/>
    <e v="#N/A"/>
    <e v="#N/A"/>
    <x v="1"/>
  </r>
  <r>
    <n v="568"/>
    <n v="424"/>
    <n v="472"/>
    <n v="3"/>
    <n v="1416"/>
    <d v="2024-05-11T00:00:00"/>
    <s v="О'кей"/>
    <n v="181"/>
    <x v="2"/>
    <n v="309.13043478260869"/>
    <n v="0.52686357243319271"/>
    <x v="31"/>
    <n v="323.07692307692309"/>
    <e v="#N/A"/>
    <e v="#N/A"/>
    <x v="4"/>
  </r>
  <r>
    <n v="569"/>
    <n v="474"/>
    <n v="261"/>
    <n v="2"/>
    <n v="522"/>
    <d v="2024-03-31T00:00:00"/>
    <s v="Азбука Вкуса"/>
    <n v="88"/>
    <x v="15"/>
    <n v="293.23076923076923"/>
    <n v="-0.10991605456453302"/>
    <x v="23"/>
    <n v="318.81818181818181"/>
    <e v="#N/A"/>
    <e v="#N/A"/>
    <x v="1"/>
  </r>
  <r>
    <n v="570"/>
    <n v="346"/>
    <n v="390"/>
    <n v="5"/>
    <n v="1950"/>
    <d v="2024-04-20T00:00:00"/>
    <s v="Билла"/>
    <n v="10"/>
    <x v="8"/>
    <n v="251.92592592592592"/>
    <n v="0.54807409585416056"/>
    <x v="8"/>
    <n v="291.45454545454544"/>
    <e v="#N/A"/>
    <e v="#N/A"/>
    <x v="4"/>
  </r>
  <r>
    <n v="571"/>
    <n v="132"/>
    <n v="497"/>
    <n v="4"/>
    <n v="1988"/>
    <d v="2023-03-02T00:00:00"/>
    <s v="Азбука Вкуса"/>
    <n v="364"/>
    <x v="6"/>
    <n v="302.625"/>
    <n v="0.64229657166460141"/>
    <x v="6"/>
    <n v="260.64705882352939"/>
    <e v="#N/A"/>
    <e v="#N/A"/>
    <x v="1"/>
  </r>
  <r>
    <n v="572"/>
    <n v="17"/>
    <n v="363"/>
    <n v="4"/>
    <n v="1452"/>
    <d v="2023-09-22T00:00:00"/>
    <s v="Билла"/>
    <n v="277"/>
    <x v="7"/>
    <n v="250.25"/>
    <n v="0.4505494505494505"/>
    <x v="7"/>
    <n v="276.21052631578948"/>
    <e v="#N/A"/>
    <e v="#N/A"/>
    <x v="2"/>
  </r>
  <r>
    <n v="573"/>
    <n v="63"/>
    <n v="251"/>
    <n v="1"/>
    <n v="251"/>
    <d v="2023-06-10T00:00:00"/>
    <s v="Метро"/>
    <n v="214"/>
    <x v="6"/>
    <n v="248.375"/>
    <n v="1.0568696527428312E-2"/>
    <x v="60"/>
    <n v="289.88888888888891"/>
    <e v="#N/A"/>
    <e v="#N/A"/>
    <x v="2"/>
  </r>
  <r>
    <n v="574"/>
    <n v="89"/>
    <n v="492"/>
    <n v="2"/>
    <n v="984"/>
    <d v="2023-01-09T00:00:00"/>
    <s v="Гиперглобус"/>
    <n v="402"/>
    <x v="17"/>
    <n v="264.40740740740739"/>
    <n v="0.86076481299901952"/>
    <x v="27"/>
    <n v="288.23809523809524"/>
    <e v="#N/A"/>
    <e v="#N/A"/>
    <x v="3"/>
  </r>
  <r>
    <n v="575"/>
    <n v="260"/>
    <n v="449"/>
    <n v="1"/>
    <n v="449"/>
    <d v="2023-04-09T00:00:00"/>
    <s v="Магнит"/>
    <n v="490"/>
    <x v="1"/>
    <n v="294.26086956521738"/>
    <n v="0.52585697399527187"/>
    <x v="13"/>
    <n v="320.84615384615387"/>
    <e v="#N/A"/>
    <e v="#N/A"/>
    <x v="1"/>
  </r>
  <r>
    <n v="576"/>
    <n v="27"/>
    <n v="193"/>
    <n v="1"/>
    <n v="193"/>
    <d v="2023-05-15T00:00:00"/>
    <s v="Мосмарт"/>
    <n v="151"/>
    <x v="3"/>
    <n v="266.36666666666667"/>
    <n v="-0.27543486422225005"/>
    <x v="16"/>
    <n v="276.67567567567568"/>
    <e v="#N/A"/>
    <e v="#N/A"/>
    <x v="3"/>
  </r>
  <r>
    <n v="577"/>
    <n v="221"/>
    <n v="406"/>
    <n v="3"/>
    <n v="1218"/>
    <d v="2023-03-14T00:00:00"/>
    <s v="Азбука Вкуса"/>
    <n v="409"/>
    <x v="14"/>
    <n v="248.0952380952381"/>
    <n v="0.636468330134357"/>
    <x v="22"/>
    <n v="280.23809523809524"/>
    <e v="#N/A"/>
    <e v="#N/A"/>
    <x v="1"/>
  </r>
  <r>
    <n v="578"/>
    <n v="127"/>
    <n v="384"/>
    <n v="2"/>
    <n v="768"/>
    <d v="2023-03-25T00:00:00"/>
    <s v="Метро"/>
    <n v="348"/>
    <x v="4"/>
    <n v="305.125"/>
    <n v="0.25850061450225326"/>
    <x v="75"/>
    <n v="208"/>
    <e v="#N/A"/>
    <e v="#N/A"/>
    <x v="1"/>
  </r>
  <r>
    <n v="579"/>
    <n v="464"/>
    <n v="356"/>
    <n v="4"/>
    <n v="1424"/>
    <d v="2023-04-15T00:00:00"/>
    <s v="Метро"/>
    <n v="255"/>
    <x v="11"/>
    <n v="307.61290322580646"/>
    <n v="0.15729865771812079"/>
    <x v="47"/>
    <n v="271"/>
    <e v="#N/A"/>
    <e v="#N/A"/>
    <x v="1"/>
  </r>
  <r>
    <n v="580"/>
    <n v="426"/>
    <n v="438"/>
    <n v="1"/>
    <n v="438"/>
    <d v="2023-01-06T00:00:00"/>
    <s v="Городской Супермаркет"/>
    <n v="27"/>
    <x v="2"/>
    <n v="318.47826086956519"/>
    <n v="0.37529010238907867"/>
    <x v="46"/>
    <n v="321.63636363636363"/>
    <e v="#N/A"/>
    <e v="#N/A"/>
    <x v="1"/>
  </r>
  <r>
    <n v="581"/>
    <n v="224"/>
    <n v="232"/>
    <n v="5"/>
    <n v="1160"/>
    <d v="2024-02-10T00:00:00"/>
    <s v="Азбука Вкуса"/>
    <n v="219"/>
    <x v="14"/>
    <n v="243.38095238095238"/>
    <n v="-4.6761886127959285E-2"/>
    <x v="22"/>
    <n v="280.23809523809524"/>
    <e v="#N/A"/>
    <e v="#N/A"/>
    <x v="4"/>
  </r>
  <r>
    <n v="582"/>
    <n v="198"/>
    <n v="383"/>
    <n v="2"/>
    <n v="766"/>
    <d v="2024-04-11T00:00:00"/>
    <s v="Карусель"/>
    <n v="272"/>
    <x v="10"/>
    <n v="246.03846153846155"/>
    <n v="0.55666718774425505"/>
    <x v="15"/>
    <n v="316.58333333333331"/>
    <e v="#N/A"/>
    <e v="#N/A"/>
    <x v="1"/>
  </r>
  <r>
    <n v="583"/>
    <n v="233"/>
    <n v="419"/>
    <n v="5"/>
    <n v="2095"/>
    <d v="2024-01-13T00:00:00"/>
    <s v="Седьмой Континент"/>
    <n v="388"/>
    <x v="9"/>
    <n v="289.39999999999998"/>
    <n v="0.4478230822391156"/>
    <x v="9"/>
    <n v="257.78260869565219"/>
    <e v="#N/A"/>
    <e v="#N/A"/>
    <x v="1"/>
  </r>
  <r>
    <n v="584"/>
    <n v="355"/>
    <n v="210"/>
    <n v="1"/>
    <n v="210"/>
    <d v="2023-10-14T00:00:00"/>
    <s v="Мираторг"/>
    <n v="446"/>
    <x v="7"/>
    <n v="250.38888888888889"/>
    <n v="-0.16130463723097399"/>
    <x v="7"/>
    <n v="276.21052631578948"/>
    <e v="#N/A"/>
    <e v="#N/A"/>
    <x v="1"/>
  </r>
  <r>
    <n v="585"/>
    <n v="118"/>
    <n v="214"/>
    <n v="2"/>
    <n v="428"/>
    <d v="2023-05-12T00:00:00"/>
    <s v="Мираторг"/>
    <n v="138"/>
    <x v="0"/>
    <n v="271.85714285714283"/>
    <n v="-0.21282186022070404"/>
    <x v="0"/>
    <n v="240.5"/>
    <e v="#N/A"/>
    <e v="#N/A"/>
    <x v="1"/>
  </r>
  <r>
    <n v="586"/>
    <n v="414"/>
    <n v="115"/>
    <n v="2"/>
    <n v="230"/>
    <d v="2023-06-17T00:00:00"/>
    <s v="Спар"/>
    <n v="402"/>
    <x v="12"/>
    <n v="202.89473684210526"/>
    <n v="-0.43320363164721143"/>
    <x v="18"/>
    <n v="253.6875"/>
    <e v="#N/A"/>
    <e v="#N/A"/>
    <x v="3"/>
  </r>
  <r>
    <n v="587"/>
    <n v="405"/>
    <n v="340"/>
    <n v="1"/>
    <n v="340"/>
    <d v="2023-10-14T00:00:00"/>
    <s v="Верный"/>
    <n v="351"/>
    <x v="16"/>
    <n v="299.86666666666667"/>
    <n v="0.13383726100489102"/>
    <x v="51"/>
    <n v="331.16666666666669"/>
    <e v="#N/A"/>
    <e v="#N/A"/>
    <x v="3"/>
  </r>
  <r>
    <n v="588"/>
    <n v="313"/>
    <n v="392"/>
    <n v="5"/>
    <n v="1960"/>
    <d v="2023-07-02T00:00:00"/>
    <s v="Бристоль"/>
    <n v="40"/>
    <x v="17"/>
    <n v="287.11111111111109"/>
    <n v="0.36532507739938103"/>
    <x v="35"/>
    <n v="250.25925925925927"/>
    <e v="#N/A"/>
    <e v="#N/A"/>
    <x v="0"/>
  </r>
  <r>
    <n v="589"/>
    <n v="113"/>
    <n v="378"/>
    <n v="1"/>
    <n v="378"/>
    <d v="2023-12-17T00:00:00"/>
    <s v="Городской Супермаркет"/>
    <n v="19"/>
    <x v="5"/>
    <n v="277.77272727272725"/>
    <n v="0.36082474226804129"/>
    <x v="28"/>
    <n v="242.81818181818181"/>
    <e v="#N/A"/>
    <e v="#N/A"/>
    <x v="4"/>
  </r>
  <r>
    <n v="590"/>
    <n v="474"/>
    <n v="204"/>
    <n v="2"/>
    <n v="408"/>
    <d v="2024-02-27T00:00:00"/>
    <s v="Ароматный Мир"/>
    <n v="153"/>
    <x v="15"/>
    <n v="283.69230769230768"/>
    <n v="-0.28091106290672452"/>
    <x v="23"/>
    <n v="318.81818181818181"/>
    <e v="#N/A"/>
    <e v="#N/A"/>
    <x v="3"/>
  </r>
  <r>
    <n v="591"/>
    <n v="361"/>
    <n v="69"/>
    <n v="1"/>
    <n v="69"/>
    <d v="2023-04-05T00:00:00"/>
    <s v="Азбука Вкуса"/>
    <n v="355"/>
    <x v="10"/>
    <n v="271.11538461538464"/>
    <n v="-0.74549581500922124"/>
    <x v="12"/>
    <n v="212.8125"/>
    <e v="#N/A"/>
    <e v="#N/A"/>
    <x v="3"/>
  </r>
  <r>
    <n v="592"/>
    <n v="291"/>
    <n v="455"/>
    <n v="5"/>
    <n v="2275"/>
    <d v="2023-08-04T00:00:00"/>
    <s v="Лента"/>
    <n v="245"/>
    <x v="6"/>
    <n v="272.125"/>
    <n v="0.67202572347266876"/>
    <x v="60"/>
    <n v="289.88888888888891"/>
    <e v="#N/A"/>
    <e v="#N/A"/>
    <x v="0"/>
  </r>
  <r>
    <n v="593"/>
    <n v="360"/>
    <n v="137"/>
    <n v="2"/>
    <n v="274"/>
    <d v="2024-01-27T00:00:00"/>
    <s v="О'кей"/>
    <n v="80"/>
    <x v="1"/>
    <n v="277.5"/>
    <n v="-0.50630630630630624"/>
    <x v="64"/>
    <n v="236.91666666666666"/>
    <e v="#N/A"/>
    <e v="#N/A"/>
    <x v="2"/>
  </r>
  <r>
    <n v="594"/>
    <n v="182"/>
    <n v="152"/>
    <n v="3"/>
    <n v="456"/>
    <d v="2023-05-07T00:00:00"/>
    <s v="О'кей"/>
    <n v="466"/>
    <x v="1"/>
    <n v="279.63636363636363"/>
    <n v="-0.45643693107932382"/>
    <x v="13"/>
    <n v="320.84615384615387"/>
    <e v="#N/A"/>
    <e v="#N/A"/>
    <x v="3"/>
  </r>
  <r>
    <n v="595"/>
    <n v="490"/>
    <n v="170"/>
    <n v="5"/>
    <n v="850"/>
    <d v="2023-05-12T00:00:00"/>
    <s v="Гиперглобус"/>
    <n v="317"/>
    <x v="11"/>
    <n v="223.51612903225808"/>
    <n v="-0.23942848895944591"/>
    <x v="47"/>
    <n v="271"/>
    <e v="#N/A"/>
    <e v="#N/A"/>
    <x v="4"/>
  </r>
  <r>
    <n v="596"/>
    <n v="215"/>
    <n v="496"/>
    <n v="2"/>
    <n v="992"/>
    <d v="2024-04-22T00:00:00"/>
    <s v="Спар"/>
    <n v="342"/>
    <x v="5"/>
    <n v="307"/>
    <n v="0.61563517915309451"/>
    <x v="5"/>
    <n v="281.96875"/>
    <e v="#N/A"/>
    <e v="#N/A"/>
    <x v="0"/>
  </r>
  <r>
    <n v="597"/>
    <n v="137"/>
    <n v="411"/>
    <n v="1"/>
    <n v="411"/>
    <d v="2023-09-23T00:00:00"/>
    <s v="Азбука Вкуса"/>
    <n v="130"/>
    <x v="12"/>
    <n v="259.94444444444446"/>
    <n v="0.58110707416114549"/>
    <x v="18"/>
    <n v="253.6875"/>
    <e v="#N/A"/>
    <e v="#N/A"/>
    <x v="3"/>
  </r>
  <r>
    <n v="598"/>
    <n v="75"/>
    <n v="240"/>
    <n v="4"/>
    <n v="960"/>
    <d v="2023-08-10T00:00:00"/>
    <s v="О'кей"/>
    <n v="53"/>
    <x v="2"/>
    <n v="289.13043478260869"/>
    <n v="-0.16992481203007515"/>
    <x v="36"/>
    <n v="249.5"/>
    <e v="#N/A"/>
    <e v="#N/A"/>
    <x v="1"/>
  </r>
  <r>
    <n v="599"/>
    <n v="359"/>
    <n v="302"/>
    <n v="4"/>
    <n v="1208"/>
    <d v="2023-09-26T00:00:00"/>
    <s v="О'кей"/>
    <n v="122"/>
    <x v="10"/>
    <n v="273.53846153846155"/>
    <n v="0.10404949381327322"/>
    <x v="15"/>
    <n v="316.58333333333331"/>
    <e v="#N/A"/>
    <e v="#N/A"/>
    <x v="4"/>
  </r>
  <r>
    <n v="600"/>
    <n v="364"/>
    <n v="138"/>
    <n v="4"/>
    <n v="552"/>
    <d v="2023-11-26T00:00:00"/>
    <s v="О'кей"/>
    <n v="199"/>
    <x v="0"/>
    <n v="283.72222222222223"/>
    <n v="-0.51360877227335033"/>
    <x v="45"/>
    <n v="293.41176470588238"/>
    <e v="#N/A"/>
    <e v="#N/A"/>
    <x v="3"/>
  </r>
  <r>
    <n v="601"/>
    <n v="197"/>
    <n v="309"/>
    <n v="4"/>
    <n v="1236"/>
    <d v="2023-10-13T00:00:00"/>
    <s v="Мосмарт"/>
    <n v="52"/>
    <x v="2"/>
    <n v="244.7391304347826"/>
    <n v="0.26256883993604552"/>
    <x v="2"/>
    <n v="232.44444444444446"/>
    <e v="#N/A"/>
    <e v="#N/A"/>
    <x v="4"/>
  </r>
  <r>
    <n v="602"/>
    <n v="157"/>
    <n v="473"/>
    <n v="5"/>
    <n v="2365"/>
    <d v="2023-03-27T00:00:00"/>
    <s v="О'кей"/>
    <n v="477"/>
    <x v="11"/>
    <n v="262.29032258064518"/>
    <n v="0.80334522198991509"/>
    <x v="21"/>
    <n v="238.72222222222223"/>
    <e v="#N/A"/>
    <e v="#N/A"/>
    <x v="2"/>
  </r>
  <r>
    <n v="603"/>
    <n v="105"/>
    <n v="187"/>
    <n v="1"/>
    <n v="187"/>
    <d v="2023-04-22T00:00:00"/>
    <s v="Метро"/>
    <n v="24"/>
    <x v="12"/>
    <n v="288.05555555555554"/>
    <n v="-0.35081967213114751"/>
    <x v="50"/>
    <n v="280.66666666666669"/>
    <e v="#N/A"/>
    <e v="#N/A"/>
    <x v="1"/>
  </r>
  <r>
    <n v="604"/>
    <n v="479"/>
    <n v="314"/>
    <n v="3"/>
    <n v="942"/>
    <d v="2024-05-17T00:00:00"/>
    <s v="Перекресток"/>
    <n v="293"/>
    <x v="4"/>
    <n v="277.33333333333331"/>
    <n v="0.13221153846153855"/>
    <x v="56"/>
    <n v="247.66666666666666"/>
    <e v="#N/A"/>
    <e v="#N/A"/>
    <x v="1"/>
  </r>
  <r>
    <n v="605"/>
    <n v="285"/>
    <n v="122"/>
    <n v="5"/>
    <n v="610"/>
    <d v="2023-02-02T00:00:00"/>
    <s v="Гиперглобус"/>
    <n v="447"/>
    <x v="3"/>
    <n v="277.17241379310343"/>
    <n v="-0.55984075640706643"/>
    <x v="16"/>
    <n v="276.67567567567568"/>
    <e v="#N/A"/>
    <e v="#N/A"/>
    <x v="0"/>
  </r>
  <r>
    <n v="606"/>
    <n v="93"/>
    <n v="184"/>
    <n v="2"/>
    <n v="368"/>
    <d v="2023-09-18T00:00:00"/>
    <s v="Метро"/>
    <n v="163"/>
    <x v="8"/>
    <n v="271"/>
    <n v="-0.3210332103321033"/>
    <x v="8"/>
    <n v="291.45454545454544"/>
    <e v="#N/A"/>
    <e v="#N/A"/>
    <x v="1"/>
  </r>
  <r>
    <n v="607"/>
    <n v="199"/>
    <n v="172"/>
    <n v="3"/>
    <n v="516"/>
    <d v="2023-10-24T00:00:00"/>
    <s v="О'кей"/>
    <n v="421"/>
    <x v="3"/>
    <n v="292.51724137931035"/>
    <n v="-0.41200047153129793"/>
    <x v="3"/>
    <n v="236.27586206896552"/>
    <e v="#N/A"/>
    <e v="#N/A"/>
    <x v="3"/>
  </r>
  <r>
    <n v="608"/>
    <n v="122"/>
    <n v="482"/>
    <n v="4"/>
    <n v="1928"/>
    <d v="2023-04-22T00:00:00"/>
    <s v="Ароматный Мир"/>
    <n v="320"/>
    <x v="12"/>
    <n v="256.22222222222223"/>
    <n v="0.88117953165654805"/>
    <x v="50"/>
    <n v="280.66666666666669"/>
    <e v="#N/A"/>
    <e v="#N/A"/>
    <x v="1"/>
  </r>
  <r>
    <n v="609"/>
    <n v="415"/>
    <n v="350"/>
    <n v="1"/>
    <n v="350"/>
    <d v="2024-03-07T00:00:00"/>
    <s v="Бристоль"/>
    <n v="199"/>
    <x v="14"/>
    <n v="285.14999999999998"/>
    <n v="0.22742416272137489"/>
    <x v="22"/>
    <n v="280.23809523809524"/>
    <e v="#N/A"/>
    <e v="#N/A"/>
    <x v="3"/>
  </r>
  <r>
    <n v="610"/>
    <n v="315"/>
    <n v="232"/>
    <n v="1"/>
    <n v="232"/>
    <d v="2023-01-03T00:00:00"/>
    <s v="Карусель"/>
    <n v="247"/>
    <x v="9"/>
    <n v="273.52"/>
    <n v="-0.15179877157063459"/>
    <x v="43"/>
    <n v="287.10000000000002"/>
    <e v="#N/A"/>
    <e v="#N/A"/>
    <x v="0"/>
  </r>
  <r>
    <n v="611"/>
    <n v="25"/>
    <n v="222"/>
    <n v="1"/>
    <n v="222"/>
    <d v="2023-11-15T00:00:00"/>
    <s v="Верный"/>
    <n v="364"/>
    <x v="14"/>
    <n v="264.39999999999998"/>
    <n v="-0.16036308623298023"/>
    <x v="58"/>
    <n v="241.83333333333334"/>
    <e v="#N/A"/>
    <e v="#N/A"/>
    <x v="1"/>
  </r>
  <r>
    <n v="612"/>
    <n v="207"/>
    <n v="152"/>
    <n v="3"/>
    <n v="456"/>
    <d v="2023-10-23T00:00:00"/>
    <s v="Верный"/>
    <n v="173"/>
    <x v="0"/>
    <n v="247.83333333333334"/>
    <n v="-0.38668459986550108"/>
    <x v="68"/>
    <n v="215.85714285714286"/>
    <e v="#N/A"/>
    <e v="#N/A"/>
    <x v="1"/>
  </r>
  <r>
    <n v="613"/>
    <n v="180"/>
    <n v="284"/>
    <n v="1"/>
    <n v="284"/>
    <d v="2023-12-07T00:00:00"/>
    <s v="Дикси"/>
    <n v="485"/>
    <x v="14"/>
    <n v="234.25"/>
    <n v="0.21237993596584848"/>
    <x v="58"/>
    <n v="241.83333333333334"/>
    <e v="#N/A"/>
    <e v="#N/A"/>
    <x v="4"/>
  </r>
  <r>
    <n v="614"/>
    <n v="117"/>
    <n v="208"/>
    <n v="3"/>
    <n v="624"/>
    <d v="2024-04-15T00:00:00"/>
    <s v="Бристоль"/>
    <n v="401"/>
    <x v="3"/>
    <n v="299.14285714285717"/>
    <n v="-0.3046800382043936"/>
    <x v="29"/>
    <n v="235.55555555555554"/>
    <e v="#N/A"/>
    <e v="#N/A"/>
    <x v="4"/>
  </r>
  <r>
    <n v="615"/>
    <n v="211"/>
    <n v="338"/>
    <n v="4"/>
    <n v="1352"/>
    <d v="2023-10-28T00:00:00"/>
    <s v="Верный"/>
    <n v="379"/>
    <x v="4"/>
    <n v="234.07692307692307"/>
    <n v="0.44396976667762078"/>
    <x v="25"/>
    <n v="303.8235294117647"/>
    <e v="#N/A"/>
    <e v="#N/A"/>
    <x v="2"/>
  </r>
  <r>
    <n v="616"/>
    <n v="26"/>
    <n v="143"/>
    <n v="2"/>
    <n v="286"/>
    <d v="2024-04-15T00:00:00"/>
    <s v="О'кей"/>
    <n v="183"/>
    <x v="10"/>
    <n v="282.08695652173913"/>
    <n v="-0.49306411837237973"/>
    <x v="12"/>
    <n v="212.8125"/>
    <e v="#N/A"/>
    <e v="#N/A"/>
    <x v="0"/>
  </r>
  <r>
    <n v="617"/>
    <n v="22"/>
    <n v="217"/>
    <n v="3"/>
    <n v="651"/>
    <d v="2023-06-17T00:00:00"/>
    <s v="Билла"/>
    <n v="37"/>
    <x v="17"/>
    <n v="257.56"/>
    <n v="-0.15747786923435314"/>
    <x v="35"/>
    <n v="250.25925925925927"/>
    <e v="#N/A"/>
    <e v="#N/A"/>
    <x v="2"/>
  </r>
  <r>
    <n v="618"/>
    <n v="150"/>
    <n v="347"/>
    <n v="3"/>
    <n v="1041"/>
    <d v="2023-02-22T00:00:00"/>
    <s v="Городской Супермаркет"/>
    <n v="201"/>
    <x v="6"/>
    <n v="316.71428571428572"/>
    <n v="9.5624718087505611E-2"/>
    <x v="6"/>
    <n v="260.64705882352939"/>
    <e v="#N/A"/>
    <e v="#N/A"/>
    <x v="1"/>
  </r>
  <r>
    <n v="619"/>
    <n v="268"/>
    <n v="55"/>
    <n v="2"/>
    <n v="110"/>
    <d v="2023-10-14T00:00:00"/>
    <s v="Метро"/>
    <n v="424"/>
    <x v="13"/>
    <n v="244.8125"/>
    <n v="-0.77533826908348225"/>
    <x v="34"/>
    <n v="181.57142857142858"/>
    <e v="#N/A"/>
    <e v="#N/A"/>
    <x v="2"/>
  </r>
  <r>
    <n v="620"/>
    <n v="67"/>
    <n v="142"/>
    <n v="4"/>
    <n v="568"/>
    <d v="2023-11-26T00:00:00"/>
    <s v="Бристоль"/>
    <n v="69"/>
    <x v="9"/>
    <n v="299.8"/>
    <n v="-0.52635090060040035"/>
    <x v="43"/>
    <n v="287.10000000000002"/>
    <e v="#N/A"/>
    <e v="#N/A"/>
    <x v="4"/>
  </r>
  <r>
    <n v="621"/>
    <n v="453"/>
    <n v="459"/>
    <n v="1"/>
    <n v="459"/>
    <d v="2023-07-29T00:00:00"/>
    <s v="Мосмарт"/>
    <n v="498"/>
    <x v="3"/>
    <n v="245.60714285714286"/>
    <n v="0.86883815617274962"/>
    <x v="19"/>
    <n v="329.27272727272725"/>
    <e v="#N/A"/>
    <e v="#N/A"/>
    <x v="1"/>
  </r>
  <r>
    <n v="622"/>
    <n v="191"/>
    <n v="58"/>
    <n v="1"/>
    <n v="58"/>
    <d v="2023-02-24T00:00:00"/>
    <s v="Метро"/>
    <n v="237"/>
    <x v="19"/>
    <n v="272.39999999999998"/>
    <n v="-0.78707782672540383"/>
    <x v="40"/>
    <n v="273.58333333333331"/>
    <e v="#N/A"/>
    <e v="#N/A"/>
    <x v="1"/>
  </r>
  <r>
    <n v="623"/>
    <n v="49"/>
    <n v="465"/>
    <n v="2"/>
    <n v="930"/>
    <d v="2023-08-12T00:00:00"/>
    <s v="Городской Супермаркет"/>
    <n v="365"/>
    <x v="13"/>
    <n v="215.26666666666668"/>
    <n v="1.1601114896252707"/>
    <x v="30"/>
    <n v="317.85714285714283"/>
    <e v="#N/A"/>
    <e v="#N/A"/>
    <x v="1"/>
  </r>
  <r>
    <n v="624"/>
    <n v="313"/>
    <n v="152"/>
    <n v="1"/>
    <n v="152"/>
    <d v="2023-03-29T00:00:00"/>
    <s v="Перекресток"/>
    <n v="127"/>
    <x v="17"/>
    <n v="329.6"/>
    <n v="-0.53883495145631066"/>
    <x v="35"/>
    <n v="250.25925925925927"/>
    <e v="#N/A"/>
    <e v="#N/A"/>
    <x v="2"/>
  </r>
  <r>
    <n v="625"/>
    <n v="245"/>
    <n v="144"/>
    <n v="4"/>
    <n v="576"/>
    <d v="2023-10-07T00:00:00"/>
    <s v="Ароматный Мир"/>
    <n v="314"/>
    <x v="0"/>
    <n v="244.11764705882354"/>
    <n v="-0.41012048192771089"/>
    <x v="0"/>
    <n v="240.5"/>
    <e v="#N/A"/>
    <e v="#N/A"/>
    <x v="1"/>
  </r>
  <r>
    <n v="626"/>
    <n v="194"/>
    <n v="478"/>
    <n v="3"/>
    <n v="1434"/>
    <d v="2023-02-03T00:00:00"/>
    <s v="Перекресток"/>
    <n v="403"/>
    <x v="1"/>
    <n v="277.75"/>
    <n v="0.72097209720972089"/>
    <x v="69"/>
    <n v="273.7"/>
    <e v="#N/A"/>
    <e v="#N/A"/>
    <x v="3"/>
  </r>
  <r>
    <n v="627"/>
    <n v="154"/>
    <n v="75"/>
    <n v="1"/>
    <n v="75"/>
    <d v="2024-03-27T00:00:00"/>
    <s v="Мираторг"/>
    <n v="255"/>
    <x v="4"/>
    <n v="243.23076923076923"/>
    <n v="-0.69165085388994307"/>
    <x v="4"/>
    <n v="159.19999999999999"/>
    <e v="#N/A"/>
    <e v="#N/A"/>
    <x v="1"/>
  </r>
  <r>
    <n v="628"/>
    <n v="462"/>
    <n v="147"/>
    <n v="5"/>
    <n v="735"/>
    <d v="2023-07-06T00:00:00"/>
    <s v="Ароматный Мир"/>
    <n v="229"/>
    <x v="13"/>
    <n v="281.39999999999998"/>
    <n v="-0.4776119402985074"/>
    <x v="20"/>
    <n v="269.70588235294116"/>
    <e v="#N/A"/>
    <e v="#N/A"/>
    <x v="0"/>
  </r>
  <r>
    <n v="629"/>
    <n v="310"/>
    <n v="404"/>
    <n v="4"/>
    <n v="1616"/>
    <d v="2023-04-15T00:00:00"/>
    <s v="Верный"/>
    <n v="179"/>
    <x v="3"/>
    <n v="270.92857142857144"/>
    <n v="0.49116794094384386"/>
    <x v="16"/>
    <n v="276.67567567567568"/>
    <e v="#N/A"/>
    <e v="#N/A"/>
    <x v="3"/>
  </r>
  <r>
    <n v="630"/>
    <n v="422"/>
    <n v="361"/>
    <n v="1"/>
    <n v="361"/>
    <d v="2024-03-10T00:00:00"/>
    <s v="Мосмарт"/>
    <n v="277"/>
    <x v="7"/>
    <n v="242.70588235294119"/>
    <n v="0.48739699466795927"/>
    <x v="59"/>
    <n v="256.89999999999998"/>
    <e v="#N/A"/>
    <e v="#N/A"/>
    <x v="2"/>
  </r>
  <r>
    <n v="631"/>
    <n v="453"/>
    <n v="404"/>
    <n v="5"/>
    <n v="2020"/>
    <d v="2023-07-01T00:00:00"/>
    <s v="Бристоль"/>
    <n v="460"/>
    <x v="3"/>
    <n v="297.53571428571428"/>
    <n v="0.3578201896531028"/>
    <x v="19"/>
    <n v="329.27272727272725"/>
    <e v="#N/A"/>
    <e v="#N/A"/>
    <x v="2"/>
  </r>
  <r>
    <n v="632"/>
    <n v="337"/>
    <n v="132"/>
    <n v="3"/>
    <n v="396"/>
    <d v="2023-03-18T00:00:00"/>
    <s v="Ашан"/>
    <n v="434"/>
    <x v="3"/>
    <n v="241.96428571428572"/>
    <n v="-0.45446494464944653"/>
    <x v="16"/>
    <n v="276.67567567567568"/>
    <e v="#N/A"/>
    <e v="#N/A"/>
    <x v="1"/>
  </r>
  <r>
    <n v="633"/>
    <n v="258"/>
    <n v="333"/>
    <n v="4"/>
    <n v="1332"/>
    <d v="2023-04-02T00:00:00"/>
    <s v="Верный"/>
    <n v="62"/>
    <x v="6"/>
    <n v="196.5"/>
    <n v="0.69465648854961826"/>
    <x v="26"/>
    <n v="216.4"/>
    <e v="#N/A"/>
    <e v="#N/A"/>
    <x v="3"/>
  </r>
  <r>
    <n v="634"/>
    <n v="111"/>
    <n v="420"/>
    <n v="1"/>
    <n v="420"/>
    <d v="2024-01-04T00:00:00"/>
    <s v="Дикси"/>
    <n v="13"/>
    <x v="0"/>
    <n v="293.64705882352939"/>
    <n v="0.43028846153846168"/>
    <x v="11"/>
    <n v="240.26666666666668"/>
    <e v="#N/A"/>
    <e v="#N/A"/>
    <x v="1"/>
  </r>
  <r>
    <n v="635"/>
    <n v="4"/>
    <n v="151"/>
    <n v="4"/>
    <n v="604"/>
    <d v="2023-12-26T00:00:00"/>
    <s v="Лента"/>
    <n v="116"/>
    <x v="13"/>
    <n v="298.53333333333336"/>
    <n v="-0.49419383653416704"/>
    <x v="20"/>
    <n v="269.70588235294116"/>
    <e v="#N/A"/>
    <e v="#N/A"/>
    <x v="2"/>
  </r>
  <r>
    <n v="636"/>
    <n v="266"/>
    <n v="141"/>
    <n v="5"/>
    <n v="705"/>
    <d v="2023-09-05T00:00:00"/>
    <s v="Верный"/>
    <n v="50"/>
    <x v="6"/>
    <n v="302.57142857142856"/>
    <n v="-0.53399433427762033"/>
    <x v="6"/>
    <n v="260.64705882352939"/>
    <e v="#N/A"/>
    <e v="#N/A"/>
    <x v="1"/>
  </r>
  <r>
    <n v="637"/>
    <n v="143"/>
    <n v="339"/>
    <n v="1"/>
    <n v="339"/>
    <d v="2023-03-28T00:00:00"/>
    <s v="Верный"/>
    <n v="197"/>
    <x v="0"/>
    <n v="309.76470588235293"/>
    <n v="9.4379035320926841E-2"/>
    <x v="68"/>
    <n v="215.85714285714286"/>
    <e v="#N/A"/>
    <e v="#N/A"/>
    <x v="3"/>
  </r>
  <r>
    <n v="638"/>
    <n v="475"/>
    <n v="206"/>
    <n v="3"/>
    <n v="618"/>
    <d v="2024-05-12T00:00:00"/>
    <s v="Метро"/>
    <n v="243"/>
    <x v="16"/>
    <n v="233.53846153846155"/>
    <n v="-0.11791831357048754"/>
    <x v="57"/>
    <n v="316.60000000000002"/>
    <e v="#N/A"/>
    <e v="#N/A"/>
    <x v="1"/>
  </r>
  <r>
    <n v="639"/>
    <n v="52"/>
    <n v="105"/>
    <n v="2"/>
    <n v="210"/>
    <d v="2023-11-02T00:00:00"/>
    <s v="Бристоль"/>
    <n v="275"/>
    <x v="1"/>
    <n v="296.83333333333331"/>
    <n v="-0.6462661426165075"/>
    <x v="1"/>
    <n v="238.16666666666666"/>
    <e v="#N/A"/>
    <e v="#N/A"/>
    <x v="2"/>
  </r>
  <r>
    <n v="640"/>
    <n v="47"/>
    <n v="356"/>
    <n v="3"/>
    <n v="1068"/>
    <d v="2023-12-28T00:00:00"/>
    <s v="Мосмарт"/>
    <n v="45"/>
    <x v="10"/>
    <n v="279.27272727272725"/>
    <n v="0.27473958333333348"/>
    <x v="37"/>
    <n v="272.35294117647061"/>
    <e v="#N/A"/>
    <e v="#N/A"/>
    <x v="4"/>
  </r>
  <r>
    <n v="641"/>
    <n v="122"/>
    <n v="240"/>
    <n v="1"/>
    <n v="240"/>
    <d v="2023-02-04T00:00:00"/>
    <s v="Дикси"/>
    <n v="419"/>
    <x v="12"/>
    <n v="235"/>
    <n v="2.1276595744680771E-2"/>
    <x v="50"/>
    <n v="280.66666666666669"/>
    <e v="#N/A"/>
    <e v="#N/A"/>
    <x v="2"/>
  </r>
  <r>
    <n v="642"/>
    <n v="422"/>
    <n v="290"/>
    <n v="5"/>
    <n v="1450"/>
    <d v="2024-01-01T00:00:00"/>
    <s v="Спар"/>
    <n v="125"/>
    <x v="7"/>
    <n v="227.76470588235293"/>
    <n v="0.27324380165289264"/>
    <x v="59"/>
    <n v="256.89999999999998"/>
    <e v="#N/A"/>
    <e v="#N/A"/>
    <x v="3"/>
  </r>
  <r>
    <n v="643"/>
    <n v="479"/>
    <n v="405"/>
    <n v="4"/>
    <n v="1620"/>
    <d v="2024-01-11T00:00:00"/>
    <s v="Метро"/>
    <n v="242"/>
    <x v="4"/>
    <n v="271.07692307692309"/>
    <n v="0.49404086265607261"/>
    <x v="56"/>
    <n v="247.66666666666666"/>
    <e v="#N/A"/>
    <e v="#N/A"/>
    <x v="2"/>
  </r>
  <r>
    <n v="644"/>
    <n v="99"/>
    <n v="281"/>
    <n v="5"/>
    <n v="1405"/>
    <d v="2023-08-01T00:00:00"/>
    <s v="Мосмарт"/>
    <n v="329"/>
    <x v="4"/>
    <n v="277.69230769230768"/>
    <n v="1.1911357340720352E-2"/>
    <x v="75"/>
    <n v="208"/>
    <e v="#N/A"/>
    <e v="#N/A"/>
    <x v="1"/>
  </r>
  <r>
    <n v="645"/>
    <n v="272"/>
    <n v="207"/>
    <n v="5"/>
    <n v="1035"/>
    <d v="2023-05-28T00:00:00"/>
    <s v="Азбука Вкуса"/>
    <n v="42"/>
    <x v="18"/>
    <n v="241.15384615384616"/>
    <n v="-0.14162679425837321"/>
    <x v="72"/>
    <n v="252.09090909090909"/>
    <e v="#N/A"/>
    <e v="#N/A"/>
    <x v="4"/>
  </r>
  <r>
    <n v="646"/>
    <n v="493"/>
    <n v="378"/>
    <n v="2"/>
    <n v="756"/>
    <d v="2024-02-02T00:00:00"/>
    <s v="О'кей"/>
    <n v="229"/>
    <x v="4"/>
    <n v="219.76923076923077"/>
    <n v="0.71998599929996487"/>
    <x v="25"/>
    <n v="303.8235294117647"/>
    <e v="#N/A"/>
    <e v="#N/A"/>
    <x v="0"/>
  </r>
  <r>
    <n v="647"/>
    <n v="360"/>
    <n v="120"/>
    <n v="2"/>
    <n v="240"/>
    <d v="2023-02-03T00:00:00"/>
    <s v="Азбука Вкуса"/>
    <n v="306"/>
    <x v="1"/>
    <n v="289.22222222222223"/>
    <n v="-0.58509412216673073"/>
    <x v="64"/>
    <n v="236.91666666666666"/>
    <e v="#N/A"/>
    <e v="#N/A"/>
    <x v="4"/>
  </r>
  <r>
    <n v="648"/>
    <n v="215"/>
    <n v="440"/>
    <n v="2"/>
    <n v="880"/>
    <d v="2024-03-30T00:00:00"/>
    <s v="Лента"/>
    <n v="292"/>
    <x v="5"/>
    <n v="276.05263157894734"/>
    <n v="0.593898951382269"/>
    <x v="5"/>
    <n v="281.96875"/>
    <e v="#N/A"/>
    <e v="#N/A"/>
    <x v="1"/>
  </r>
  <r>
    <n v="649"/>
    <n v="292"/>
    <n v="327"/>
    <n v="5"/>
    <n v="1635"/>
    <d v="2023-04-22T00:00:00"/>
    <s v="Билла"/>
    <n v="275"/>
    <x v="19"/>
    <n v="241.4"/>
    <n v="0.35459817729908871"/>
    <x v="42"/>
    <n v="312.66666666666669"/>
    <e v="#N/A"/>
    <e v="#N/A"/>
    <x v="2"/>
  </r>
  <r>
    <n v="650"/>
    <n v="307"/>
    <n v="407"/>
    <n v="1"/>
    <n v="407"/>
    <d v="2023-01-24T00:00:00"/>
    <s v="Билла"/>
    <n v="103"/>
    <x v="11"/>
    <n v="247.7037037037037"/>
    <n v="0.64309210526315796"/>
    <x v="17"/>
    <n v="311.33333333333331"/>
    <e v="#N/A"/>
    <e v="#N/A"/>
    <x v="2"/>
  </r>
  <r>
    <n v="651"/>
    <n v="473"/>
    <n v="343"/>
    <n v="5"/>
    <n v="1715"/>
    <d v="2023-06-09T00:00:00"/>
    <s v="Верный"/>
    <n v="460"/>
    <x v="16"/>
    <n v="344.53846153846155"/>
    <n v="-4.4652824291137039E-3"/>
    <x v="24"/>
    <n v="281.73333333333335"/>
    <e v="#N/A"/>
    <e v="#N/A"/>
    <x v="2"/>
  </r>
  <r>
    <n v="652"/>
    <n v="112"/>
    <n v="237"/>
    <n v="3"/>
    <n v="711"/>
    <d v="2023-06-02T00:00:00"/>
    <s v="Седьмой Континент"/>
    <n v="342"/>
    <x v="15"/>
    <n v="244.90909090909091"/>
    <n v="-3.2293986636971028E-2"/>
    <x v="53"/>
    <n v="322.54545454545456"/>
    <e v="#N/A"/>
    <e v="#N/A"/>
    <x v="0"/>
  </r>
  <r>
    <n v="653"/>
    <n v="131"/>
    <n v="116"/>
    <n v="5"/>
    <n v="580"/>
    <d v="2023-09-15T00:00:00"/>
    <s v="Дикси"/>
    <n v="246"/>
    <x v="5"/>
    <n v="240.73684210526315"/>
    <n v="-0.51814604285089638"/>
    <x v="32"/>
    <n v="254.18181818181819"/>
    <e v="#N/A"/>
    <e v="#N/A"/>
    <x v="3"/>
  </r>
  <r>
    <n v="654"/>
    <n v="230"/>
    <n v="453"/>
    <n v="3"/>
    <n v="1359"/>
    <d v="2024-02-02T00:00:00"/>
    <s v="Азбука Вкуса"/>
    <n v="175"/>
    <x v="5"/>
    <n v="254.63157894736841"/>
    <n v="0.77904092600248043"/>
    <x v="5"/>
    <n v="281.96875"/>
    <e v="#N/A"/>
    <e v="#N/A"/>
    <x v="1"/>
  </r>
  <r>
    <n v="655"/>
    <n v="39"/>
    <n v="375"/>
    <n v="2"/>
    <n v="750"/>
    <d v="2023-12-29T00:00:00"/>
    <s v="О'кей"/>
    <n v="366"/>
    <x v="11"/>
    <n v="253.66666666666666"/>
    <n v="0.47831800262812085"/>
    <x v="47"/>
    <n v="271"/>
    <e v="#N/A"/>
    <e v="#N/A"/>
    <x v="1"/>
  </r>
  <r>
    <n v="656"/>
    <n v="481"/>
    <n v="374"/>
    <n v="5"/>
    <n v="1870"/>
    <d v="2023-06-22T00:00:00"/>
    <s v="О'кей"/>
    <n v="254"/>
    <x v="14"/>
    <n v="289"/>
    <n v="0.29411764705882359"/>
    <x v="22"/>
    <n v="280.23809523809524"/>
    <e v="#N/A"/>
    <e v="#N/A"/>
    <x v="4"/>
  </r>
  <r>
    <n v="657"/>
    <n v="438"/>
    <n v="81"/>
    <n v="4"/>
    <n v="324"/>
    <d v="2023-12-12T00:00:00"/>
    <s v="Магнит"/>
    <n v="79"/>
    <x v="7"/>
    <n v="285.375"/>
    <n v="-0.71616294349540077"/>
    <x v="59"/>
    <n v="256.89999999999998"/>
    <e v="#N/A"/>
    <e v="#N/A"/>
    <x v="0"/>
  </r>
  <r>
    <n v="658"/>
    <n v="316"/>
    <n v="428"/>
    <n v="3"/>
    <n v="1284"/>
    <d v="2024-04-05T00:00:00"/>
    <s v="Спар"/>
    <n v="70"/>
    <x v="3"/>
    <n v="285.5"/>
    <n v="0.49912434325744304"/>
    <x v="3"/>
    <n v="236.27586206896552"/>
    <e v="#N/A"/>
    <e v="#N/A"/>
    <x v="1"/>
  </r>
  <r>
    <n v="659"/>
    <n v="174"/>
    <n v="456"/>
    <n v="3"/>
    <n v="1368"/>
    <d v="2023-12-22T00:00:00"/>
    <s v="Ароматный Мир"/>
    <n v="76"/>
    <x v="8"/>
    <n v="235.65217391304347"/>
    <n v="0.93505535055350553"/>
    <x v="52"/>
    <n v="243.3"/>
    <e v="#N/A"/>
    <e v="#N/A"/>
    <x v="1"/>
  </r>
  <r>
    <n v="660"/>
    <n v="228"/>
    <n v="247"/>
    <n v="4"/>
    <n v="988"/>
    <d v="2024-05-03T00:00:00"/>
    <s v="Метро"/>
    <n v="147"/>
    <x v="13"/>
    <n v="252.84615384615384"/>
    <n v="-2.3121387283236983E-2"/>
    <x v="34"/>
    <n v="181.57142857142858"/>
    <e v="#N/A"/>
    <e v="#N/A"/>
    <x v="1"/>
  </r>
  <r>
    <n v="661"/>
    <n v="269"/>
    <n v="455"/>
    <n v="5"/>
    <n v="2275"/>
    <d v="2023-06-27T00:00:00"/>
    <s v="Верный"/>
    <n v="345"/>
    <x v="0"/>
    <n v="294.53333333333336"/>
    <n v="0.54481665912177446"/>
    <x v="45"/>
    <n v="293.41176470588238"/>
    <e v="#N/A"/>
    <e v="#N/A"/>
    <x v="1"/>
  </r>
  <r>
    <n v="662"/>
    <n v="461"/>
    <n v="388"/>
    <n v="4"/>
    <n v="1552"/>
    <d v="2024-01-02T00:00:00"/>
    <s v="Пятерочка"/>
    <n v="303"/>
    <x v="12"/>
    <n v="280"/>
    <n v="0.38571428571428568"/>
    <x v="76"/>
    <n v="369.2"/>
    <e v="#N/A"/>
    <e v="#N/A"/>
    <x v="3"/>
  </r>
  <r>
    <n v="663"/>
    <n v="151"/>
    <n v="496"/>
    <n v="3"/>
    <n v="1488"/>
    <d v="2023-09-12T00:00:00"/>
    <s v="О'кей"/>
    <n v="436"/>
    <x v="15"/>
    <n v="211.72727272727272"/>
    <n v="1.3426363246028341"/>
    <x v="53"/>
    <n v="322.54545454545456"/>
    <e v="#N/A"/>
    <e v="#N/A"/>
    <x v="1"/>
  </r>
  <r>
    <n v="664"/>
    <n v="386"/>
    <n v="295"/>
    <n v="3"/>
    <n v="885"/>
    <d v="2023-09-25T00:00:00"/>
    <s v="Метро"/>
    <n v="25"/>
    <x v="18"/>
    <n v="275.15384615384613"/>
    <n v="7.212748112943812E-2"/>
    <x v="67"/>
    <n v="251.91666666666666"/>
    <e v="#N/A"/>
    <e v="#N/A"/>
    <x v="1"/>
  </r>
  <r>
    <n v="665"/>
    <n v="452"/>
    <n v="226"/>
    <n v="4"/>
    <n v="904"/>
    <d v="2023-08-15T00:00:00"/>
    <s v="Азбука Вкуса"/>
    <n v="33"/>
    <x v="12"/>
    <n v="219.90909090909091"/>
    <n v="2.7697395618023979E-2"/>
    <x v="18"/>
    <n v="253.6875"/>
    <e v="#N/A"/>
    <e v="#N/A"/>
    <x v="0"/>
  </r>
  <r>
    <n v="666"/>
    <n v="37"/>
    <n v="411"/>
    <n v="5"/>
    <n v="2055"/>
    <d v="2023-08-02T00:00:00"/>
    <s v="Пятерочка"/>
    <n v="7"/>
    <x v="1"/>
    <n v="288.27777777777777"/>
    <n v="0.42570822894584692"/>
    <x v="1"/>
    <n v="238.16666666666666"/>
    <e v="#N/A"/>
    <e v="#N/A"/>
    <x v="4"/>
  </r>
  <r>
    <n v="667"/>
    <n v="27"/>
    <n v="301"/>
    <n v="1"/>
    <n v="301"/>
    <d v="2023-01-05T00:00:00"/>
    <s v="О'кей"/>
    <n v="494"/>
    <x v="3"/>
    <n v="285.11538461538464"/>
    <n v="5.5712936732766671E-2"/>
    <x v="16"/>
    <n v="276.67567567567568"/>
    <e v="#N/A"/>
    <e v="#N/A"/>
    <x v="1"/>
  </r>
  <r>
    <n v="668"/>
    <n v="435"/>
    <n v="452"/>
    <n v="4"/>
    <n v="1808"/>
    <d v="2023-01-01T00:00:00"/>
    <s v="Карусель"/>
    <n v="420"/>
    <x v="10"/>
    <n v="256.40909090909093"/>
    <n v="0.76280801276369425"/>
    <x v="37"/>
    <n v="272.35294117647061"/>
    <e v="#N/A"/>
    <e v="#N/A"/>
    <x v="2"/>
  </r>
  <r>
    <n v="669"/>
    <n v="101"/>
    <n v="293"/>
    <n v="1"/>
    <n v="293"/>
    <d v="2023-08-27T00:00:00"/>
    <s v="О'кей"/>
    <n v="75"/>
    <x v="8"/>
    <n v="226.43478260869566"/>
    <n v="0.29397081413210446"/>
    <x v="52"/>
    <n v="243.3"/>
    <e v="#N/A"/>
    <e v="#N/A"/>
    <x v="3"/>
  </r>
  <r>
    <n v="670"/>
    <n v="423"/>
    <n v="382"/>
    <n v="2"/>
    <n v="764"/>
    <d v="2023-12-23T00:00:00"/>
    <s v="Перекресток"/>
    <n v="83"/>
    <x v="14"/>
    <n v="307.125"/>
    <n v="0.24379324379324374"/>
    <x v="22"/>
    <n v="280.23809523809524"/>
    <e v="#N/A"/>
    <e v="#N/A"/>
    <x v="0"/>
  </r>
  <r>
    <n v="671"/>
    <n v="411"/>
    <n v="158"/>
    <n v="3"/>
    <n v="474"/>
    <d v="2023-05-24T00:00:00"/>
    <s v="Перекресток"/>
    <n v="109"/>
    <x v="16"/>
    <n v="220.5"/>
    <n v="-0.28344671201814053"/>
    <x v="24"/>
    <n v="281.73333333333335"/>
    <e v="#N/A"/>
    <e v="#N/A"/>
    <x v="2"/>
  </r>
  <r>
    <n v="672"/>
    <n v="381"/>
    <n v="296"/>
    <n v="4"/>
    <n v="1184"/>
    <d v="2023-06-29T00:00:00"/>
    <s v="Билла"/>
    <n v="465"/>
    <x v="6"/>
    <n v="268"/>
    <n v="0.10447761194029859"/>
    <x v="54"/>
    <n v="292.66666666666669"/>
    <e v="#N/A"/>
    <e v="#N/A"/>
    <x v="2"/>
  </r>
  <r>
    <n v="673"/>
    <n v="400"/>
    <n v="345"/>
    <n v="2"/>
    <n v="690"/>
    <d v="2023-08-05T00:00:00"/>
    <s v="О'кей"/>
    <n v="18"/>
    <x v="15"/>
    <n v="281.7"/>
    <n v="0.22470713525026631"/>
    <x v="53"/>
    <n v="322.54545454545456"/>
    <e v="#N/A"/>
    <e v="#N/A"/>
    <x v="0"/>
  </r>
  <r>
    <n v="674"/>
    <n v="389"/>
    <n v="155"/>
    <n v="4"/>
    <n v="620"/>
    <d v="2024-04-30T00:00:00"/>
    <s v="Азбука Вкуса"/>
    <n v="376"/>
    <x v="8"/>
    <n v="235.56521739130434"/>
    <n v="-0.34200812107788847"/>
    <x v="52"/>
    <n v="243.3"/>
    <e v="#N/A"/>
    <e v="#N/A"/>
    <x v="1"/>
  </r>
  <r>
    <n v="675"/>
    <n v="227"/>
    <n v="300"/>
    <n v="4"/>
    <n v="1200"/>
    <d v="2023-03-06T00:00:00"/>
    <s v="Перекресток"/>
    <n v="88"/>
    <x v="3"/>
    <n v="254.12"/>
    <n v="0.18054462458680942"/>
    <x v="19"/>
    <n v="329.27272727272725"/>
    <e v="#N/A"/>
    <e v="#N/A"/>
    <x v="1"/>
  </r>
  <r>
    <n v="676"/>
    <n v="243"/>
    <n v="371"/>
    <n v="3"/>
    <n v="1113"/>
    <d v="2023-06-04T00:00:00"/>
    <s v="Дикси"/>
    <n v="352"/>
    <x v="13"/>
    <n v="296.38461538461536"/>
    <n v="0.25175188165066187"/>
    <x v="20"/>
    <n v="269.70588235294116"/>
    <e v="#N/A"/>
    <e v="#N/A"/>
    <x v="4"/>
  </r>
  <r>
    <n v="677"/>
    <n v="187"/>
    <n v="273"/>
    <n v="3"/>
    <n v="819"/>
    <d v="2023-02-23T00:00:00"/>
    <s v="Магнит"/>
    <n v="452"/>
    <x v="3"/>
    <n v="261.64"/>
    <n v="4.3418437547775524E-2"/>
    <x v="16"/>
    <n v="276.67567567567568"/>
    <e v="#N/A"/>
    <e v="#N/A"/>
    <x v="2"/>
  </r>
  <r>
    <n v="678"/>
    <n v="441"/>
    <n v="147"/>
    <n v="3"/>
    <n v="441"/>
    <d v="2023-07-10T00:00:00"/>
    <s v="Гиперглобус"/>
    <n v="449"/>
    <x v="8"/>
    <n v="285.21739130434781"/>
    <n v="-0.48460365853658538"/>
    <x v="14"/>
    <n v="260.15789473684208"/>
    <e v="#N/A"/>
    <e v="#N/A"/>
    <x v="4"/>
  </r>
  <r>
    <n v="679"/>
    <n v="446"/>
    <n v="440"/>
    <n v="5"/>
    <n v="2200"/>
    <d v="2024-04-12T00:00:00"/>
    <s v="Магнит"/>
    <n v="197"/>
    <x v="14"/>
    <n v="270.875"/>
    <n v="0.62436548223350252"/>
    <x v="44"/>
    <n v="320.57142857142856"/>
    <e v="#N/A"/>
    <e v="#N/A"/>
    <x v="3"/>
  </r>
  <r>
    <n v="680"/>
    <n v="55"/>
    <n v="227"/>
    <n v="4"/>
    <n v="908"/>
    <d v="2024-02-16T00:00:00"/>
    <s v="Бристоль"/>
    <n v="70"/>
    <x v="18"/>
    <n v="239.30769230769232"/>
    <n v="-5.1430408228865354E-2"/>
    <x v="61"/>
    <n v="274.28571428571428"/>
    <e v="#N/A"/>
    <e v="#N/A"/>
    <x v="1"/>
  </r>
  <r>
    <n v="681"/>
    <n v="27"/>
    <n v="415"/>
    <n v="4"/>
    <n v="1660"/>
    <d v="2023-10-30T00:00:00"/>
    <s v="Седьмой Континент"/>
    <n v="345"/>
    <x v="3"/>
    <n v="213.68"/>
    <n v="0.94215649569449633"/>
    <x v="16"/>
    <n v="276.67567567567568"/>
    <e v="#N/A"/>
    <e v="#N/A"/>
    <x v="1"/>
  </r>
  <r>
    <n v="682"/>
    <n v="110"/>
    <n v="84"/>
    <n v="5"/>
    <n v="420"/>
    <d v="2023-04-13T00:00:00"/>
    <s v="Карусель"/>
    <n v="225"/>
    <x v="3"/>
    <n v="278.52"/>
    <n v="-0.69840585954330026"/>
    <x v="16"/>
    <n v="276.67567567567568"/>
    <e v="#N/A"/>
    <e v="#N/A"/>
    <x v="0"/>
  </r>
  <r>
    <n v="683"/>
    <n v="196"/>
    <n v="196"/>
    <n v="4"/>
    <n v="784"/>
    <d v="2023-01-18T00:00:00"/>
    <s v="Пятерочка"/>
    <n v="8"/>
    <x v="17"/>
    <n v="245.81818181818181"/>
    <n v="-0.2026627218934911"/>
    <x v="27"/>
    <n v="288.23809523809524"/>
    <e v="#N/A"/>
    <e v="#N/A"/>
    <x v="0"/>
  </r>
  <r>
    <n v="684"/>
    <n v="271"/>
    <n v="123"/>
    <n v="2"/>
    <n v="246"/>
    <d v="2024-02-28T00:00:00"/>
    <s v="Верный"/>
    <n v="11"/>
    <x v="11"/>
    <n v="255.875"/>
    <n v="-0.51929653150952615"/>
    <x v="47"/>
    <n v="271"/>
    <e v="#N/A"/>
    <e v="#N/A"/>
    <x v="4"/>
  </r>
  <r>
    <n v="685"/>
    <n v="189"/>
    <n v="356"/>
    <n v="1"/>
    <n v="356"/>
    <d v="2023-05-05T00:00:00"/>
    <s v="Магнит"/>
    <n v="388"/>
    <x v="16"/>
    <n v="293"/>
    <n v="0.21501706484641647"/>
    <x v="38"/>
    <n v="264"/>
    <e v="#N/A"/>
    <e v="#N/A"/>
    <x v="1"/>
  </r>
  <r>
    <n v="686"/>
    <n v="372"/>
    <n v="166"/>
    <n v="5"/>
    <n v="830"/>
    <d v="2024-05-19T00:00:00"/>
    <s v="Ароматный Мир"/>
    <n v="40"/>
    <x v="7"/>
    <n v="343.14285714285717"/>
    <n v="-0.51623646960865943"/>
    <x v="39"/>
    <n v="222.2"/>
    <e v="#N/A"/>
    <e v="#N/A"/>
    <x v="0"/>
  </r>
  <r>
    <n v="687"/>
    <n v="205"/>
    <n v="156"/>
    <n v="4"/>
    <n v="624"/>
    <d v="2024-05-17T00:00:00"/>
    <s v="Спар"/>
    <n v="286"/>
    <x v="3"/>
    <n v="276.27999999999997"/>
    <n v="-0.43535543651368169"/>
    <x v="3"/>
    <n v="236.27586206896552"/>
    <e v="#N/A"/>
    <e v="#N/A"/>
    <x v="4"/>
  </r>
  <r>
    <n v="688"/>
    <n v="187"/>
    <n v="496"/>
    <n v="4"/>
    <n v="1984"/>
    <d v="2024-01-24T00:00:00"/>
    <s v="Городской Супермаркет"/>
    <n v="448"/>
    <x v="3"/>
    <n v="267.68"/>
    <n v="0.85295875672444699"/>
    <x v="16"/>
    <n v="276.67567567567568"/>
    <e v="#N/A"/>
    <e v="#N/A"/>
    <x v="4"/>
  </r>
  <r>
    <n v="689"/>
    <n v="194"/>
    <n v="257"/>
    <n v="5"/>
    <n v="1285"/>
    <d v="2023-07-15T00:00:00"/>
    <s v="Дикси"/>
    <n v="291"/>
    <x v="1"/>
    <n v="351.84615384615387"/>
    <n v="-0.26956711849584614"/>
    <x v="69"/>
    <n v="273.7"/>
    <e v="#N/A"/>
    <e v="#N/A"/>
    <x v="4"/>
  </r>
  <r>
    <n v="690"/>
    <n v="51"/>
    <n v="476"/>
    <n v="2"/>
    <n v="952"/>
    <d v="2023-04-04T00:00:00"/>
    <s v="Ашан"/>
    <n v="480"/>
    <x v="19"/>
    <n v="291.77777777777777"/>
    <n v="0.63137852246763138"/>
    <x v="42"/>
    <n v="312.66666666666669"/>
    <e v="#N/A"/>
    <e v="#N/A"/>
    <x v="0"/>
  </r>
  <r>
    <n v="691"/>
    <n v="80"/>
    <n v="232"/>
    <n v="2"/>
    <n v="464"/>
    <d v="2023-07-09T00:00:00"/>
    <s v="Перекресток"/>
    <n v="418"/>
    <x v="17"/>
    <n v="252.18181818181819"/>
    <n v="-8.0028839221341075E-2"/>
    <x v="66"/>
    <n v="273.625"/>
    <e v="#N/A"/>
    <e v="#N/A"/>
    <x v="1"/>
  </r>
  <r>
    <n v="692"/>
    <n v="474"/>
    <n v="252"/>
    <n v="3"/>
    <n v="756"/>
    <d v="2024-05-13T00:00:00"/>
    <s v="Карусель"/>
    <n v="470"/>
    <x v="15"/>
    <n v="323.2"/>
    <n v="-0.22029702970297027"/>
    <x v="23"/>
    <n v="318.81818181818181"/>
    <e v="#N/A"/>
    <e v="#N/A"/>
    <x v="4"/>
  </r>
  <r>
    <n v="693"/>
    <n v="215"/>
    <n v="485"/>
    <n v="4"/>
    <n v="1940"/>
    <d v="2023-02-02T00:00:00"/>
    <s v="Дикси"/>
    <n v="318"/>
    <x v="5"/>
    <n v="253.88235294117646"/>
    <n v="0.91033364226135305"/>
    <x v="5"/>
    <n v="281.96875"/>
    <e v="#N/A"/>
    <e v="#N/A"/>
    <x v="1"/>
  </r>
  <r>
    <n v="694"/>
    <n v="36"/>
    <n v="150"/>
    <n v="2"/>
    <n v="300"/>
    <d v="2023-08-19T00:00:00"/>
    <s v="Билла"/>
    <n v="283"/>
    <x v="3"/>
    <n v="258.64"/>
    <n v="-0.42004330343334362"/>
    <x v="29"/>
    <n v="235.55555555555554"/>
    <e v="#N/A"/>
    <e v="#N/A"/>
    <x v="3"/>
  </r>
  <r>
    <n v="695"/>
    <n v="400"/>
    <n v="474"/>
    <n v="4"/>
    <n v="1896"/>
    <d v="2023-03-07T00:00:00"/>
    <s v="Гиперглобус"/>
    <n v="191"/>
    <x v="15"/>
    <n v="241.2"/>
    <n v="0.96517412935323388"/>
    <x v="53"/>
    <n v="322.54545454545456"/>
    <e v="#N/A"/>
    <e v="#N/A"/>
    <x v="4"/>
  </r>
  <r>
    <n v="696"/>
    <n v="80"/>
    <n v="135"/>
    <n v="2"/>
    <n v="270"/>
    <d v="2024-01-05T00:00:00"/>
    <s v="Гиперглобус"/>
    <n v="123"/>
    <x v="17"/>
    <n v="212.1904761904762"/>
    <n v="-0.36377917414721728"/>
    <x v="66"/>
    <n v="273.625"/>
    <e v="#N/A"/>
    <e v="#N/A"/>
    <x v="3"/>
  </r>
  <r>
    <n v="697"/>
    <n v="413"/>
    <n v="178"/>
    <n v="5"/>
    <n v="890"/>
    <d v="2023-06-18T00:00:00"/>
    <s v="Городской Супермаркет"/>
    <n v="380"/>
    <x v="7"/>
    <n v="266.57142857142856"/>
    <n v="-0.33226152197213288"/>
    <x v="7"/>
    <n v="276.21052631578948"/>
    <e v="#N/A"/>
    <e v="#N/A"/>
    <x v="3"/>
  </r>
  <r>
    <n v="698"/>
    <n v="10"/>
    <n v="112"/>
    <n v="3"/>
    <n v="336"/>
    <d v="2024-02-28T00:00:00"/>
    <s v="Городской Супермаркет"/>
    <n v="442"/>
    <x v="5"/>
    <n v="221.41176470588235"/>
    <n v="-0.4941551540913921"/>
    <x v="5"/>
    <n v="281.96875"/>
    <e v="#N/A"/>
    <e v="#N/A"/>
    <x v="3"/>
  </r>
  <r>
    <n v="699"/>
    <n v="14"/>
    <n v="338"/>
    <n v="4"/>
    <n v="1352"/>
    <d v="2023-02-07T00:00:00"/>
    <s v="Карусель"/>
    <n v="218"/>
    <x v="5"/>
    <n v="247.35294117647058"/>
    <n v="0.36646848989298464"/>
    <x v="49"/>
    <n v="272.25"/>
    <e v="#N/A"/>
    <e v="#N/A"/>
    <x v="1"/>
  </r>
  <r>
    <n v="700"/>
    <n v="423"/>
    <n v="277"/>
    <n v="5"/>
    <n v="1385"/>
    <d v="2023-08-05T00:00:00"/>
    <s v="Спар"/>
    <n v="331"/>
    <x v="14"/>
    <n v="233.25"/>
    <n v="0.187566988210075"/>
    <x v="22"/>
    <n v="280.23809523809524"/>
    <e v="#N/A"/>
    <e v="#N/A"/>
    <x v="1"/>
  </r>
  <r>
    <n v="701"/>
    <n v="138"/>
    <n v="427"/>
    <n v="5"/>
    <n v="2135"/>
    <d v="2023-08-07T00:00:00"/>
    <s v="Спар"/>
    <n v="196"/>
    <x v="11"/>
    <n v="301.04347826086956"/>
    <n v="0.41839976891969966"/>
    <x v="47"/>
    <n v="271"/>
    <e v="#N/A"/>
    <e v="#N/A"/>
    <x v="0"/>
  </r>
  <r>
    <n v="702"/>
    <n v="498"/>
    <n v="169"/>
    <n v="4"/>
    <n v="676"/>
    <d v="2023-07-22T00:00:00"/>
    <s v="Седьмой Континент"/>
    <n v="36"/>
    <x v="15"/>
    <n v="267.10000000000002"/>
    <n v="-0.36727817296892551"/>
    <x v="41"/>
    <n v="274.77777777777777"/>
    <e v="#N/A"/>
    <e v="#N/A"/>
    <x v="0"/>
  </r>
  <r>
    <n v="703"/>
    <n v="46"/>
    <n v="228"/>
    <n v="5"/>
    <n v="1140"/>
    <d v="2023-04-01T00:00:00"/>
    <s v="Верный"/>
    <n v="272"/>
    <x v="9"/>
    <n v="225.1764705882353"/>
    <n v="1.2539184952978122E-2"/>
    <x v="55"/>
    <n v="293.66666666666669"/>
    <e v="#N/A"/>
    <e v="#N/A"/>
    <x v="1"/>
  </r>
  <r>
    <n v="704"/>
    <n v="1"/>
    <n v="322"/>
    <n v="2"/>
    <n v="644"/>
    <d v="2024-05-10T00:00:00"/>
    <s v="Ароматный Мир"/>
    <n v="22"/>
    <x v="18"/>
    <n v="291"/>
    <n v="0.10652920962199319"/>
    <x v="72"/>
    <n v="252.09090909090909"/>
    <e v="#N/A"/>
    <e v="#N/A"/>
    <x v="4"/>
  </r>
  <r>
    <n v="705"/>
    <n v="478"/>
    <n v="342"/>
    <n v="3"/>
    <n v="1026"/>
    <d v="2023-04-21T00:00:00"/>
    <s v="Мираторг"/>
    <n v="360"/>
    <x v="17"/>
    <n v="288.47619047619048"/>
    <n v="0.18553978210630562"/>
    <x v="27"/>
    <n v="288.23809523809524"/>
    <e v="#N/A"/>
    <e v="#N/A"/>
    <x v="2"/>
  </r>
  <r>
    <n v="706"/>
    <n v="444"/>
    <n v="315"/>
    <n v="4"/>
    <n v="1260"/>
    <d v="2023-04-25T00:00:00"/>
    <s v="Спар"/>
    <n v="414"/>
    <x v="9"/>
    <n v="254.94117647058823"/>
    <n v="0.23557914167051219"/>
    <x v="33"/>
    <n v="248.5"/>
    <e v="#N/A"/>
    <e v="#N/A"/>
    <x v="1"/>
  </r>
  <r>
    <n v="707"/>
    <n v="110"/>
    <n v="473"/>
    <n v="2"/>
    <n v="946"/>
    <d v="2024-03-22T00:00:00"/>
    <s v="Седьмой Континент"/>
    <n v="152"/>
    <x v="3"/>
    <n v="268.375"/>
    <n v="0.76245924545877974"/>
    <x v="16"/>
    <n v="276.67567567567568"/>
    <e v="#N/A"/>
    <e v="#N/A"/>
    <x v="3"/>
  </r>
  <r>
    <n v="708"/>
    <n v="191"/>
    <n v="248"/>
    <n v="2"/>
    <n v="496"/>
    <d v="2023-08-10T00:00:00"/>
    <s v="Метро"/>
    <n v="177"/>
    <x v="19"/>
    <n v="259.2"/>
    <n v="-4.3209876543209846E-2"/>
    <x v="40"/>
    <n v="273.58333333333331"/>
    <e v="#N/A"/>
    <e v="#N/A"/>
    <x v="2"/>
  </r>
  <r>
    <n v="709"/>
    <n v="198"/>
    <n v="335"/>
    <n v="3"/>
    <n v="1005"/>
    <d v="2023-08-26T00:00:00"/>
    <s v="Лента"/>
    <n v="111"/>
    <x v="10"/>
    <n v="288.42105263157896"/>
    <n v="0.16149635036496335"/>
    <x v="15"/>
    <n v="316.58333333333331"/>
    <e v="#N/A"/>
    <e v="#N/A"/>
    <x v="4"/>
  </r>
  <r>
    <n v="710"/>
    <n v="93"/>
    <n v="343"/>
    <n v="3"/>
    <n v="1029"/>
    <d v="2023-01-04T00:00:00"/>
    <s v="Ашан"/>
    <n v="281"/>
    <x v="8"/>
    <n v="258.73684210526318"/>
    <n v="0.32567127746135061"/>
    <x v="8"/>
    <n v="291.45454545454544"/>
    <e v="#N/A"/>
    <e v="#N/A"/>
    <x v="1"/>
  </r>
  <r>
    <n v="711"/>
    <n v="385"/>
    <n v="309"/>
    <n v="1"/>
    <n v="309"/>
    <d v="2023-06-23T00:00:00"/>
    <s v="Мираторг"/>
    <n v="177"/>
    <x v="3"/>
    <n v="265.95833333333331"/>
    <n v="0.16183612721290941"/>
    <x v="19"/>
    <n v="329.27272727272725"/>
    <e v="#N/A"/>
    <e v="#N/A"/>
    <x v="2"/>
  </r>
  <r>
    <n v="712"/>
    <n v="456"/>
    <n v="196"/>
    <n v="4"/>
    <n v="784"/>
    <d v="2023-03-21T00:00:00"/>
    <s v="Спар"/>
    <n v="446"/>
    <x v="19"/>
    <n v="383.8"/>
    <n v="-0.48931735278791033"/>
    <x v="40"/>
    <n v="273.58333333333331"/>
    <e v="#N/A"/>
    <e v="#N/A"/>
    <x v="1"/>
  </r>
  <r>
    <n v="713"/>
    <n v="147"/>
    <n v="258"/>
    <n v="5"/>
    <n v="1290"/>
    <d v="2024-03-05T00:00:00"/>
    <s v="Верный"/>
    <n v="202"/>
    <x v="17"/>
    <n v="257.85000000000002"/>
    <n v="5.8173356602675419E-4"/>
    <x v="35"/>
    <n v="250.25925925925927"/>
    <e v="#N/A"/>
    <e v="#N/A"/>
    <x v="3"/>
  </r>
  <r>
    <n v="714"/>
    <n v="47"/>
    <n v="496"/>
    <n v="2"/>
    <n v="992"/>
    <d v="2023-09-27T00:00:00"/>
    <s v="Городской Супермаркет"/>
    <n v="140"/>
    <x v="10"/>
    <n v="273.73684210526318"/>
    <n v="0.81195923860795993"/>
    <x v="37"/>
    <n v="272.35294117647061"/>
    <e v="#N/A"/>
    <e v="#N/A"/>
    <x v="0"/>
  </r>
  <r>
    <n v="715"/>
    <n v="369"/>
    <n v="202"/>
    <n v="5"/>
    <n v="1010"/>
    <d v="2023-06-23T00:00:00"/>
    <s v="Пятерочка"/>
    <n v="321"/>
    <x v="15"/>
    <n v="245.3"/>
    <n v="-0.17651854871585815"/>
    <x v="41"/>
    <n v="274.77777777777777"/>
    <e v="#N/A"/>
    <e v="#N/A"/>
    <x v="2"/>
  </r>
  <r>
    <n v="716"/>
    <n v="296"/>
    <n v="155"/>
    <n v="1"/>
    <n v="155"/>
    <d v="2024-02-27T00:00:00"/>
    <s v="Ашан"/>
    <n v="188"/>
    <x v="18"/>
    <n v="219.27272727272728"/>
    <n v="-0.29311774461028195"/>
    <x v="34"/>
    <n v="250.30769230769232"/>
    <e v="#N/A"/>
    <e v="#N/A"/>
    <x v="2"/>
  </r>
  <r>
    <n v="717"/>
    <n v="448"/>
    <n v="72"/>
    <n v="5"/>
    <n v="360"/>
    <d v="2024-04-27T00:00:00"/>
    <s v="Лента"/>
    <n v="63"/>
    <x v="9"/>
    <n v="232.6"/>
    <n v="-0.69045571797076533"/>
    <x v="9"/>
    <n v="257.78260869565219"/>
    <e v="#N/A"/>
    <e v="#N/A"/>
    <x v="3"/>
  </r>
  <r>
    <n v="718"/>
    <n v="38"/>
    <n v="191"/>
    <n v="5"/>
    <n v="955"/>
    <d v="2023-03-07T00:00:00"/>
    <s v="О'кей"/>
    <n v="25"/>
    <x v="17"/>
    <n v="265.75"/>
    <n v="-0.2812793979303857"/>
    <x v="27"/>
    <n v="288.23809523809524"/>
    <e v="#N/A"/>
    <e v="#N/A"/>
    <x v="1"/>
  </r>
  <r>
    <n v="719"/>
    <n v="272"/>
    <n v="362"/>
    <n v="2"/>
    <n v="724"/>
    <d v="2023-04-09T00:00:00"/>
    <s v="Ашан"/>
    <n v="409"/>
    <x v="18"/>
    <n v="290.90909090909093"/>
    <n v="0.24437499999999979"/>
    <x v="72"/>
    <n v="252.09090909090909"/>
    <e v="#N/A"/>
    <e v="#N/A"/>
    <x v="1"/>
  </r>
  <r>
    <n v="720"/>
    <n v="426"/>
    <n v="394"/>
    <n v="5"/>
    <n v="1970"/>
    <d v="2024-02-27T00:00:00"/>
    <s v="Ароматный Мир"/>
    <n v="386"/>
    <x v="2"/>
    <n v="239.94117647058823"/>
    <n v="0.6420691345918117"/>
    <x v="46"/>
    <n v="321.63636363636363"/>
    <e v="#N/A"/>
    <e v="#N/A"/>
    <x v="4"/>
  </r>
  <r>
    <n v="721"/>
    <n v="378"/>
    <n v="203"/>
    <n v="4"/>
    <n v="812"/>
    <d v="2023-11-14T00:00:00"/>
    <s v="Перекресток"/>
    <n v="238"/>
    <x v="5"/>
    <n v="233.3125"/>
    <n v="-0.12992231449236535"/>
    <x v="5"/>
    <n v="281.96875"/>
    <e v="#N/A"/>
    <e v="#N/A"/>
    <x v="2"/>
  </r>
  <r>
    <n v="722"/>
    <n v="134"/>
    <n v="450"/>
    <n v="5"/>
    <n v="2250"/>
    <d v="2023-05-15T00:00:00"/>
    <s v="Бристоль"/>
    <n v="480"/>
    <x v="6"/>
    <n v="276.10000000000002"/>
    <n v="0.62984425932633092"/>
    <x v="6"/>
    <n v="260.64705882352939"/>
    <e v="#N/A"/>
    <e v="#N/A"/>
    <x v="0"/>
  </r>
  <r>
    <n v="723"/>
    <n v="485"/>
    <n v="323"/>
    <n v="1"/>
    <n v="323"/>
    <d v="2023-08-06T00:00:00"/>
    <s v="Седьмой Континент"/>
    <n v="157"/>
    <x v="3"/>
    <n v="306.39130434782606"/>
    <n v="5.4207464169150121E-2"/>
    <x v="3"/>
    <n v="236.27586206896552"/>
    <e v="#N/A"/>
    <e v="#N/A"/>
    <x v="1"/>
  </r>
  <r>
    <n v="724"/>
    <n v="400"/>
    <n v="358"/>
    <n v="4"/>
    <n v="1432"/>
    <d v="2023-06-26T00:00:00"/>
    <s v="Городской Супермаркет"/>
    <n v="9"/>
    <x v="15"/>
    <n v="241.4"/>
    <n v="0.48301574150787063"/>
    <x v="53"/>
    <n v="322.54545454545456"/>
    <e v="#N/A"/>
    <e v="#N/A"/>
    <x v="3"/>
  </r>
  <r>
    <n v="725"/>
    <n v="28"/>
    <n v="459"/>
    <n v="1"/>
    <n v="459"/>
    <d v="2024-03-26T00:00:00"/>
    <s v="Бристоль"/>
    <n v="63"/>
    <x v="18"/>
    <n v="216.3"/>
    <n v="1.1220527045769764"/>
    <x v="61"/>
    <n v="274.28571428571428"/>
    <e v="#N/A"/>
    <e v="#N/A"/>
    <x v="3"/>
  </r>
  <r>
    <n v="726"/>
    <n v="195"/>
    <n v="497"/>
    <n v="5"/>
    <n v="2485"/>
    <d v="2023-07-29T00:00:00"/>
    <s v="Магнит"/>
    <n v="105"/>
    <x v="16"/>
    <n v="329.77777777777777"/>
    <n v="0.50707547169811318"/>
    <x v="51"/>
    <n v="331.16666666666669"/>
    <e v="#N/A"/>
    <e v="#N/A"/>
    <x v="1"/>
  </r>
  <r>
    <n v="727"/>
    <n v="398"/>
    <n v="361"/>
    <n v="1"/>
    <n v="361"/>
    <d v="2024-02-14T00:00:00"/>
    <s v="Мосмарт"/>
    <n v="40"/>
    <x v="5"/>
    <n v="261.3125"/>
    <n v="0.38148768237263808"/>
    <x v="5"/>
    <n v="281.96875"/>
    <e v="#N/A"/>
    <e v="#N/A"/>
    <x v="0"/>
  </r>
  <r>
    <n v="728"/>
    <n v="77"/>
    <n v="160"/>
    <n v="2"/>
    <n v="320"/>
    <d v="2023-10-23T00:00:00"/>
    <s v="Метро"/>
    <n v="260"/>
    <x v="3"/>
    <n v="270.6521739130435"/>
    <n v="-0.40883534136546185"/>
    <x v="16"/>
    <n v="276.67567567567568"/>
    <e v="#N/A"/>
    <e v="#N/A"/>
    <x v="1"/>
  </r>
  <r>
    <n v="729"/>
    <n v="128"/>
    <n v="419"/>
    <n v="5"/>
    <n v="2095"/>
    <d v="2023-01-17T00:00:00"/>
    <s v="Спар"/>
    <n v="220"/>
    <x v="10"/>
    <n v="269.44444444444446"/>
    <n v="0.55505154639175247"/>
    <x v="15"/>
    <n v="316.58333333333331"/>
    <e v="#N/A"/>
    <e v="#N/A"/>
    <x v="3"/>
  </r>
  <r>
    <n v="730"/>
    <n v="328"/>
    <n v="429"/>
    <n v="4"/>
    <n v="1716"/>
    <d v="2023-11-15T00:00:00"/>
    <s v="Мосмарт"/>
    <n v="88"/>
    <x v="14"/>
    <n v="272.64285714285717"/>
    <n v="0.57348703170028803"/>
    <x v="58"/>
    <n v="241.83333333333334"/>
    <e v="#N/A"/>
    <e v="#N/A"/>
    <x v="1"/>
  </r>
  <r>
    <n v="731"/>
    <n v="455"/>
    <n v="72"/>
    <n v="2"/>
    <n v="144"/>
    <d v="2023-06-25T00:00:00"/>
    <s v="Карусель"/>
    <n v="66"/>
    <x v="1"/>
    <n v="198.41666666666666"/>
    <n v="-0.63712725745485088"/>
    <x v="64"/>
    <n v="236.91666666666666"/>
    <e v="#N/A"/>
    <e v="#N/A"/>
    <x v="0"/>
  </r>
  <r>
    <n v="732"/>
    <n v="371"/>
    <n v="97"/>
    <n v="3"/>
    <n v="291"/>
    <d v="2023-07-27T00:00:00"/>
    <s v="Дикси"/>
    <n v="15"/>
    <x v="0"/>
    <n v="318.61538461538464"/>
    <n v="-0.69555770159343311"/>
    <x v="45"/>
    <n v="293.41176470588238"/>
    <e v="#N/A"/>
    <e v="#N/A"/>
    <x v="0"/>
  </r>
  <r>
    <n v="733"/>
    <n v="486"/>
    <n v="57"/>
    <n v="2"/>
    <n v="114"/>
    <d v="2023-09-29T00:00:00"/>
    <s v="Бристоль"/>
    <n v="485"/>
    <x v="1"/>
    <n v="257.58333333333331"/>
    <n v="-0.77871239081203492"/>
    <x v="1"/>
    <n v="238.16666666666666"/>
    <e v="#N/A"/>
    <e v="#N/A"/>
    <x v="4"/>
  </r>
  <r>
    <n v="734"/>
    <n v="359"/>
    <n v="126"/>
    <n v="4"/>
    <n v="504"/>
    <d v="2023-05-19T00:00:00"/>
    <s v="Мосмарт"/>
    <n v="394"/>
    <x v="10"/>
    <n v="253.77777777777777"/>
    <n v="-0.50350262697022763"/>
    <x v="15"/>
    <n v="316.58333333333331"/>
    <e v="#N/A"/>
    <e v="#N/A"/>
    <x v="2"/>
  </r>
  <r>
    <n v="735"/>
    <n v="267"/>
    <n v="54"/>
    <n v="2"/>
    <n v="108"/>
    <d v="2023-11-21T00:00:00"/>
    <s v="Ароматный Мир"/>
    <n v="290"/>
    <x v="4"/>
    <n v="230.45454545454547"/>
    <n v="-0.76568047337278111"/>
    <x v="75"/>
    <n v="208"/>
    <e v="#N/A"/>
    <e v="#N/A"/>
    <x v="1"/>
  </r>
  <r>
    <n v="736"/>
    <n v="52"/>
    <n v="150"/>
    <n v="4"/>
    <n v="600"/>
    <d v="2024-01-12T00:00:00"/>
    <s v="Верный"/>
    <n v="279"/>
    <x v="1"/>
    <n v="290.75"/>
    <n v="-0.48409286328460877"/>
    <x v="1"/>
    <n v="238.16666666666666"/>
    <e v="#N/A"/>
    <e v="#N/A"/>
    <x v="1"/>
  </r>
  <r>
    <n v="737"/>
    <n v="187"/>
    <n v="233"/>
    <n v="4"/>
    <n v="932"/>
    <d v="2023-06-09T00:00:00"/>
    <s v="Гиперглобус"/>
    <n v="245"/>
    <x v="3"/>
    <n v="249.91304347826087"/>
    <n v="-6.7675713291579731E-2"/>
    <x v="16"/>
    <n v="276.67567567567568"/>
    <e v="#N/A"/>
    <e v="#N/A"/>
    <x v="0"/>
  </r>
  <r>
    <n v="738"/>
    <n v="118"/>
    <n v="156"/>
    <n v="5"/>
    <n v="780"/>
    <d v="2024-01-12T00:00:00"/>
    <s v="Пятерочка"/>
    <n v="261"/>
    <x v="0"/>
    <n v="266.30769230769232"/>
    <n v="-0.41421143847487008"/>
    <x v="0"/>
    <n v="240.5"/>
    <e v="#N/A"/>
    <e v="#N/A"/>
    <x v="2"/>
  </r>
  <r>
    <n v="739"/>
    <n v="218"/>
    <n v="383"/>
    <n v="2"/>
    <n v="766"/>
    <d v="2024-02-16T00:00:00"/>
    <s v="Дикси"/>
    <n v="9"/>
    <x v="19"/>
    <n v="217.5"/>
    <n v="0.76091954022988495"/>
    <x v="42"/>
    <n v="312.66666666666669"/>
    <e v="#N/A"/>
    <e v="#N/A"/>
    <x v="3"/>
  </r>
  <r>
    <n v="740"/>
    <n v="46"/>
    <n v="370"/>
    <n v="5"/>
    <n v="1850"/>
    <d v="2023-04-18T00:00:00"/>
    <s v="Седьмой Континент"/>
    <n v="103"/>
    <x v="9"/>
    <n v="259.60000000000002"/>
    <n v="0.42526964560862845"/>
    <x v="55"/>
    <n v="293.66666666666669"/>
    <e v="#N/A"/>
    <e v="#N/A"/>
    <x v="2"/>
  </r>
  <r>
    <n v="741"/>
    <n v="263"/>
    <n v="173"/>
    <n v="3"/>
    <n v="519"/>
    <d v="2024-04-08T00:00:00"/>
    <s v="О'кей"/>
    <n v="142"/>
    <x v="9"/>
    <n v="247.13333333333333"/>
    <n v="-0.29997302400863235"/>
    <x v="55"/>
    <n v="293.66666666666669"/>
    <e v="#N/A"/>
    <e v="#N/A"/>
    <x v="4"/>
  </r>
  <r>
    <n v="742"/>
    <n v="201"/>
    <n v="113"/>
    <n v="5"/>
    <n v="565"/>
    <d v="2023-02-02T00:00:00"/>
    <s v="Пятерочка"/>
    <n v="470"/>
    <x v="2"/>
    <n v="237.73333333333332"/>
    <n v="-0.52467750981491867"/>
    <x v="36"/>
    <n v="249.5"/>
    <e v="#N/A"/>
    <e v="#N/A"/>
    <x v="4"/>
  </r>
  <r>
    <n v="743"/>
    <n v="434"/>
    <n v="366"/>
    <n v="4"/>
    <n v="1464"/>
    <d v="2023-06-30T00:00:00"/>
    <s v="Карусель"/>
    <n v="490"/>
    <x v="11"/>
    <n v="242.65"/>
    <n v="0.50834535338965581"/>
    <x v="47"/>
    <n v="271"/>
    <e v="#N/A"/>
    <e v="#N/A"/>
    <x v="1"/>
  </r>
  <r>
    <n v="744"/>
    <n v="99"/>
    <n v="92"/>
    <n v="4"/>
    <n v="368"/>
    <d v="2023-05-27T00:00:00"/>
    <s v="Мираторг"/>
    <n v="255"/>
    <x v="4"/>
    <n v="245.1"/>
    <n v="-0.62464300285597707"/>
    <x v="75"/>
    <n v="208"/>
    <e v="#N/A"/>
    <e v="#N/A"/>
    <x v="1"/>
  </r>
  <r>
    <n v="745"/>
    <n v="357"/>
    <n v="290"/>
    <n v="4"/>
    <n v="1160"/>
    <d v="2023-05-31T00:00:00"/>
    <s v="Карусель"/>
    <n v="422"/>
    <x v="10"/>
    <n v="269.76470588235293"/>
    <n v="7.5010902747492336E-2"/>
    <x v="37"/>
    <n v="272.35294117647061"/>
    <e v="#N/A"/>
    <e v="#N/A"/>
    <x v="1"/>
  </r>
  <r>
    <n v="746"/>
    <n v="337"/>
    <n v="453"/>
    <n v="4"/>
    <n v="1812"/>
    <d v="2024-05-03T00:00:00"/>
    <s v="Ашан"/>
    <n v="115"/>
    <x v="3"/>
    <n v="257.95238095238096"/>
    <n v="0.75613808381022696"/>
    <x v="16"/>
    <n v="276.67567567567568"/>
    <e v="#N/A"/>
    <e v="#N/A"/>
    <x v="1"/>
  </r>
  <r>
    <n v="747"/>
    <n v="230"/>
    <n v="104"/>
    <n v="4"/>
    <n v="416"/>
    <d v="2023-02-08T00:00:00"/>
    <s v="Спар"/>
    <n v="163"/>
    <x v="5"/>
    <n v="233.4375"/>
    <n v="-0.55448460508701469"/>
    <x v="5"/>
    <n v="281.96875"/>
    <e v="#N/A"/>
    <e v="#N/A"/>
    <x v="1"/>
  </r>
  <r>
    <n v="748"/>
    <n v="293"/>
    <n v="57"/>
    <n v="5"/>
    <n v="285"/>
    <d v="2023-03-19T00:00:00"/>
    <s v="Ашан"/>
    <n v="248"/>
    <x v="17"/>
    <n v="276.5625"/>
    <n v="-0.79389830508474579"/>
    <x v="35"/>
    <n v="250.25925925925927"/>
    <e v="#N/A"/>
    <e v="#N/A"/>
    <x v="3"/>
  </r>
  <r>
    <n v="749"/>
    <n v="254"/>
    <n v="326"/>
    <n v="1"/>
    <n v="326"/>
    <d v="2024-03-21T00:00:00"/>
    <s v="Городской Супермаркет"/>
    <n v="201"/>
    <x v="1"/>
    <n v="316.45454545454544"/>
    <n v="3.0163746049985729E-2"/>
    <x v="1"/>
    <n v="238.16666666666666"/>
    <e v="#N/A"/>
    <e v="#N/A"/>
    <x v="1"/>
  </r>
  <r>
    <n v="750"/>
    <n v="248"/>
    <n v="176"/>
    <n v="5"/>
    <n v="880"/>
    <d v="2023-01-20T00:00:00"/>
    <s v="Перекресток"/>
    <n v="434"/>
    <x v="17"/>
    <n v="317.25"/>
    <n v="-0.44523246650906223"/>
    <x v="66"/>
    <n v="273.625"/>
    <e v="#N/A"/>
    <e v="#N/A"/>
    <x v="1"/>
  </r>
  <r>
    <n v="751"/>
    <n v="156"/>
    <n v="490"/>
    <n v="1"/>
    <n v="490"/>
    <d v="2023-11-07T00:00:00"/>
    <s v="Гиперглобус"/>
    <n v="140"/>
    <x v="12"/>
    <n v="301"/>
    <n v="0.62790697674418605"/>
    <x v="50"/>
    <n v="280.66666666666669"/>
    <e v="#N/A"/>
    <e v="#N/A"/>
    <x v="0"/>
  </r>
  <r>
    <n v="752"/>
    <n v="370"/>
    <n v="95"/>
    <n v="5"/>
    <n v="475"/>
    <d v="2023-10-03T00:00:00"/>
    <s v="Карусель"/>
    <n v="250"/>
    <x v="5"/>
    <n v="233"/>
    <n v="-0.59227467811158796"/>
    <x v="5"/>
    <n v="281.96875"/>
    <e v="#N/A"/>
    <e v="#N/A"/>
    <x v="4"/>
  </r>
  <r>
    <n v="753"/>
    <n v="61"/>
    <n v="183"/>
    <n v="5"/>
    <n v="915"/>
    <d v="2023-05-16T00:00:00"/>
    <s v="Гиперглобус"/>
    <n v="191"/>
    <x v="9"/>
    <n v="312.21428571428572"/>
    <n v="-0.41386410432395337"/>
    <x v="33"/>
    <n v="248.5"/>
    <e v="#N/A"/>
    <e v="#N/A"/>
    <x v="4"/>
  </r>
  <r>
    <n v="754"/>
    <n v="246"/>
    <n v="302"/>
    <n v="5"/>
    <n v="1510"/>
    <d v="2024-04-25T00:00:00"/>
    <s v="Карусель"/>
    <n v="336"/>
    <x v="11"/>
    <n v="220.16666666666666"/>
    <n v="0.37168811506434518"/>
    <x v="21"/>
    <n v="238.72222222222223"/>
    <e v="#N/A"/>
    <e v="#N/A"/>
    <x v="2"/>
  </r>
  <r>
    <n v="755"/>
    <n v="322"/>
    <n v="417"/>
    <n v="2"/>
    <n v="834"/>
    <d v="2024-03-25T00:00:00"/>
    <s v="Магнит"/>
    <n v="3"/>
    <x v="18"/>
    <n v="215.625"/>
    <n v="0.93391304347826076"/>
    <x v="67"/>
    <n v="251.91666666666666"/>
    <e v="#N/A"/>
    <e v="#N/A"/>
    <x v="4"/>
  </r>
  <r>
    <n v="756"/>
    <n v="51"/>
    <n v="439"/>
    <n v="5"/>
    <n v="2195"/>
    <d v="2024-03-02T00:00:00"/>
    <s v="Гиперглобус"/>
    <n v="435"/>
    <x v="19"/>
    <n v="217"/>
    <n v="1.0230414746543777"/>
    <x v="42"/>
    <n v="312.66666666666669"/>
    <e v="#N/A"/>
    <e v="#N/A"/>
    <x v="0"/>
  </r>
  <r>
    <n v="757"/>
    <n v="189"/>
    <n v="136"/>
    <n v="5"/>
    <n v="680"/>
    <d v="2023-11-02T00:00:00"/>
    <s v="Ашан"/>
    <n v="80"/>
    <x v="16"/>
    <n v="296.55555555555554"/>
    <n v="-0.54140127388535031"/>
    <x v="38"/>
    <n v="264"/>
    <e v="#N/A"/>
    <e v="#N/A"/>
    <x v="2"/>
  </r>
  <r>
    <n v="758"/>
    <n v="67"/>
    <n v="274"/>
    <n v="4"/>
    <n v="1096"/>
    <d v="2024-01-07T00:00:00"/>
    <s v="Городской Супермаркет"/>
    <n v="262"/>
    <x v="9"/>
    <n v="213.46153846153845"/>
    <n v="0.28360360360360359"/>
    <x v="43"/>
    <n v="287.10000000000002"/>
    <e v="#N/A"/>
    <e v="#N/A"/>
    <x v="1"/>
  </r>
  <r>
    <n v="759"/>
    <n v="301"/>
    <n v="189"/>
    <n v="3"/>
    <n v="567"/>
    <d v="2023-08-06T00:00:00"/>
    <s v="Ароматный Мир"/>
    <n v="43"/>
    <x v="12"/>
    <n v="206.5"/>
    <n v="-8.4745762711864403E-2"/>
    <x v="18"/>
    <n v="253.6875"/>
    <e v="#N/A"/>
    <e v="#N/A"/>
    <x v="3"/>
  </r>
  <r>
    <n v="760"/>
    <n v="463"/>
    <n v="77"/>
    <n v="4"/>
    <n v="308"/>
    <d v="2024-01-02T00:00:00"/>
    <s v="Пятерочка"/>
    <n v="163"/>
    <x v="7"/>
    <n v="251.45454545454547"/>
    <n v="-0.69378163412870575"/>
    <x v="39"/>
    <n v="222.2"/>
    <e v="#N/A"/>
    <e v="#N/A"/>
    <x v="1"/>
  </r>
  <r>
    <n v="761"/>
    <n v="151"/>
    <n v="239"/>
    <n v="2"/>
    <n v="478"/>
    <d v="2023-05-10T00:00:00"/>
    <s v="Мираторг"/>
    <n v="386"/>
    <x v="15"/>
    <n v="239"/>
    <n v="0"/>
    <x v="53"/>
    <n v="322.54545454545456"/>
    <e v="#N/A"/>
    <e v="#N/A"/>
    <x v="4"/>
  </r>
  <r>
    <n v="762"/>
    <n v="398"/>
    <n v="464"/>
    <n v="5"/>
    <n v="2320"/>
    <d v="2023-04-24T00:00:00"/>
    <s v="Верный"/>
    <n v="342"/>
    <x v="5"/>
    <n v="257.9375"/>
    <n v="0.79888538890235039"/>
    <x v="5"/>
    <n v="281.96875"/>
    <e v="#N/A"/>
    <e v="#N/A"/>
    <x v="0"/>
  </r>
  <r>
    <n v="763"/>
    <n v="483"/>
    <n v="140"/>
    <n v="5"/>
    <n v="700"/>
    <d v="2023-11-14T00:00:00"/>
    <s v="Верный"/>
    <n v="7"/>
    <x v="19"/>
    <n v="149.5"/>
    <n v="-6.3545150501672198E-2"/>
    <x v="42"/>
    <n v="312.66666666666669"/>
    <e v="#N/A"/>
    <e v="#N/A"/>
    <x v="4"/>
  </r>
  <r>
    <n v="764"/>
    <n v="86"/>
    <n v="353"/>
    <n v="2"/>
    <n v="706"/>
    <d v="2024-02-11T00:00:00"/>
    <s v="Азбука Вкуса"/>
    <n v="264"/>
    <x v="0"/>
    <n v="254.15384615384616"/>
    <n v="0.38892251815980616"/>
    <x v="45"/>
    <n v="293.41176470588238"/>
    <e v="#N/A"/>
    <e v="#N/A"/>
    <x v="2"/>
  </r>
  <r>
    <n v="765"/>
    <n v="158"/>
    <n v="318"/>
    <n v="5"/>
    <n v="1590"/>
    <d v="2023-02-01T00:00:00"/>
    <s v="Мосмарт"/>
    <n v="99"/>
    <x v="0"/>
    <n v="221.30769230769232"/>
    <n v="0.43691345151199168"/>
    <x v="11"/>
    <n v="240.26666666666668"/>
    <e v="#N/A"/>
    <e v="#N/A"/>
    <x v="0"/>
  </r>
  <r>
    <n v="766"/>
    <n v="199"/>
    <n v="80"/>
    <n v="5"/>
    <n v="400"/>
    <d v="2024-04-26T00:00:00"/>
    <s v="Гиперглобус"/>
    <n v="404"/>
    <x v="3"/>
    <n v="294.05555555555554"/>
    <n v="-0.72794256565274895"/>
    <x v="3"/>
    <n v="236.27586206896552"/>
    <e v="#N/A"/>
    <e v="#N/A"/>
    <x v="4"/>
  </r>
  <r>
    <n v="767"/>
    <n v="259"/>
    <n v="90"/>
    <n v="4"/>
    <n v="360"/>
    <d v="2023-05-12T00:00:00"/>
    <s v="Спар"/>
    <n v="79"/>
    <x v="9"/>
    <n v="224.15384615384616"/>
    <n v="-0.59849004804392592"/>
    <x v="9"/>
    <n v="257.78260869565219"/>
    <e v="#N/A"/>
    <e v="#N/A"/>
    <x v="0"/>
  </r>
  <r>
    <n v="768"/>
    <n v="468"/>
    <n v="167"/>
    <n v="4"/>
    <n v="668"/>
    <d v="2023-10-12T00:00:00"/>
    <s v="Азбука Вкуса"/>
    <n v="377"/>
    <x v="9"/>
    <n v="247.53846153846155"/>
    <n v="-0.32535736482287136"/>
    <x v="43"/>
    <n v="287.10000000000002"/>
    <e v="#N/A"/>
    <e v="#N/A"/>
    <x v="2"/>
  </r>
  <r>
    <n v="769"/>
    <n v="4"/>
    <n v="478"/>
    <n v="4"/>
    <n v="1912"/>
    <d v="2023-08-18T00:00:00"/>
    <s v="Пятерочка"/>
    <n v="146"/>
    <x v="13"/>
    <n v="234.8"/>
    <n v="1.0357751277683134"/>
    <x v="20"/>
    <n v="269.70588235294116"/>
    <e v="#N/A"/>
    <e v="#N/A"/>
    <x v="1"/>
  </r>
  <r>
    <n v="770"/>
    <n v="155"/>
    <n v="310"/>
    <n v="4"/>
    <n v="1240"/>
    <d v="2023-01-04T00:00:00"/>
    <s v="Метро"/>
    <n v="346"/>
    <x v="9"/>
    <n v="314.84615384615387"/>
    <n v="-1.5392132909846201E-2"/>
    <x v="33"/>
    <n v="248.5"/>
    <e v="#N/A"/>
    <e v="#N/A"/>
    <x v="0"/>
  </r>
  <r>
    <n v="771"/>
    <n v="413"/>
    <n v="210"/>
    <n v="5"/>
    <n v="1050"/>
    <d v="2024-05-10T00:00:00"/>
    <s v="Метро"/>
    <n v="436"/>
    <x v="7"/>
    <n v="277.72727272727275"/>
    <n v="-0.24386252045826518"/>
    <x v="7"/>
    <n v="276.21052631578948"/>
    <e v="#N/A"/>
    <e v="#N/A"/>
    <x v="1"/>
  </r>
  <r>
    <n v="772"/>
    <n v="200"/>
    <n v="67"/>
    <n v="1"/>
    <n v="67"/>
    <d v="2023-08-25T00:00:00"/>
    <s v="Мираторг"/>
    <n v="103"/>
    <x v="14"/>
    <n v="256.46153846153845"/>
    <n v="-0.73875224955009"/>
    <x v="63"/>
    <n v="266.27272727272725"/>
    <e v="#N/A"/>
    <e v="#N/A"/>
    <x v="2"/>
  </r>
  <r>
    <n v="773"/>
    <n v="295"/>
    <n v="294"/>
    <n v="5"/>
    <n v="1470"/>
    <d v="2023-08-09T00:00:00"/>
    <s v="Ашан"/>
    <n v="493"/>
    <x v="2"/>
    <n v="256.5"/>
    <n v="0.14619883040935666"/>
    <x v="36"/>
    <n v="249.5"/>
    <e v="#N/A"/>
    <e v="#N/A"/>
    <x v="0"/>
  </r>
  <r>
    <n v="774"/>
    <n v="39"/>
    <n v="404"/>
    <n v="2"/>
    <n v="808"/>
    <d v="2023-09-06T00:00:00"/>
    <s v="Мосмарт"/>
    <n v="252"/>
    <x v="11"/>
    <n v="282.1764705882353"/>
    <n v="0.43172816343548037"/>
    <x v="47"/>
    <n v="271"/>
    <e v="#N/A"/>
    <e v="#N/A"/>
    <x v="1"/>
  </r>
  <r>
    <n v="775"/>
    <n v="228"/>
    <n v="98"/>
    <n v="2"/>
    <n v="196"/>
    <d v="2024-02-22T00:00:00"/>
    <s v="Спар"/>
    <n v="338"/>
    <x v="13"/>
    <n v="278.88888888888891"/>
    <n v="-0.64860557768924298"/>
    <x v="34"/>
    <n v="181.57142857142858"/>
    <e v="#N/A"/>
    <e v="#N/A"/>
    <x v="2"/>
  </r>
  <r>
    <n v="776"/>
    <n v="37"/>
    <n v="139"/>
    <n v="3"/>
    <n v="417"/>
    <d v="2023-03-29T00:00:00"/>
    <s v="Гиперглобус"/>
    <n v="397"/>
    <x v="1"/>
    <n v="219"/>
    <n v="-0.36529680365296802"/>
    <x v="1"/>
    <n v="238.16666666666666"/>
    <e v="#N/A"/>
    <e v="#N/A"/>
    <x v="0"/>
  </r>
  <r>
    <n v="777"/>
    <n v="62"/>
    <n v="241"/>
    <n v="2"/>
    <n v="482"/>
    <d v="2023-11-01T00:00:00"/>
    <s v="Бристоль"/>
    <n v="247"/>
    <x v="6"/>
    <n v="255.375"/>
    <n v="-5.6289769946157642E-2"/>
    <x v="60"/>
    <n v="289.88888888888891"/>
    <e v="#N/A"/>
    <e v="#N/A"/>
    <x v="0"/>
  </r>
  <r>
    <n v="778"/>
    <n v="468"/>
    <n v="182"/>
    <n v="5"/>
    <n v="910"/>
    <d v="2023-03-20T00:00:00"/>
    <s v="Магнит"/>
    <n v="445"/>
    <x v="9"/>
    <n v="245.92307692307693"/>
    <n v="-0.25993118548639349"/>
    <x v="43"/>
    <n v="287.10000000000002"/>
    <e v="#N/A"/>
    <e v="#N/A"/>
    <x v="2"/>
  </r>
  <r>
    <n v="779"/>
    <n v="497"/>
    <n v="275"/>
    <n v="4"/>
    <n v="1100"/>
    <d v="2023-11-06T00:00:00"/>
    <s v="Верный"/>
    <n v="477"/>
    <x v="17"/>
    <n v="258"/>
    <n v="6.5891472868216949E-2"/>
    <x v="35"/>
    <n v="250.25925925925927"/>
    <e v="#N/A"/>
    <e v="#N/A"/>
    <x v="2"/>
  </r>
  <r>
    <n v="780"/>
    <n v="372"/>
    <n v="182"/>
    <n v="2"/>
    <n v="364"/>
    <d v="2023-03-06T00:00:00"/>
    <s v="О'кей"/>
    <n v="402"/>
    <x v="7"/>
    <n v="215.36363636363637"/>
    <n v="-0.15491768678767415"/>
    <x v="39"/>
    <n v="222.2"/>
    <e v="#N/A"/>
    <e v="#N/A"/>
    <x v="3"/>
  </r>
  <r>
    <n v="781"/>
    <n v="354"/>
    <n v="203"/>
    <n v="5"/>
    <n v="1015"/>
    <d v="2023-11-04T00:00:00"/>
    <s v="Седьмой Континент"/>
    <n v="265"/>
    <x v="8"/>
    <n v="223.05882352941177"/>
    <n v="-8.9926160337552741E-2"/>
    <x v="14"/>
    <n v="260.15789473684208"/>
    <e v="#N/A"/>
    <e v="#N/A"/>
    <x v="1"/>
  </r>
  <r>
    <n v="782"/>
    <n v="460"/>
    <n v="103"/>
    <n v="5"/>
    <n v="515"/>
    <d v="2024-04-29T00:00:00"/>
    <s v="Билла"/>
    <n v="124"/>
    <x v="7"/>
    <n v="264.72727272727275"/>
    <n v="-0.61092032967032972"/>
    <x v="77"/>
    <n v="140"/>
    <e v="#N/A"/>
    <e v="#N/A"/>
    <x v="1"/>
  </r>
  <r>
    <n v="783"/>
    <n v="63"/>
    <n v="344"/>
    <n v="2"/>
    <n v="688"/>
    <d v="2023-09-25T00:00:00"/>
    <s v="Пятерочка"/>
    <n v="208"/>
    <x v="6"/>
    <n v="192"/>
    <n v="0.79166666666666674"/>
    <x v="60"/>
    <n v="289.88888888888891"/>
    <e v="#N/A"/>
    <e v="#N/A"/>
    <x v="1"/>
  </r>
  <r>
    <n v="784"/>
    <n v="467"/>
    <n v="436"/>
    <n v="3"/>
    <n v="1308"/>
    <d v="2023-12-29T00:00:00"/>
    <s v="Карусель"/>
    <n v="343"/>
    <x v="3"/>
    <n v="244.05882352941177"/>
    <n v="0.78645456736563024"/>
    <x v="3"/>
    <n v="236.27586206896552"/>
    <e v="#N/A"/>
    <e v="#N/A"/>
    <x v="2"/>
  </r>
  <r>
    <n v="785"/>
    <n v="184"/>
    <n v="79"/>
    <n v="4"/>
    <n v="316"/>
    <d v="2024-04-25T00:00:00"/>
    <s v="Дикси"/>
    <n v="394"/>
    <x v="17"/>
    <n v="320.75"/>
    <n v="-0.75370226032735776"/>
    <x v="70"/>
    <n v="268"/>
    <e v="#N/A"/>
    <e v="#N/A"/>
    <x v="2"/>
  </r>
  <r>
    <n v="786"/>
    <n v="265"/>
    <n v="339"/>
    <n v="3"/>
    <n v="1017"/>
    <d v="2023-01-18T00:00:00"/>
    <s v="Дикси"/>
    <n v="242"/>
    <x v="10"/>
    <n v="275.33333333333331"/>
    <n v="0.23123486682808725"/>
    <x v="15"/>
    <n v="316.58333333333331"/>
    <e v="#N/A"/>
    <e v="#N/A"/>
    <x v="2"/>
  </r>
  <r>
    <n v="787"/>
    <n v="130"/>
    <n v="319"/>
    <n v="3"/>
    <n v="957"/>
    <d v="2023-08-07T00:00:00"/>
    <s v="Азбука Вкуса"/>
    <n v="56"/>
    <x v="1"/>
    <n v="298"/>
    <n v="7.0469798657718075E-2"/>
    <x v="1"/>
    <n v="238.16666666666666"/>
    <e v="#N/A"/>
    <e v="#N/A"/>
    <x v="4"/>
  </r>
  <r>
    <n v="788"/>
    <n v="443"/>
    <n v="348"/>
    <n v="3"/>
    <n v="1044"/>
    <d v="2023-01-04T00:00:00"/>
    <s v="Магнит"/>
    <n v="324"/>
    <x v="7"/>
    <n v="253.7"/>
    <n v="0.37169885691761939"/>
    <x v="7"/>
    <n v="276.21052631578948"/>
    <e v="#N/A"/>
    <e v="#N/A"/>
    <x v="1"/>
  </r>
  <r>
    <n v="789"/>
    <n v="408"/>
    <n v="60"/>
    <n v="4"/>
    <n v="240"/>
    <d v="2024-01-08T00:00:00"/>
    <s v="Мосмарт"/>
    <n v="486"/>
    <x v="9"/>
    <n v="273.76923076923077"/>
    <n v="-0.78083731385220567"/>
    <x v="33"/>
    <n v="248.5"/>
    <e v="#N/A"/>
    <e v="#N/A"/>
    <x v="3"/>
  </r>
  <r>
    <n v="790"/>
    <n v="249"/>
    <n v="125"/>
    <n v="5"/>
    <n v="625"/>
    <d v="2024-01-31T00:00:00"/>
    <s v="Верный"/>
    <n v="71"/>
    <x v="8"/>
    <n v="318"/>
    <n v="-0.60691823899371067"/>
    <x v="14"/>
    <n v="260.15789473684208"/>
    <e v="#N/A"/>
    <e v="#N/A"/>
    <x v="1"/>
  </r>
  <r>
    <n v="791"/>
    <n v="241"/>
    <n v="490"/>
    <n v="1"/>
    <n v="490"/>
    <d v="2023-12-11T00:00:00"/>
    <s v="Мосмарт"/>
    <n v="299"/>
    <x v="19"/>
    <n v="303.5"/>
    <n v="0.61449752883031294"/>
    <x v="40"/>
    <n v="273.58333333333331"/>
    <e v="#N/A"/>
    <e v="#N/A"/>
    <x v="3"/>
  </r>
  <r>
    <n v="792"/>
    <n v="202"/>
    <n v="298"/>
    <n v="4"/>
    <n v="1192"/>
    <d v="2023-02-22T00:00:00"/>
    <s v="Магнит"/>
    <n v="265"/>
    <x v="4"/>
    <n v="252.55555555555554"/>
    <n v="0.17993840739111322"/>
    <x v="25"/>
    <n v="303.8235294117647"/>
    <e v="#N/A"/>
    <e v="#N/A"/>
    <x v="1"/>
  </r>
  <r>
    <n v="793"/>
    <n v="376"/>
    <n v="441"/>
    <n v="2"/>
    <n v="882"/>
    <d v="2024-03-13T00:00:00"/>
    <s v="Седьмой Континент"/>
    <n v="272"/>
    <x v="17"/>
    <n v="243.58333333333334"/>
    <n v="0.81046869654464593"/>
    <x v="66"/>
    <n v="273.625"/>
    <e v="#N/A"/>
    <e v="#N/A"/>
    <x v="1"/>
  </r>
  <r>
    <n v="794"/>
    <n v="371"/>
    <n v="126"/>
    <n v="5"/>
    <n v="630"/>
    <d v="2023-10-31T00:00:00"/>
    <s v="Карусель"/>
    <n v="371"/>
    <x v="0"/>
    <n v="253.27272727272728"/>
    <n v="-0.50251256281407031"/>
    <x v="45"/>
    <n v="293.41176470588238"/>
    <e v="#N/A"/>
    <e v="#N/A"/>
    <x v="1"/>
  </r>
  <r>
    <n v="795"/>
    <n v="308"/>
    <n v="416"/>
    <n v="4"/>
    <n v="1664"/>
    <d v="2023-10-18T00:00:00"/>
    <s v="Мираторг"/>
    <n v="360"/>
    <x v="17"/>
    <n v="257.81818181818181"/>
    <n v="0.61354019746121291"/>
    <x v="35"/>
    <n v="250.25925925925927"/>
    <e v="#N/A"/>
    <e v="#N/A"/>
    <x v="2"/>
  </r>
  <r>
    <n v="796"/>
    <n v="146"/>
    <n v="387"/>
    <n v="4"/>
    <n v="1548"/>
    <d v="2023-04-11T00:00:00"/>
    <s v="Городской Супермаркет"/>
    <n v="368"/>
    <x v="5"/>
    <n v="287.09090909090907"/>
    <n v="0.34800506649778362"/>
    <x v="28"/>
    <n v="242.81818181818181"/>
    <e v="#N/A"/>
    <e v="#N/A"/>
    <x v="1"/>
  </r>
  <r>
    <n v="797"/>
    <n v="77"/>
    <n v="151"/>
    <n v="2"/>
    <n v="302"/>
    <d v="2023-05-21T00:00:00"/>
    <s v="Азбука Вкуса"/>
    <n v="481"/>
    <x v="3"/>
    <n v="253.35294117647058"/>
    <n v="-0.40399349895518921"/>
    <x v="16"/>
    <n v="276.67567567567568"/>
    <e v="#N/A"/>
    <e v="#N/A"/>
    <x v="0"/>
  </r>
  <r>
    <n v="798"/>
    <n v="407"/>
    <n v="157"/>
    <n v="3"/>
    <n v="471"/>
    <d v="2023-12-15T00:00:00"/>
    <s v="Дикси"/>
    <n v="354"/>
    <x v="17"/>
    <n v="246.09090909090909"/>
    <n v="-0.36202438123383818"/>
    <x v="70"/>
    <n v="268"/>
    <e v="#N/A"/>
    <e v="#N/A"/>
    <x v="0"/>
  </r>
  <r>
    <n v="799"/>
    <n v="357"/>
    <n v="55"/>
    <n v="5"/>
    <n v="275"/>
    <d v="2024-01-11T00:00:00"/>
    <s v="Магнит"/>
    <n v="8"/>
    <x v="10"/>
    <n v="247.28571428571428"/>
    <n v="-0.77758521086077415"/>
    <x v="37"/>
    <n v="272.35294117647061"/>
    <e v="#N/A"/>
    <e v="#N/A"/>
    <x v="0"/>
  </r>
  <r>
    <n v="800"/>
    <n v="409"/>
    <n v="235"/>
    <n v="5"/>
    <n v="1175"/>
    <d v="2023-02-03T00:00:00"/>
    <s v="Перекресток"/>
    <n v="1"/>
    <x v="12"/>
    <n v="237.125"/>
    <n v="-8.9615181866103955E-3"/>
    <x v="65"/>
    <n v="258.30769230769232"/>
    <e v="#N/A"/>
    <e v="#N/A"/>
    <x v="1"/>
  </r>
  <r>
    <n v="801"/>
    <n v="148"/>
    <n v="474"/>
    <n v="4"/>
    <n v="1896"/>
    <d v="2023-05-28T00:00:00"/>
    <s v="Метро"/>
    <n v="333"/>
    <x v="5"/>
    <n v="243.90909090909091"/>
    <n v="0.94334699962728297"/>
    <x v="5"/>
    <n v="281.96875"/>
    <e v="#N/A"/>
    <e v="#N/A"/>
    <x v="3"/>
  </r>
  <r>
    <n v="802"/>
    <n v="63"/>
    <n v="479"/>
    <n v="4"/>
    <n v="1916"/>
    <d v="2023-11-05T00:00:00"/>
    <s v="Верный"/>
    <n v="396"/>
    <x v="6"/>
    <n v="213.57142857142858"/>
    <n v="1.2428093645484948"/>
    <x v="60"/>
    <n v="289.88888888888891"/>
    <e v="#N/A"/>
    <e v="#N/A"/>
    <x v="2"/>
  </r>
  <r>
    <n v="803"/>
    <n v="410"/>
    <n v="320"/>
    <n v="4"/>
    <n v="1280"/>
    <d v="2023-04-29T00:00:00"/>
    <s v="Перекресток"/>
    <n v="401"/>
    <x v="14"/>
    <n v="246.3"/>
    <n v="0.2992285830288266"/>
    <x v="44"/>
    <n v="320.57142857142856"/>
    <e v="#N/A"/>
    <e v="#N/A"/>
    <x v="4"/>
  </r>
  <r>
    <n v="804"/>
    <n v="223"/>
    <n v="477"/>
    <n v="4"/>
    <n v="1908"/>
    <d v="2023-05-18T00:00:00"/>
    <s v="Мосмарт"/>
    <n v="121"/>
    <x v="8"/>
    <n v="249.875"/>
    <n v="0.90895447723861933"/>
    <x v="8"/>
    <n v="291.45454545454544"/>
    <e v="#N/A"/>
    <e v="#N/A"/>
    <x v="0"/>
  </r>
  <r>
    <n v="805"/>
    <n v="35"/>
    <n v="277"/>
    <n v="4"/>
    <n v="1108"/>
    <d v="2024-05-10T00:00:00"/>
    <s v="Городской Супермаркет"/>
    <n v="108"/>
    <x v="18"/>
    <n v="323.25"/>
    <n v="-0.14307811291569994"/>
    <x v="34"/>
    <n v="250.30769230769232"/>
    <e v="#N/A"/>
    <e v="#N/A"/>
    <x v="1"/>
  </r>
  <r>
    <n v="806"/>
    <n v="398"/>
    <n v="127"/>
    <n v="5"/>
    <n v="635"/>
    <d v="2023-11-23T00:00:00"/>
    <s v="Мосмарт"/>
    <n v="191"/>
    <x v="5"/>
    <n v="297.18181818181819"/>
    <n v="-0.57265218721321509"/>
    <x v="5"/>
    <n v="281.96875"/>
    <e v="#N/A"/>
    <e v="#N/A"/>
    <x v="4"/>
  </r>
  <r>
    <n v="807"/>
    <n v="132"/>
    <n v="154"/>
    <n v="3"/>
    <n v="462"/>
    <d v="2024-01-03T00:00:00"/>
    <s v="Метро"/>
    <n v="443"/>
    <x v="6"/>
    <n v="320.42857142857144"/>
    <n v="-0.51939366919304497"/>
    <x v="6"/>
    <n v="260.64705882352939"/>
    <e v="#N/A"/>
    <e v="#N/A"/>
    <x v="1"/>
  </r>
  <r>
    <n v="808"/>
    <n v="415"/>
    <n v="84"/>
    <n v="5"/>
    <n v="420"/>
    <d v="2023-08-18T00:00:00"/>
    <s v="Ашан"/>
    <n v="191"/>
    <x v="14"/>
    <n v="286.89999999999998"/>
    <n v="-0.70721505751132796"/>
    <x v="22"/>
    <n v="280.23809523809524"/>
    <e v="#N/A"/>
    <e v="#N/A"/>
    <x v="4"/>
  </r>
  <r>
    <n v="809"/>
    <n v="384"/>
    <n v="423"/>
    <n v="5"/>
    <n v="2115"/>
    <d v="2024-02-24T00:00:00"/>
    <s v="Седьмой Континент"/>
    <n v="249"/>
    <x v="0"/>
    <n v="233.3"/>
    <n v="0.81311615945135007"/>
    <x v="11"/>
    <n v="240.26666666666668"/>
    <e v="#N/A"/>
    <e v="#N/A"/>
    <x v="1"/>
  </r>
  <r>
    <n v="810"/>
    <n v="311"/>
    <n v="470"/>
    <n v="2"/>
    <n v="940"/>
    <d v="2024-01-13T00:00:00"/>
    <s v="Метро"/>
    <n v="418"/>
    <x v="3"/>
    <n v="250.25"/>
    <n v="0.87812187812187803"/>
    <x v="16"/>
    <n v="276.67567567567568"/>
    <e v="#N/A"/>
    <e v="#N/A"/>
    <x v="1"/>
  </r>
  <r>
    <n v="811"/>
    <n v="328"/>
    <n v="59"/>
    <n v="1"/>
    <n v="59"/>
    <d v="2023-03-06T00:00:00"/>
    <s v="О'кей"/>
    <n v="126"/>
    <x v="14"/>
    <n v="319.44444444444446"/>
    <n v="-0.81530434782608696"/>
    <x v="58"/>
    <n v="241.83333333333334"/>
    <e v="#N/A"/>
    <e v="#N/A"/>
    <x v="3"/>
  </r>
  <r>
    <n v="812"/>
    <n v="74"/>
    <n v="332"/>
    <n v="3"/>
    <n v="996"/>
    <d v="2023-03-15T00:00:00"/>
    <s v="Магнит"/>
    <n v="497"/>
    <x v="19"/>
    <n v="212.5"/>
    <n v="0.5623529411764705"/>
    <x v="73"/>
    <n v="320.25"/>
    <e v="#N/A"/>
    <e v="#N/A"/>
    <x v="0"/>
  </r>
  <r>
    <n v="813"/>
    <n v="152"/>
    <n v="94"/>
    <n v="5"/>
    <n v="470"/>
    <d v="2023-01-16T00:00:00"/>
    <s v="Магнит"/>
    <n v="332"/>
    <x v="2"/>
    <n v="347"/>
    <n v="-0.72910662824207495"/>
    <x v="36"/>
    <n v="249.5"/>
    <e v="#N/A"/>
    <e v="#N/A"/>
    <x v="3"/>
  </r>
  <r>
    <n v="814"/>
    <n v="319"/>
    <n v="148"/>
    <n v="1"/>
    <n v="148"/>
    <d v="2023-08-05T00:00:00"/>
    <s v="Мираторг"/>
    <n v="445"/>
    <x v="9"/>
    <n v="255.33333333333334"/>
    <n v="-0.42036553524804177"/>
    <x v="33"/>
    <n v="248.5"/>
    <e v="#N/A"/>
    <e v="#N/A"/>
    <x v="2"/>
  </r>
  <r>
    <n v="815"/>
    <n v="19"/>
    <n v="378"/>
    <n v="2"/>
    <n v="756"/>
    <d v="2024-03-07T00:00:00"/>
    <s v="Ароматный Мир"/>
    <n v="167"/>
    <x v="10"/>
    <n v="294.75"/>
    <n v="0.28244274809160297"/>
    <x v="37"/>
    <n v="272.35294117647061"/>
    <e v="#N/A"/>
    <e v="#N/A"/>
    <x v="0"/>
  </r>
  <r>
    <n v="816"/>
    <n v="242"/>
    <n v="265"/>
    <n v="4"/>
    <n v="1060"/>
    <d v="2023-01-05T00:00:00"/>
    <s v="Азбука Вкуса"/>
    <n v="415"/>
    <x v="4"/>
    <n v="265.375"/>
    <n v="-1.4130946773434072E-3"/>
    <x v="25"/>
    <n v="303.8235294117647"/>
    <e v="#N/A"/>
    <e v="#N/A"/>
    <x v="4"/>
  </r>
  <r>
    <n v="817"/>
    <n v="354"/>
    <n v="431"/>
    <n v="1"/>
    <n v="431"/>
    <d v="2024-05-07T00:00:00"/>
    <s v="Билла"/>
    <n v="229"/>
    <x v="8"/>
    <n v="266.6875"/>
    <n v="0.61612374033278661"/>
    <x v="14"/>
    <n v="260.15789473684208"/>
    <e v="#N/A"/>
    <e v="#N/A"/>
    <x v="0"/>
  </r>
  <r>
    <n v="818"/>
    <n v="354"/>
    <n v="382"/>
    <n v="4"/>
    <n v="1528"/>
    <d v="2023-01-13T00:00:00"/>
    <s v="Перекресток"/>
    <n v="119"/>
    <x v="8"/>
    <n v="257.4375"/>
    <n v="0.48385530468560334"/>
    <x v="14"/>
    <n v="260.15789473684208"/>
    <e v="#N/A"/>
    <e v="#N/A"/>
    <x v="2"/>
  </r>
  <r>
    <n v="819"/>
    <n v="245"/>
    <n v="281"/>
    <n v="1"/>
    <n v="281"/>
    <d v="2023-04-20T00:00:00"/>
    <s v="Верный"/>
    <n v="341"/>
    <x v="0"/>
    <n v="246.88888888888889"/>
    <n v="0.1381638163816381"/>
    <x v="0"/>
    <n v="240.5"/>
    <e v="#N/A"/>
    <e v="#N/A"/>
    <x v="1"/>
  </r>
  <r>
    <n v="820"/>
    <n v="386"/>
    <n v="149"/>
    <n v="5"/>
    <n v="745"/>
    <d v="2023-06-26T00:00:00"/>
    <s v="Бристоль"/>
    <n v="407"/>
    <x v="18"/>
    <n v="235.5"/>
    <n v="-0.36730360934182593"/>
    <x v="67"/>
    <n v="251.91666666666666"/>
    <e v="#N/A"/>
    <e v="#N/A"/>
    <x v="4"/>
  </r>
  <r>
    <n v="821"/>
    <n v="434"/>
    <n v="257"/>
    <n v="2"/>
    <n v="514"/>
    <d v="2023-07-21T00:00:00"/>
    <s v="Городской Супермаркет"/>
    <n v="264"/>
    <x v="11"/>
    <n v="227.76923076923077"/>
    <n v="0.12833502195204316"/>
    <x v="47"/>
    <n v="271"/>
    <e v="#N/A"/>
    <e v="#N/A"/>
    <x v="2"/>
  </r>
  <r>
    <n v="822"/>
    <n v="402"/>
    <n v="218"/>
    <n v="1"/>
    <n v="218"/>
    <d v="2024-01-31T00:00:00"/>
    <s v="Мираторг"/>
    <n v="91"/>
    <x v="16"/>
    <n v="221.875"/>
    <n v="-1.7464788732394321E-2"/>
    <x v="51"/>
    <n v="331.16666666666669"/>
    <e v="#N/A"/>
    <e v="#N/A"/>
    <x v="2"/>
  </r>
  <r>
    <n v="823"/>
    <n v="326"/>
    <n v="198"/>
    <n v="2"/>
    <n v="396"/>
    <d v="2024-04-14T00:00:00"/>
    <s v="Городской Супермаркет"/>
    <n v="362"/>
    <x v="18"/>
    <n v="386.5"/>
    <n v="-0.48771021992238028"/>
    <x v="67"/>
    <n v="251.91666666666666"/>
    <e v="#N/A"/>
    <e v="#N/A"/>
    <x v="1"/>
  </r>
  <r>
    <n v="824"/>
    <n v="491"/>
    <n v="111"/>
    <n v="4"/>
    <n v="444"/>
    <d v="2023-08-07T00:00:00"/>
    <s v="Дикси"/>
    <n v="473"/>
    <x v="4"/>
    <n v="271.57142857142856"/>
    <n v="-0.59126775381378227"/>
    <x v="4"/>
    <n v="159.19999999999999"/>
    <e v="#N/A"/>
    <e v="#N/A"/>
    <x v="3"/>
  </r>
  <r>
    <n v="825"/>
    <n v="240"/>
    <n v="306"/>
    <n v="5"/>
    <n v="1530"/>
    <d v="2024-01-28T00:00:00"/>
    <s v="Азбука Вкуса"/>
    <n v="482"/>
    <x v="3"/>
    <n v="246.15384615384616"/>
    <n v="0.24312500000000004"/>
    <x v="3"/>
    <n v="236.27586206896552"/>
    <e v="#N/A"/>
    <e v="#N/A"/>
    <x v="4"/>
  </r>
  <r>
    <n v="826"/>
    <n v="352"/>
    <n v="391"/>
    <n v="1"/>
    <n v="391"/>
    <d v="2023-06-22T00:00:00"/>
    <s v="Билла"/>
    <n v="367"/>
    <x v="9"/>
    <n v="240.08333333333334"/>
    <n v="0.6286011801457827"/>
    <x v="33"/>
    <n v="248.5"/>
    <e v="#N/A"/>
    <e v="#N/A"/>
    <x v="3"/>
  </r>
  <r>
    <n v="827"/>
    <n v="305"/>
    <n v="252"/>
    <n v="1"/>
    <n v="252"/>
    <d v="2024-05-01T00:00:00"/>
    <s v="Лента"/>
    <n v="172"/>
    <x v="2"/>
    <n v="268.33333333333331"/>
    <n v="-6.0869565217391286E-2"/>
    <x v="46"/>
    <n v="321.63636363636363"/>
    <e v="#N/A"/>
    <e v="#N/A"/>
    <x v="3"/>
  </r>
  <r>
    <n v="828"/>
    <n v="269"/>
    <n v="398"/>
    <n v="4"/>
    <n v="1592"/>
    <d v="2023-05-05T00:00:00"/>
    <s v="Ароматный Мир"/>
    <n v="466"/>
    <x v="0"/>
    <n v="324.55555555555554"/>
    <n v="0.22629236562820965"/>
    <x v="45"/>
    <n v="293.41176470588238"/>
    <e v="#N/A"/>
    <e v="#N/A"/>
    <x v="3"/>
  </r>
  <r>
    <n v="829"/>
    <n v="380"/>
    <n v="100"/>
    <n v="2"/>
    <n v="200"/>
    <d v="2023-06-05T00:00:00"/>
    <s v="Гиперглобус"/>
    <n v="57"/>
    <x v="17"/>
    <n v="167.88888888888889"/>
    <n v="-0.40436796823295829"/>
    <x v="35"/>
    <n v="250.25925925925927"/>
    <e v="#N/A"/>
    <e v="#N/A"/>
    <x v="2"/>
  </r>
  <r>
    <n v="830"/>
    <n v="44"/>
    <n v="310"/>
    <n v="3"/>
    <n v="930"/>
    <d v="2023-02-14T00:00:00"/>
    <s v="Мосмарт"/>
    <n v="48"/>
    <x v="15"/>
    <n v="260.28571428571428"/>
    <n v="0.19099890230515926"/>
    <x v="53"/>
    <n v="322.54545454545456"/>
    <e v="#N/A"/>
    <e v="#N/A"/>
    <x v="4"/>
  </r>
  <r>
    <n v="831"/>
    <n v="183"/>
    <n v="286"/>
    <n v="2"/>
    <n v="572"/>
    <d v="2023-02-26T00:00:00"/>
    <s v="О'кей"/>
    <n v="11"/>
    <x v="17"/>
    <n v="255"/>
    <n v="0.1215686274509804"/>
    <x v="35"/>
    <n v="250.25925925925927"/>
    <e v="#N/A"/>
    <e v="#N/A"/>
    <x v="4"/>
  </r>
  <r>
    <n v="832"/>
    <n v="65"/>
    <n v="201"/>
    <n v="2"/>
    <n v="402"/>
    <d v="2024-01-05T00:00:00"/>
    <s v="Дикси"/>
    <n v="125"/>
    <x v="16"/>
    <n v="311.75"/>
    <n v="-0.35525260625501198"/>
    <x v="24"/>
    <n v="281.73333333333335"/>
    <e v="#N/A"/>
    <e v="#N/A"/>
    <x v="3"/>
  </r>
  <r>
    <n v="833"/>
    <n v="425"/>
    <n v="258"/>
    <n v="4"/>
    <n v="1032"/>
    <d v="2023-07-21T00:00:00"/>
    <s v="Ароматный Мир"/>
    <n v="72"/>
    <x v="1"/>
    <n v="207.28571428571428"/>
    <n v="0.24465885596140602"/>
    <x v="13"/>
    <n v="320.84615384615387"/>
    <e v="#N/A"/>
    <e v="#N/A"/>
    <x v="2"/>
  </r>
  <r>
    <n v="834"/>
    <n v="230"/>
    <n v="179"/>
    <n v="4"/>
    <n v="716"/>
    <d v="2024-04-13T00:00:00"/>
    <s v="Азбука Вкуса"/>
    <n v="68"/>
    <x v="5"/>
    <n v="237.4"/>
    <n v="-0.24599831508003367"/>
    <x v="5"/>
    <n v="281.96875"/>
    <e v="#N/A"/>
    <e v="#N/A"/>
    <x v="2"/>
  </r>
  <r>
    <n v="835"/>
    <n v="497"/>
    <n v="113"/>
    <n v="2"/>
    <n v="226"/>
    <d v="2023-11-13T00:00:00"/>
    <s v="Седьмой Континент"/>
    <n v="219"/>
    <x v="17"/>
    <n v="238.5"/>
    <n v="-0.52620545073375258"/>
    <x v="35"/>
    <n v="250.25925925925927"/>
    <e v="#N/A"/>
    <e v="#N/A"/>
    <x v="4"/>
  </r>
  <r>
    <n v="836"/>
    <n v="82"/>
    <n v="73"/>
    <n v="1"/>
    <n v="73"/>
    <d v="2023-08-21T00:00:00"/>
    <s v="Перекресток"/>
    <n v="218"/>
    <x v="11"/>
    <n v="245.66666666666666"/>
    <n v="-0.7028493894165535"/>
    <x v="62"/>
    <n v="168"/>
    <e v="#N/A"/>
    <e v="#N/A"/>
    <x v="1"/>
  </r>
  <r>
    <n v="837"/>
    <n v="104"/>
    <n v="420"/>
    <n v="2"/>
    <n v="840"/>
    <d v="2024-05-15T00:00:00"/>
    <s v="Городской Супермаркет"/>
    <n v="26"/>
    <x v="9"/>
    <n v="284.7"/>
    <n v="0.47523709167544781"/>
    <x v="9"/>
    <n v="257.78260869565219"/>
    <e v="#N/A"/>
    <e v="#N/A"/>
    <x v="1"/>
  </r>
  <r>
    <n v="838"/>
    <n v="364"/>
    <n v="496"/>
    <n v="1"/>
    <n v="496"/>
    <d v="2023-05-14T00:00:00"/>
    <s v="Городской Супермаркет"/>
    <n v="417"/>
    <x v="0"/>
    <n v="297"/>
    <n v="0.67003367003366998"/>
    <x v="45"/>
    <n v="293.41176470588238"/>
    <e v="#N/A"/>
    <e v="#N/A"/>
    <x v="2"/>
  </r>
  <r>
    <n v="839"/>
    <n v="334"/>
    <n v="223"/>
    <n v="2"/>
    <n v="446"/>
    <d v="2023-11-04T00:00:00"/>
    <s v="Спар"/>
    <n v="216"/>
    <x v="15"/>
    <n v="260.57142857142856"/>
    <n v="-0.14418859649122806"/>
    <x v="41"/>
    <n v="274.77777777777777"/>
    <e v="#N/A"/>
    <e v="#N/A"/>
    <x v="1"/>
  </r>
  <r>
    <n v="840"/>
    <n v="356"/>
    <n v="97"/>
    <n v="2"/>
    <n v="194"/>
    <d v="2023-04-16T00:00:00"/>
    <s v="Верный"/>
    <n v="491"/>
    <x v="2"/>
    <n v="244.90909090909091"/>
    <n v="-0.60393466963622866"/>
    <x v="46"/>
    <n v="321.63636363636363"/>
    <e v="#N/A"/>
    <e v="#N/A"/>
    <x v="2"/>
  </r>
  <r>
    <n v="841"/>
    <n v="446"/>
    <n v="445"/>
    <n v="5"/>
    <n v="2225"/>
    <d v="2023-03-08T00:00:00"/>
    <s v="Ароматный Мир"/>
    <n v="307"/>
    <x v="14"/>
    <n v="223"/>
    <n v="0.99551569506726456"/>
    <x v="44"/>
    <n v="320.57142857142856"/>
    <e v="#N/A"/>
    <e v="#N/A"/>
    <x v="0"/>
  </r>
  <r>
    <n v="842"/>
    <n v="88"/>
    <n v="206"/>
    <n v="4"/>
    <n v="824"/>
    <d v="2023-11-07T00:00:00"/>
    <s v="Ароматный Мир"/>
    <n v="492"/>
    <x v="18"/>
    <n v="458.5"/>
    <n v="-0.55070883315158126"/>
    <x v="34"/>
    <n v="250.30769230769232"/>
    <e v="#N/A"/>
    <e v="#N/A"/>
    <x v="4"/>
  </r>
  <r>
    <n v="843"/>
    <n v="347"/>
    <n v="265"/>
    <n v="1"/>
    <n v="265"/>
    <d v="2024-04-08T00:00:00"/>
    <s v="Метро"/>
    <n v="264"/>
    <x v="3"/>
    <n v="311"/>
    <n v="-0.14790996784565913"/>
    <x v="16"/>
    <n v="276.67567567567568"/>
    <e v="#N/A"/>
    <e v="#N/A"/>
    <x v="2"/>
  </r>
  <r>
    <n v="844"/>
    <n v="342"/>
    <n v="269"/>
    <n v="4"/>
    <n v="1076"/>
    <d v="2023-06-16T00:00:00"/>
    <s v="Пятерочка"/>
    <n v="190"/>
    <x v="4"/>
    <n v="278.57142857142856"/>
    <n v="-3.4358974358974281E-2"/>
    <x v="25"/>
    <n v="303.8235294117647"/>
    <e v="#N/A"/>
    <e v="#N/A"/>
    <x v="2"/>
  </r>
  <r>
    <n v="845"/>
    <n v="474"/>
    <n v="405"/>
    <n v="2"/>
    <n v="810"/>
    <d v="2024-04-08T00:00:00"/>
    <s v="Перекресток"/>
    <n v="18"/>
    <x v="15"/>
    <n v="201"/>
    <n v="1.0149253731343282"/>
    <x v="23"/>
    <n v="318.81818181818181"/>
    <e v="#N/A"/>
    <e v="#N/A"/>
    <x v="0"/>
  </r>
  <r>
    <n v="846"/>
    <n v="69"/>
    <n v="197"/>
    <n v="2"/>
    <n v="394"/>
    <d v="2023-09-26T00:00:00"/>
    <s v="Пятерочка"/>
    <n v="125"/>
    <x v="14"/>
    <n v="360.71428571428572"/>
    <n v="-0.45386138613861382"/>
    <x v="63"/>
    <n v="266.27272727272725"/>
    <e v="#N/A"/>
    <e v="#N/A"/>
    <x v="3"/>
  </r>
  <r>
    <n v="847"/>
    <n v="206"/>
    <n v="93"/>
    <n v="2"/>
    <n v="186"/>
    <d v="2023-08-16T00:00:00"/>
    <s v="Гиперглобус"/>
    <n v="155"/>
    <x v="15"/>
    <n v="242.83333333333334"/>
    <n v="-0.61702127659574468"/>
    <x v="41"/>
    <n v="274.77777777777777"/>
    <e v="#N/A"/>
    <e v="#N/A"/>
    <x v="0"/>
  </r>
  <r>
    <n v="848"/>
    <n v="319"/>
    <n v="193"/>
    <n v="1"/>
    <n v="193"/>
    <d v="2024-04-14T00:00:00"/>
    <s v="Мосмарт"/>
    <n v="43"/>
    <x v="9"/>
    <n v="206"/>
    <n v="-6.3106796116504826E-2"/>
    <x v="33"/>
    <n v="248.5"/>
    <e v="#N/A"/>
    <e v="#N/A"/>
    <x v="3"/>
  </r>
  <r>
    <n v="849"/>
    <n v="59"/>
    <n v="150"/>
    <n v="4"/>
    <n v="600"/>
    <d v="2023-07-27T00:00:00"/>
    <s v="Гиперглобус"/>
    <n v="343"/>
    <x v="0"/>
    <n v="320.625"/>
    <n v="-0.53216374269005851"/>
    <x v="0"/>
    <n v="240.5"/>
    <e v="#N/A"/>
    <e v="#N/A"/>
    <x v="2"/>
  </r>
  <r>
    <n v="850"/>
    <n v="16"/>
    <n v="207"/>
    <n v="2"/>
    <n v="414"/>
    <d v="2023-11-21T00:00:00"/>
    <s v="Верный"/>
    <n v="26"/>
    <x v="11"/>
    <n v="296.10000000000002"/>
    <n v="-0.30091185410334353"/>
    <x v="47"/>
    <n v="271"/>
    <e v="#N/A"/>
    <e v="#N/A"/>
    <x v="1"/>
  </r>
  <r>
    <n v="851"/>
    <n v="220"/>
    <n v="305"/>
    <n v="4"/>
    <n v="1220"/>
    <d v="2023-05-10T00:00:00"/>
    <s v="Мираторг"/>
    <n v="306"/>
    <x v="8"/>
    <n v="248.06666666666666"/>
    <n v="0.22950819672131151"/>
    <x v="48"/>
    <n v="281.75"/>
    <e v="#N/A"/>
    <e v="#N/A"/>
    <x v="4"/>
  </r>
  <r>
    <n v="852"/>
    <n v="474"/>
    <n v="171"/>
    <n v="3"/>
    <n v="513"/>
    <d v="2023-02-28T00:00:00"/>
    <s v="Верный"/>
    <n v="260"/>
    <x v="15"/>
    <n v="338.5"/>
    <n v="-0.49483013293943867"/>
    <x v="23"/>
    <n v="318.81818181818181"/>
    <e v="#N/A"/>
    <e v="#N/A"/>
    <x v="1"/>
  </r>
  <r>
    <n v="853"/>
    <n v="118"/>
    <n v="466"/>
    <n v="3"/>
    <n v="1398"/>
    <d v="2023-02-23T00:00:00"/>
    <s v="О'кей"/>
    <n v="188"/>
    <x v="0"/>
    <n v="296.75"/>
    <n v="0.57034540859309191"/>
    <x v="0"/>
    <n v="240.5"/>
    <e v="#N/A"/>
    <e v="#N/A"/>
    <x v="2"/>
  </r>
  <r>
    <n v="854"/>
    <n v="207"/>
    <n v="57"/>
    <n v="2"/>
    <n v="114"/>
    <d v="2024-02-22T00:00:00"/>
    <s v="Пятерочка"/>
    <n v="152"/>
    <x v="0"/>
    <n v="253.125"/>
    <n v="-0.77481481481481485"/>
    <x v="68"/>
    <n v="215.85714285714286"/>
    <e v="#N/A"/>
    <e v="#N/A"/>
    <x v="3"/>
  </r>
  <r>
    <n v="855"/>
    <n v="239"/>
    <n v="397"/>
    <n v="2"/>
    <n v="794"/>
    <d v="2024-04-16T00:00:00"/>
    <s v="Мираторг"/>
    <n v="65"/>
    <x v="9"/>
    <n v="234.8"/>
    <n v="0.69080068143100504"/>
    <x v="33"/>
    <n v="248.5"/>
    <e v="#N/A"/>
    <e v="#N/A"/>
    <x v="2"/>
  </r>
  <r>
    <n v="856"/>
    <n v="367"/>
    <n v="289"/>
    <n v="1"/>
    <n v="289"/>
    <d v="2023-04-25T00:00:00"/>
    <s v="Дикси"/>
    <n v="281"/>
    <x v="19"/>
    <n v="290"/>
    <n v="-3.4482758620689724E-3"/>
    <x v="40"/>
    <n v="273.58333333333331"/>
    <e v="#N/A"/>
    <e v="#N/A"/>
    <x v="1"/>
  </r>
  <r>
    <n v="857"/>
    <n v="87"/>
    <n v="191"/>
    <n v="3"/>
    <n v="573"/>
    <d v="2023-07-18T00:00:00"/>
    <s v="Ашан"/>
    <n v="430"/>
    <x v="7"/>
    <n v="223.83333333333334"/>
    <n v="-0.14668652271034999"/>
    <x v="7"/>
    <n v="276.21052631578948"/>
    <e v="#N/A"/>
    <e v="#N/A"/>
    <x v="2"/>
  </r>
  <r>
    <n v="858"/>
    <n v="309"/>
    <n v="244"/>
    <n v="3"/>
    <n v="732"/>
    <d v="2024-03-23T00:00:00"/>
    <s v="Азбука Вкуса"/>
    <n v="299"/>
    <x v="17"/>
    <n v="298.375"/>
    <n v="-0.18223711772098872"/>
    <x v="27"/>
    <n v="288.23809523809524"/>
    <e v="#N/A"/>
    <e v="#N/A"/>
    <x v="3"/>
  </r>
  <r>
    <n v="859"/>
    <n v="271"/>
    <n v="392"/>
    <n v="3"/>
    <n v="1176"/>
    <d v="2023-06-26T00:00:00"/>
    <s v="Метро"/>
    <n v="132"/>
    <x v="11"/>
    <n v="254.5"/>
    <n v="0.54027504911591362"/>
    <x v="47"/>
    <n v="271"/>
    <e v="#N/A"/>
    <e v="#N/A"/>
    <x v="2"/>
  </r>
  <r>
    <n v="860"/>
    <n v="354"/>
    <n v="493"/>
    <n v="2"/>
    <n v="986"/>
    <d v="2024-01-29T00:00:00"/>
    <s v="Магнит"/>
    <n v="68"/>
    <x v="8"/>
    <n v="217.15384615384616"/>
    <n v="1.2702798441374425"/>
    <x v="14"/>
    <n v="260.15789473684208"/>
    <e v="#N/A"/>
    <e v="#N/A"/>
    <x v="2"/>
  </r>
  <r>
    <n v="861"/>
    <n v="266"/>
    <n v="339"/>
    <n v="5"/>
    <n v="1695"/>
    <d v="2024-03-07T00:00:00"/>
    <s v="Дикси"/>
    <n v="42"/>
    <x v="6"/>
    <n v="336"/>
    <n v="8.9285714285713969E-3"/>
    <x v="6"/>
    <n v="260.64705882352939"/>
    <e v="#N/A"/>
    <e v="#N/A"/>
    <x v="4"/>
  </r>
  <r>
    <n v="862"/>
    <n v="441"/>
    <n v="316"/>
    <n v="4"/>
    <n v="1264"/>
    <d v="2024-04-28T00:00:00"/>
    <s v="О'кей"/>
    <n v="488"/>
    <x v="8"/>
    <n v="252.53846153846155"/>
    <n v="0.25129454766981407"/>
    <x v="14"/>
    <n v="260.15789473684208"/>
    <e v="#N/A"/>
    <e v="#N/A"/>
    <x v="0"/>
  </r>
  <r>
    <n v="863"/>
    <n v="245"/>
    <n v="284"/>
    <n v="4"/>
    <n v="1136"/>
    <d v="2024-04-23T00:00:00"/>
    <s v="Мосмарт"/>
    <n v="324"/>
    <x v="0"/>
    <n v="321.625"/>
    <n v="-0.11698406529343175"/>
    <x v="0"/>
    <n v="240.5"/>
    <e v="#N/A"/>
    <e v="#N/A"/>
    <x v="1"/>
  </r>
  <r>
    <n v="864"/>
    <n v="369"/>
    <n v="206"/>
    <n v="4"/>
    <n v="824"/>
    <d v="2023-07-25T00:00:00"/>
    <s v="Гиперглобус"/>
    <n v="346"/>
    <x v="15"/>
    <n v="399.33333333333331"/>
    <n v="-0.4841402337228714"/>
    <x v="41"/>
    <n v="274.77777777777777"/>
    <e v="#N/A"/>
    <e v="#N/A"/>
    <x v="0"/>
  </r>
  <r>
    <n v="865"/>
    <n v="176"/>
    <n v="217"/>
    <n v="4"/>
    <n v="868"/>
    <d v="2023-07-28T00:00:00"/>
    <s v="Спар"/>
    <n v="313"/>
    <x v="0"/>
    <n v="234.75"/>
    <n v="-7.5612353567625079E-2"/>
    <x v="0"/>
    <n v="240.5"/>
    <e v="#N/A"/>
    <e v="#N/A"/>
    <x v="1"/>
  </r>
  <r>
    <n v="866"/>
    <n v="467"/>
    <n v="72"/>
    <n v="2"/>
    <n v="144"/>
    <d v="2023-05-04T00:00:00"/>
    <s v="Карусель"/>
    <n v="233"/>
    <x v="3"/>
    <n v="245.30769230769232"/>
    <n v="-0.70649106302916276"/>
    <x v="3"/>
    <n v="236.27586206896552"/>
    <e v="#N/A"/>
    <e v="#N/A"/>
    <x v="0"/>
  </r>
  <r>
    <n v="867"/>
    <n v="237"/>
    <n v="121"/>
    <n v="3"/>
    <n v="363"/>
    <d v="2023-11-10T00:00:00"/>
    <s v="Ашан"/>
    <n v="77"/>
    <x v="17"/>
    <n v="269"/>
    <n v="-0.55018587360594795"/>
    <x v="27"/>
    <n v="288.23809523809524"/>
    <e v="#N/A"/>
    <e v="#N/A"/>
    <x v="0"/>
  </r>
  <r>
    <n v="868"/>
    <n v="300"/>
    <n v="140"/>
    <n v="4"/>
    <n v="560"/>
    <d v="2024-01-26T00:00:00"/>
    <s v="Гиперглобус"/>
    <n v="107"/>
    <x v="0"/>
    <n v="317.75"/>
    <n v="-0.55940204563335949"/>
    <x v="0"/>
    <n v="240.5"/>
    <e v="#N/A"/>
    <e v="#N/A"/>
    <x v="4"/>
  </r>
  <r>
    <n v="869"/>
    <n v="137"/>
    <n v="295"/>
    <n v="2"/>
    <n v="590"/>
    <d v="2023-07-04T00:00:00"/>
    <s v="Пятерочка"/>
    <n v="375"/>
    <x v="12"/>
    <n v="291"/>
    <n v="1.3745704467353903E-2"/>
    <x v="18"/>
    <n v="253.6875"/>
    <e v="#N/A"/>
    <e v="#N/A"/>
    <x v="4"/>
  </r>
  <r>
    <n v="870"/>
    <n v="194"/>
    <n v="325"/>
    <n v="4"/>
    <n v="1300"/>
    <d v="2024-01-28T00:00:00"/>
    <s v="Билла"/>
    <n v="62"/>
    <x v="1"/>
    <n v="238.42857142857142"/>
    <n v="0.3630916716596766"/>
    <x v="69"/>
    <n v="273.7"/>
    <e v="#N/A"/>
    <e v="#N/A"/>
    <x v="3"/>
  </r>
  <r>
    <n v="871"/>
    <n v="215"/>
    <n v="147"/>
    <n v="3"/>
    <n v="441"/>
    <d v="2023-09-04T00:00:00"/>
    <s v="Карусель"/>
    <n v="368"/>
    <x v="5"/>
    <n v="258.10000000000002"/>
    <n v="-0.43045331266950804"/>
    <x v="5"/>
    <n v="281.96875"/>
    <e v="#N/A"/>
    <e v="#N/A"/>
    <x v="1"/>
  </r>
  <r>
    <n v="872"/>
    <n v="307"/>
    <n v="419"/>
    <n v="1"/>
    <n v="419"/>
    <d v="2023-09-20T00:00:00"/>
    <s v="Седьмой Континент"/>
    <n v="64"/>
    <x v="11"/>
    <n v="331.44444444444446"/>
    <n v="0.26416359369761988"/>
    <x v="17"/>
    <n v="311.33333333333331"/>
    <e v="#N/A"/>
    <e v="#N/A"/>
    <x v="3"/>
  </r>
  <r>
    <n v="873"/>
    <n v="424"/>
    <n v="457"/>
    <n v="1"/>
    <n v="457"/>
    <d v="2023-06-22T00:00:00"/>
    <s v="Лента"/>
    <n v="286"/>
    <x v="2"/>
    <n v="295.33333333333331"/>
    <n v="0.54740406320541779"/>
    <x v="31"/>
    <n v="323.07692307692309"/>
    <e v="#N/A"/>
    <e v="#N/A"/>
    <x v="4"/>
  </r>
  <r>
    <n v="874"/>
    <n v="439"/>
    <n v="392"/>
    <n v="2"/>
    <n v="784"/>
    <d v="2023-07-28T00:00:00"/>
    <s v="Мосмарт"/>
    <n v="74"/>
    <x v="5"/>
    <n v="251.3"/>
    <n v="0.55988857938718661"/>
    <x v="28"/>
    <n v="242.81818181818181"/>
    <e v="#N/A"/>
    <e v="#N/A"/>
    <x v="3"/>
  </r>
  <r>
    <n v="875"/>
    <n v="83"/>
    <n v="282"/>
    <n v="5"/>
    <n v="1410"/>
    <d v="2023-02-13T00:00:00"/>
    <s v="Спар"/>
    <n v="6"/>
    <x v="5"/>
    <n v="227.9"/>
    <n v="0.23738481790258881"/>
    <x v="32"/>
    <n v="254.18181818181819"/>
    <e v="#N/A"/>
    <e v="#N/A"/>
    <x v="3"/>
  </r>
  <r>
    <n v="876"/>
    <n v="329"/>
    <n v="265"/>
    <n v="2"/>
    <n v="530"/>
    <d v="2024-05-01T00:00:00"/>
    <s v="О'кей"/>
    <n v="258"/>
    <x v="1"/>
    <n v="238"/>
    <n v="0.11344537815126055"/>
    <x v="64"/>
    <n v="236.91666666666666"/>
    <e v="#N/A"/>
    <e v="#N/A"/>
    <x v="4"/>
  </r>
  <r>
    <n v="877"/>
    <n v="91"/>
    <n v="146"/>
    <n v="1"/>
    <n v="146"/>
    <d v="2023-04-06T00:00:00"/>
    <s v="Магнит"/>
    <n v="138"/>
    <x v="11"/>
    <n v="286.33333333333331"/>
    <n v="-0.49010477299185096"/>
    <x v="47"/>
    <n v="271"/>
    <e v="#N/A"/>
    <e v="#N/A"/>
    <x v="1"/>
  </r>
  <r>
    <n v="878"/>
    <n v="296"/>
    <n v="58"/>
    <n v="2"/>
    <n v="116"/>
    <d v="2024-04-19T00:00:00"/>
    <s v="Бристоль"/>
    <n v="419"/>
    <x v="18"/>
    <n v="155.5"/>
    <n v="-0.62700964630225076"/>
    <x v="34"/>
    <n v="250.30769230769232"/>
    <e v="#N/A"/>
    <e v="#N/A"/>
    <x v="2"/>
  </r>
  <r>
    <n v="879"/>
    <n v="437"/>
    <n v="379"/>
    <n v="2"/>
    <n v="758"/>
    <d v="2024-03-30T00:00:00"/>
    <s v="Седьмой Континент"/>
    <n v="148"/>
    <x v="8"/>
    <n v="250.81818181818181"/>
    <n v="0.51105472997462842"/>
    <x v="48"/>
    <n v="281.75"/>
    <e v="#N/A"/>
    <e v="#N/A"/>
    <x v="4"/>
  </r>
  <r>
    <n v="880"/>
    <n v="193"/>
    <n v="201"/>
    <n v="4"/>
    <n v="804"/>
    <d v="2023-10-04T00:00:00"/>
    <s v="Мираторг"/>
    <n v="105"/>
    <x v="1"/>
    <n v="289"/>
    <n v="-0.30449826989619377"/>
    <x v="69"/>
    <n v="273.7"/>
    <e v="#N/A"/>
    <e v="#N/A"/>
    <x v="1"/>
  </r>
  <r>
    <n v="881"/>
    <n v="144"/>
    <n v="337"/>
    <n v="3"/>
    <n v="1011"/>
    <d v="2023-04-23T00:00:00"/>
    <s v="Магнит"/>
    <n v="365"/>
    <x v="3"/>
    <n v="275"/>
    <n v="0.22545454545454535"/>
    <x v="29"/>
    <n v="235.55555555555554"/>
    <e v="#N/A"/>
    <e v="#N/A"/>
    <x v="1"/>
  </r>
  <r>
    <n v="882"/>
    <n v="27"/>
    <n v="160"/>
    <n v="1"/>
    <n v="160"/>
    <d v="2023-12-16T00:00:00"/>
    <s v="Перекресток"/>
    <n v="416"/>
    <x v="3"/>
    <n v="266.92307692307691"/>
    <n v="-0.40057636887608061"/>
    <x v="16"/>
    <n v="276.67567567567568"/>
    <e v="#N/A"/>
    <e v="#N/A"/>
    <x v="0"/>
  </r>
  <r>
    <n v="883"/>
    <n v="375"/>
    <n v="197"/>
    <n v="5"/>
    <n v="985"/>
    <d v="2024-03-17T00:00:00"/>
    <s v="Мосмарт"/>
    <n v="315"/>
    <x v="3"/>
    <n v="269.69230769230768"/>
    <n v="-0.26953793496862521"/>
    <x v="3"/>
    <n v="236.27586206896552"/>
    <e v="#N/A"/>
    <e v="#N/A"/>
    <x v="0"/>
  </r>
  <r>
    <n v="884"/>
    <n v="453"/>
    <n v="437"/>
    <n v="2"/>
    <n v="874"/>
    <d v="2024-04-12T00:00:00"/>
    <s v="Седьмой Континент"/>
    <n v="81"/>
    <x v="3"/>
    <n v="250.38461538461539"/>
    <n v="0.7453149001536099"/>
    <x v="19"/>
    <n v="329.27272727272725"/>
    <e v="#N/A"/>
    <e v="#N/A"/>
    <x v="1"/>
  </r>
  <r>
    <n v="885"/>
    <n v="388"/>
    <n v="205"/>
    <n v="2"/>
    <n v="410"/>
    <d v="2024-04-22T00:00:00"/>
    <s v="Пятерочка"/>
    <n v="262"/>
    <x v="6"/>
    <n v="321.33333333333331"/>
    <n v="-0.36203319502074682"/>
    <x v="6"/>
    <n v="260.64705882352939"/>
    <e v="#N/A"/>
    <e v="#N/A"/>
    <x v="1"/>
  </r>
  <r>
    <n v="886"/>
    <n v="312"/>
    <n v="476"/>
    <n v="2"/>
    <n v="952"/>
    <d v="2023-07-06T00:00:00"/>
    <s v="Магнит"/>
    <n v="239"/>
    <x v="16"/>
    <n v="167.6"/>
    <n v="1.8400954653937949"/>
    <x v="51"/>
    <n v="331.16666666666669"/>
    <e v="#N/A"/>
    <e v="#N/A"/>
    <x v="1"/>
  </r>
  <r>
    <n v="887"/>
    <n v="486"/>
    <n v="230"/>
    <n v="2"/>
    <n v="460"/>
    <d v="2023-10-08T00:00:00"/>
    <s v="Дикси"/>
    <n v="358"/>
    <x v="1"/>
    <n v="311.5"/>
    <n v="-0.26163723916532911"/>
    <x v="1"/>
    <n v="238.16666666666666"/>
    <e v="#N/A"/>
    <e v="#N/A"/>
    <x v="4"/>
  </r>
  <r>
    <n v="888"/>
    <n v="295"/>
    <n v="219"/>
    <n v="5"/>
    <n v="1095"/>
    <d v="2023-08-27T00:00:00"/>
    <s v="Метро"/>
    <n v="331"/>
    <x v="2"/>
    <n v="267.25"/>
    <n v="-0.18054256314312445"/>
    <x v="36"/>
    <n v="249.5"/>
    <e v="#N/A"/>
    <e v="#N/A"/>
    <x v="1"/>
  </r>
  <r>
    <n v="889"/>
    <n v="1"/>
    <n v="206"/>
    <n v="3"/>
    <n v="618"/>
    <d v="2023-03-01T00:00:00"/>
    <s v="Карусель"/>
    <n v="31"/>
    <x v="18"/>
    <n v="302"/>
    <n v="-0.31788079470198671"/>
    <x v="72"/>
    <n v="252.09090909090909"/>
    <e v="#N/A"/>
    <e v="#N/A"/>
    <x v="2"/>
  </r>
  <r>
    <n v="890"/>
    <n v="347"/>
    <n v="343"/>
    <n v="3"/>
    <n v="1029"/>
    <d v="2023-01-11T00:00:00"/>
    <s v="Городской Супермаркет"/>
    <n v="74"/>
    <x v="3"/>
    <n v="302.61538461538464"/>
    <n v="0.13345195729537362"/>
    <x v="16"/>
    <n v="276.67567567567568"/>
    <e v="#N/A"/>
    <e v="#N/A"/>
    <x v="3"/>
  </r>
  <r>
    <n v="891"/>
    <n v="308"/>
    <n v="147"/>
    <n v="2"/>
    <n v="294"/>
    <d v="2023-12-01T00:00:00"/>
    <s v="Метро"/>
    <n v="80"/>
    <x v="17"/>
    <n v="228"/>
    <n v="-0.35526315789473684"/>
    <x v="35"/>
    <n v="250.25925925925927"/>
    <e v="#N/A"/>
    <e v="#N/A"/>
    <x v="2"/>
  </r>
  <r>
    <n v="892"/>
    <n v="52"/>
    <n v="423"/>
    <n v="3"/>
    <n v="1269"/>
    <d v="2024-03-27T00:00:00"/>
    <s v="Мираторг"/>
    <n v="496"/>
    <x v="1"/>
    <n v="280.5"/>
    <n v="0.50802139037433158"/>
    <x v="1"/>
    <n v="238.16666666666666"/>
    <e v="#N/A"/>
    <e v="#N/A"/>
    <x v="4"/>
  </r>
  <r>
    <n v="893"/>
    <n v="75"/>
    <n v="494"/>
    <n v="4"/>
    <n v="1976"/>
    <d v="2023-04-14T00:00:00"/>
    <s v="Верный"/>
    <n v="477"/>
    <x v="2"/>
    <n v="302.25"/>
    <n v="0.63440860215053774"/>
    <x v="36"/>
    <n v="249.5"/>
    <e v="#N/A"/>
    <e v="#N/A"/>
    <x v="2"/>
  </r>
  <r>
    <n v="894"/>
    <n v="148"/>
    <n v="270"/>
    <n v="2"/>
    <n v="540"/>
    <d v="2023-10-07T00:00:00"/>
    <s v="Карусель"/>
    <n v="196"/>
    <x v="5"/>
    <n v="287.42857142857144"/>
    <n v="-6.0636182902584546E-2"/>
    <x v="5"/>
    <n v="281.96875"/>
    <e v="#N/A"/>
    <e v="#N/A"/>
    <x v="0"/>
  </r>
  <r>
    <n v="895"/>
    <n v="481"/>
    <n v="470"/>
    <n v="2"/>
    <n v="940"/>
    <d v="2023-06-24T00:00:00"/>
    <s v="Дикси"/>
    <n v="400"/>
    <x v="14"/>
    <n v="379.6"/>
    <n v="0.23814541622760799"/>
    <x v="22"/>
    <n v="280.23809523809524"/>
    <e v="#N/A"/>
    <e v="#N/A"/>
    <x v="4"/>
  </r>
  <r>
    <n v="896"/>
    <n v="194"/>
    <n v="278"/>
    <n v="4"/>
    <n v="1112"/>
    <d v="2023-12-26T00:00:00"/>
    <s v="Гиперглобус"/>
    <n v="271"/>
    <x v="1"/>
    <n v="344.66666666666669"/>
    <n v="-0.19342359767891693"/>
    <x v="69"/>
    <n v="273.7"/>
    <e v="#N/A"/>
    <e v="#N/A"/>
    <x v="3"/>
  </r>
  <r>
    <n v="897"/>
    <n v="422"/>
    <n v="244"/>
    <n v="3"/>
    <n v="732"/>
    <d v="2024-03-19T00:00:00"/>
    <s v="Карусель"/>
    <n v="265"/>
    <x v="7"/>
    <n v="269.5"/>
    <n v="-9.4619666048237461E-2"/>
    <x v="59"/>
    <n v="256.89999999999998"/>
    <e v="#N/A"/>
    <e v="#N/A"/>
    <x v="1"/>
  </r>
  <r>
    <n v="898"/>
    <n v="52"/>
    <n v="142"/>
    <n v="3"/>
    <n v="426"/>
    <d v="2023-01-03T00:00:00"/>
    <s v="Лента"/>
    <n v="366"/>
    <x v="1"/>
    <n v="288.8"/>
    <n v="-0.50831024930747926"/>
    <x v="1"/>
    <n v="238.16666666666666"/>
    <e v="#N/A"/>
    <e v="#N/A"/>
    <x v="1"/>
  </r>
  <r>
    <n v="899"/>
    <n v="73"/>
    <n v="160"/>
    <n v="4"/>
    <n v="640"/>
    <d v="2023-08-25T00:00:00"/>
    <s v="Спар"/>
    <n v="302"/>
    <x v="16"/>
    <n v="132.5"/>
    <n v="0.20754716981132071"/>
    <x v="38"/>
    <n v="264"/>
    <e v="#N/A"/>
    <e v="#N/A"/>
    <x v="2"/>
  </r>
  <r>
    <n v="900"/>
    <n v="208"/>
    <n v="476"/>
    <n v="5"/>
    <n v="2380"/>
    <d v="2023-12-02T00:00:00"/>
    <s v="Ашан"/>
    <n v="326"/>
    <x v="17"/>
    <n v="325"/>
    <n v="0.46461538461538465"/>
    <x v="70"/>
    <n v="268"/>
    <e v="#N/A"/>
    <e v="#N/A"/>
    <x v="1"/>
  </r>
  <r>
    <n v="901"/>
    <n v="458"/>
    <n v="343"/>
    <n v="3"/>
    <n v="1029"/>
    <d v="2023-03-20T00:00:00"/>
    <s v="Билла"/>
    <n v="282"/>
    <x v="3"/>
    <n v="246.69230769230768"/>
    <n v="0.3903960087309013"/>
    <x v="3"/>
    <n v="236.27586206896552"/>
    <e v="#N/A"/>
    <e v="#N/A"/>
    <x v="3"/>
  </r>
  <r>
    <n v="902"/>
    <n v="444"/>
    <n v="328"/>
    <n v="3"/>
    <n v="984"/>
    <d v="2023-06-25T00:00:00"/>
    <s v="Азбука Вкуса"/>
    <n v="292"/>
    <x v="9"/>
    <n v="222"/>
    <n v="0.47747747747747749"/>
    <x v="33"/>
    <n v="248.5"/>
    <e v="#N/A"/>
    <e v="#N/A"/>
    <x v="1"/>
  </r>
  <r>
    <n v="903"/>
    <n v="369"/>
    <n v="379"/>
    <n v="5"/>
    <n v="1895"/>
    <d v="2023-09-20T00:00:00"/>
    <s v="Магнит"/>
    <n v="267"/>
    <x v="15"/>
    <n v="258"/>
    <n v="0.46899224806201545"/>
    <x v="41"/>
    <n v="274.77777777777777"/>
    <e v="#N/A"/>
    <e v="#N/A"/>
    <x v="0"/>
  </r>
  <r>
    <n v="904"/>
    <n v="6"/>
    <n v="70"/>
    <n v="5"/>
    <n v="350"/>
    <d v="2024-03-13T00:00:00"/>
    <s v="Спар"/>
    <n v="433"/>
    <x v="12"/>
    <n v="228"/>
    <n v="-0.69298245614035081"/>
    <x v="50"/>
    <n v="280.66666666666669"/>
    <e v="#N/A"/>
    <e v="#N/A"/>
    <x v="0"/>
  </r>
  <r>
    <n v="905"/>
    <n v="318"/>
    <n v="280"/>
    <n v="1"/>
    <n v="280"/>
    <d v="2023-10-14T00:00:00"/>
    <s v="Дикси"/>
    <n v="382"/>
    <x v="15"/>
    <n v="244.5"/>
    <n v="0.14519427402862983"/>
    <x v="41"/>
    <n v="274.77777777777777"/>
    <e v="#N/A"/>
    <e v="#N/A"/>
    <x v="3"/>
  </r>
  <r>
    <n v="906"/>
    <n v="269"/>
    <n v="315"/>
    <n v="1"/>
    <n v="315"/>
    <d v="2024-03-04T00:00:00"/>
    <s v="Городской Супермаркет"/>
    <n v="41"/>
    <x v="0"/>
    <n v="305.57142857142856"/>
    <n v="3.0855539971949675E-2"/>
    <x v="45"/>
    <n v="293.41176470588238"/>
    <e v="#N/A"/>
    <e v="#N/A"/>
    <x v="1"/>
  </r>
  <r>
    <n v="907"/>
    <n v="55"/>
    <n v="353"/>
    <n v="1"/>
    <n v="353"/>
    <d v="2024-05-01T00:00:00"/>
    <s v="Азбука Вкуса"/>
    <n v="129"/>
    <x v="18"/>
    <n v="244"/>
    <n v="0.44672131147540983"/>
    <x v="61"/>
    <n v="274.28571428571428"/>
    <e v="#N/A"/>
    <e v="#N/A"/>
    <x v="1"/>
  </r>
  <r>
    <n v="908"/>
    <n v="327"/>
    <n v="342"/>
    <n v="2"/>
    <n v="684"/>
    <d v="2023-12-24T00:00:00"/>
    <s v="Дикси"/>
    <n v="335"/>
    <x v="19"/>
    <n v="178"/>
    <n v="0.9213483146067416"/>
    <x v="73"/>
    <n v="320.25"/>
    <e v="#N/A"/>
    <e v="#N/A"/>
    <x v="1"/>
  </r>
  <r>
    <n v="909"/>
    <n v="364"/>
    <n v="299"/>
    <n v="3"/>
    <n v="897"/>
    <d v="2023-01-06T00:00:00"/>
    <s v="О'кей"/>
    <n v="194"/>
    <x v="0"/>
    <n v="232.57142857142858"/>
    <n v="0.2856265356265355"/>
    <x v="45"/>
    <n v="293.41176470588238"/>
    <e v="#N/A"/>
    <e v="#N/A"/>
    <x v="2"/>
  </r>
  <r>
    <n v="910"/>
    <n v="378"/>
    <n v="397"/>
    <n v="1"/>
    <n v="397"/>
    <d v="2023-03-15T00:00:00"/>
    <s v="Карусель"/>
    <n v="56"/>
    <x v="5"/>
    <n v="346"/>
    <n v="0.14739884393063574"/>
    <x v="5"/>
    <n v="281.96875"/>
    <e v="#N/A"/>
    <e v="#N/A"/>
    <x v="4"/>
  </r>
  <r>
    <n v="911"/>
    <n v="462"/>
    <n v="231"/>
    <n v="2"/>
    <n v="462"/>
    <d v="2023-01-24T00:00:00"/>
    <s v="Ашан"/>
    <n v="493"/>
    <x v="13"/>
    <n v="228"/>
    <n v="1.3157894736842035E-2"/>
    <x v="20"/>
    <n v="269.70588235294116"/>
    <e v="#N/A"/>
    <e v="#N/A"/>
    <x v="0"/>
  </r>
  <r>
    <n v="912"/>
    <n v="89"/>
    <n v="120"/>
    <n v="5"/>
    <n v="600"/>
    <d v="2023-02-05T00:00:00"/>
    <s v="Азбука Вкуса"/>
    <n v="222"/>
    <x v="17"/>
    <n v="307"/>
    <n v="-0.60912052117263848"/>
    <x v="27"/>
    <n v="288.23809523809524"/>
    <e v="#N/A"/>
    <e v="#N/A"/>
    <x v="1"/>
  </r>
  <r>
    <n v="913"/>
    <n v="465"/>
    <n v="177"/>
    <n v="1"/>
    <n v="177"/>
    <d v="2023-07-15T00:00:00"/>
    <s v="Перекресток"/>
    <n v="167"/>
    <x v="9"/>
    <n v="278.75"/>
    <n v="-0.36502242152466369"/>
    <x v="9"/>
    <n v="257.78260869565219"/>
    <e v="#N/A"/>
    <e v="#N/A"/>
    <x v="0"/>
  </r>
  <r>
    <n v="914"/>
    <n v="208"/>
    <n v="412"/>
    <n v="4"/>
    <n v="1648"/>
    <d v="2024-01-28T00:00:00"/>
    <s v="Мираторг"/>
    <n v="212"/>
    <x v="17"/>
    <n v="311.5"/>
    <n v="0.32263242375601919"/>
    <x v="70"/>
    <n v="268"/>
    <e v="#N/A"/>
    <e v="#N/A"/>
    <x v="4"/>
  </r>
  <r>
    <n v="915"/>
    <n v="357"/>
    <n v="279"/>
    <n v="2"/>
    <n v="558"/>
    <d v="2023-12-06T00:00:00"/>
    <s v="Ароматный Мир"/>
    <n v="499"/>
    <x v="10"/>
    <n v="261"/>
    <n v="6.8965517241379226E-2"/>
    <x v="37"/>
    <n v="272.35294117647061"/>
    <e v="#N/A"/>
    <e v="#N/A"/>
    <x v="1"/>
  </r>
  <r>
    <n v="916"/>
    <n v="416"/>
    <n v="472"/>
    <n v="1"/>
    <n v="472"/>
    <d v="2024-02-17T00:00:00"/>
    <s v="Азбука Вкуса"/>
    <n v="401"/>
    <x v="6"/>
    <n v="189"/>
    <n v="1.4973544973544972"/>
    <x v="6"/>
    <n v="260.64705882352939"/>
    <e v="#N/A"/>
    <e v="#N/A"/>
    <x v="4"/>
  </r>
  <r>
    <n v="917"/>
    <n v="374"/>
    <n v="52"/>
    <n v="3"/>
    <n v="156"/>
    <d v="2023-04-10T00:00:00"/>
    <s v="Ашан"/>
    <n v="463"/>
    <x v="7"/>
    <n v="304.33333333333331"/>
    <n v="-0.82913472070098582"/>
    <x v="77"/>
    <n v="140"/>
    <e v="#N/A"/>
    <e v="#N/A"/>
    <x v="3"/>
  </r>
  <r>
    <n v="918"/>
    <n v="145"/>
    <n v="144"/>
    <n v="5"/>
    <n v="720"/>
    <d v="2024-01-21T00:00:00"/>
    <s v="Бристоль"/>
    <n v="347"/>
    <x v="4"/>
    <n v="266"/>
    <n v="-0.45864661654135341"/>
    <x v="75"/>
    <n v="208"/>
    <e v="#N/A"/>
    <e v="#N/A"/>
    <x v="2"/>
  </r>
  <r>
    <n v="919"/>
    <n v="289"/>
    <n v="258"/>
    <n v="2"/>
    <n v="516"/>
    <d v="2024-04-10T00:00:00"/>
    <s v="Дикси"/>
    <n v="54"/>
    <x v="5"/>
    <n v="291.83333333333331"/>
    <n v="-0.11593375214163326"/>
    <x v="28"/>
    <n v="242.81818181818181"/>
    <e v="#N/A"/>
    <e v="#N/A"/>
    <x v="4"/>
  </r>
  <r>
    <n v="920"/>
    <n v="173"/>
    <n v="173"/>
    <n v="2"/>
    <n v="346"/>
    <d v="2023-06-20T00:00:00"/>
    <s v="Ашан"/>
    <n v="246"/>
    <x v="5"/>
    <n v="243.5"/>
    <n v="-0.28952772073921973"/>
    <x v="5"/>
    <n v="281.96875"/>
    <e v="#N/A"/>
    <e v="#N/A"/>
    <x v="3"/>
  </r>
  <r>
    <n v="921"/>
    <n v="390"/>
    <n v="494"/>
    <n v="3"/>
    <n v="1482"/>
    <d v="2023-09-27T00:00:00"/>
    <s v="Метро"/>
    <n v="65"/>
    <x v="5"/>
    <n v="220"/>
    <n v="1.2454545454545456"/>
    <x v="32"/>
    <n v="254.18181818181819"/>
    <e v="#N/A"/>
    <e v="#N/A"/>
    <x v="2"/>
  </r>
  <r>
    <n v="922"/>
    <n v="482"/>
    <n v="198"/>
    <n v="2"/>
    <n v="396"/>
    <d v="2023-09-28T00:00:00"/>
    <s v="Ашан"/>
    <n v="44"/>
    <x v="18"/>
    <n v="125.5"/>
    <n v="0.57768924302788838"/>
    <x v="34"/>
    <n v="250.30769230769232"/>
    <e v="#N/A"/>
    <e v="#N/A"/>
    <x v="1"/>
  </r>
  <r>
    <n v="923"/>
    <n v="465"/>
    <n v="71"/>
    <n v="5"/>
    <n v="355"/>
    <d v="2023-11-23T00:00:00"/>
    <s v="Перекресток"/>
    <n v="321"/>
    <x v="9"/>
    <n v="275.85714285714283"/>
    <n v="-0.74262040393578455"/>
    <x v="9"/>
    <n v="257.78260869565219"/>
    <e v="#N/A"/>
    <e v="#N/A"/>
    <x v="2"/>
  </r>
  <r>
    <n v="924"/>
    <n v="114"/>
    <n v="228"/>
    <n v="2"/>
    <n v="456"/>
    <d v="2023-09-06T00:00:00"/>
    <s v="О'кей"/>
    <n v="50"/>
    <x v="11"/>
    <n v="187.83333333333334"/>
    <n v="0.21384205856255534"/>
    <x v="47"/>
    <n v="271"/>
    <e v="#N/A"/>
    <e v="#N/A"/>
    <x v="1"/>
  </r>
  <r>
    <n v="925"/>
    <n v="46"/>
    <n v="290"/>
    <n v="3"/>
    <n v="870"/>
    <d v="2023-05-13T00:00:00"/>
    <s v="Карусель"/>
    <n v="460"/>
    <x v="9"/>
    <n v="276.14285714285717"/>
    <n v="5.0181065700982908E-2"/>
    <x v="55"/>
    <n v="293.66666666666669"/>
    <e v="#N/A"/>
    <e v="#N/A"/>
    <x v="2"/>
  </r>
  <r>
    <n v="926"/>
    <n v="222"/>
    <n v="168"/>
    <n v="3"/>
    <n v="504"/>
    <d v="2024-01-22T00:00:00"/>
    <s v="Пятерочка"/>
    <n v="79"/>
    <x v="15"/>
    <n v="430"/>
    <n v="-0.60930232558139541"/>
    <x v="23"/>
    <n v="318.81818181818181"/>
    <e v="#N/A"/>
    <e v="#N/A"/>
    <x v="0"/>
  </r>
  <r>
    <n v="927"/>
    <n v="210"/>
    <n v="374"/>
    <n v="2"/>
    <n v="748"/>
    <d v="2023-05-06T00:00:00"/>
    <s v="Перекресток"/>
    <n v="209"/>
    <x v="19"/>
    <s v="Ошибка"/>
    <s v="Ошибка"/>
    <x v="40"/>
    <n v="273.58333333333331"/>
    <e v="#N/A"/>
    <e v="#N/A"/>
    <x v="1"/>
  </r>
  <r>
    <n v="928"/>
    <n v="399"/>
    <n v="67"/>
    <n v="2"/>
    <n v="134"/>
    <d v="2023-01-25T00:00:00"/>
    <s v="Ашан"/>
    <n v="451"/>
    <x v="16"/>
    <n v="270"/>
    <n v="-0.75185185185185188"/>
    <x v="24"/>
    <n v="281.73333333333335"/>
    <e v="#N/A"/>
    <e v="#N/A"/>
    <x v="3"/>
  </r>
  <r>
    <n v="929"/>
    <n v="498"/>
    <n v="244"/>
    <n v="2"/>
    <n v="488"/>
    <d v="2023-11-08T00:00:00"/>
    <s v="Верный"/>
    <n v="49"/>
    <x v="15"/>
    <n v="340"/>
    <n v="-0.28235294117647058"/>
    <x v="41"/>
    <n v="274.77777777777777"/>
    <e v="#N/A"/>
    <e v="#N/A"/>
    <x v="0"/>
  </r>
  <r>
    <n v="930"/>
    <n v="170"/>
    <n v="312"/>
    <n v="1"/>
    <n v="312"/>
    <d v="2023-05-26T00:00:00"/>
    <s v="Метро"/>
    <n v="162"/>
    <x v="17"/>
    <n v="329.5"/>
    <n v="-5.3110773899848307E-2"/>
    <x v="70"/>
    <n v="268"/>
    <e v="#N/A"/>
    <e v="#N/A"/>
    <x v="2"/>
  </r>
  <r>
    <n v="931"/>
    <n v="205"/>
    <n v="212"/>
    <n v="4"/>
    <n v="848"/>
    <d v="2023-04-04T00:00:00"/>
    <s v="Гиперглобус"/>
    <n v="414"/>
    <x v="3"/>
    <n v="278.25"/>
    <n v="-0.23809523809523814"/>
    <x v="3"/>
    <n v="236.27586206896552"/>
    <e v="#N/A"/>
    <e v="#N/A"/>
    <x v="1"/>
  </r>
  <r>
    <n v="932"/>
    <n v="188"/>
    <n v="233"/>
    <n v="2"/>
    <n v="466"/>
    <d v="2023-10-15T00:00:00"/>
    <s v="Лента"/>
    <n v="445"/>
    <x v="15"/>
    <n v="181"/>
    <n v="0.28729281767955794"/>
    <x v="74"/>
    <n v="193.5"/>
    <e v="#N/A"/>
    <e v="#N/A"/>
    <x v="2"/>
  </r>
  <r>
    <n v="933"/>
    <n v="246"/>
    <n v="400"/>
    <n v="4"/>
    <n v="1600"/>
    <d v="2024-03-25T00:00:00"/>
    <s v="Ароматный Мир"/>
    <n v="191"/>
    <x v="11"/>
    <n v="316.5"/>
    <n v="0.26382306477093209"/>
    <x v="21"/>
    <n v="238.72222222222223"/>
    <e v="#N/A"/>
    <e v="#N/A"/>
    <x v="4"/>
  </r>
  <r>
    <n v="934"/>
    <n v="187"/>
    <n v="168"/>
    <n v="3"/>
    <n v="504"/>
    <d v="2023-01-20T00:00:00"/>
    <s v="О'кей"/>
    <n v="126"/>
    <x v="3"/>
    <n v="253.90909090909091"/>
    <n v="-0.33834586466165417"/>
    <x v="16"/>
    <n v="276.67567567567568"/>
    <e v="#N/A"/>
    <e v="#N/A"/>
    <x v="3"/>
  </r>
  <r>
    <n v="935"/>
    <n v="9"/>
    <n v="321"/>
    <n v="1"/>
    <n v="321"/>
    <d v="2023-09-04T00:00:00"/>
    <s v="Ароматный Мир"/>
    <n v="217"/>
    <x v="9"/>
    <n v="257.42857142857144"/>
    <n v="0.24694783573806878"/>
    <x v="43"/>
    <n v="287.10000000000002"/>
    <e v="#N/A"/>
    <e v="#N/A"/>
    <x v="3"/>
  </r>
  <r>
    <n v="936"/>
    <n v="302"/>
    <n v="229"/>
    <n v="5"/>
    <n v="1145"/>
    <d v="2024-03-21T00:00:00"/>
    <s v="Спар"/>
    <n v="42"/>
    <x v="15"/>
    <n v="484"/>
    <n v="-0.52685950413223148"/>
    <x v="41"/>
    <n v="274.77777777777777"/>
    <e v="#N/A"/>
    <e v="#N/A"/>
    <x v="4"/>
  </r>
  <r>
    <n v="937"/>
    <n v="166"/>
    <n v="166"/>
    <n v="5"/>
    <n v="830"/>
    <d v="2023-11-22T00:00:00"/>
    <s v="Спар"/>
    <n v="407"/>
    <x v="5"/>
    <n v="325.39999999999998"/>
    <n v="-0.48985863552550701"/>
    <x v="28"/>
    <n v="242.81818181818181"/>
    <e v="#N/A"/>
    <e v="#N/A"/>
    <x v="4"/>
  </r>
  <r>
    <n v="938"/>
    <n v="329"/>
    <n v="71"/>
    <n v="2"/>
    <n v="142"/>
    <d v="2023-07-31T00:00:00"/>
    <s v="Спар"/>
    <n v="117"/>
    <x v="1"/>
    <n v="419.5"/>
    <n v="-0.83075089392133494"/>
    <x v="64"/>
    <n v="236.91666666666666"/>
    <e v="#N/A"/>
    <e v="#N/A"/>
    <x v="1"/>
  </r>
  <r>
    <n v="939"/>
    <n v="35"/>
    <n v="345"/>
    <n v="2"/>
    <n v="690"/>
    <d v="2023-06-01T00:00:00"/>
    <s v="Метро"/>
    <n v="91"/>
    <x v="18"/>
    <n v="351.5"/>
    <n v="-1.849217638691325E-2"/>
    <x v="34"/>
    <n v="250.30769230769232"/>
    <e v="#N/A"/>
    <e v="#N/A"/>
    <x v="2"/>
  </r>
  <r>
    <n v="940"/>
    <n v="342"/>
    <n v="259"/>
    <n v="5"/>
    <n v="1295"/>
    <d v="2024-02-27T00:00:00"/>
    <s v="Гиперглобус"/>
    <n v="380"/>
    <x v="4"/>
    <n v="224"/>
    <n v="0.15625"/>
    <x v="25"/>
    <n v="303.8235294117647"/>
    <e v="#N/A"/>
    <e v="#N/A"/>
    <x v="3"/>
  </r>
  <r>
    <n v="941"/>
    <n v="44"/>
    <n v="439"/>
    <n v="5"/>
    <n v="2195"/>
    <d v="2023-03-23T00:00:00"/>
    <s v="Мираторг"/>
    <n v="469"/>
    <x v="15"/>
    <n v="202"/>
    <n v="1.1732673267326734"/>
    <x v="53"/>
    <n v="322.54545454545456"/>
    <e v="#N/A"/>
    <e v="#N/A"/>
    <x v="3"/>
  </r>
  <r>
    <n v="942"/>
    <n v="128"/>
    <n v="246"/>
    <n v="4"/>
    <n v="984"/>
    <d v="2024-01-19T00:00:00"/>
    <s v="Городской Супермаркет"/>
    <n v="479"/>
    <x v="10"/>
    <n v="245.25"/>
    <n v="3.0581039755350758E-3"/>
    <x v="15"/>
    <n v="316.58333333333331"/>
    <e v="#N/A"/>
    <e v="#N/A"/>
    <x v="4"/>
  </r>
  <r>
    <n v="943"/>
    <n v="447"/>
    <n v="118"/>
    <n v="3"/>
    <n v="354"/>
    <d v="2024-02-15T00:00:00"/>
    <s v="Перекресток"/>
    <n v="9"/>
    <x v="9"/>
    <n v="222.6"/>
    <n v="-0.46990116801437554"/>
    <x v="33"/>
    <n v="248.5"/>
    <e v="#N/A"/>
    <e v="#N/A"/>
    <x v="3"/>
  </r>
  <r>
    <n v="944"/>
    <n v="48"/>
    <n v="116"/>
    <n v="5"/>
    <n v="580"/>
    <d v="2023-04-18T00:00:00"/>
    <s v="Седьмой Континент"/>
    <n v="477"/>
    <x v="12"/>
    <n v="484"/>
    <n v="-0.76033057851239672"/>
    <x v="65"/>
    <n v="258.30769230769232"/>
    <e v="#N/A"/>
    <e v="#N/A"/>
    <x v="2"/>
  </r>
  <r>
    <n v="945"/>
    <n v="415"/>
    <n v="307"/>
    <n v="3"/>
    <n v="921"/>
    <d v="2023-12-30T00:00:00"/>
    <s v="Ашан"/>
    <n v="498"/>
    <x v="14"/>
    <n v="420"/>
    <n v="-0.26904761904761909"/>
    <x v="22"/>
    <n v="280.23809523809524"/>
    <e v="#N/A"/>
    <e v="#N/A"/>
    <x v="1"/>
  </r>
  <r>
    <n v="946"/>
    <n v="298"/>
    <n v="84"/>
    <n v="5"/>
    <n v="420"/>
    <d v="2024-02-13T00:00:00"/>
    <s v="Городской Супермаркет"/>
    <n v="93"/>
    <x v="18"/>
    <n v="314"/>
    <n v="-0.73248407643312108"/>
    <x v="67"/>
    <n v="251.91666666666666"/>
    <e v="#N/A"/>
    <e v="#N/A"/>
    <x v="3"/>
  </r>
  <r>
    <n v="947"/>
    <n v="3"/>
    <n v="180"/>
    <n v="3"/>
    <n v="540"/>
    <d v="2023-01-14T00:00:00"/>
    <s v="Лента"/>
    <n v="200"/>
    <x v="18"/>
    <n v="178.5"/>
    <n v="8.4033613445377853E-3"/>
    <x v="72"/>
    <n v="252.09090909090909"/>
    <e v="#N/A"/>
    <e v="#N/A"/>
    <x v="3"/>
  </r>
  <r>
    <n v="948"/>
    <n v="60"/>
    <n v="334"/>
    <n v="1"/>
    <n v="334"/>
    <d v="2023-09-27T00:00:00"/>
    <s v="Седьмой Континент"/>
    <n v="381"/>
    <x v="7"/>
    <n v="375.5"/>
    <n v="-0.11051930758988016"/>
    <x v="7"/>
    <n v="276.21052631578948"/>
    <e v="#N/A"/>
    <e v="#N/A"/>
    <x v="4"/>
  </r>
  <r>
    <n v="949"/>
    <n v="59"/>
    <n v="234"/>
    <n v="2"/>
    <n v="468"/>
    <d v="2023-06-24T00:00:00"/>
    <s v="Мираторг"/>
    <n v="18"/>
    <x v="0"/>
    <n v="297.2"/>
    <n v="-0.21265141318977121"/>
    <x v="0"/>
    <n v="240.5"/>
    <e v="#N/A"/>
    <e v="#N/A"/>
    <x v="0"/>
  </r>
  <r>
    <n v="950"/>
    <n v="119"/>
    <n v="426"/>
    <n v="1"/>
    <n v="426"/>
    <d v="2023-06-17T00:00:00"/>
    <s v="Мосмарт"/>
    <n v="327"/>
    <x v="2"/>
    <n v="405"/>
    <n v="5.1851851851851816E-2"/>
    <x v="31"/>
    <n v="323.07692307692309"/>
    <e v="#N/A"/>
    <e v="#N/A"/>
    <x v="4"/>
  </r>
  <r>
    <n v="951"/>
    <n v="199"/>
    <n v="494"/>
    <n v="1"/>
    <n v="494"/>
    <d v="2023-11-22T00:00:00"/>
    <s v="Городской Супермаркет"/>
    <n v="340"/>
    <x v="3"/>
    <n v="258.57142857142856"/>
    <n v="0.91049723756906098"/>
    <x v="3"/>
    <n v="236.27586206896552"/>
    <e v="#N/A"/>
    <e v="#N/A"/>
    <x v="4"/>
  </r>
  <r>
    <n v="952"/>
    <n v="272"/>
    <n v="353"/>
    <n v="3"/>
    <n v="1059"/>
    <d v="2023-03-04T00:00:00"/>
    <s v="Ароматный Мир"/>
    <n v="490"/>
    <x v="18"/>
    <s v="Ошибка"/>
    <s v="Ошибка"/>
    <x v="72"/>
    <n v="252.09090909090909"/>
    <e v="#N/A"/>
    <e v="#N/A"/>
    <x v="1"/>
  </r>
  <r>
    <n v="953"/>
    <n v="386"/>
    <n v="288"/>
    <n v="2"/>
    <n v="576"/>
    <d v="2023-12-25T00:00:00"/>
    <s v="О'кей"/>
    <n v="67"/>
    <x v="18"/>
    <s v="Ошибка"/>
    <s v="Ошибка"/>
    <x v="67"/>
    <n v="251.91666666666666"/>
    <e v="#N/A"/>
    <e v="#N/A"/>
    <x v="3"/>
  </r>
  <r>
    <n v="954"/>
    <n v="464"/>
    <n v="430"/>
    <n v="2"/>
    <n v="860"/>
    <d v="2023-08-10T00:00:00"/>
    <s v="Ашан"/>
    <n v="132"/>
    <x v="11"/>
    <n v="262.2"/>
    <n v="0.6399694889397407"/>
    <x v="47"/>
    <n v="271"/>
    <e v="#N/A"/>
    <e v="#N/A"/>
    <x v="2"/>
  </r>
  <r>
    <n v="955"/>
    <n v="494"/>
    <n v="471"/>
    <n v="5"/>
    <n v="2355"/>
    <d v="2023-12-29T00:00:00"/>
    <s v="Бристоль"/>
    <n v="95"/>
    <x v="11"/>
    <n v="197.2"/>
    <n v="1.3884381338742395"/>
    <x v="47"/>
    <n v="271"/>
    <e v="#N/A"/>
    <e v="#N/A"/>
    <x v="2"/>
  </r>
  <r>
    <n v="956"/>
    <n v="242"/>
    <n v="313"/>
    <n v="3"/>
    <n v="939"/>
    <d v="2023-11-19T00:00:00"/>
    <s v="Седьмой Континент"/>
    <n v="75"/>
    <x v="4"/>
    <n v="135"/>
    <n v="1.3185185185185184"/>
    <x v="25"/>
    <n v="303.8235294117647"/>
    <e v="#N/A"/>
    <e v="#N/A"/>
    <x v="3"/>
  </r>
  <r>
    <n v="957"/>
    <n v="434"/>
    <n v="340"/>
    <n v="4"/>
    <n v="1360"/>
    <d v="2023-01-11T00:00:00"/>
    <s v="Гиперглобус"/>
    <n v="419"/>
    <x v="11"/>
    <n v="165.25"/>
    <n v="1.0574886535552195"/>
    <x v="47"/>
    <n v="271"/>
    <e v="#N/A"/>
    <e v="#N/A"/>
    <x v="2"/>
  </r>
  <r>
    <n v="958"/>
    <n v="110"/>
    <n v="148"/>
    <n v="2"/>
    <n v="296"/>
    <d v="2023-03-10T00:00:00"/>
    <s v="Городской Супермаркет"/>
    <n v="42"/>
    <x v="3"/>
    <n v="205.33333333333334"/>
    <n v="-0.27922077922077926"/>
    <x v="16"/>
    <n v="276.67567567567568"/>
    <e v="#N/A"/>
    <e v="#N/A"/>
    <x v="4"/>
  </r>
  <r>
    <n v="959"/>
    <n v="168"/>
    <n v="391"/>
    <n v="2"/>
    <n v="782"/>
    <d v="2023-08-05T00:00:00"/>
    <s v="Ашан"/>
    <n v="316"/>
    <x v="18"/>
    <s v="Ошибка"/>
    <s v="Ошибка"/>
    <x v="72"/>
    <n v="252.09090909090909"/>
    <e v="#N/A"/>
    <e v="#N/A"/>
    <x v="1"/>
  </r>
  <r>
    <n v="960"/>
    <n v="13"/>
    <n v="181"/>
    <n v="4"/>
    <n v="724"/>
    <d v="2024-04-16T00:00:00"/>
    <s v="Ароматный Мир"/>
    <n v="117"/>
    <x v="3"/>
    <n v="182"/>
    <n v="-5.494505494505475E-3"/>
    <x v="16"/>
    <n v="276.67567567567568"/>
    <e v="#N/A"/>
    <e v="#N/A"/>
    <x v="1"/>
  </r>
  <r>
    <n v="961"/>
    <n v="141"/>
    <n v="279"/>
    <n v="1"/>
    <n v="279"/>
    <d v="2024-02-02T00:00:00"/>
    <s v="Городской Супермаркет"/>
    <n v="243"/>
    <x v="12"/>
    <n v="139"/>
    <n v="1.0071942446043165"/>
    <x v="65"/>
    <n v="258.30769230769232"/>
    <e v="#N/A"/>
    <e v="#N/A"/>
    <x v="1"/>
  </r>
  <r>
    <n v="962"/>
    <n v="120"/>
    <n v="229"/>
    <n v="5"/>
    <n v="1145"/>
    <d v="2023-01-04T00:00:00"/>
    <s v="Седьмой Континент"/>
    <n v="6"/>
    <x v="16"/>
    <n v="206.5"/>
    <n v="0.10895883777239712"/>
    <x v="38"/>
    <n v="264"/>
    <e v="#N/A"/>
    <e v="#N/A"/>
    <x v="3"/>
  </r>
  <r>
    <n v="963"/>
    <n v="316"/>
    <n v="97"/>
    <n v="4"/>
    <n v="388"/>
    <d v="2023-01-06T00:00:00"/>
    <s v="Гиперглобус"/>
    <n v="283"/>
    <x v="3"/>
    <n v="298.60000000000002"/>
    <n v="-0.67515070328198257"/>
    <x v="3"/>
    <n v="236.27586206896552"/>
    <e v="#N/A"/>
    <e v="#N/A"/>
    <x v="3"/>
  </r>
  <r>
    <n v="964"/>
    <n v="448"/>
    <n v="484"/>
    <n v="1"/>
    <n v="484"/>
    <d v="2024-01-10T00:00:00"/>
    <s v="Городской Супермаркет"/>
    <n v="404"/>
    <x v="9"/>
    <n v="276.5"/>
    <n v="0.75045207956600368"/>
    <x v="9"/>
    <n v="257.78260869565219"/>
    <e v="#N/A"/>
    <e v="#N/A"/>
    <x v="4"/>
  </r>
  <r>
    <n v="965"/>
    <n v="143"/>
    <n v="200"/>
    <n v="4"/>
    <n v="800"/>
    <d v="2024-01-15T00:00:00"/>
    <s v="Бристоль"/>
    <n v="379"/>
    <x v="0"/>
    <n v="200.5"/>
    <n v="-2.4937655860348684E-3"/>
    <x v="68"/>
    <n v="215.85714285714286"/>
    <e v="#N/A"/>
    <e v="#N/A"/>
    <x v="2"/>
  </r>
  <r>
    <n v="966"/>
    <n v="168"/>
    <n v="206"/>
    <n v="4"/>
    <n v="824"/>
    <d v="2023-11-13T00:00:00"/>
    <s v="О'кей"/>
    <n v="136"/>
    <x v="18"/>
    <s v="Ошибка"/>
    <s v="Ошибка"/>
    <x v="72"/>
    <n v="252.09090909090909"/>
    <e v="#N/A"/>
    <e v="#N/A"/>
    <x v="1"/>
  </r>
  <r>
    <n v="967"/>
    <n v="435"/>
    <n v="116"/>
    <n v="4"/>
    <n v="464"/>
    <d v="2023-04-21T00:00:00"/>
    <s v="О'кей"/>
    <n v="20"/>
    <x v="10"/>
    <n v="133.66666666666666"/>
    <n v="-0.13216957605985036"/>
    <x v="37"/>
    <n v="272.35294117647061"/>
    <e v="#N/A"/>
    <e v="#N/A"/>
    <x v="1"/>
  </r>
  <r>
    <n v="968"/>
    <n v="375"/>
    <n v="212"/>
    <n v="3"/>
    <n v="636"/>
    <d v="2023-03-24T00:00:00"/>
    <s v="Азбука Вкуса"/>
    <n v="369"/>
    <x v="3"/>
    <n v="379.75"/>
    <n v="-0.44173798551678733"/>
    <x v="3"/>
    <n v="236.27586206896552"/>
    <e v="#N/A"/>
    <e v="#N/A"/>
    <x v="1"/>
  </r>
  <r>
    <n v="969"/>
    <n v="416"/>
    <n v="202"/>
    <n v="4"/>
    <n v="808"/>
    <d v="2023-12-25T00:00:00"/>
    <s v="Верный"/>
    <n v="499"/>
    <x v="6"/>
    <n v="286.5"/>
    <n v="-0.29493891797556715"/>
    <x v="6"/>
    <n v="260.64705882352939"/>
    <e v="#N/A"/>
    <e v="#N/A"/>
    <x v="1"/>
  </r>
  <r>
    <n v="970"/>
    <n v="25"/>
    <n v="332"/>
    <n v="3"/>
    <n v="996"/>
    <d v="2023-08-26T00:00:00"/>
    <s v="Гиперглобус"/>
    <n v="153"/>
    <x v="14"/>
    <n v="441"/>
    <n v="-0.24716553287981857"/>
    <x v="58"/>
    <n v="241.83333333333334"/>
    <e v="#N/A"/>
    <e v="#N/A"/>
    <x v="3"/>
  </r>
  <r>
    <n v="971"/>
    <n v="236"/>
    <n v="420"/>
    <n v="5"/>
    <n v="2100"/>
    <d v="2023-11-30T00:00:00"/>
    <s v="Лента"/>
    <n v="34"/>
    <x v="2"/>
    <n v="112"/>
    <n v="2.75"/>
    <x v="46"/>
    <n v="321.63636363636363"/>
    <e v="#N/A"/>
    <e v="#N/A"/>
    <x v="1"/>
  </r>
  <r>
    <n v="972"/>
    <n v="418"/>
    <n v="139"/>
    <n v="2"/>
    <n v="278"/>
    <d v="2024-04-13T00:00:00"/>
    <s v="Седьмой Континент"/>
    <n v="337"/>
    <x v="12"/>
    <n v="73"/>
    <n v="0.90410958904109595"/>
    <x v="76"/>
    <n v="369.2"/>
    <e v="#N/A"/>
    <e v="#N/A"/>
    <x v="0"/>
  </r>
  <r>
    <n v="973"/>
    <n v="141"/>
    <n v="112"/>
    <n v="4"/>
    <n v="448"/>
    <d v="2023-04-16T00:00:00"/>
    <s v="Пятерочка"/>
    <n v="200"/>
    <x v="12"/>
    <n v="421"/>
    <n v="-0.73396674584323041"/>
    <x v="65"/>
    <n v="258.30769230769232"/>
    <e v="#N/A"/>
    <e v="#N/A"/>
    <x v="3"/>
  </r>
  <r>
    <n v="974"/>
    <n v="294"/>
    <n v="485"/>
    <n v="3"/>
    <n v="1455"/>
    <d v="2024-02-08T00:00:00"/>
    <s v="Ашан"/>
    <n v="8"/>
    <x v="5"/>
    <n v="191.5"/>
    <n v="1.5326370757180157"/>
    <x v="5"/>
    <n v="281.96875"/>
    <e v="#N/A"/>
    <e v="#N/A"/>
    <x v="0"/>
  </r>
  <r>
    <n v="975"/>
    <n v="497"/>
    <n v="120"/>
    <n v="1"/>
    <n v="120"/>
    <d v="2023-12-24T00:00:00"/>
    <s v="О'кей"/>
    <n v="280"/>
    <x v="17"/>
    <s v="Ошибка"/>
    <s v="Ошибка"/>
    <x v="35"/>
    <n v="250.25925925925927"/>
    <e v="#N/A"/>
    <e v="#N/A"/>
    <x v="3"/>
  </r>
  <r>
    <n v="976"/>
    <n v="359"/>
    <n v="359"/>
    <n v="4"/>
    <n v="1436"/>
    <d v="2024-03-31T00:00:00"/>
    <s v="Карусель"/>
    <n v="94"/>
    <x v="10"/>
    <n v="147.33333333333334"/>
    <n v="1.436651583710407"/>
    <x v="15"/>
    <n v="316.58333333333331"/>
    <e v="#N/A"/>
    <e v="#N/A"/>
    <x v="5"/>
  </r>
  <r>
    <n v="977"/>
    <n v="175"/>
    <n v="198"/>
    <n v="3"/>
    <n v="594"/>
    <d v="2023-08-07T00:00:00"/>
    <s v="Верный"/>
    <n v="331"/>
    <x v="4"/>
    <n v="139"/>
    <n v="0.42446043165467628"/>
    <x v="75"/>
    <n v="208"/>
    <e v="#N/A"/>
    <e v="#N/A"/>
    <x v="1"/>
  </r>
  <r>
    <n v="978"/>
    <n v="236"/>
    <n v="363"/>
    <n v="4"/>
    <n v="1452"/>
    <d v="2023-08-30T00:00:00"/>
    <s v="Дикси"/>
    <n v="405"/>
    <x v="2"/>
    <n v="401"/>
    <n v="-9.4763092269326665E-2"/>
    <x v="46"/>
    <n v="321.63636363636363"/>
    <e v="#N/A"/>
    <e v="#N/A"/>
    <x v="1"/>
  </r>
  <r>
    <n v="979"/>
    <n v="195"/>
    <n v="103"/>
    <n v="1"/>
    <n v="103"/>
    <d v="2023-03-12T00:00:00"/>
    <s v="Мосмарт"/>
    <n v="42"/>
    <x v="16"/>
    <s v="Ошибка"/>
    <s v="Ошибка"/>
    <x v="51"/>
    <n v="331.16666666666669"/>
    <e v="#N/A"/>
    <e v="#N/A"/>
    <x v="4"/>
  </r>
  <r>
    <n v="980"/>
    <n v="364"/>
    <n v="401"/>
    <n v="2"/>
    <n v="802"/>
    <d v="2023-06-04T00:00:00"/>
    <s v="Седьмой Континент"/>
    <n v="271"/>
    <x v="0"/>
    <n v="350"/>
    <n v="0.14571428571428569"/>
    <x v="45"/>
    <n v="293.41176470588238"/>
    <e v="#N/A"/>
    <e v="#N/A"/>
    <x v="3"/>
  </r>
  <r>
    <n v="981"/>
    <n v="347"/>
    <n v="139"/>
    <n v="1"/>
    <n v="139"/>
    <d v="2024-01-27T00:00:00"/>
    <s v="Пятерочка"/>
    <n v="56"/>
    <x v="3"/>
    <n v="309"/>
    <n v="-0.55016181229773464"/>
    <x v="16"/>
    <n v="276.67567567567568"/>
    <e v="#N/A"/>
    <e v="#N/A"/>
    <x v="4"/>
  </r>
  <r>
    <n v="982"/>
    <n v="149"/>
    <n v="468"/>
    <n v="1"/>
    <n v="468"/>
    <d v="2024-03-26T00:00:00"/>
    <s v="Городской Супермаркет"/>
    <n v="427"/>
    <x v="17"/>
    <s v="Ошибка"/>
    <s v="Ошибка"/>
    <x v="35"/>
    <n v="250.25925925925927"/>
    <d v="2023-09-11T00:00:00"/>
    <n v="197"/>
    <x v="5"/>
  </r>
  <r>
    <n v="983"/>
    <n v="384"/>
    <n v="100"/>
    <n v="4"/>
    <n v="400"/>
    <d v="2024-01-27T00:00:00"/>
    <s v="Верный"/>
    <n v="323"/>
    <x v="0"/>
    <n v="222.5"/>
    <n v="-0.550561797752809"/>
    <x v="11"/>
    <n v="240.26666666666668"/>
    <e v="#N/A"/>
    <e v="#N/A"/>
    <x v="1"/>
  </r>
  <r>
    <n v="984"/>
    <n v="404"/>
    <n v="304"/>
    <n v="5"/>
    <n v="1520"/>
    <d v="2023-12-28T00:00:00"/>
    <s v="Верный"/>
    <n v="17"/>
    <x v="9"/>
    <n v="421"/>
    <n v="-0.2779097387173397"/>
    <x v="9"/>
    <n v="257.78260869565219"/>
    <e v="#N/A"/>
    <e v="#N/A"/>
    <x v="3"/>
  </r>
  <r>
    <n v="985"/>
    <n v="469"/>
    <n v="357"/>
    <n v="4"/>
    <n v="1428"/>
    <d v="2024-03-26T00:00:00"/>
    <s v="Магнит"/>
    <n v="165"/>
    <x v="0"/>
    <n v="399"/>
    <n v="-0.10526315789473684"/>
    <x v="11"/>
    <n v="240.26666666666668"/>
    <e v="#N/A"/>
    <e v="#N/A"/>
    <x v="2"/>
  </r>
  <r>
    <n v="986"/>
    <n v="134"/>
    <n v="89"/>
    <n v="5"/>
    <n v="445"/>
    <d v="2023-02-26T00:00:00"/>
    <s v="Азбука Вкуса"/>
    <n v="403"/>
    <x v="6"/>
    <n v="73"/>
    <n v="0.21917808219178081"/>
    <x v="6"/>
    <n v="260.64705882352939"/>
    <e v="#N/A"/>
    <e v="#N/A"/>
    <x v="3"/>
  </r>
  <r>
    <n v="987"/>
    <n v="361"/>
    <n v="283"/>
    <n v="5"/>
    <n v="1415"/>
    <d v="2023-07-26T00:00:00"/>
    <s v="Бристоль"/>
    <n v="274"/>
    <x v="10"/>
    <n v="150.5"/>
    <n v="0.88039867109634562"/>
    <x v="12"/>
    <n v="212.8125"/>
    <e v="#N/A"/>
    <e v="#N/A"/>
    <x v="4"/>
  </r>
  <r>
    <n v="988"/>
    <n v="110"/>
    <n v="280"/>
    <n v="3"/>
    <n v="840"/>
    <d v="2023-07-14T00:00:00"/>
    <s v="Гиперглобус"/>
    <n v="61"/>
    <x v="3"/>
    <n v="299"/>
    <n v="-6.3545150501672198E-2"/>
    <x v="16"/>
    <n v="276.67567567567568"/>
    <e v="#N/A"/>
    <e v="#N/A"/>
    <x v="2"/>
  </r>
  <r>
    <n v="989"/>
    <n v="280"/>
    <n v="459"/>
    <n v="4"/>
    <n v="1836"/>
    <d v="2023-12-13T00:00:00"/>
    <s v="Метро"/>
    <n v="262"/>
    <x v="11"/>
    <s v="Ошибка"/>
    <s v="Ошибка"/>
    <x v="21"/>
    <n v="238.72222222222223"/>
    <e v="#N/A"/>
    <e v="#N/A"/>
    <x v="1"/>
  </r>
  <r>
    <n v="990"/>
    <n v="43"/>
    <n v="244"/>
    <n v="4"/>
    <n v="976"/>
    <d v="2024-04-10T00:00:00"/>
    <s v="О'кей"/>
    <n v="323"/>
    <x v="2"/>
    <n v="73"/>
    <n v="2.3424657534246576"/>
    <x v="31"/>
    <n v="323.07692307692309"/>
    <e v="#N/A"/>
    <e v="#N/A"/>
    <x v="1"/>
  </r>
  <r>
    <n v="991"/>
    <n v="434"/>
    <n v="299"/>
    <n v="2"/>
    <n v="598"/>
    <d v="2023-08-06T00:00:00"/>
    <s v="Ароматный Мир"/>
    <n v="481"/>
    <x v="11"/>
    <s v="Ошибка"/>
    <s v="Ошибка"/>
    <x v="47"/>
    <n v="271"/>
    <e v="#N/A"/>
    <e v="#N/A"/>
    <x v="0"/>
  </r>
  <r>
    <n v="992"/>
    <n v="183"/>
    <n v="73"/>
    <n v="5"/>
    <n v="365"/>
    <d v="2024-01-26T00:00:00"/>
    <s v="Пятерочка"/>
    <n v="478"/>
    <x v="17"/>
    <s v="Ошибка"/>
    <s v="Ошибка"/>
    <x v="35"/>
    <n v="250.25925925925927"/>
    <e v="#N/A"/>
    <e v="#N/A"/>
    <x v="1"/>
  </r>
  <r>
    <n v="993"/>
    <n v="224"/>
    <n v="421"/>
    <n v="3"/>
    <n v="1263"/>
    <d v="2023-06-16T00:00:00"/>
    <s v="Метро"/>
    <n v="497"/>
    <x v="14"/>
    <s v="Ошибка"/>
    <s v="Ошибка"/>
    <x v="22"/>
    <n v="280.23809523809524"/>
    <e v="#N/A"/>
    <e v="#N/A"/>
    <x v="0"/>
  </r>
  <r>
    <n v="994"/>
    <n v="235"/>
    <n v="345"/>
    <n v="3"/>
    <n v="1035"/>
    <d v="2024-01-10T00:00:00"/>
    <s v="Бристоль"/>
    <n v="406"/>
    <x v="16"/>
    <s v="Ошибка"/>
    <s v="Ошибка"/>
    <x v="57"/>
    <n v="316.60000000000002"/>
    <e v="#N/A"/>
    <e v="#N/A"/>
    <x v="2"/>
  </r>
  <r>
    <n v="995"/>
    <n v="477"/>
    <n v="50"/>
    <n v="1"/>
    <n v="50"/>
    <d v="2023-08-07T00:00:00"/>
    <s v="Мосмарт"/>
    <n v="58"/>
    <x v="3"/>
    <n v="170"/>
    <n v="-0.70588235294117641"/>
    <x v="3"/>
    <n v="236.27586206896552"/>
    <e v="#N/A"/>
    <e v="#N/A"/>
    <x v="2"/>
  </r>
  <r>
    <n v="996"/>
    <n v="242"/>
    <n v="441"/>
    <n v="1"/>
    <n v="441"/>
    <d v="2023-01-08T00:00:00"/>
    <s v="Седьмой Континент"/>
    <n v="312"/>
    <x v="4"/>
    <n v="453"/>
    <n v="-2.6490066225165587E-2"/>
    <x v="25"/>
    <n v="303.8235294117647"/>
    <e v="#N/A"/>
    <e v="#N/A"/>
    <x v="1"/>
  </r>
  <r>
    <n v="997"/>
    <n v="423"/>
    <n v="187"/>
    <n v="5"/>
    <n v="935"/>
    <d v="2023-11-17T00:00:00"/>
    <s v="Бристоль"/>
    <n v="136"/>
    <x v="14"/>
    <s v="Ошибка"/>
    <s v="Ошибка"/>
    <x v="22"/>
    <n v="280.23809523809524"/>
    <e v="#N/A"/>
    <e v="#N/A"/>
    <x v="1"/>
  </r>
  <r>
    <n v="998"/>
    <n v="414"/>
    <n v="170"/>
    <n v="1"/>
    <n v="170"/>
    <d v="2023-11-18T00:00:00"/>
    <s v="Спар"/>
    <n v="328"/>
    <x v="12"/>
    <s v="Ошибка"/>
    <s v="Ошибка"/>
    <x v="18"/>
    <n v="253.6875"/>
    <e v="#N/A"/>
    <e v="#N/A"/>
    <x v="3"/>
  </r>
  <r>
    <n v="999"/>
    <n v="110"/>
    <n v="114"/>
    <n v="3"/>
    <n v="342"/>
    <d v="2023-03-05T00:00:00"/>
    <s v="О'кей"/>
    <n v="172"/>
    <x v="3"/>
    <s v="Ошибка"/>
    <s v="Ошибка"/>
    <x v="16"/>
    <n v="276.67567567567568"/>
    <e v="#N/A"/>
    <e v="#N/A"/>
    <x v="3"/>
  </r>
  <r>
    <n v="1000"/>
    <n v="296"/>
    <n v="453"/>
    <n v="1"/>
    <n v="453"/>
    <d v="2023-12-05T00:00:00"/>
    <s v="Мосмарт"/>
    <n v="167"/>
    <x v="18"/>
    <s v="Ошибка"/>
    <s v="Ошибка"/>
    <x v="34"/>
    <n v="250.30769230769232"/>
    <e v="#N/A"/>
    <e v="#N/A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4">
  <r>
    <n v="249"/>
    <s v="+7 974-088-4889"/>
    <s v="Абрамов Адриан Фролович"/>
    <x v="0"/>
    <d v="2023-01-11T00:00:00"/>
    <s v="+7"/>
    <x v="0"/>
    <x v="0"/>
    <n v="23.083333333333332"/>
    <s v="Абрамова"/>
    <x v="0"/>
    <s v="Фролович"/>
  </r>
  <r>
    <n v="343"/>
    <s v="+380 606-168-8976"/>
    <s v="Абрамов Амвросий Богданович"/>
    <x v="1"/>
    <d v="2023-08-12T00:00:00"/>
    <s v="+380"/>
    <x v="1"/>
    <x v="1"/>
    <n v="19.533333333333335"/>
    <s v="Абрамова"/>
    <x v="1"/>
    <s v="гданович"/>
  </r>
  <r>
    <n v="34"/>
    <s v="+992 266-481-3942"/>
    <s v="Абрамова Евдокия Егоровна"/>
    <x v="1"/>
    <d v="2022-08-25T00:00:00"/>
    <s v="+992"/>
    <x v="2"/>
    <x v="2"/>
    <n v="25.400000000000002"/>
    <s v="Август"/>
    <x v="2"/>
    <s v="Егоровна"/>
  </r>
  <r>
    <n v="365"/>
    <s v="+375 260-927-0999"/>
    <s v="Абрамова Елизавета Эдуардовна"/>
    <x v="1"/>
    <d v="2022-09-27T00:00:00"/>
    <s v="+375"/>
    <x v="3"/>
    <x v="3"/>
    <n v="24.85"/>
    <s v="Авдеев"/>
    <x v="3"/>
    <s v="уардовна"/>
  </r>
  <r>
    <n v="413"/>
    <s v="+7 063-931-5918"/>
    <s v="Август Вячеславович Брагин"/>
    <x v="1"/>
    <d v="2022-07-14T00:00:00"/>
    <s v="+7"/>
    <x v="2"/>
    <x v="4"/>
    <n v="26.100000000000005"/>
    <s v="Авдеев"/>
    <x v="4"/>
    <s v="ч Брагин"/>
  </r>
  <r>
    <n v="93"/>
    <s v="+380 686-730-6702"/>
    <s v="Авдеев Олимпий Жанович"/>
    <x v="1"/>
    <d v="2023-09-06T00:00:00"/>
    <s v="+380"/>
    <x v="2"/>
    <x v="5"/>
    <n v="19.116666666666664"/>
    <s v="Авдей"/>
    <x v="5"/>
    <s v=" Жанович"/>
  </r>
  <r>
    <n v="349"/>
    <s v="+7 048-020-5515"/>
    <s v="Авдеев Филипп Елисеевич"/>
    <x v="1"/>
    <d v="2022-11-16T00:00:00"/>
    <s v="+7"/>
    <x v="2"/>
    <x v="6"/>
    <n v="24.016666666666669"/>
    <s v="Автоном"/>
    <x v="6"/>
    <s v="лисеевич"/>
  </r>
  <r>
    <n v="362"/>
    <s v="+7 739-924-9444"/>
    <s v="Авдей Брониславович Владимиров"/>
    <x v="1"/>
    <d v="2022-11-01T00:00:00"/>
    <s v="+7"/>
    <x v="2"/>
    <x v="7"/>
    <n v="24.266666666666666"/>
    <s v="Агап"/>
    <x v="7"/>
    <s v="адимиров"/>
  </r>
  <r>
    <n v="389"/>
    <s v="+7 524-093-8464"/>
    <s v="Автоном Терентьевич Филиппов"/>
    <x v="0"/>
    <d v="2023-01-10T00:00:00"/>
    <s v="+7"/>
    <x v="2"/>
    <x v="8"/>
    <n v="23.100000000000005"/>
    <s v="Агата"/>
    <x v="8"/>
    <s v="Филиппов"/>
  </r>
  <r>
    <n v="226"/>
    <s v="+7 685-361-2926"/>
    <s v="Агап Валерьевич Логинов"/>
    <x v="0"/>
    <d v="2023-02-13T00:00:00"/>
    <s v="+7"/>
    <x v="2"/>
    <x v="9"/>
    <n v="22.533333333333335"/>
    <s v="Агата"/>
    <x v="9"/>
    <s v=" Логинов"/>
  </r>
  <r>
    <n v="142"/>
    <s v="+7 600-803-0627"/>
    <s v="Агата Геннадьевна Колесникова"/>
    <x v="1"/>
    <d v="2022-08-30T00:00:00"/>
    <s v="+7"/>
    <x v="4"/>
    <x v="10"/>
    <n v="25.316666666666663"/>
    <s v="Агата"/>
    <x v="10"/>
    <s v="есникова"/>
  </r>
  <r>
    <n v="443"/>
    <s v="+7 210-575-0459"/>
    <s v="Агата Олеговна Мартынова"/>
    <x v="0"/>
    <d v="2023-08-17T00:00:00"/>
    <s v="+7"/>
    <x v="3"/>
    <x v="11"/>
    <n v="19.45"/>
    <s v="Аггей"/>
    <x v="11"/>
    <s v="артынова"/>
  </r>
  <r>
    <n v="332"/>
    <s v="+998 350-816-0031"/>
    <s v="Агата Юрьевна Галкина"/>
    <x v="1"/>
    <d v="2022-07-17T00:00:00"/>
    <s v="+998"/>
    <x v="0"/>
    <x v="12"/>
    <n v="26.05"/>
    <s v="Аггей"/>
    <x v="6"/>
    <s v=" Галкина"/>
  </r>
  <r>
    <n v="27"/>
    <s v="+380 922-338-1312"/>
    <s v="Аггей Валентинович Артемьев"/>
    <x v="1"/>
    <d v="2023-05-28T00:00:00"/>
    <s v="+380"/>
    <x v="4"/>
    <x v="13"/>
    <n v="20.8"/>
    <s v="Алевтина"/>
    <x v="12"/>
    <s v="Артемьев"/>
  </r>
  <r>
    <n v="25"/>
    <s v="+992 508-269-1094"/>
    <s v="Аггей Терентьевич Волков"/>
    <x v="0"/>
    <d v="2022-09-14T00:00:00"/>
    <s v="+992"/>
    <x v="2"/>
    <x v="14"/>
    <n v="25.06666666666667"/>
    <s v="Алевтина"/>
    <x v="13"/>
    <s v="ч Волков"/>
  </r>
  <r>
    <n v="218"/>
    <s v="+998 692-163-4083"/>
    <s v="Алевтина Алексеевна Исакова"/>
    <x v="1"/>
    <d v="2023-07-20T00:00:00"/>
    <s v="+998"/>
    <x v="2"/>
    <x v="15"/>
    <n v="19.916666666666661"/>
    <s v="Алевтина"/>
    <x v="14"/>
    <s v=" Исакова"/>
  </r>
  <r>
    <n v="341"/>
    <s v="+7 456-978-0873"/>
    <s v="Алевтина Архиповна Ефимова"/>
    <x v="1"/>
    <d v="2023-02-01T00:00:00"/>
    <s v="+7"/>
    <x v="4"/>
    <x v="16"/>
    <n v="22.733333333333334"/>
    <s v="Алевтина"/>
    <x v="15"/>
    <s v=" Ефимова"/>
  </r>
  <r>
    <n v="460"/>
    <s v="+7 981-245-0102"/>
    <s v="Алевтина Егоровна Кузнецова"/>
    <x v="1"/>
    <d v="2023-06-30T00:00:00"/>
    <s v="+7"/>
    <x v="1"/>
    <x v="17"/>
    <n v="20.25"/>
    <s v="Алевтина"/>
    <x v="16"/>
    <s v="узнецова"/>
  </r>
  <r>
    <n v="425"/>
    <s v="+998 965-511-3258"/>
    <s v="Алевтина Ефимовна Белякова"/>
    <x v="1"/>
    <d v="2023-04-30T00:00:00"/>
    <s v="+998"/>
    <x v="2"/>
    <x v="18"/>
    <n v="21.266666666666666"/>
    <s v="Александр"/>
    <x v="17"/>
    <s v="Белякова"/>
  </r>
  <r>
    <n v="259"/>
    <s v="+375 890-614-0667"/>
    <s v="Алевтина Михайловна Зыкова"/>
    <x v="0"/>
    <d v="2022-12-18T00:00:00"/>
    <s v="+375"/>
    <x v="2"/>
    <x v="19"/>
    <n v="23.483333333333334"/>
    <s v="Александра"/>
    <x v="18"/>
    <s v="а Зыкова"/>
  </r>
  <r>
    <n v="483"/>
    <s v="+7 319-073-7259"/>
    <s v="Александр Архипович Гущин"/>
    <x v="0"/>
    <d v="2023-01-17T00:00:00"/>
    <s v="+7"/>
    <x v="0"/>
    <x v="20"/>
    <n v="22.983333333333334"/>
    <s v="Александра"/>
    <x v="19"/>
    <s v="ич Гущин"/>
  </r>
  <r>
    <n v="474"/>
    <s v="+7 430-487-6579"/>
    <s v="Александра Владиславовна Беляева"/>
    <x v="1"/>
    <d v="2022-10-05T00:00:00"/>
    <s v="+7"/>
    <x v="3"/>
    <x v="21"/>
    <n v="24.716666666666669"/>
    <s v="Александра"/>
    <x v="20"/>
    <s v=" Беляева"/>
  </r>
  <r>
    <n v="338"/>
    <s v="+992 869-966-7816"/>
    <s v="Александра Геннадиевна Филатова"/>
    <x v="1"/>
    <d v="2023-08-09T00:00:00"/>
    <s v="+992"/>
    <x v="4"/>
    <x v="22"/>
    <n v="19.583333333333336"/>
    <s v="Алексеев"/>
    <x v="21"/>
    <s v="Филатова"/>
  </r>
  <r>
    <n v="471"/>
    <s v="+380 669-437-2066"/>
    <s v="Александра Матвеевна Артемьева"/>
    <x v="0"/>
    <d v="2022-07-09T00:00:00"/>
    <s v="+380"/>
    <x v="3"/>
    <x v="23"/>
    <n v="26.18333333333333"/>
    <s v="Алексей"/>
    <x v="22"/>
    <s v="ртемьева"/>
  </r>
  <r>
    <n v="324"/>
    <s v="+998 752-893-8536"/>
    <s v="Алексеев Касьян Ефимович"/>
    <x v="1"/>
    <d v="2022-08-06T00:00:00"/>
    <s v="+998"/>
    <x v="1"/>
    <x v="24"/>
    <n v="25.716666666666661"/>
    <s v="Алина"/>
    <x v="16"/>
    <s v="Ефимович"/>
  </r>
  <r>
    <n v="15"/>
    <s v="+380 001-347-5456"/>
    <s v="Алексей Трифонович Блинов"/>
    <x v="1"/>
    <d v="2023-05-14T00:00:00"/>
    <s v="+380"/>
    <x v="4"/>
    <x v="25"/>
    <n v="21.033333333333331"/>
    <s v="Алла"/>
    <x v="8"/>
    <s v="ч Блинов"/>
  </r>
  <r>
    <n v="382"/>
    <s v="+375 960-328-1316"/>
    <s v="Алина Михайловна Шестакова"/>
    <x v="0"/>
    <d v="2022-08-29T00:00:00"/>
    <s v="+375"/>
    <x v="4"/>
    <x v="26"/>
    <n v="25.333333333333329"/>
    <s v="Алла"/>
    <x v="23"/>
    <s v="естакова"/>
  </r>
  <r>
    <n v="67"/>
    <s v="+998 090-420-2619"/>
    <s v="Алла Геннадьевна Фомина"/>
    <x v="0"/>
    <d v="2023-05-23T00:00:00"/>
    <s v="+998"/>
    <x v="2"/>
    <x v="27"/>
    <n v="20.883333333333333"/>
    <s v="Амвросий"/>
    <x v="24"/>
    <s v="а Фомина"/>
  </r>
  <r>
    <n v="108"/>
    <s v="+998 313-336-2516"/>
    <s v="Алла Рудольфовна Сидорова"/>
    <x v="0"/>
    <d v="2023-08-16T00:00:00"/>
    <s v="+998"/>
    <x v="4"/>
    <x v="28"/>
    <n v="19.466666666666665"/>
    <s v="Амвросий"/>
    <x v="25"/>
    <s v="Сидорова"/>
  </r>
  <r>
    <n v="40"/>
    <s v="+7 875-362-2366"/>
    <s v="Амвросий Артемьевич Гаврилов"/>
    <x v="1"/>
    <d v="2023-06-14T00:00:00"/>
    <s v="+7"/>
    <x v="4"/>
    <x v="29"/>
    <n v="20.516666666666666"/>
    <s v="Амос"/>
    <x v="26"/>
    <s v="Гаврилов"/>
  </r>
  <r>
    <n v="20"/>
    <s v="+998 678-480-0704"/>
    <s v="Амвросий Игнатович Юдин"/>
    <x v="1"/>
    <d v="2023-09-09T00:00:00"/>
    <s v="+998"/>
    <x v="3"/>
    <x v="30"/>
    <n v="19.066666666666666"/>
    <s v="Анастасия"/>
    <x v="27"/>
    <s v="вич Юдин"/>
  </r>
  <r>
    <n v="212"/>
    <s v="+998 662-959-7800"/>
    <s v="Амос Гордеевич Евсеев"/>
    <x v="1"/>
    <d v="2023-09-02T00:00:00"/>
    <s v="+998"/>
    <x v="0"/>
    <x v="31"/>
    <n v="19.18333333333333"/>
    <s v="Анастасия"/>
    <x v="28"/>
    <s v="ч Евсеев"/>
  </r>
  <r>
    <n v="144"/>
    <s v="+380 960-351-2387"/>
    <s v="Анастасия Альбертовна Фролова"/>
    <x v="0"/>
    <d v="2023-03-07T00:00:00"/>
    <s v="+380"/>
    <x v="0"/>
    <x v="32"/>
    <n v="22.166666666666671"/>
    <s v="Андрон"/>
    <x v="7"/>
    <s v=" Фролова"/>
  </r>
  <r>
    <n v="432"/>
    <s v="+992 976-290-1474"/>
    <s v="Анастасия Игоревна Белова"/>
    <x v="1"/>
    <d v="2023-04-12T00:00:00"/>
    <s v="+992"/>
    <x v="4"/>
    <x v="33"/>
    <n v="21.56666666666667"/>
    <s v="Анжела"/>
    <x v="29"/>
    <s v="а Белова"/>
  </r>
  <r>
    <n v="275"/>
    <s v="+992 403-930-8580"/>
    <s v="Андрон Валерьевич Морозов"/>
    <x v="1"/>
    <d v="2023-01-01T00:00:00"/>
    <s v="+992"/>
    <x v="2"/>
    <x v="34"/>
    <n v="23.25"/>
    <s v="Анжела"/>
    <x v="30"/>
    <s v=" Морозов"/>
  </r>
  <r>
    <n v="354"/>
    <s v="+998 777-844-5783"/>
    <s v="Анжела Ивановна Григорьева"/>
    <x v="1"/>
    <d v="2022-12-20T00:00:00"/>
    <s v="+998"/>
    <x v="2"/>
    <x v="35"/>
    <n v="23.45"/>
    <s v="Анжелика"/>
    <x v="31"/>
    <s v="игорьева"/>
  </r>
  <r>
    <n v="269"/>
    <s v="+7 858-333-4042"/>
    <s v="Анжела Филипповна Новикова"/>
    <x v="1"/>
    <d v="2022-10-21T00:00:00"/>
    <s v="+7"/>
    <x v="4"/>
    <x v="36"/>
    <n v="24.450000000000003"/>
    <s v="Анна"/>
    <x v="27"/>
    <s v="Новикова"/>
  </r>
  <r>
    <n v="448"/>
    <s v="+7 984-361-4421"/>
    <s v="Анжелика Валериевна Рожкова"/>
    <x v="1"/>
    <d v="2022-12-23T00:00:00"/>
    <s v="+7"/>
    <x v="2"/>
    <x v="37"/>
    <n v="23.400000000000002"/>
    <s v="Антонина"/>
    <x v="32"/>
    <s v=" Рожкова"/>
  </r>
  <r>
    <n v="366"/>
    <s v="+998 381-147-6466"/>
    <s v="Анна Альбертовна Никифорова"/>
    <x v="1"/>
    <d v="2022-11-26T00:00:00"/>
    <s v="+998"/>
    <x v="0"/>
    <x v="38"/>
    <n v="23.85"/>
    <s v="Арсений"/>
    <x v="33"/>
    <s v="кифорова"/>
  </r>
  <r>
    <n v="53"/>
    <s v="+7 189-378-6167"/>
    <s v="Антонина Борисовна Жданова"/>
    <x v="1"/>
    <d v="2023-05-29T00:00:00"/>
    <s v="+7"/>
    <x v="0"/>
    <x v="39"/>
    <n v="20.783333333333328"/>
    <s v="Арсений"/>
    <x v="34"/>
    <s v=" Жданова"/>
  </r>
  <r>
    <n v="61"/>
    <s v="+992 862-124-2046"/>
    <s v="Арсений Вилорович Лобанов"/>
    <x v="1"/>
    <d v="2022-11-07T00:00:00"/>
    <s v="+992"/>
    <x v="2"/>
    <x v="40"/>
    <n v="24.166666666666668"/>
    <s v="Артемьева"/>
    <x v="35"/>
    <s v=" Лобанов"/>
  </r>
  <r>
    <n v="219"/>
    <s v="+992 412-286-2797"/>
    <s v="Арсений Ермолаевич Емельянов"/>
    <x v="0"/>
    <d v="2023-04-09T00:00:00"/>
    <s v="+992"/>
    <x v="0"/>
    <x v="41"/>
    <n v="21.616666666666664"/>
    <s v="Афанасьев"/>
    <x v="36"/>
    <s v="мельянов"/>
  </r>
  <r>
    <n v="314"/>
    <s v="+7 772-932-9839"/>
    <s v="Артемьева София Ильинична"/>
    <x v="1"/>
    <d v="2023-04-03T00:00:00"/>
    <s v="+7"/>
    <x v="2"/>
    <x v="42"/>
    <n v="21.716666666666665"/>
    <s v="Бажен"/>
    <x v="37"/>
    <s v="льинична"/>
  </r>
  <r>
    <n v="347"/>
    <s v="+992 145-030-4792"/>
    <s v="Афанасьев Кузьма Исидорович"/>
    <x v="0"/>
    <d v="2023-09-04T00:00:00"/>
    <s v="+992"/>
    <x v="4"/>
    <x v="43"/>
    <n v="19.149999999999999"/>
    <s v="Баранов"/>
    <x v="38"/>
    <s v="идорович"/>
  </r>
  <r>
    <n v="171"/>
    <s v="+7 638-478-8735"/>
    <s v="Бажен Дмитриевич Исаков"/>
    <x v="0"/>
    <d v="2022-09-04T00:00:00"/>
    <s v="+7"/>
    <x v="2"/>
    <x v="44"/>
    <n v="25.233333333333338"/>
    <s v="Баранова"/>
    <x v="39"/>
    <s v="ч Исаков"/>
  </r>
  <r>
    <n v="265"/>
    <s v="+998 438-329-1521"/>
    <s v="Баранов Эраст Терентьевич"/>
    <x v="1"/>
    <d v="2023-02-24T00:00:00"/>
    <s v="+998"/>
    <x v="3"/>
    <x v="45"/>
    <n v="22.350000000000005"/>
    <s v="Белов"/>
    <x v="40"/>
    <s v="ентьевич"/>
  </r>
  <r>
    <n v="7"/>
    <s v="+7 022-690-6735"/>
    <s v="Баранова Раиса Эльдаровна"/>
    <x v="0"/>
    <d v="2023-07-10T00:00:00"/>
    <s v="+7"/>
    <x v="3"/>
    <x v="46"/>
    <n v="20.083333333333332"/>
    <s v="Белозеров"/>
    <x v="41"/>
    <s v="ьдаровна"/>
  </r>
  <r>
    <n v="156"/>
    <s v="+380 270-120-1119"/>
    <s v="Белов Симон Иосипович"/>
    <x v="0"/>
    <d v="2022-12-30T00:00:00"/>
    <s v="+380"/>
    <x v="4"/>
    <x v="47"/>
    <n v="23.283333333333335"/>
    <s v="Белоусова"/>
    <x v="42"/>
    <s v="осипович"/>
  </r>
  <r>
    <n v="16"/>
    <s v="+380 828-307-7136"/>
    <s v="Белозеров Лука Харлампьевич"/>
    <x v="1"/>
    <d v="2022-10-22T00:00:00"/>
    <s v="+380"/>
    <x v="1"/>
    <x v="48"/>
    <n v="24.433333333333334"/>
    <s v="Бирюков"/>
    <x v="3"/>
    <s v="ампьевич"/>
  </r>
  <r>
    <n v="95"/>
    <s v="+998 662-556-3959"/>
    <s v="Белоусова Жанна Кузьминична"/>
    <x v="1"/>
    <d v="2023-09-08T00:00:00"/>
    <s v="+998"/>
    <x v="2"/>
    <x v="49"/>
    <n v="19.083333333333332"/>
    <s v="Бирюкова"/>
    <x v="43"/>
    <s v="ьминична"/>
  </r>
  <r>
    <n v="39"/>
    <s v="+375 226-887-4565"/>
    <s v="Бирюков Олимпий Иосифович"/>
    <x v="0"/>
    <d v="2022-07-28T00:00:00"/>
    <s v="+375"/>
    <x v="0"/>
    <x v="50"/>
    <n v="25.866666666666674"/>
    <s v="Блинов"/>
    <x v="44"/>
    <s v="осифович"/>
  </r>
  <r>
    <n v="147"/>
    <s v="+7 412-542-8365"/>
    <s v="Бирюкова Агафья Артемовна"/>
    <x v="0"/>
    <d v="2023-01-07T00:00:00"/>
    <s v="+7"/>
    <x v="2"/>
    <x v="51"/>
    <n v="23.150000000000002"/>
    <s v="Бобылев"/>
    <x v="45"/>
    <s v="ртемовна"/>
  </r>
  <r>
    <n v="321"/>
    <s v="+992 861-842-9595"/>
    <s v="Блинов Натан Всеволодович"/>
    <x v="1"/>
    <d v="2022-10-17T00:00:00"/>
    <s v="+992"/>
    <x v="2"/>
    <x v="52"/>
    <n v="24.516666666666669"/>
    <s v="Бобылева"/>
    <x v="46"/>
    <s v="олодович"/>
  </r>
  <r>
    <n v="333"/>
    <s v="+7 962-495-5040"/>
    <s v="Бобылев Никодим Виленович"/>
    <x v="0"/>
    <d v="2022-10-14T00:00:00"/>
    <s v="+7"/>
    <x v="0"/>
    <x v="53"/>
    <n v="24.56666666666667"/>
    <s v="Большаков"/>
    <x v="47"/>
    <s v="иленович"/>
  </r>
  <r>
    <n v="36"/>
    <s v="+7 894-636-1225"/>
    <s v="Бобылева Анна Мироновна"/>
    <x v="1"/>
    <d v="2023-07-23T00:00:00"/>
    <s v="+7"/>
    <x v="2"/>
    <x v="54"/>
    <n v="19.866666666666667"/>
    <s v="Боян"/>
    <x v="48"/>
    <s v="ироновна"/>
  </r>
  <r>
    <n v="107"/>
    <s v="+992 943-140-9489"/>
    <s v="Большаков Антип Тихонович"/>
    <x v="1"/>
    <d v="2023-01-18T00:00:00"/>
    <s v="+992"/>
    <x v="1"/>
    <x v="55"/>
    <n v="22.966666666666669"/>
    <s v="Брагин"/>
    <x v="49"/>
    <s v="ихонович"/>
  </r>
  <r>
    <n v="375"/>
    <s v="+7 231-022-9731"/>
    <s v="Боян Дорофеевич Калашников"/>
    <x v="0"/>
    <d v="2023-04-05T00:00:00"/>
    <s v="+7"/>
    <x v="0"/>
    <x v="56"/>
    <n v="21.68333333333333"/>
    <s v="Брагина"/>
    <x v="50"/>
    <s v="лашников"/>
  </r>
  <r>
    <n v="293"/>
    <s v="+375 156-538-5529"/>
    <s v="Брагин Любомир Гертрудович"/>
    <x v="0"/>
    <d v="2022-10-30T00:00:00"/>
    <s v="+375"/>
    <x v="2"/>
    <x v="57"/>
    <n v="24.299999999999997"/>
    <s v="Бурова"/>
    <x v="51"/>
    <s v="трудович"/>
  </r>
  <r>
    <n v="316"/>
    <s v="+992 330-173-6947"/>
    <s v="Брагина Полина Евгеньевна"/>
    <x v="0"/>
    <d v="2022-12-25T00:00:00"/>
    <s v="+992"/>
    <x v="0"/>
    <x v="58"/>
    <n v="23.366666666666674"/>
    <s v="Вадим"/>
    <x v="52"/>
    <s v="геньевна"/>
  </r>
  <r>
    <n v="380"/>
    <s v="+7 669-661-5797"/>
    <s v="Бурова Марфа Игоревна"/>
    <x v="0"/>
    <d v="2022-10-25T00:00:00"/>
    <s v="+7"/>
    <x v="1"/>
    <x v="59"/>
    <n v="24.383333333333336"/>
    <s v="Валентина"/>
    <x v="53"/>
    <s v="Игоревна"/>
  </r>
  <r>
    <n v="165"/>
    <s v="+992 204-182-8433"/>
    <s v="Вадим Артёмович Анисимов"/>
    <x v="0"/>
    <d v="2023-06-09T00:00:00"/>
    <s v="+992"/>
    <x v="0"/>
    <x v="60"/>
    <n v="20.6"/>
    <s v="Валентина"/>
    <x v="54"/>
    <s v="Анисимов"/>
  </r>
  <r>
    <n v="190"/>
    <s v="+375 284-418-1233"/>
    <s v="Валентина Захаровна Боброва"/>
    <x v="1"/>
    <d v="2022-08-26T00:00:00"/>
    <s v="+375"/>
    <x v="0"/>
    <x v="61"/>
    <n v="25.383333333333336"/>
    <s v="Валерия"/>
    <x v="55"/>
    <s v=" Боброва"/>
  </r>
  <r>
    <n v="17"/>
    <s v="+992 124-441-2478"/>
    <s v="Валентина Кирилловна Семенова"/>
    <x v="1"/>
    <d v="2023-05-17T00:00:00"/>
    <s v="+992"/>
    <x v="2"/>
    <x v="62"/>
    <n v="20.983333333333324"/>
    <s v="Валерия"/>
    <x v="56"/>
    <s v="Семенова"/>
  </r>
  <r>
    <n v="457"/>
    <s v="+992 644-743-9326"/>
    <s v="Валерия Владимировна Медведева"/>
    <x v="1"/>
    <d v="2022-12-11T00:00:00"/>
    <s v="+992"/>
    <x v="4"/>
    <x v="63"/>
    <n v="23.600000000000005"/>
    <s v="Валерьян"/>
    <x v="57"/>
    <s v="едведева"/>
  </r>
  <r>
    <n v="175"/>
    <s v="+7 670-667-8381"/>
    <s v="Валерия Семеновна Потапова"/>
    <x v="1"/>
    <d v="2022-12-14T00:00:00"/>
    <s v="+7"/>
    <x v="3"/>
    <x v="64"/>
    <n v="23.550000000000004"/>
    <s v="Василиса"/>
    <x v="58"/>
    <s v="Потапова"/>
  </r>
  <r>
    <n v="497"/>
    <s v="+998 247-862-3690"/>
    <s v="Валерьян Федосеевич Цветков"/>
    <x v="1"/>
    <d v="2023-02-17T00:00:00"/>
    <s v="+998"/>
    <x v="0"/>
    <x v="65"/>
    <n v="22.466666666666669"/>
    <s v="Васильев"/>
    <x v="59"/>
    <s v=" Цветков"/>
  </r>
  <r>
    <n v="258"/>
    <s v="+380 174-160-6456"/>
    <s v="Василиса Леоновна Назарова"/>
    <x v="0"/>
    <d v="2022-11-15T00:00:00"/>
    <s v="+380"/>
    <x v="0"/>
    <x v="66"/>
    <n v="24.033333333333335"/>
    <s v="Васильева"/>
    <x v="60"/>
    <s v="Назарова"/>
  </r>
  <r>
    <n v="325"/>
    <s v="+992 979-262-5049"/>
    <s v="Васильев Милован Георгиевич"/>
    <x v="1"/>
    <d v="2022-11-17T00:00:00"/>
    <s v="+992"/>
    <x v="2"/>
    <x v="67"/>
    <n v="24.000000000000007"/>
    <s v="Велимир"/>
    <x v="61"/>
    <s v="оргиевич"/>
  </r>
  <r>
    <n v="79"/>
    <s v="+992 654-311-2893"/>
    <s v="Васильева Анжелика Наумовна"/>
    <x v="1"/>
    <d v="2023-07-06T00:00:00"/>
    <s v="+992"/>
    <x v="1"/>
    <x v="68"/>
    <n v="20.149999999999999"/>
    <s v="Вера"/>
    <x v="62"/>
    <s v="Наумовна"/>
  </r>
  <r>
    <n v="120"/>
    <s v="+7 225-063-9920"/>
    <s v="Велимир Игоревич Макаров"/>
    <x v="0"/>
    <d v="2023-02-09T00:00:00"/>
    <s v="+7"/>
    <x v="0"/>
    <x v="69"/>
    <n v="22.600000000000005"/>
    <s v="Вероника"/>
    <x v="8"/>
    <s v=" Макаров"/>
  </r>
  <r>
    <n v="253"/>
    <s v="+375 796-304-7865"/>
    <s v="Вера Георгиевна Некрасова"/>
    <x v="0"/>
    <d v="2022-07-06T00:00:00"/>
    <s v="+375"/>
    <x v="3"/>
    <x v="70"/>
    <n v="26.233333333333331"/>
    <s v="Вероника"/>
    <x v="63"/>
    <s v="екрасова"/>
  </r>
  <r>
    <n v="391"/>
    <s v="+992 638-653-7931"/>
    <s v="Вероника Геннадьевна Воронова"/>
    <x v="0"/>
    <d v="2023-02-25T00:00:00"/>
    <s v="+992"/>
    <x v="3"/>
    <x v="71"/>
    <n v="22.333333333333336"/>
    <s v="Вероника"/>
    <x v="64"/>
    <s v="Воронова"/>
  </r>
  <r>
    <n v="223"/>
    <s v="+380 835-708-4433"/>
    <s v="Вероника Евгеньевна Федосеева"/>
    <x v="0"/>
    <d v="2022-07-22T00:00:00"/>
    <s v="+380"/>
    <x v="1"/>
    <x v="72"/>
    <n v="25.966666666666661"/>
    <s v="Вероника"/>
    <x v="65"/>
    <s v="едосеева"/>
  </r>
  <r>
    <n v="463"/>
    <s v="+380 286-003-5332"/>
    <s v="Вероника Руслановна Ефремова"/>
    <x v="1"/>
    <d v="2023-02-02T00:00:00"/>
    <s v="+380"/>
    <x v="0"/>
    <x v="73"/>
    <n v="22.716666666666669"/>
    <s v="Виктор"/>
    <x v="66"/>
    <s v="Ефремова"/>
  </r>
  <r>
    <n v="152"/>
    <s v="+375 678-304-0891"/>
    <s v="Вероника Сергеевна Блинова"/>
    <x v="1"/>
    <d v="2023-03-31T00:00:00"/>
    <s v="+375"/>
    <x v="1"/>
    <x v="74"/>
    <n v="21.766666666666666"/>
    <s v="Виктор"/>
    <x v="67"/>
    <s v=" Блинова"/>
  </r>
  <r>
    <n v="130"/>
    <s v="+992 326-136-2416"/>
    <s v="Виктор Жанович Никифоров"/>
    <x v="1"/>
    <d v="2022-09-22T00:00:00"/>
    <s v="+992"/>
    <x v="4"/>
    <x v="75"/>
    <n v="24.933333333333334"/>
    <s v="Виктория"/>
    <x v="68"/>
    <s v="икифоров"/>
  </r>
  <r>
    <n v="423"/>
    <s v="+375 074-074-0170"/>
    <s v="Виктор Марсович Игнатов"/>
    <x v="1"/>
    <d v="2022-09-26T00:00:00"/>
    <s v="+375"/>
    <x v="4"/>
    <x v="76"/>
    <n v="24.866666666666667"/>
    <s v="Виктория"/>
    <x v="69"/>
    <s v=" Игнатов"/>
  </r>
  <r>
    <n v="163"/>
    <s v="+998 436-367-6830"/>
    <s v="Виктория Ильинична Соколова"/>
    <x v="0"/>
    <d v="2023-06-20T00:00:00"/>
    <s v="+998"/>
    <x v="3"/>
    <x v="77"/>
    <n v="20.416666666666668"/>
    <s v="Виноградов"/>
    <x v="70"/>
    <s v="Соколова"/>
  </r>
  <r>
    <n v="377"/>
    <s v="+998 643-985-0175"/>
    <s v="Виктория Наумовна Никитина"/>
    <x v="1"/>
    <d v="2022-12-24T00:00:00"/>
    <s v="+998"/>
    <x v="3"/>
    <x v="78"/>
    <n v="23.383333333333336"/>
    <s v="Вишняков"/>
    <x v="71"/>
    <s v="Никитина"/>
  </r>
  <r>
    <n v="422"/>
    <s v="+380 633-205-1404"/>
    <s v="Виноградов Карл Алексеевич"/>
    <x v="1"/>
    <d v="2022-07-30T00:00:00"/>
    <s v="+380"/>
    <x v="2"/>
    <x v="79"/>
    <n v="25.833333333333336"/>
    <s v="Вишняков"/>
    <x v="72"/>
    <s v="ексеевич"/>
  </r>
  <r>
    <n v="496"/>
    <s v="+380 030-138-6532"/>
    <s v="Вишняков Фома Викентьевич"/>
    <x v="0"/>
    <d v="2022-11-09T00:00:00"/>
    <s v="+380"/>
    <x v="2"/>
    <x v="80"/>
    <n v="24.133333333333333"/>
    <s v="Владилен"/>
    <x v="73"/>
    <s v="ентьевич"/>
  </r>
  <r>
    <n v="29"/>
    <s v="+7 028-813-4020"/>
    <s v="Вишняков Ярослав Анатольевич"/>
    <x v="0"/>
    <d v="2023-02-15T00:00:00"/>
    <s v="+7"/>
    <x v="2"/>
    <x v="81"/>
    <n v="22.5"/>
    <s v="Владимиров"/>
    <x v="74"/>
    <s v="тольевич"/>
  </r>
  <r>
    <n v="462"/>
    <s v="+7 915-487-8205"/>
    <s v="Владилен Иосифович Третьяков"/>
    <x v="0"/>
    <d v="2022-09-15T00:00:00"/>
    <s v="+7"/>
    <x v="1"/>
    <x v="82"/>
    <n v="25.05"/>
    <s v="Владимирова"/>
    <x v="75"/>
    <s v="ретьяков"/>
  </r>
  <r>
    <n v="141"/>
    <s v="+7 731-326-3751"/>
    <s v="Владимиров Орест Артемьевич"/>
    <x v="0"/>
    <d v="2023-05-06T00:00:00"/>
    <s v="+7"/>
    <x v="4"/>
    <x v="83"/>
    <n v="21.166666666666664"/>
    <s v="Власов"/>
    <x v="76"/>
    <s v="темьевич"/>
  </r>
  <r>
    <n v="58"/>
    <s v="+375 524-220-8374"/>
    <s v="Владимирова Алина Феликсовна"/>
    <x v="1"/>
    <d v="2023-02-19T00:00:00"/>
    <s v="+375"/>
    <x v="2"/>
    <x v="84"/>
    <n v="22.433333333333337"/>
    <s v="Волков"/>
    <x v="77"/>
    <s v="ликсовна"/>
  </r>
  <r>
    <n v="213"/>
    <s v="+998 437-737-9329"/>
    <s v="Власов Адриан Чеславович"/>
    <x v="1"/>
    <d v="2023-05-25T00:00:00"/>
    <s v="+998"/>
    <x v="2"/>
    <x v="85"/>
    <n v="20.849999999999994"/>
    <s v="Волкова"/>
    <x v="78"/>
    <s v="славович"/>
  </r>
  <r>
    <n v="486"/>
    <s v="+7 056-712-2591"/>
    <s v="Волков Викентий Герасимович"/>
    <x v="0"/>
    <d v="2023-08-13T00:00:00"/>
    <s v="+7"/>
    <x v="4"/>
    <x v="86"/>
    <n v="19.516666666666666"/>
    <s v="Воробьева"/>
    <x v="79"/>
    <s v="асимович"/>
  </r>
  <r>
    <n v="41"/>
    <s v="+7 661-552-6669"/>
    <s v="Волкова Валентина Николаевна"/>
    <x v="0"/>
    <d v="2023-01-09T00:00:00"/>
    <s v="+7"/>
    <x v="2"/>
    <x v="87"/>
    <n v="23.116666666666674"/>
    <s v="Гаврилов"/>
    <x v="80"/>
    <s v="колаевна"/>
  </r>
  <r>
    <n v="200"/>
    <s v="+998 342-700-2159"/>
    <s v="Воробьева Анжела Аскольдовна"/>
    <x v="0"/>
    <d v="2023-09-07T00:00:00"/>
    <s v="+998"/>
    <x v="4"/>
    <x v="88"/>
    <n v="19.100000000000001"/>
    <s v="Галактион"/>
    <x v="66"/>
    <s v="ольдовна"/>
  </r>
  <r>
    <n v="173"/>
    <s v="+7 914-597-1350"/>
    <s v="Гаврилов Матвей Трифонович"/>
    <x v="1"/>
    <d v="2023-06-22T00:00:00"/>
    <s v="+7"/>
    <x v="1"/>
    <x v="89"/>
    <n v="20.383333333333333"/>
    <s v="Галина"/>
    <x v="54"/>
    <s v="ифонович"/>
  </r>
  <r>
    <n v="102"/>
    <s v="+998 087-830-4222"/>
    <s v="Галактион Жанович Новиков"/>
    <x v="1"/>
    <d v="2023-04-29T00:00:00"/>
    <s v="+998"/>
    <x v="2"/>
    <x v="90"/>
    <n v="21.283333333333331"/>
    <s v="Галина"/>
    <x v="56"/>
    <s v=" Новиков"/>
  </r>
  <r>
    <n v="115"/>
    <s v="+375 523-528-4996"/>
    <s v="Галина Кирилловна Прохорова"/>
    <x v="0"/>
    <d v="2022-09-08T00:00:00"/>
    <s v="+375"/>
    <x v="2"/>
    <x v="91"/>
    <n v="25.166666666666668"/>
    <s v="Герасимов"/>
    <x v="81"/>
    <s v="рохорова"/>
  </r>
  <r>
    <n v="99"/>
    <s v="+7 542-005-0327"/>
    <s v="Галина Семеновна Петухова"/>
    <x v="1"/>
    <d v="2023-08-06T00:00:00"/>
    <s v="+7"/>
    <x v="3"/>
    <x v="92"/>
    <n v="19.633333333333336"/>
    <s v="Герасимов"/>
    <x v="82"/>
    <s v="Петухова"/>
  </r>
  <r>
    <n v="204"/>
    <s v="+7 181-799-6850"/>
    <s v="Герасимов Еремей Демидович"/>
    <x v="0"/>
    <d v="2022-07-23T00:00:00"/>
    <s v="+7"/>
    <x v="3"/>
    <x v="93"/>
    <n v="25.950000000000003"/>
    <s v="Герман"/>
    <x v="83"/>
    <s v="емидович"/>
  </r>
  <r>
    <n v="383"/>
    <s v="+380 959-961-5281"/>
    <s v="Герасимов Родион Харитонович"/>
    <x v="1"/>
    <d v="2023-04-24T00:00:00"/>
    <s v="+380"/>
    <x v="0"/>
    <x v="94"/>
    <n v="21.366666666666667"/>
    <s v="г-жа"/>
    <x v="84"/>
    <s v="итонович"/>
  </r>
  <r>
    <n v="455"/>
    <s v="+380 315-815-3268"/>
    <s v="Герман Арсеньевич Калинин"/>
    <x v="0"/>
    <d v="2023-01-27T00:00:00"/>
    <s v="+380"/>
    <x v="1"/>
    <x v="95"/>
    <n v="22.81666666666667"/>
    <s v="г-жа"/>
    <x v="85"/>
    <s v=" Калинин"/>
  </r>
  <r>
    <n v="262"/>
    <s v="+992 756-085-4605"/>
    <s v="г-жа Воробьева Иванна Юрьевна"/>
    <x v="0"/>
    <d v="2023-08-04T00:00:00"/>
    <s v="+992"/>
    <x v="3"/>
    <x v="96"/>
    <n v="19.666666666666668"/>
    <s v="г-жа"/>
    <x v="86"/>
    <s v=" Юрьевна"/>
  </r>
  <r>
    <n v="494"/>
    <s v="+375 268-005-4917"/>
    <s v="г-жа Ефимова Анна Филипповна"/>
    <x v="1"/>
    <d v="2023-07-11T00:00:00"/>
    <s v="+375"/>
    <x v="2"/>
    <x v="97"/>
    <n v="20.066666666666666"/>
    <s v="Глафира"/>
    <x v="87"/>
    <s v="липповна"/>
  </r>
  <r>
    <n v="197"/>
    <s v="+380 255-745-0289"/>
    <s v="г-жа Миронова Клавдия Феликсовна"/>
    <x v="1"/>
    <d v="2023-07-02T00:00:00"/>
    <s v="+380"/>
    <x v="0"/>
    <x v="98"/>
    <n v="20.216666666666665"/>
    <s v="г-н"/>
    <x v="88"/>
    <s v="ликсовна"/>
  </r>
  <r>
    <n v="52"/>
    <s v="+7 340-358-5907"/>
    <s v="Глафира Николаевна Мельникова"/>
    <x v="0"/>
    <d v="2022-11-29T00:00:00"/>
    <s v="+7"/>
    <x v="2"/>
    <x v="99"/>
    <n v="23.800000000000004"/>
    <s v="г-н"/>
    <x v="89"/>
    <s v="льникова"/>
  </r>
  <r>
    <n v="83"/>
    <s v="+992 377-961-6550"/>
    <s v="г-н Зуев Трифон Зиновьевич"/>
    <x v="0"/>
    <d v="2023-07-12T00:00:00"/>
    <s v="+992"/>
    <x v="2"/>
    <x v="100"/>
    <n v="20.049999999999997"/>
    <s v="г-н"/>
    <x v="90"/>
    <s v="новьевич"/>
  </r>
  <r>
    <n v="250"/>
    <s v="+7 981-183-3972"/>
    <s v="г-н Копылов Лаврентий Артемьевич"/>
    <x v="0"/>
    <d v="2022-11-18T00:00:00"/>
    <s v="+7"/>
    <x v="0"/>
    <x v="101"/>
    <n v="23.983333333333338"/>
    <s v="г-н"/>
    <x v="91"/>
    <s v="темьевич"/>
  </r>
  <r>
    <n v="280"/>
    <s v="+7 109-995-2846"/>
    <s v="г-н Рыбаков Автоном Антонович"/>
    <x v="1"/>
    <d v="2022-07-27T00:00:00"/>
    <s v="+7"/>
    <x v="4"/>
    <x v="102"/>
    <n v="25.883333333333336"/>
    <s v="Горбунова"/>
    <x v="92"/>
    <s v="нтонович"/>
  </r>
  <r>
    <n v="286"/>
    <s v="+992 292-122-7648"/>
    <s v="г-н Савельев Федосий Феоктистович"/>
    <x v="1"/>
    <d v="2022-11-20T00:00:00"/>
    <s v="+992"/>
    <x v="4"/>
    <x v="103"/>
    <n v="23.950000000000006"/>
    <s v="Горбунова"/>
    <x v="93"/>
    <s v="тистович"/>
  </r>
  <r>
    <n v="199"/>
    <s v="+998 455-746-0633"/>
    <s v="Горбунова Алевтина Максимовна"/>
    <x v="0"/>
    <d v="2023-06-18T00:00:00"/>
    <s v="+998"/>
    <x v="0"/>
    <x v="104"/>
    <n v="20.45"/>
    <s v="Гордей"/>
    <x v="94"/>
    <s v="ксимовна"/>
  </r>
  <r>
    <n v="273"/>
    <s v="+998 876-305-1700"/>
    <s v="Горбунова Наина Филипповна"/>
    <x v="1"/>
    <d v="2022-10-16T00:00:00"/>
    <s v="+998"/>
    <x v="2"/>
    <x v="105"/>
    <n v="24.533333333333335"/>
    <s v="Горшкова"/>
    <x v="95"/>
    <s v="липповна"/>
  </r>
  <r>
    <n v="442"/>
    <s v="+992 774-047-4624"/>
    <s v="Гордей Матвеевич Медведев"/>
    <x v="1"/>
    <d v="2023-07-19T00:00:00"/>
    <s v="+992"/>
    <x v="3"/>
    <x v="106"/>
    <n v="19.933333333333326"/>
    <s v="Горшкова"/>
    <x v="96"/>
    <s v="Медведев"/>
  </r>
  <r>
    <n v="266"/>
    <s v="+7 963-508-8333"/>
    <s v="Горшкова Василиса Святославовна"/>
    <x v="1"/>
    <d v="2022-08-27T00:00:00"/>
    <s v="+7"/>
    <x v="4"/>
    <x v="107"/>
    <n v="25.366666666666667"/>
    <s v="Гостомысл"/>
    <x v="97"/>
    <s v="славовна"/>
  </r>
  <r>
    <n v="63"/>
    <s v="+380 668-055-3546"/>
    <s v="Горшкова Клавдия Борисовна"/>
    <x v="0"/>
    <d v="2023-07-27T00:00:00"/>
    <s v="+380"/>
    <x v="3"/>
    <x v="108"/>
    <n v="19.8"/>
    <s v="Григорьев"/>
    <x v="98"/>
    <s v="орисовна"/>
  </r>
  <r>
    <n v="50"/>
    <s v="+998 220-798-0143"/>
    <s v="Гостомысл Фомич Одинцов"/>
    <x v="0"/>
    <d v="2023-07-01T00:00:00"/>
    <s v="+998"/>
    <x v="4"/>
    <x v="109"/>
    <n v="20.233333333333334"/>
    <s v="Григорьева"/>
    <x v="99"/>
    <s v=" Одинцов"/>
  </r>
  <r>
    <n v="238"/>
    <s v="+380 245-175-6131"/>
    <s v="Григорьев Сократ Ануфриевич"/>
    <x v="0"/>
    <d v="2023-07-28T00:00:00"/>
    <s v="+380"/>
    <x v="4"/>
    <x v="110"/>
    <n v="19.783333333333335"/>
    <s v="Гуляева"/>
    <x v="39"/>
    <s v="уфриевич"/>
  </r>
  <r>
    <n v="336"/>
    <s v="+998 773-281-1360"/>
    <s v="Григорьева Ульяна Артемовна"/>
    <x v="1"/>
    <d v="2023-05-26T00:00:00"/>
    <s v="+998"/>
    <x v="0"/>
    <x v="111"/>
    <n v="20.833333333333332"/>
    <s v="Гурьев"/>
    <x v="100"/>
    <s v="ртемовна"/>
  </r>
  <r>
    <n v="86"/>
    <s v="+998 169-477-8408"/>
    <s v="Гуляева Раиса Кузьминична"/>
    <x v="0"/>
    <d v="2023-02-04T00:00:00"/>
    <s v="+998"/>
    <x v="4"/>
    <x v="112"/>
    <n v="22.683333333333334"/>
    <s v="Гурьев"/>
    <x v="101"/>
    <s v="ьминична"/>
  </r>
  <r>
    <n v="353"/>
    <s v="+992 863-895-4307"/>
    <s v="Гурьев Влас Юлианович"/>
    <x v="0"/>
    <d v="2022-07-16T00:00:00"/>
    <s v="+992"/>
    <x v="3"/>
    <x v="113"/>
    <n v="26.06666666666667"/>
    <s v="Гурьева"/>
    <x v="102"/>
    <s v="лианович"/>
  </r>
  <r>
    <n v="281"/>
    <s v="+998 678-470-2329"/>
    <s v="Гурьев Евсей Гертрудович"/>
    <x v="1"/>
    <d v="2022-10-23T00:00:00"/>
    <s v="+998"/>
    <x v="4"/>
    <x v="114"/>
    <n v="24.416666666666668"/>
    <s v="Гущин"/>
    <x v="103"/>
    <s v="трудович"/>
  </r>
  <r>
    <n v="109"/>
    <s v="+380 249-840-3292"/>
    <s v="Гурьева Людмила Владимировна"/>
    <x v="0"/>
    <d v="2023-03-01T00:00:00"/>
    <s v="+380"/>
    <x v="4"/>
    <x v="115"/>
    <n v="22.266666666666666"/>
    <s v="Давыд"/>
    <x v="104"/>
    <s v="имировна"/>
  </r>
  <r>
    <n v="32"/>
    <s v="+998 265-405-9627"/>
    <s v="Гущин Ипполит Яковлевич"/>
    <x v="0"/>
    <d v="2022-11-21T00:00:00"/>
    <s v="+998"/>
    <x v="3"/>
    <x v="116"/>
    <n v="23.933333333333337"/>
    <s v="Давыд"/>
    <x v="105"/>
    <s v="ковлевич"/>
  </r>
  <r>
    <n v="110"/>
    <s v="+998 838-480-9390"/>
    <s v="Давыд Фёдорович Белоусов"/>
    <x v="1"/>
    <d v="2023-01-22T00:00:00"/>
    <s v="+998"/>
    <x v="3"/>
    <x v="117"/>
    <n v="22.900000000000002"/>
    <s v="Давыдов"/>
    <x v="106"/>
    <s v="Белоусов"/>
  </r>
  <r>
    <n v="294"/>
    <s v="+380 363-690-1507"/>
    <s v="Давыд Филатович Мухин"/>
    <x v="0"/>
    <d v="2023-05-27T00:00:00"/>
    <s v="+380"/>
    <x v="4"/>
    <x v="118"/>
    <n v="20.816666666666666"/>
    <s v="Дарья"/>
    <x v="107"/>
    <s v="ич Мухин"/>
  </r>
  <r>
    <n v="10"/>
    <s v="+380 937-173-7394"/>
    <s v="Давыдов Амос Владиславович"/>
    <x v="1"/>
    <d v="2023-03-16T00:00:00"/>
    <s v="+380"/>
    <x v="0"/>
    <x v="119"/>
    <n v="22.016666666666666"/>
    <s v="Дементий"/>
    <x v="108"/>
    <s v="славович"/>
  </r>
  <r>
    <n v="468"/>
    <s v="+998 783-609-3463"/>
    <s v="Дарья Степановна Потапова"/>
    <x v="0"/>
    <d v="2023-05-05T00:00:00"/>
    <s v="+998"/>
    <x v="0"/>
    <x v="120"/>
    <n v="21.183333333333326"/>
    <s v="Демид"/>
    <x v="109"/>
    <s v="Потапова"/>
  </r>
  <r>
    <n v="270"/>
    <s v="+992 110-427-6136"/>
    <s v="Дементий Антипович Мухин"/>
    <x v="0"/>
    <d v="2022-08-18T00:00:00"/>
    <s v="+992"/>
    <x v="3"/>
    <x v="121"/>
    <n v="25.516666666666666"/>
    <s v="Дмитрий"/>
    <x v="22"/>
    <s v="ич Мухин"/>
  </r>
  <r>
    <n v="221"/>
    <s v="+992 520-869-0598"/>
    <s v="Демид Антонович Мясников"/>
    <x v="0"/>
    <d v="2023-04-13T00:00:00"/>
    <s v="+992"/>
    <x v="2"/>
    <x v="122"/>
    <n v="21.55"/>
    <s v="Дорофеев"/>
    <x v="110"/>
    <s v="Мясников"/>
  </r>
  <r>
    <n v="406"/>
    <s v="+380 469-601-0972"/>
    <s v="Дмитрий Трифонович Денисов"/>
    <x v="0"/>
    <d v="2023-03-14T00:00:00"/>
    <s v="+380"/>
    <x v="3"/>
    <x v="123"/>
    <n v="22.049999999999997"/>
    <s v="Дьячков"/>
    <x v="111"/>
    <s v=" Денисов"/>
  </r>
  <r>
    <n v="359"/>
    <s v="+7 219-942-5792"/>
    <s v="Дорофеев Тимур Валерьянович"/>
    <x v="1"/>
    <d v="2022-10-04T00:00:00"/>
    <s v="+7"/>
    <x v="0"/>
    <x v="124"/>
    <n v="24.733333333333331"/>
    <s v="Евгения"/>
    <x v="62"/>
    <s v="рьянович"/>
  </r>
  <r>
    <n v="476"/>
    <s v="+380 737-667-7208"/>
    <s v="Дьячков Серафим Дорофеевич"/>
    <x v="0"/>
    <d v="2023-04-04T00:00:00"/>
    <s v="+380"/>
    <x v="4"/>
    <x v="125"/>
    <n v="21.7"/>
    <s v="Евдокимов"/>
    <x v="112"/>
    <s v="рофеевич"/>
  </r>
  <r>
    <n v="84"/>
    <s v="+992 046-188-5111"/>
    <s v="Евгения Георгиевна Рожкова"/>
    <x v="1"/>
    <d v="2023-03-09T00:00:00"/>
    <s v="+992"/>
    <x v="4"/>
    <x v="126"/>
    <n v="22.133333333333333"/>
    <s v="Евдокия"/>
    <x v="15"/>
    <s v=" Рожкова"/>
  </r>
  <r>
    <n v="166"/>
    <s v="+998 581-380-6694"/>
    <s v="Евдокимов Януарий Феликсович"/>
    <x v="0"/>
    <d v="2022-10-09T00:00:00"/>
    <s v="+998"/>
    <x v="3"/>
    <x v="127"/>
    <n v="24.650000000000002"/>
    <s v="Евдокия"/>
    <x v="113"/>
    <s v="ликсович"/>
  </r>
  <r>
    <n v="465"/>
    <s v="+998 955-643-6256"/>
    <s v="Евдокия Ефимовна Карпова"/>
    <x v="1"/>
    <d v="2023-05-12T00:00:00"/>
    <s v="+998"/>
    <x v="2"/>
    <x v="128"/>
    <n v="21.066666666666666"/>
    <s v="Евпраксия"/>
    <x v="114"/>
    <s v=" Карпова"/>
  </r>
  <r>
    <n v="94"/>
    <s v="+380 293-011-4872"/>
    <s v="Евдокия Эдуардовна Соловьева"/>
    <x v="0"/>
    <d v="2023-09-10T00:00:00"/>
    <s v="+380"/>
    <x v="2"/>
    <x v="129"/>
    <n v="19.05"/>
    <s v="Евсеев"/>
    <x v="115"/>
    <s v="оловьева"/>
  </r>
  <r>
    <n v="479"/>
    <s v="+7 836-233-8115"/>
    <s v="Евпраксия Федоровна Фомина"/>
    <x v="0"/>
    <d v="2023-03-13T00:00:00"/>
    <s v="+7"/>
    <x v="3"/>
    <x v="130"/>
    <n v="22.066666666666663"/>
    <s v="Евфросиния"/>
    <x v="116"/>
    <s v="а Фомина"/>
  </r>
  <r>
    <n v="261"/>
    <s v="+7 560-711-8976"/>
    <s v="Евсеев Ратмир Артемьевич"/>
    <x v="0"/>
    <d v="2023-03-05T00:00:00"/>
    <s v="+7"/>
    <x v="4"/>
    <x v="131"/>
    <n v="22.20000000000001"/>
    <s v="Евфросиния"/>
    <x v="117"/>
    <s v="темьевич"/>
  </r>
  <r>
    <n v="358"/>
    <s v="+380 383-190-2360"/>
    <s v="Евфросиния Петровна Чернова"/>
    <x v="0"/>
    <d v="2022-12-03T00:00:00"/>
    <s v="+380"/>
    <x v="2"/>
    <x v="132"/>
    <n v="23.733333333333338"/>
    <s v="Екатерина"/>
    <x v="23"/>
    <s v=" Чернова"/>
  </r>
  <r>
    <n v="246"/>
    <s v="+998 455-040-0995"/>
    <s v="Евфросиния Тимофеевна Миронова"/>
    <x v="1"/>
    <d v="2023-03-28T00:00:00"/>
    <s v="+998"/>
    <x v="2"/>
    <x v="133"/>
    <n v="21.816666666666666"/>
    <s v="Елена"/>
    <x v="113"/>
    <s v="Миронова"/>
  </r>
  <r>
    <n v="401"/>
    <s v="+7 411-180-0061"/>
    <s v="Екатерина Рудольфовна Кулакова"/>
    <x v="1"/>
    <d v="2023-06-24T00:00:00"/>
    <s v="+7"/>
    <x v="2"/>
    <x v="134"/>
    <n v="20.350000000000001"/>
    <s v="Елизавета"/>
    <x v="118"/>
    <s v="Кулакова"/>
  </r>
  <r>
    <n v="157"/>
    <s v="+7 502-802-5787"/>
    <s v="Елена Эдуардовна Кудряшова"/>
    <x v="1"/>
    <d v="2023-03-11T00:00:00"/>
    <s v="+7"/>
    <x v="4"/>
    <x v="135"/>
    <n v="22.099999999999998"/>
    <s v="Елизавета"/>
    <x v="119"/>
    <s v="удряшова"/>
  </r>
  <r>
    <n v="237"/>
    <s v="+7 085-149-7713"/>
    <s v="Елизавета Артемовна Данилова"/>
    <x v="0"/>
    <d v="2023-06-28T00:00:00"/>
    <s v="+7"/>
    <x v="0"/>
    <x v="136"/>
    <n v="20.283333333333331"/>
    <s v="Елизар"/>
    <x v="17"/>
    <s v="Данилова"/>
  </r>
  <r>
    <n v="104"/>
    <s v="+998 583-835-9258"/>
    <s v="Елизавета Яковлевна Лапина"/>
    <x v="1"/>
    <d v="2023-02-28T00:00:00"/>
    <s v="+998"/>
    <x v="4"/>
    <x v="137"/>
    <n v="22.283333333333331"/>
    <s v="Елизар"/>
    <x v="120"/>
    <s v="а Лапина"/>
  </r>
  <r>
    <n v="69"/>
    <s v="+992 403-485-6889"/>
    <s v="Елизар Архипович Щербаков"/>
    <x v="1"/>
    <d v="2023-04-07T00:00:00"/>
    <s v="+992"/>
    <x v="4"/>
    <x v="138"/>
    <n v="21.649999999999995"/>
    <s v="Елисей"/>
    <x v="25"/>
    <s v="Щербаков"/>
  </r>
  <r>
    <n v="45"/>
    <s v="+998 714-433-6940"/>
    <s v="Елизар Харлампьевич Мамонтов"/>
    <x v="0"/>
    <d v="2023-07-04T00:00:00"/>
    <s v="+998"/>
    <x v="3"/>
    <x v="139"/>
    <n v="20.183333333333334"/>
    <s v="Емельянов"/>
    <x v="121"/>
    <s v="Мамонтов"/>
  </r>
  <r>
    <n v="235"/>
    <s v="+998 766-764-4076"/>
    <s v="Елисей Игнатович Лобанов"/>
    <x v="1"/>
    <d v="2022-12-29T00:00:00"/>
    <s v="+998"/>
    <x v="1"/>
    <x v="140"/>
    <n v="23.3"/>
    <s v="Еремей"/>
    <x v="122"/>
    <s v=" Лобанов"/>
  </r>
  <r>
    <n v="155"/>
    <s v="+380 950-384-1472"/>
    <s v="Емельянов Игорь Андреевич"/>
    <x v="1"/>
    <d v="2023-08-26T00:00:00"/>
    <s v="+380"/>
    <x v="3"/>
    <x v="141"/>
    <n v="19.300000000000004"/>
    <s v="Ермаков"/>
    <x v="123"/>
    <s v="ндреевич"/>
  </r>
  <r>
    <n v="146"/>
    <s v="+375 986-655-6691"/>
    <s v="Еремей Бориславович Воронов"/>
    <x v="1"/>
    <d v="2023-08-08T00:00:00"/>
    <s v="+375"/>
    <x v="2"/>
    <x v="142"/>
    <n v="19.600000000000005"/>
    <s v="Ермаков"/>
    <x v="124"/>
    <s v=" Воронов"/>
  </r>
  <r>
    <n v="396"/>
    <s v="+380 667-385-3298"/>
    <s v="Ермаков Вадим Юлианович"/>
    <x v="1"/>
    <d v="2022-10-20T00:00:00"/>
    <s v="+380"/>
    <x v="1"/>
    <x v="143"/>
    <n v="24.466666666666669"/>
    <s v="Ермаков"/>
    <x v="125"/>
    <s v="лианович"/>
  </r>
  <r>
    <n v="123"/>
    <s v="+7 755-098-2625"/>
    <s v="Ермаков Всеслав Эдуардович"/>
    <x v="1"/>
    <d v="2023-07-18T00:00:00"/>
    <s v="+7"/>
    <x v="2"/>
    <x v="144"/>
    <n v="19.949999999999996"/>
    <s v="Ермаков"/>
    <x v="72"/>
    <s v="уардович"/>
  </r>
  <r>
    <n v="271"/>
    <s v="+375 972-832-7690"/>
    <s v="Ермаков Степан Егорович"/>
    <x v="1"/>
    <d v="2023-06-02T00:00:00"/>
    <s v="+375"/>
    <x v="2"/>
    <x v="145"/>
    <n v="20.716666666666665"/>
    <s v="Ермакова"/>
    <x v="126"/>
    <s v="Егорович"/>
  </r>
  <r>
    <n v="231"/>
    <s v="+7 212-350-2928"/>
    <s v="Ермаков Ярослав Тихонович"/>
    <x v="1"/>
    <d v="2023-02-23T00:00:00"/>
    <s v="+7"/>
    <x v="2"/>
    <x v="146"/>
    <n v="22.366666666666674"/>
    <s v="Ефремов"/>
    <x v="127"/>
    <s v="ихонович"/>
  </r>
  <r>
    <n v="209"/>
    <s v="+7 816-795-8885"/>
    <s v="Ермакова Дарья Алексеевна"/>
    <x v="1"/>
    <d v="2023-04-15T00:00:00"/>
    <s v="+7"/>
    <x v="0"/>
    <x v="147"/>
    <n v="21.516666666666666"/>
    <s v="Жанна"/>
    <x v="128"/>
    <s v="ексеевна"/>
  </r>
  <r>
    <n v="424"/>
    <s v="+7 833-884-1180"/>
    <s v="Ефремов Епифан Ильич"/>
    <x v="0"/>
    <d v="2022-09-29T00:00:00"/>
    <s v="+7"/>
    <x v="0"/>
    <x v="148"/>
    <n v="24.81666666666667"/>
    <s v="Жданов"/>
    <x v="129"/>
    <s v="ан Ильич"/>
  </r>
  <r>
    <n v="447"/>
    <s v="+992 443-164-9246"/>
    <s v="Жанна Станиславовна Семенова"/>
    <x v="0"/>
    <d v="2023-06-19T00:00:00"/>
    <s v="+992"/>
    <x v="4"/>
    <x v="149"/>
    <n v="20.433333333333334"/>
    <s v="Жуков"/>
    <x v="130"/>
    <s v="Семенова"/>
  </r>
  <r>
    <n v="419"/>
    <s v="+992 908-969-9000"/>
    <s v="Жданов Аверьян Валерьевич"/>
    <x v="0"/>
    <d v="2022-11-11T00:00:00"/>
    <s v="+992"/>
    <x v="3"/>
    <x v="150"/>
    <n v="24.1"/>
    <s v="Журавлев"/>
    <x v="131"/>
    <s v="лерьевич"/>
  </r>
  <r>
    <n v="167"/>
    <s v="+998 388-311-1484"/>
    <s v="Жуков Никифор Фомич"/>
    <x v="0"/>
    <d v="2022-09-24T00:00:00"/>
    <s v="+998"/>
    <x v="2"/>
    <x v="151"/>
    <n v="24.9"/>
    <s v="Журавлева"/>
    <x v="132"/>
    <s v="ор Фомич"/>
  </r>
  <r>
    <n v="127"/>
    <s v="+380 266-548-4802"/>
    <s v="Журавлев Аристарх Евсеевич"/>
    <x v="1"/>
    <d v="2023-05-18T00:00:00"/>
    <s v="+380"/>
    <x v="3"/>
    <x v="152"/>
    <n v="20.966666666666658"/>
    <s v="Зайцев"/>
    <x v="133"/>
    <s v="Евсеевич"/>
  </r>
  <r>
    <n v="302"/>
    <s v="+7 449-357-2065"/>
    <s v="Журавлева Александра Валентиновна"/>
    <x v="1"/>
    <d v="2023-01-31T00:00:00"/>
    <s v="+7"/>
    <x v="0"/>
    <x v="153"/>
    <n v="22.750000000000004"/>
    <s v="Захар"/>
    <x v="24"/>
    <s v="нтиновна"/>
  </r>
  <r>
    <n v="136"/>
    <s v="+380 833-248-7380"/>
    <s v="Зайцев Ефрем Даниилович"/>
    <x v="0"/>
    <d v="2022-11-06T00:00:00"/>
    <s v="+380"/>
    <x v="1"/>
    <x v="154"/>
    <n v="24.183333333333337"/>
    <s v="Зоя"/>
    <x v="134"/>
    <s v="ниилович"/>
  </r>
  <r>
    <n v="272"/>
    <s v="+992 852-094-1088"/>
    <s v="Захар Артемьевич Воробьев"/>
    <x v="1"/>
    <d v="2023-06-08T00:00:00"/>
    <s v="+992"/>
    <x v="2"/>
    <x v="155"/>
    <n v="20.616666666666664"/>
    <s v="Зоя"/>
    <x v="14"/>
    <s v="Воробьев"/>
  </r>
  <r>
    <n v="225"/>
    <s v="+375 563-314-3708"/>
    <s v="Зоя Вячеславовна Панова"/>
    <x v="0"/>
    <d v="2023-05-08T00:00:00"/>
    <s v="+375"/>
    <x v="4"/>
    <x v="156"/>
    <n v="21.133333333333333"/>
    <s v="Зоя"/>
    <x v="54"/>
    <s v="а Панова"/>
  </r>
  <r>
    <n v="458"/>
    <s v="+7 089-779-0837"/>
    <s v="Зоя Егоровна Третьякова"/>
    <x v="0"/>
    <d v="2022-09-21T00:00:00"/>
    <s v="+7"/>
    <x v="0"/>
    <x v="157"/>
    <n v="24.950000000000003"/>
    <s v="Зуев"/>
    <x v="135"/>
    <s v="етьякова"/>
  </r>
  <r>
    <n v="477"/>
    <s v="+998 591-865-8342"/>
    <s v="Зоя Кирилловна Брагина"/>
    <x v="0"/>
    <d v="2022-07-11T00:00:00"/>
    <s v="+998"/>
    <x v="1"/>
    <x v="158"/>
    <n v="26.150000000000002"/>
    <s v="Зыкова"/>
    <x v="136"/>
    <s v=" Брагина"/>
  </r>
  <r>
    <n v="416"/>
    <s v="+992 906-130-4174"/>
    <s v="Зуев Гостомысл Игоревич"/>
    <x v="1"/>
    <d v="2022-12-05T00:00:00"/>
    <s v="+992"/>
    <x v="0"/>
    <x v="159"/>
    <n v="23.700000000000003"/>
    <s v="Иванна"/>
    <x v="53"/>
    <s v="Игоревич"/>
  </r>
  <r>
    <n v="139"/>
    <s v="+375 187-052-9526"/>
    <s v="Зыкова Таисия Леонидовна"/>
    <x v="0"/>
    <d v="2022-11-14T00:00:00"/>
    <s v="+375"/>
    <x v="4"/>
    <x v="160"/>
    <n v="24.05"/>
    <s v="Иванна"/>
    <x v="69"/>
    <s v="онидовна"/>
  </r>
  <r>
    <n v="177"/>
    <s v="+992 672-498-6349"/>
    <s v="Иванна Захаровна Сергеева"/>
    <x v="1"/>
    <d v="2023-01-02T00:00:00"/>
    <s v="+992"/>
    <x v="4"/>
    <x v="161"/>
    <n v="23.233333333333331"/>
    <s v="Иванов"/>
    <x v="137"/>
    <s v="Сергеева"/>
  </r>
  <r>
    <n v="68"/>
    <s v="+998 237-658-9236"/>
    <s v="Иванна Наумовна Иванова"/>
    <x v="0"/>
    <d v="2022-09-05T00:00:00"/>
    <s v="+998"/>
    <x v="0"/>
    <x v="162"/>
    <n v="25.216666666666672"/>
    <s v="Игнатова"/>
    <x v="138"/>
    <s v=" Иванова"/>
  </r>
  <r>
    <n v="239"/>
    <s v="+998 053-607-1948"/>
    <s v="Иванов Христофор Ильясович"/>
    <x v="1"/>
    <d v="2022-08-11T00:00:00"/>
    <s v="+998"/>
    <x v="3"/>
    <x v="163"/>
    <n v="25.633333333333336"/>
    <s v="Измаил"/>
    <x v="139"/>
    <s v="льясович"/>
  </r>
  <r>
    <n v="417"/>
    <s v="+992 772-470-1976"/>
    <s v="Игнатова Вера Вячеславовна"/>
    <x v="1"/>
    <d v="2023-08-23T00:00:00"/>
    <s v="+992"/>
    <x v="2"/>
    <x v="164"/>
    <n v="19.350000000000005"/>
    <s v="Ильина"/>
    <x v="140"/>
    <s v="славовна"/>
  </r>
  <r>
    <n v="348"/>
    <s v="+380 809-127-8060"/>
    <s v="Измаил Глебович Зыков"/>
    <x v="0"/>
    <d v="2023-06-12T00:00:00"/>
    <s v="+380"/>
    <x v="2"/>
    <x v="165"/>
    <n v="20.55"/>
    <s v="Ипат"/>
    <x v="37"/>
    <s v="ич Зыков"/>
  </r>
  <r>
    <n v="317"/>
    <s v="+7 640-461-4099"/>
    <s v="Ильина Милица Захаровна"/>
    <x v="1"/>
    <d v="2022-09-12T00:00:00"/>
    <s v="+7"/>
    <x v="0"/>
    <x v="166"/>
    <n v="25.1"/>
    <s v="Ипатий"/>
    <x v="141"/>
    <s v="ахаровна"/>
  </r>
  <r>
    <n v="473"/>
    <s v="+7 571-938-4741"/>
    <s v="Ипат Дмитриевич Панов"/>
    <x v="0"/>
    <d v="2023-08-19T00:00:00"/>
    <s v="+7"/>
    <x v="1"/>
    <x v="167"/>
    <n v="19.416666666666668"/>
    <s v="Ираида"/>
    <x v="14"/>
    <s v="ич Панов"/>
  </r>
  <r>
    <n v="14"/>
    <s v="+992 129-804-1705"/>
    <s v="Ипатий Устинович Зимин"/>
    <x v="0"/>
    <d v="2022-09-01T00:00:00"/>
    <s v="+992"/>
    <x v="0"/>
    <x v="168"/>
    <n v="25.283333333333331"/>
    <s v="Ираида"/>
    <x v="142"/>
    <s v="ич Зимин"/>
  </r>
  <r>
    <n v="129"/>
    <s v="+375 242-923-3569"/>
    <s v="Ираида Егоровна Родионова"/>
    <x v="1"/>
    <d v="2023-03-22T00:00:00"/>
    <s v="+375"/>
    <x v="2"/>
    <x v="169"/>
    <n v="21.916666666666664"/>
    <s v="Ираклий"/>
    <x v="143"/>
    <s v="одионова"/>
  </r>
  <r>
    <n v="38"/>
    <s v="+992 964-689-9206"/>
    <s v="Ираида Феликсовна Белоусова"/>
    <x v="1"/>
    <d v="2023-03-19T00:00:00"/>
    <s v="+992"/>
    <x v="1"/>
    <x v="170"/>
    <n v="21.966666666666665"/>
    <s v="Ирина"/>
    <x v="144"/>
    <s v="елоусова"/>
  </r>
  <r>
    <n v="124"/>
    <s v="+7 559-899-4463"/>
    <s v="Ираклий Изотович Авдеев"/>
    <x v="0"/>
    <d v="2023-04-18T00:00:00"/>
    <s v="+7"/>
    <x v="1"/>
    <x v="171"/>
    <n v="21.466666666666665"/>
    <s v="Ирина"/>
    <x v="145"/>
    <s v="ч Авдеев"/>
  </r>
  <r>
    <n v="308"/>
    <s v="+375 958-521-7488"/>
    <s v="Ирина Анатольевна Васильева"/>
    <x v="0"/>
    <d v="2023-01-26T00:00:00"/>
    <s v="+375"/>
    <x v="4"/>
    <x v="172"/>
    <n v="22.833333333333336"/>
    <s v="Исакова"/>
    <x v="102"/>
    <s v="асильева"/>
  </r>
  <r>
    <n v="8"/>
    <s v="+375 841-273-5425"/>
    <s v="Ирина Макаровна Шарова"/>
    <x v="0"/>
    <d v="2023-07-14T00:00:00"/>
    <s v="+375"/>
    <x v="0"/>
    <x v="173"/>
    <n v="20.016666666666666"/>
    <s v="Ия"/>
    <x v="146"/>
    <s v="а Шарова"/>
  </r>
  <r>
    <n v="296"/>
    <s v="+998 997-462-0828"/>
    <s v="Исакова Людмила Олеговна"/>
    <x v="1"/>
    <d v="2023-02-14T00:00:00"/>
    <s v="+998"/>
    <x v="3"/>
    <x v="174"/>
    <n v="22.516666666666666"/>
    <s v="Ия"/>
    <x v="147"/>
    <s v="Олеговна"/>
  </r>
  <r>
    <n v="183"/>
    <s v="+992 248-066-2060"/>
    <s v="Ия Никифоровна Лапина"/>
    <x v="0"/>
    <d v="2022-08-19T00:00:00"/>
    <s v="+992"/>
    <x v="1"/>
    <x v="175"/>
    <n v="25.5"/>
    <s v="Калинин"/>
    <x v="148"/>
    <s v="а Лапина"/>
  </r>
  <r>
    <n v="405"/>
    <s v="+380 524-191-7258"/>
    <s v="Ия Робертовна Белова"/>
    <x v="1"/>
    <d v="2023-01-14T00:00:00"/>
    <s v="+380"/>
    <x v="4"/>
    <x v="176"/>
    <n v="23.033333333333335"/>
    <s v="Калинин"/>
    <x v="149"/>
    <s v="а Белова"/>
  </r>
  <r>
    <n v="180"/>
    <s v="+375 820-460-9487"/>
    <s v="Калинин Лев Феодосьевич"/>
    <x v="1"/>
    <d v="2022-12-07T00:00:00"/>
    <s v="+375"/>
    <x v="3"/>
    <x v="177"/>
    <n v="23.666666666666664"/>
    <s v="Калинина"/>
    <x v="150"/>
    <s v="досьевич"/>
  </r>
  <r>
    <n v="182"/>
    <s v="+998 271-883-9995"/>
    <s v="Калинин Никита Артурович"/>
    <x v="0"/>
    <d v="2023-05-07T00:00:00"/>
    <s v="+998"/>
    <x v="4"/>
    <x v="178"/>
    <n v="21.15"/>
    <s v="Калиннин"/>
    <x v="151"/>
    <s v="ртурович"/>
  </r>
  <r>
    <n v="374"/>
    <s v="+380 622-144-1703"/>
    <s v="Калинина Ирина Филипповна"/>
    <x v="1"/>
    <d v="2022-07-10T00:00:00"/>
    <s v="+380"/>
    <x v="3"/>
    <x v="179"/>
    <n v="26.166666666666668"/>
    <s v="Капитон"/>
    <x v="152"/>
    <s v="липповна"/>
  </r>
  <r>
    <n v="315"/>
    <s v="+998 469-847-6587"/>
    <s v="Калиннин Фадей Ефимович"/>
    <x v="0"/>
    <d v="2022-07-05T00:00:00"/>
    <s v="+998"/>
    <x v="2"/>
    <x v="180"/>
    <n v="26.423622047244109"/>
    <s v="Капитон"/>
    <x v="153"/>
    <s v="Ефимович"/>
  </r>
  <r>
    <n v="415"/>
    <s v="+380 465-945-6481"/>
    <s v="Капитон Феликсович Кабанов"/>
    <x v="0"/>
    <d v="2022-09-07T00:00:00"/>
    <s v="+380"/>
    <x v="2"/>
    <x v="181"/>
    <n v="25.183333333333341"/>
    <s v="Капустина"/>
    <x v="154"/>
    <s v=" Кабанов"/>
  </r>
  <r>
    <n v="346"/>
    <s v="+7 710-415-0428"/>
    <s v="Капитон Харитонович Родионов"/>
    <x v="0"/>
    <d v="2022-09-06T00:00:00"/>
    <s v="+7"/>
    <x v="1"/>
    <x v="182"/>
    <n v="25.200000000000003"/>
    <s v="Карп"/>
    <x v="155"/>
    <s v="Родионов"/>
  </r>
  <r>
    <n v="179"/>
    <s v="+7 747-678-7543"/>
    <s v="Капустина Тамара Валериевна"/>
    <x v="0"/>
    <d v="2022-08-08T00:00:00"/>
    <s v="+7"/>
    <x v="1"/>
    <x v="183"/>
    <n v="25.683333333333334"/>
    <s v="Кир"/>
    <x v="156"/>
    <s v="лериевна"/>
  </r>
  <r>
    <n v="407"/>
    <s v="+375 205-037-7882"/>
    <s v="Карп Афанасьевич Фомичев"/>
    <x v="0"/>
    <d v="2022-08-23T00:00:00"/>
    <s v="+375"/>
    <x v="3"/>
    <x v="184"/>
    <n v="25.433333333333341"/>
    <s v="Кира"/>
    <x v="107"/>
    <s v=" Фомичев"/>
  </r>
  <r>
    <n v="44"/>
    <s v="+375 226-003-8992"/>
    <s v="Кир Васильевич Горбунов"/>
    <x v="1"/>
    <d v="2022-12-04T00:00:00"/>
    <s v="+375"/>
    <x v="0"/>
    <x v="185"/>
    <n v="23.716666666666672"/>
    <s v="Кириллов"/>
    <x v="157"/>
    <s v="Горбунов"/>
  </r>
  <r>
    <n v="18"/>
    <s v="+380 671-809-3559"/>
    <s v="Кира Степановна Рогова"/>
    <x v="1"/>
    <d v="2023-03-20T00:00:00"/>
    <s v="+380"/>
    <x v="3"/>
    <x v="186"/>
    <n v="21.95"/>
    <s v="Кириллова"/>
    <x v="158"/>
    <s v="а Рогова"/>
  </r>
  <r>
    <n v="283"/>
    <s v="+992 904-682-2250"/>
    <s v="Кириллов Валерьян Иосипович"/>
    <x v="1"/>
    <d v="2022-11-02T00:00:00"/>
    <s v="+992"/>
    <x v="2"/>
    <x v="187"/>
    <n v="24.250000000000004"/>
    <s v="Клавдия"/>
    <x v="159"/>
    <s v="осипович"/>
  </r>
  <r>
    <n v="404"/>
    <s v="+380 265-102-2104"/>
    <s v="Кириллова Пелагея Юльевна"/>
    <x v="1"/>
    <d v="2023-08-07T00:00:00"/>
    <s v="+380"/>
    <x v="1"/>
    <x v="188"/>
    <n v="19.616666666666667"/>
    <s v="Клавдия"/>
    <x v="160"/>
    <s v=" Юльевна"/>
  </r>
  <r>
    <n v="66"/>
    <s v="+7 629-137-1639"/>
    <s v="Клавдия Богдановна Ковалева"/>
    <x v="1"/>
    <d v="2023-03-04T00:00:00"/>
    <s v="+7"/>
    <x v="2"/>
    <x v="189"/>
    <n v="22.216666666666672"/>
    <s v="Князев"/>
    <x v="161"/>
    <s v="Ковалева"/>
  </r>
  <r>
    <n v="307"/>
    <s v="+375 881-217-3017"/>
    <s v="Клавдия Константиновна Хохлова"/>
    <x v="0"/>
    <d v="2023-03-06T00:00:00"/>
    <s v="+375"/>
    <x v="0"/>
    <x v="190"/>
    <n v="22.183333333333341"/>
    <s v="Князева"/>
    <x v="162"/>
    <s v=" Хохлова"/>
  </r>
  <r>
    <n v="394"/>
    <s v="+7 450-475-2540"/>
    <s v="Князев Платон Андреевич"/>
    <x v="0"/>
    <d v="2023-07-31T00:00:00"/>
    <s v="+7"/>
    <x v="3"/>
    <x v="191"/>
    <n v="19.733333333333334"/>
    <s v="Кондратьева"/>
    <x v="78"/>
    <s v="ндреевич"/>
  </r>
  <r>
    <n v="356"/>
    <s v="+992 234-736-4616"/>
    <s v="Князева Акулина Алексеевна"/>
    <x v="1"/>
    <d v="2022-10-08T00:00:00"/>
    <s v="+992"/>
    <x v="2"/>
    <x v="192"/>
    <n v="24.666666666666668"/>
    <s v="Конон"/>
    <x v="11"/>
    <s v="ексеевна"/>
  </r>
  <r>
    <n v="493"/>
    <s v="+380 076-252-5210"/>
    <s v="Кондратьева Валентина Львовна"/>
    <x v="0"/>
    <d v="2022-08-24T00:00:00"/>
    <s v="+380"/>
    <x v="2"/>
    <x v="193"/>
    <n v="25.416666666666671"/>
    <s v="Кононова"/>
    <x v="163"/>
    <s v=" Львовна"/>
  </r>
  <r>
    <n v="295"/>
    <s v="+7 616-701-4879"/>
    <s v="Конон Валентинович Владимиров"/>
    <x v="1"/>
    <d v="2022-12-28T00:00:00"/>
    <s v="+7"/>
    <x v="0"/>
    <x v="194"/>
    <n v="23.31666666666667"/>
    <s v="Кононова"/>
    <x v="164"/>
    <s v="адимиров"/>
  </r>
  <r>
    <n v="257"/>
    <s v="+7 747-866-6152"/>
    <s v="Кононова Прасковья Павловна"/>
    <x v="1"/>
    <d v="2023-04-19T00:00:00"/>
    <s v="+7"/>
    <x v="2"/>
    <x v="195"/>
    <n v="21.449999999999996"/>
    <s v="Константин"/>
    <x v="165"/>
    <s v="Павловна"/>
  </r>
  <r>
    <n v="291"/>
    <s v="+992 550-001-8470"/>
    <s v="Кононова Элеонора Юрьевна"/>
    <x v="0"/>
    <d v="2023-07-15T00:00:00"/>
    <s v="+992"/>
    <x v="1"/>
    <x v="196"/>
    <n v="20"/>
    <s v="Константинов"/>
    <x v="59"/>
    <s v=" Юрьевна"/>
  </r>
  <r>
    <n v="57"/>
    <s v="+7 269-195-3186"/>
    <s v="Константин Ефимьевич Колесников"/>
    <x v="1"/>
    <d v="2023-03-12T00:00:00"/>
    <s v="+7"/>
    <x v="3"/>
    <x v="197"/>
    <n v="22.083333333333329"/>
    <s v="Копылов"/>
    <x v="166"/>
    <s v="лесников"/>
  </r>
  <r>
    <n v="400"/>
    <s v="+375 933-846-4405"/>
    <s v="Константинов Милован Денисович"/>
    <x v="0"/>
    <d v="2023-08-30T00:00:00"/>
    <s v="+375"/>
    <x v="2"/>
    <x v="198"/>
    <n v="19.233333333333327"/>
    <s v="Копылова"/>
    <x v="167"/>
    <s v="енисович"/>
  </r>
  <r>
    <n v="300"/>
    <s v="+380 329-195-8747"/>
    <s v="Копылов Мартьян Августович"/>
    <x v="0"/>
    <d v="2023-06-05T00:00:00"/>
    <s v="+380"/>
    <x v="2"/>
    <x v="199"/>
    <n v="20.666666666666668"/>
    <s v="Корнил"/>
    <x v="168"/>
    <s v="густович"/>
  </r>
  <r>
    <n v="125"/>
    <s v="+7 722-155-8660"/>
    <s v="Копылова Эмилия Тарасовна"/>
    <x v="1"/>
    <d v="2023-05-24T00:00:00"/>
    <s v="+7"/>
    <x v="0"/>
    <x v="200"/>
    <n v="20.866666666666664"/>
    <s v="Корнилов"/>
    <x v="169"/>
    <s v="арасовна"/>
  </r>
  <r>
    <n v="215"/>
    <s v="+7 191-068-2694"/>
    <s v="Корнил Адрианович Комиссаров"/>
    <x v="1"/>
    <d v="2023-05-13T00:00:00"/>
    <s v="+7"/>
    <x v="0"/>
    <x v="201"/>
    <n v="21.05"/>
    <s v="Королев"/>
    <x v="170"/>
    <s v="миссаров"/>
  </r>
  <r>
    <n v="26"/>
    <s v="+992 666-298-7733"/>
    <s v="Корнилов Леон Иосипович"/>
    <x v="0"/>
    <d v="2023-08-22T00:00:00"/>
    <s v="+992"/>
    <x v="4"/>
    <x v="202"/>
    <n v="19.366666666666671"/>
    <s v="Костина"/>
    <x v="42"/>
    <s v="осипович"/>
  </r>
  <r>
    <n v="149"/>
    <s v="+992 908-369-0617"/>
    <s v="Королев Феофан Бориславович"/>
    <x v="0"/>
    <d v="2022-10-24T00:00:00"/>
    <s v="+992"/>
    <x v="2"/>
    <x v="203"/>
    <n v="24.400000000000006"/>
    <s v="Кошелева"/>
    <x v="171"/>
    <s v="славович"/>
  </r>
  <r>
    <n v="51"/>
    <s v="+998 154-674-1649"/>
    <s v="Костина Жанна Рубеновна"/>
    <x v="1"/>
    <d v="2023-01-19T00:00:00"/>
    <s v="+998"/>
    <x v="2"/>
    <x v="204"/>
    <n v="22.950000000000003"/>
    <s v="Красильников"/>
    <x v="172"/>
    <s v="убеновна"/>
  </r>
  <r>
    <n v="326"/>
    <s v="+7 529-529-9415"/>
    <s v="Кошелева Марина Рудольфовна"/>
    <x v="1"/>
    <d v="2023-05-02T00:00:00"/>
    <s v="+7"/>
    <x v="2"/>
    <x v="205"/>
    <n v="21.233333333333331"/>
    <s v="Ксения"/>
    <x v="173"/>
    <s v="ольфовна"/>
  </r>
  <r>
    <n v="421"/>
    <s v="+7 362-778-4019"/>
    <s v="Красильников Павел Ермилович"/>
    <x v="1"/>
    <d v="2023-02-03T00:00:00"/>
    <s v="+7"/>
    <x v="2"/>
    <x v="206"/>
    <n v="22.7"/>
    <s v="Кудрявцев"/>
    <x v="174"/>
    <s v="рмилович"/>
  </r>
  <r>
    <n v="81"/>
    <s v="+7 219-084-6295"/>
    <s v="Ксения Кузьминична Авдеева"/>
    <x v="0"/>
    <d v="2023-03-10T00:00:00"/>
    <s v="+7"/>
    <x v="4"/>
    <x v="207"/>
    <n v="22.116666666666667"/>
    <s v="Кудрявцева"/>
    <x v="99"/>
    <s v=" Авдеева"/>
  </r>
  <r>
    <n v="490"/>
    <s v="+7 454-941-1729"/>
    <s v="Кудрявцев Демид Ерофеевич"/>
    <x v="1"/>
    <d v="2022-07-21T00:00:00"/>
    <s v="+7"/>
    <x v="1"/>
    <x v="208"/>
    <n v="25.983333333333331"/>
    <s v="Кудряшов"/>
    <x v="100"/>
    <s v="рофеевич"/>
  </r>
  <r>
    <n v="24"/>
    <s v="+998 525-413-6836"/>
    <s v="Кудрявцева Ульяна Филипповна"/>
    <x v="0"/>
    <d v="2022-07-31T00:00:00"/>
    <s v="+998"/>
    <x v="3"/>
    <x v="209"/>
    <n v="25.81666666666667"/>
    <s v="Кудряшова"/>
    <x v="95"/>
    <s v="липповна"/>
  </r>
  <r>
    <n v="22"/>
    <s v="+375 173-908-3215"/>
    <s v="Кудряшов Влас Алексеевич"/>
    <x v="0"/>
    <d v="2023-07-24T00:00:00"/>
    <s v="+375"/>
    <x v="3"/>
    <x v="210"/>
    <n v="19.850000000000001"/>
    <s v="Кузнецов"/>
    <x v="175"/>
    <s v="ексеевич"/>
  </r>
  <r>
    <n v="211"/>
    <s v="+380 947-602-2812"/>
    <s v="Кудряшова Василиса Болеславовна"/>
    <x v="1"/>
    <d v="2022-10-12T00:00:00"/>
    <s v="+380"/>
    <x v="3"/>
    <x v="211"/>
    <n v="24.6"/>
    <s v="Кулакова"/>
    <x v="176"/>
    <s v="славовна"/>
  </r>
  <r>
    <n v="88"/>
    <s v="+380 611-258-8704"/>
    <s v="Кузнецов Севастьян Валерьевич"/>
    <x v="0"/>
    <d v="2023-03-21T00:00:00"/>
    <s v="+380"/>
    <x v="2"/>
    <x v="212"/>
    <n v="21.93333333333333"/>
    <s v="Куликова"/>
    <x v="177"/>
    <s v="лерьевич"/>
  </r>
  <r>
    <n v="37"/>
    <s v="+380 855-516-3611"/>
    <s v="Кулакова Нина Семеновна"/>
    <x v="0"/>
    <d v="2022-11-25T00:00:00"/>
    <s v="+380"/>
    <x v="1"/>
    <x v="213"/>
    <n v="23.866666666666664"/>
    <s v="Лавр"/>
    <x v="178"/>
    <s v="еменовна"/>
  </r>
  <r>
    <n v="43"/>
    <s v="+7 120-273-0435"/>
    <s v="Куликова Евгения Григорьевна"/>
    <x v="0"/>
    <d v="2023-05-01T00:00:00"/>
    <s v="+7"/>
    <x v="4"/>
    <x v="214"/>
    <n v="21.25"/>
    <s v="Лаврентьева"/>
    <x v="138"/>
    <s v="горьевна"/>
  </r>
  <r>
    <n v="428"/>
    <s v="+375 844-419-2850"/>
    <s v="Лавр Харлампович Беляков"/>
    <x v="1"/>
    <d v="2023-05-10T00:00:00"/>
    <s v="+375"/>
    <x v="3"/>
    <x v="215"/>
    <n v="21.1"/>
    <s v="Лаврентьева"/>
    <x v="179"/>
    <s v=" Беляков"/>
  </r>
  <r>
    <n v="48"/>
    <s v="+998 849-649-9045"/>
    <s v="Лаврентьева Вера Владиславовна"/>
    <x v="1"/>
    <d v="2023-08-21T00:00:00"/>
    <s v="+998"/>
    <x v="2"/>
    <x v="216"/>
    <n v="19.383333333333336"/>
    <s v="Ладимир"/>
    <x v="180"/>
    <s v="славовна"/>
  </r>
  <r>
    <n v="409"/>
    <s v="+380 916-341-6028"/>
    <s v="Лаврентьева Маргарита Артемовна"/>
    <x v="1"/>
    <d v="2023-06-11T00:00:00"/>
    <s v="+380"/>
    <x v="0"/>
    <x v="217"/>
    <n v="20.566666666666666"/>
    <s v="Лазарев"/>
    <x v="181"/>
    <s v="ртемовна"/>
  </r>
  <r>
    <n v="252"/>
    <s v="+7 376-172-1887"/>
    <s v="Ладимир Гурьевич Егоров"/>
    <x v="1"/>
    <d v="2022-09-16T00:00:00"/>
    <s v="+7"/>
    <x v="0"/>
    <x v="218"/>
    <n v="25.033333333333331"/>
    <s v="Лазарев"/>
    <x v="182"/>
    <s v="ч Егоров"/>
  </r>
  <r>
    <n v="174"/>
    <s v="+992 059-483-3104"/>
    <s v="Лазарев Аникей Венедиктович"/>
    <x v="0"/>
    <d v="2023-03-17T00:00:00"/>
    <s v="+992"/>
    <x v="3"/>
    <x v="219"/>
    <n v="22"/>
    <s v="Лазарев"/>
    <x v="183"/>
    <s v="диктович"/>
  </r>
  <r>
    <n v="276"/>
    <s v="+992 358-380-4702"/>
    <s v="Лазарев Арефий Анатольевич"/>
    <x v="1"/>
    <d v="2022-10-29T00:00:00"/>
    <s v="+992"/>
    <x v="3"/>
    <x v="220"/>
    <n v="24.316666666666666"/>
    <s v="Лапин"/>
    <x v="184"/>
    <s v="тольевич"/>
  </r>
  <r>
    <n v="132"/>
    <s v="+380 697-469-4252"/>
    <s v="Лазарев Софон Якубович"/>
    <x v="0"/>
    <d v="2022-10-13T00:00:00"/>
    <s v="+380"/>
    <x v="2"/>
    <x v="221"/>
    <n v="24.583333333333336"/>
    <s v="Лариса"/>
    <x v="185"/>
    <s v="Якубович"/>
  </r>
  <r>
    <n v="73"/>
    <s v="+380 487-238-5930"/>
    <s v="Лапин Эрнест Антипович"/>
    <x v="0"/>
    <d v="2022-11-13T00:00:00"/>
    <s v="+380"/>
    <x v="0"/>
    <x v="222"/>
    <n v="24.066666666666666"/>
    <s v="Лариса"/>
    <x v="107"/>
    <s v="нтипович"/>
  </r>
  <r>
    <n v="469"/>
    <s v="+7 997-792-5112"/>
    <s v="Лариса Романовна Крюкова"/>
    <x v="0"/>
    <d v="2023-09-05T00:00:00"/>
    <s v="+7"/>
    <x v="2"/>
    <x v="223"/>
    <n v="19.133333333333333"/>
    <s v="Леон"/>
    <x v="186"/>
    <s v=" Крюкова"/>
  </r>
  <r>
    <n v="285"/>
    <s v="+992 852-358-1111"/>
    <s v="Лариса Степановна Гурьева"/>
    <x v="1"/>
    <d v="2023-03-25T00:00:00"/>
    <s v="+992"/>
    <x v="3"/>
    <x v="224"/>
    <n v="21.866666666666664"/>
    <s v="Леонид"/>
    <x v="187"/>
    <s v=" Гурьева"/>
  </r>
  <r>
    <n v="340"/>
    <s v="+7 091-838-5158"/>
    <s v="Леон Аверьянович Захаров"/>
    <x v="1"/>
    <d v="2023-06-07T00:00:00"/>
    <s v="+7"/>
    <x v="2"/>
    <x v="225"/>
    <n v="20.633333333333333"/>
    <s v="Лидия"/>
    <x v="188"/>
    <s v=" Захаров"/>
  </r>
  <r>
    <n v="75"/>
    <s v="+380 369-038-6358"/>
    <s v="Леонид Арсенович Давыдов"/>
    <x v="1"/>
    <d v="2022-09-30T00:00:00"/>
    <s v="+380"/>
    <x v="4"/>
    <x v="226"/>
    <n v="24.8"/>
    <s v="Лонгин"/>
    <x v="187"/>
    <s v=" Давыдов"/>
  </r>
  <r>
    <n v="427"/>
    <s v="+7 630-011-3417"/>
    <s v="Лидия Андреевна Крюкова"/>
    <x v="1"/>
    <d v="2023-09-11T00:00:00"/>
    <s v="+7"/>
    <x v="2"/>
    <x v="227"/>
    <n v="19.033333333333335"/>
    <s v="Лора"/>
    <x v="189"/>
    <s v=" Крюкова"/>
  </r>
  <r>
    <n v="236"/>
    <s v="+998 498-706-1394"/>
    <s v="Лонгин Арсенович Никонов"/>
    <x v="0"/>
    <d v="2022-07-19T00:00:00"/>
    <s v="+998"/>
    <x v="0"/>
    <x v="228"/>
    <n v="26.016666666666666"/>
    <s v="Лора"/>
    <x v="190"/>
    <s v=" Никонов"/>
  </r>
  <r>
    <n v="267"/>
    <s v="+7 632-222-4524"/>
    <s v="Лора Болеславовна Потапова"/>
    <x v="0"/>
    <d v="2022-08-13T00:00:00"/>
    <s v="+7"/>
    <x v="1"/>
    <x v="229"/>
    <n v="25.600000000000005"/>
    <s v="Лука"/>
    <x v="191"/>
    <s v="Потапова"/>
  </r>
  <r>
    <n v="446"/>
    <s v="+992 028-876-8250"/>
    <s v="Лора Вадимовна Турова"/>
    <x v="0"/>
    <d v="2023-02-20T00:00:00"/>
    <s v="+992"/>
    <x v="1"/>
    <x v="230"/>
    <n v="22.416666666666671"/>
    <s v="Лукин"/>
    <x v="192"/>
    <s v="а Турова"/>
  </r>
  <r>
    <n v="151"/>
    <s v="+375 280-614-3764"/>
    <s v="Лука Игнатьевич Власов"/>
    <x v="1"/>
    <d v="2023-05-09T00:00:00"/>
    <s v="+375"/>
    <x v="1"/>
    <x v="231"/>
    <n v="21.116666666666667"/>
    <s v="Лукин"/>
    <x v="193"/>
    <s v="ч Власов"/>
  </r>
  <r>
    <n v="376"/>
    <s v="+375 690-843-0501"/>
    <s v="Лукин Борис Власович"/>
    <x v="0"/>
    <d v="2023-01-15T00:00:00"/>
    <s v="+375"/>
    <x v="2"/>
    <x v="232"/>
    <n v="23.016666666666669"/>
    <s v="Лукия"/>
    <x v="15"/>
    <s v="Власович"/>
  </r>
  <r>
    <n v="47"/>
    <s v="+375 077-514-8048"/>
    <s v="Лукин Харлампий Игнатович"/>
    <x v="1"/>
    <d v="2022-08-15T00:00:00"/>
    <s v="+375"/>
    <x v="0"/>
    <x v="233"/>
    <n v="25.566666666666663"/>
    <s v="Лыткина"/>
    <x v="138"/>
    <s v="гнатович"/>
  </r>
  <r>
    <n v="451"/>
    <s v="+7 321-005-5110"/>
    <s v="Лукия Ефимовна Тимофеева"/>
    <x v="0"/>
    <d v="2022-08-02T00:00:00"/>
    <s v="+7"/>
    <x v="1"/>
    <x v="234"/>
    <n v="25.783333333333331"/>
    <s v="Лыткина"/>
    <x v="194"/>
    <s v="имофеева"/>
  </r>
  <r>
    <n v="426"/>
    <s v="+992 253-231-6427"/>
    <s v="Лыткина Вера Ждановна"/>
    <x v="0"/>
    <d v="2022-09-13T00:00:00"/>
    <s v="+992"/>
    <x v="4"/>
    <x v="235"/>
    <n v="25.083333333333336"/>
    <s v="Любим"/>
    <x v="195"/>
    <s v="Ждановна"/>
  </r>
  <r>
    <n v="345"/>
    <s v="+375 869-843-0628"/>
    <s v="Лыткина Ираида Александровна"/>
    <x v="0"/>
    <d v="2023-07-08T00:00:00"/>
    <s v="+375"/>
    <x v="2"/>
    <x v="236"/>
    <n v="20.116666666666667"/>
    <s v="Любовь"/>
    <x v="27"/>
    <s v="андровна"/>
  </r>
  <r>
    <n v="357"/>
    <s v="+998 523-421-5092"/>
    <s v="Любим Зиновьевич Брагин"/>
    <x v="0"/>
    <d v="2023-03-30T00:00:00"/>
    <s v="+998"/>
    <x v="1"/>
    <x v="237"/>
    <n v="21.783333333333331"/>
    <s v="Любовь"/>
    <x v="159"/>
    <s v="ч Брагин"/>
  </r>
  <r>
    <n v="59"/>
    <s v="+7 535-345-7895"/>
    <s v="Любовь Альбертовна Одинцова"/>
    <x v="0"/>
    <d v="2022-12-16T00:00:00"/>
    <s v="+7"/>
    <x v="3"/>
    <x v="238"/>
    <n v="23.516666666666669"/>
    <s v="Любовь"/>
    <x v="62"/>
    <s v="Одинцова"/>
  </r>
  <r>
    <n v="418"/>
    <s v="+375 253-379-5656"/>
    <s v="Любовь Богдановна Новикова"/>
    <x v="0"/>
    <d v="2023-07-16T00:00:00"/>
    <s v="+375"/>
    <x v="1"/>
    <x v="239"/>
    <n v="19.983333333333334"/>
    <s v="Любовь"/>
    <x v="196"/>
    <s v="Новикова"/>
  </r>
  <r>
    <n v="350"/>
    <s v="+380 545-746-8707"/>
    <s v="Любовь Георгиевна Мамонтова"/>
    <x v="1"/>
    <d v="2022-07-13T00:00:00"/>
    <s v="+380"/>
    <x v="2"/>
    <x v="240"/>
    <n v="26.116666666666667"/>
    <s v="Любовь"/>
    <x v="185"/>
    <s v="амонтова"/>
  </r>
  <r>
    <n v="254"/>
    <s v="+375 342-835-7024"/>
    <s v="Любовь Павловна Капустина"/>
    <x v="0"/>
    <d v="2023-04-08T00:00:00"/>
    <s v="+375"/>
    <x v="2"/>
    <x v="241"/>
    <n v="21.633333333333329"/>
    <s v="Любомир"/>
    <x v="17"/>
    <s v="апустина"/>
  </r>
  <r>
    <n v="74"/>
    <s v="+7 977-556-0650"/>
    <s v="Любовь Романовна Данилова"/>
    <x v="1"/>
    <d v="2022-12-06T00:00:00"/>
    <s v="+7"/>
    <x v="2"/>
    <x v="242"/>
    <n v="23.683333333333334"/>
    <s v="Любомир"/>
    <x v="197"/>
    <s v="Данилова"/>
  </r>
  <r>
    <n v="277"/>
    <s v="+7 052-743-8708"/>
    <s v="Любомир Архипович Пономарев"/>
    <x v="0"/>
    <d v="2023-02-27T00:00:00"/>
    <s v="+7"/>
    <x v="1"/>
    <x v="243"/>
    <n v="22.299999999999997"/>
    <s v="Любомир"/>
    <x v="34"/>
    <s v="ономарев"/>
  </r>
  <r>
    <n v="309"/>
    <s v="+7 524-548-9435"/>
    <s v="Любомир Валерианович Туров"/>
    <x v="1"/>
    <d v="2023-04-20T00:00:00"/>
    <s v="+7"/>
    <x v="0"/>
    <x v="244"/>
    <n v="21.433333333333326"/>
    <s v="Любосмысл"/>
    <x v="198"/>
    <s v="ич Туров"/>
  </r>
  <r>
    <n v="264"/>
    <s v="+375 722-671-7064"/>
    <s v="Любомир Ермолаевич Стрелков"/>
    <x v="1"/>
    <d v="2023-08-05T00:00:00"/>
    <s v="+375"/>
    <x v="0"/>
    <x v="245"/>
    <n v="19.650000000000002"/>
    <s v="Людмила"/>
    <x v="32"/>
    <s v="Стрелков"/>
  </r>
  <r>
    <n v="430"/>
    <s v="+992 570-665-8734"/>
    <s v="Любосмысл Тихонович Веселов"/>
    <x v="1"/>
    <d v="2023-08-27T00:00:00"/>
    <s v="+992"/>
    <x v="2"/>
    <x v="246"/>
    <n v="19.283333333333335"/>
    <s v="Майя"/>
    <x v="190"/>
    <s v=" Веселов"/>
  </r>
  <r>
    <n v="433"/>
    <s v="+992 614-322-7161"/>
    <s v="Людмила Борисовна Иванова"/>
    <x v="0"/>
    <d v="2023-09-01T00:00:00"/>
    <s v="+992"/>
    <x v="1"/>
    <x v="247"/>
    <n v="19.2"/>
    <s v="Максим"/>
    <x v="199"/>
    <s v=" Иванова"/>
  </r>
  <r>
    <n v="112"/>
    <s v="+7 592-570-4871"/>
    <s v="Майя Вадимовна Рябова"/>
    <x v="1"/>
    <d v="2022-08-01T00:00:00"/>
    <s v="+7"/>
    <x v="2"/>
    <x v="248"/>
    <n v="25.8"/>
    <s v="Максимова"/>
    <x v="200"/>
    <s v="а Рябова"/>
  </r>
  <r>
    <n v="122"/>
    <s v="+375 165-356-7542"/>
    <s v="Максим Анатольевич Семенов"/>
    <x v="1"/>
    <d v="2023-06-17T00:00:00"/>
    <s v="+375"/>
    <x v="2"/>
    <x v="249"/>
    <n v="20.466666666666669"/>
    <s v="Максимова"/>
    <x v="201"/>
    <s v=" Семенов"/>
  </r>
  <r>
    <n v="337"/>
    <s v="+7 197-654-6044"/>
    <s v="Максимова Евпраксия Ждановна"/>
    <x v="0"/>
    <d v="2022-12-19T00:00:00"/>
    <s v="+7"/>
    <x v="4"/>
    <x v="250"/>
    <n v="23.466666666666669"/>
    <s v="Маргарита"/>
    <x v="202"/>
    <s v="Ждановна"/>
  </r>
  <r>
    <n v="13"/>
    <s v="+7 782-443-4000"/>
    <s v="Максимова Елена Валериевна"/>
    <x v="1"/>
    <d v="2023-02-07T00:00:00"/>
    <s v="+7"/>
    <x v="0"/>
    <x v="251"/>
    <n v="22.633333333333336"/>
    <s v="Мария"/>
    <x v="144"/>
    <s v="лериевна"/>
  </r>
  <r>
    <n v="386"/>
    <s v="+998 241-358-6988"/>
    <s v="Маргарита Ждановна Зуева"/>
    <x v="0"/>
    <d v="2022-10-31T00:00:00"/>
    <s v="+998"/>
    <x v="4"/>
    <x v="252"/>
    <n v="24.283333333333331"/>
    <s v="Мария"/>
    <x v="173"/>
    <s v="на Зуева"/>
  </r>
  <r>
    <n v="232"/>
    <s v="+992 878-995-1603"/>
    <s v="Мария Анатольевна Смирнова"/>
    <x v="0"/>
    <d v="2023-04-10T00:00:00"/>
    <s v="+992"/>
    <x v="4"/>
    <x v="253"/>
    <n v="21.599999999999998"/>
    <s v="Марк"/>
    <x v="203"/>
    <s v="Смирнова"/>
  </r>
  <r>
    <n v="437"/>
    <s v="+998 049-489-2171"/>
    <s v="Мария Кузьминична Борисова"/>
    <x v="1"/>
    <d v="2022-11-04T00:00:00"/>
    <s v="+998"/>
    <x v="4"/>
    <x v="254"/>
    <n v="24.216666666666672"/>
    <s v="Маркова"/>
    <x v="95"/>
    <s v="Борисова"/>
  </r>
  <r>
    <n v="159"/>
    <s v="+998 608-979-4237"/>
    <s v="Марк Яковлевич Корнилов"/>
    <x v="1"/>
    <d v="2022-12-08T00:00:00"/>
    <s v="+998"/>
    <x v="4"/>
    <x v="255"/>
    <n v="23.65"/>
    <s v="Маркова"/>
    <x v="204"/>
    <s v="Корнилов"/>
  </r>
  <r>
    <n v="319"/>
    <s v="+998 213-223-6638"/>
    <s v="Маркова Василиса Юрьевна"/>
    <x v="0"/>
    <d v="2023-02-05T00:00:00"/>
    <s v="+998"/>
    <x v="4"/>
    <x v="256"/>
    <n v="22.666666666666668"/>
    <s v="Мартын"/>
    <x v="205"/>
    <s v=" Юрьевна"/>
  </r>
  <r>
    <n v="158"/>
    <s v="+998 941-560-7307"/>
    <s v="Маркова Ксения Максимовна"/>
    <x v="1"/>
    <d v="2023-04-27T00:00:00"/>
    <s v="+998"/>
    <x v="4"/>
    <x v="257"/>
    <n v="21.316666666666666"/>
    <s v="Мартынов"/>
    <x v="71"/>
    <s v="ксимовна"/>
  </r>
  <r>
    <n v="210"/>
    <s v="+998 936-440-2703"/>
    <s v="Мартын Августович Баранов"/>
    <x v="1"/>
    <d v="2023-05-22T00:00:00"/>
    <s v="+998"/>
    <x v="2"/>
    <x v="258"/>
    <n v="20.900000000000002"/>
    <s v="Марфа"/>
    <x v="13"/>
    <s v=" Баранов"/>
  </r>
  <r>
    <n v="331"/>
    <s v="+998 856-058-2613"/>
    <s v="Мартынов Фома Гордеевич"/>
    <x v="1"/>
    <d v="2023-07-21T00:00:00"/>
    <s v="+998"/>
    <x v="4"/>
    <x v="259"/>
    <n v="19.900000000000002"/>
    <s v="Марфа"/>
    <x v="62"/>
    <s v="ордеевич"/>
  </r>
  <r>
    <n v="445"/>
    <s v="+7 975-515-1931"/>
    <s v="Марфа Архиповна Белоусова"/>
    <x v="1"/>
    <d v="2023-08-10T00:00:00"/>
    <s v="+7"/>
    <x v="2"/>
    <x v="260"/>
    <n v="19.566666666666666"/>
    <s v="Марфа"/>
    <x v="113"/>
    <s v="елоусова"/>
  </r>
  <r>
    <n v="133"/>
    <s v="+998 035-761-6314"/>
    <s v="Марфа Георгиевна Титова"/>
    <x v="1"/>
    <d v="2023-06-04T00:00:00"/>
    <s v="+998"/>
    <x v="2"/>
    <x v="261"/>
    <n v="20.683333333333334"/>
    <s v="Маслов"/>
    <x v="206"/>
    <s v="а Титова"/>
  </r>
  <r>
    <n v="243"/>
    <s v="+7 354-672-8947"/>
    <s v="Марфа Эдуардовна Макарова"/>
    <x v="1"/>
    <d v="2023-07-03T00:00:00"/>
    <s v="+7"/>
    <x v="2"/>
    <x v="262"/>
    <n v="20.199999999999996"/>
    <s v="Маслов"/>
    <x v="98"/>
    <s v="Макарова"/>
  </r>
  <r>
    <n v="143"/>
    <s v="+7 747-226-1755"/>
    <s v="Маслов Захар Феофанович"/>
    <x v="1"/>
    <d v="2023-05-30T00:00:00"/>
    <s v="+7"/>
    <x v="1"/>
    <x v="263"/>
    <n v="20.766666666666659"/>
    <s v="Маслова"/>
    <x v="43"/>
    <s v="офанович"/>
  </r>
  <r>
    <n v="153"/>
    <s v="+7 709-119-0759"/>
    <s v="Маслов Сократ Анатольевич"/>
    <x v="1"/>
    <d v="2022-11-19T00:00:00"/>
    <s v="+7"/>
    <x v="2"/>
    <x v="264"/>
    <n v="23.966666666666672"/>
    <s v="Маслова"/>
    <x v="207"/>
    <s v="тольевич"/>
  </r>
  <r>
    <n v="329"/>
    <s v="+375 285-458-8961"/>
    <s v="Маслова Агафья Юрьевна"/>
    <x v="0"/>
    <d v="2022-12-21T00:00:00"/>
    <s v="+375"/>
    <x v="3"/>
    <x v="265"/>
    <n v="23.43333333333333"/>
    <s v="Маслова"/>
    <x v="208"/>
    <s v=" Юрьевна"/>
  </r>
  <r>
    <n v="444"/>
    <s v="+7 729-805-4220"/>
    <s v="Маслова Анастасия Станиславовна"/>
    <x v="0"/>
    <d v="2023-06-03T00:00:00"/>
    <s v="+7"/>
    <x v="3"/>
    <x v="266"/>
    <n v="20.700000000000003"/>
    <s v="Матвей"/>
    <x v="209"/>
    <s v="славовна"/>
  </r>
  <r>
    <n v="78"/>
    <s v="+380 119-291-6424"/>
    <s v="Маслова Иванна Макаровна"/>
    <x v="0"/>
    <d v="2023-03-03T00:00:00"/>
    <s v="+380"/>
    <x v="3"/>
    <x v="267"/>
    <n v="22.233333333333334"/>
    <s v="Медведева"/>
    <x v="75"/>
    <s v="акаровна"/>
  </r>
  <r>
    <n v="191"/>
    <s v="+380 728-449-1745"/>
    <s v="Матвей Адамович Богданов"/>
    <x v="0"/>
    <d v="2023-02-18T00:00:00"/>
    <s v="+380"/>
    <x v="2"/>
    <x v="268"/>
    <n v="22.450000000000003"/>
    <s v="Меркушева"/>
    <x v="171"/>
    <s v="Богданов"/>
  </r>
  <r>
    <n v="71"/>
    <s v="+380 341-215-3278"/>
    <s v="Медведева Алина Алексеевна"/>
    <x v="0"/>
    <d v="2022-10-01T00:00:00"/>
    <s v="+380"/>
    <x v="4"/>
    <x v="269"/>
    <n v="24.783333333333331"/>
    <s v="Мефодий"/>
    <x v="210"/>
    <s v="ексеевна"/>
  </r>
  <r>
    <n v="248"/>
    <s v="+7 592-632-8448"/>
    <s v="Меркушева Марина Наумовна"/>
    <x v="1"/>
    <d v="2023-08-01T00:00:00"/>
    <s v="+7"/>
    <x v="3"/>
    <x v="270"/>
    <n v="19.716666666666665"/>
    <s v="Мирон"/>
    <x v="211"/>
    <s v="Наумовна"/>
  </r>
  <r>
    <n v="495"/>
    <s v="+998 006-788-9211"/>
    <s v="Мефодий Филиппович Воробьев"/>
    <x v="0"/>
    <d v="2022-07-15T00:00:00"/>
    <s v="+998"/>
    <x v="2"/>
    <x v="271"/>
    <n v="26.083333333333339"/>
    <s v="Миронов"/>
    <x v="212"/>
    <s v="Воробьев"/>
  </r>
  <r>
    <n v="117"/>
    <s v="+380 280-785-9631"/>
    <s v="Мирон Давидович Горбачев"/>
    <x v="0"/>
    <d v="2023-02-21T00:00:00"/>
    <s v="+380"/>
    <x v="1"/>
    <x v="272"/>
    <n v="22.400000000000002"/>
    <s v="Миронов"/>
    <x v="71"/>
    <s v="Горбачев"/>
  </r>
  <r>
    <n v="436"/>
    <s v="+7 613-538-5501"/>
    <s v="Миронов Аверкий Зиновьевич"/>
    <x v="1"/>
    <d v="2022-12-13T00:00:00"/>
    <s v="+7"/>
    <x v="2"/>
    <x v="273"/>
    <n v="23.566666666666674"/>
    <s v="Михайлова"/>
    <x v="213"/>
    <s v="новьевич"/>
  </r>
  <r>
    <n v="360"/>
    <s v="+375 427-098-5558"/>
    <s v="Миронов Фома Вилорович"/>
    <x v="1"/>
    <d v="2023-07-25T00:00:00"/>
    <s v="+375"/>
    <x v="2"/>
    <x v="274"/>
    <n v="19.833333333333336"/>
    <s v="Михеев"/>
    <x v="214"/>
    <s v="илорович"/>
  </r>
  <r>
    <n v="491"/>
    <s v="+7 411-977-9395"/>
    <s v="Михайлова Лора Наумовна"/>
    <x v="0"/>
    <d v="2023-08-24T00:00:00"/>
    <s v="+7"/>
    <x v="2"/>
    <x v="275"/>
    <n v="19.333333333333339"/>
    <s v="Михей"/>
    <x v="152"/>
    <s v="Наумовна"/>
  </r>
  <r>
    <n v="214"/>
    <s v="+7 147-975-5645"/>
    <s v="Михеев Андроник Ефимьевич"/>
    <x v="0"/>
    <d v="2023-06-10T00:00:00"/>
    <s v="+7"/>
    <x v="3"/>
    <x v="276"/>
    <n v="20.583333333333332"/>
    <s v="Моисеев"/>
    <x v="215"/>
    <s v="фимьевич"/>
  </r>
  <r>
    <n v="101"/>
    <s v="+7 173-514-9301"/>
    <s v="Михей Феликсович Лихачев"/>
    <x v="1"/>
    <d v="2023-04-17T00:00:00"/>
    <s v="+7"/>
    <x v="4"/>
    <x v="277"/>
    <n v="21.483333333333334"/>
    <s v="Морозова"/>
    <x v="216"/>
    <s v=" Лихачев"/>
  </r>
  <r>
    <n v="498"/>
    <s v="+380 971-032-0139"/>
    <s v="Моисеев Евстафий Чеславович"/>
    <x v="0"/>
    <d v="2023-06-27T00:00:00"/>
    <s v="+380"/>
    <x v="2"/>
    <x v="278"/>
    <n v="20.3"/>
    <s v="Морозова"/>
    <x v="217"/>
    <s v="славович"/>
  </r>
  <r>
    <n v="2"/>
    <s v="+998 824-309-1395"/>
    <s v="Морозова Майя Борисовна"/>
    <x v="1"/>
    <d v="2022-08-20T00:00:00"/>
    <s v="+998"/>
    <x v="2"/>
    <x v="279"/>
    <n v="25.483333333333331"/>
    <s v="Муравьева"/>
    <x v="218"/>
    <s v="орисовна"/>
  </r>
  <r>
    <n v="23"/>
    <s v="+7 142-825-3773"/>
    <s v="Морозова Феврония Николаевна"/>
    <x v="1"/>
    <d v="2023-05-04T00:00:00"/>
    <s v="+7"/>
    <x v="2"/>
    <x v="280"/>
    <n v="21.199999999999992"/>
    <s v="Мясников"/>
    <x v="219"/>
    <s v="колаевна"/>
  </r>
  <r>
    <n v="456"/>
    <s v="+7 584-823-9648"/>
    <s v="Муравьева Алла Петровна"/>
    <x v="0"/>
    <d v="2023-01-21T00:00:00"/>
    <s v="+7"/>
    <x v="2"/>
    <x v="281"/>
    <n v="22.916666666666671"/>
    <s v="Назар"/>
    <x v="205"/>
    <s v="Петровна"/>
  </r>
  <r>
    <n v="431"/>
    <s v="+7 869-111-2094"/>
    <s v="Мясников Зосима Якубович"/>
    <x v="1"/>
    <d v="2023-01-06T00:00:00"/>
    <s v="+7"/>
    <x v="2"/>
    <x v="282"/>
    <n v="23.166666666666671"/>
    <s v="Назаров"/>
    <x v="220"/>
    <s v="Якубович"/>
  </r>
  <r>
    <n v="459"/>
    <s v="+7 007-157-8873"/>
    <s v="Назар Августович Назаров"/>
    <x v="0"/>
    <d v="2022-10-11T00:00:00"/>
    <s v="+7"/>
    <x v="2"/>
    <x v="283"/>
    <n v="24.616666666666667"/>
    <s v="Назарова"/>
    <x v="221"/>
    <s v=" Назаров"/>
  </r>
  <r>
    <n v="205"/>
    <s v="+7 689-265-9126"/>
    <s v="Назаров Пантелеймон Трофимович"/>
    <x v="0"/>
    <d v="2023-03-29T00:00:00"/>
    <s v="+7"/>
    <x v="4"/>
    <x v="284"/>
    <n v="21.8"/>
    <s v="Наталья"/>
    <x v="8"/>
    <s v="офимович"/>
  </r>
  <r>
    <n v="355"/>
    <s v="+7 181-999-1398"/>
    <s v="Назарова Ия Ивановна"/>
    <x v="1"/>
    <d v="2023-02-26T00:00:00"/>
    <s v="+7"/>
    <x v="3"/>
    <x v="285"/>
    <n v="22.316666666666666"/>
    <s v="Нестеров"/>
    <x v="222"/>
    <s v="Ивановна"/>
  </r>
  <r>
    <n v="279"/>
    <s v="+998 661-487-5525"/>
    <s v="Наталья Геннадьевна Колесникова"/>
    <x v="0"/>
    <d v="2023-06-01T00:00:00"/>
    <s v="+998"/>
    <x v="2"/>
    <x v="286"/>
    <n v="20.733333333333327"/>
    <s v="Нестерова"/>
    <x v="136"/>
    <s v="есникова"/>
  </r>
  <r>
    <n v="297"/>
    <s v="+380 802-906-1048"/>
    <s v="Нестеров Чеслав Аверьянович"/>
    <x v="1"/>
    <d v="2023-02-16T00:00:00"/>
    <s v="+380"/>
    <x v="2"/>
    <x v="287"/>
    <n v="22.483333333333331"/>
    <s v="Никанор"/>
    <x v="223"/>
    <s v="рьянович"/>
  </r>
  <r>
    <n v="352"/>
    <s v="+7 414-973-8213"/>
    <s v="Нестерова Таисия Яковлевна"/>
    <x v="1"/>
    <d v="2023-07-13T00:00:00"/>
    <s v="+7"/>
    <x v="1"/>
    <x v="288"/>
    <n v="20.033333333333331"/>
    <s v="Никита"/>
    <x v="224"/>
    <s v="ковлевна"/>
  </r>
  <r>
    <n v="489"/>
    <s v="+7 778-043-0691"/>
    <s v="Никанор Феодосьевич Воронов"/>
    <x v="0"/>
    <d v="2023-01-16T00:00:00"/>
    <s v="+7"/>
    <x v="2"/>
    <x v="289"/>
    <n v="23.000000000000004"/>
    <s v="Никита"/>
    <x v="225"/>
    <s v=" Воронов"/>
  </r>
  <r>
    <n v="21"/>
    <s v="+375 299-252-6550"/>
    <s v="Никита Венедиктович Третьяков"/>
    <x v="0"/>
    <d v="2023-01-30T00:00:00"/>
    <s v="+375"/>
    <x v="2"/>
    <x v="290"/>
    <n v="22.766666666666669"/>
    <s v="Никитин"/>
    <x v="226"/>
    <s v="ретьяков"/>
  </r>
  <r>
    <n v="98"/>
    <s v="+7 379-140-2865"/>
    <s v="Никита Виленович Степанов"/>
    <x v="0"/>
    <d v="2023-02-12T00:00:00"/>
    <s v="+7"/>
    <x v="1"/>
    <x v="291"/>
    <n v="22.55"/>
    <s v="Никитина"/>
    <x v="213"/>
    <s v="Степанов"/>
  </r>
  <r>
    <n v="119"/>
    <s v="+7 724-995-2653"/>
    <s v="Никитин Светозар Харлампьевич"/>
    <x v="1"/>
    <d v="2022-10-18T00:00:00"/>
    <s v="+7"/>
    <x v="2"/>
    <x v="292"/>
    <n v="24.5"/>
    <s v="Никифоров"/>
    <x v="227"/>
    <s v="ампьевич"/>
  </r>
  <r>
    <n v="466"/>
    <s v="+375 956-020-3484"/>
    <s v="Никитина Лора Георгиевна"/>
    <x v="0"/>
    <d v="2023-06-16T00:00:00"/>
    <s v="+375"/>
    <x v="4"/>
    <x v="293"/>
    <n v="20.483333333333334"/>
    <s v="Никодим"/>
    <x v="187"/>
    <s v="оргиевна"/>
  </r>
  <r>
    <n v="453"/>
    <s v="+7 648-807-1917"/>
    <s v="Никифоров Богдан Харитонович"/>
    <x v="0"/>
    <d v="2023-02-08T00:00:00"/>
    <s v="+7"/>
    <x v="1"/>
    <x v="294"/>
    <n v="22.616666666666671"/>
    <s v="Никодим"/>
    <x v="61"/>
    <s v="итонович"/>
  </r>
  <r>
    <n v="368"/>
    <s v="+998 481-371-2630"/>
    <s v="Никодим Арсенович Потапов"/>
    <x v="0"/>
    <d v="2023-08-15T00:00:00"/>
    <s v="+998"/>
    <x v="2"/>
    <x v="295"/>
    <n v="19.483333333333331"/>
    <s v="Николаева"/>
    <x v="228"/>
    <s v=" Потапов"/>
  </r>
  <r>
    <n v="12"/>
    <s v="+375 682-373-1802"/>
    <s v="Никодим Игоревич Бобров"/>
    <x v="0"/>
    <d v="2022-07-07T00:00:00"/>
    <s v="+375"/>
    <x v="2"/>
    <x v="296"/>
    <n v="26.216666666666669"/>
    <s v="Николай"/>
    <x v="229"/>
    <s v="ч Бобров"/>
  </r>
  <r>
    <n v="301"/>
    <s v="+7 727-444-8253"/>
    <s v="Николаева Зинаида Ивановна"/>
    <x v="0"/>
    <d v="2022-10-03T00:00:00"/>
    <s v="+7"/>
    <x v="3"/>
    <x v="297"/>
    <n v="24.75"/>
    <s v="Николай"/>
    <x v="230"/>
    <s v="Ивановна"/>
  </r>
  <r>
    <n v="290"/>
    <s v="+7 244-331-6219"/>
    <s v="Николай Гавриилович Савин"/>
    <x v="0"/>
    <d v="2023-02-06T00:00:00"/>
    <s v="+7"/>
    <x v="0"/>
    <x v="298"/>
    <n v="22.650000000000002"/>
    <s v="Никонов"/>
    <x v="183"/>
    <s v="ич Савин"/>
  </r>
  <r>
    <n v="220"/>
    <s v="+380 169-087-4183"/>
    <s v="Николай Феоктистович Дроздов"/>
    <x v="1"/>
    <d v="2023-05-20T00:00:00"/>
    <s v="+380"/>
    <x v="3"/>
    <x v="299"/>
    <n v="20.93333333333333"/>
    <s v="Нинель"/>
    <x v="173"/>
    <s v=" Дроздов"/>
  </r>
  <r>
    <n v="216"/>
    <s v="+992 638-430-8419"/>
    <s v="Никонов Софон Авдеевич"/>
    <x v="1"/>
    <d v="2023-01-23T00:00:00"/>
    <s v="+992"/>
    <x v="1"/>
    <x v="300"/>
    <n v="22.883333333333333"/>
    <s v="Нинель"/>
    <x v="231"/>
    <s v="Авдеевич"/>
  </r>
  <r>
    <n v="138"/>
    <s v="+380 229-176-0124"/>
    <s v="Нинель Кузьминична Журавлева"/>
    <x v="0"/>
    <d v="2023-04-26T00:00:00"/>
    <s v="+380"/>
    <x v="0"/>
    <x v="301"/>
    <n v="21.333333333333336"/>
    <s v="Новиков"/>
    <x v="232"/>
    <s v="уравлева"/>
  </r>
  <r>
    <n v="397"/>
    <s v="+375 372-396-9651"/>
    <s v="Нинель Натановна Лазарева"/>
    <x v="1"/>
    <d v="2022-07-26T00:00:00"/>
    <s v="+375"/>
    <x v="1"/>
    <x v="302"/>
    <n v="25.900000000000002"/>
    <s v="Новикова"/>
    <x v="221"/>
    <s v="Лазарева"/>
  </r>
  <r>
    <n v="201"/>
    <s v="+992 994-189-2821"/>
    <s v="Новиков Ростислав Августович"/>
    <x v="0"/>
    <d v="2023-06-26T00:00:00"/>
    <s v="+992"/>
    <x v="1"/>
    <x v="303"/>
    <n v="20.316666666666666"/>
    <s v="Новикова"/>
    <x v="233"/>
    <s v="густович"/>
  </r>
  <r>
    <n v="320"/>
    <s v="+375 529-351-9731"/>
    <s v="Новикова Ия Рубеновна"/>
    <x v="1"/>
    <d v="2023-06-21T00:00:00"/>
    <s v="+375"/>
    <x v="2"/>
    <x v="304"/>
    <n v="20.400000000000002"/>
    <s v="Носкова"/>
    <x v="138"/>
    <s v="убеновна"/>
  </r>
  <r>
    <n v="481"/>
    <s v="+375 743-922-4671"/>
    <s v="Новикова Лидия Павловна"/>
    <x v="0"/>
    <d v="2022-07-24T00:00:00"/>
    <s v="+375"/>
    <x v="2"/>
    <x v="305"/>
    <n v="25.93333333333333"/>
    <s v="Носкова"/>
    <x v="234"/>
    <s v="Павловна"/>
  </r>
  <r>
    <n v="116"/>
    <s v="+7 753-596-5037"/>
    <s v="Носкова Вера Федоровна"/>
    <x v="1"/>
    <d v="2022-07-08T00:00:00"/>
    <s v="+7"/>
    <x v="4"/>
    <x v="306"/>
    <n v="26.199999999999996"/>
    <s v="Овчинникова"/>
    <x v="235"/>
    <s v="едоровна"/>
  </r>
  <r>
    <n v="464"/>
    <s v="+7 260-379-8995"/>
    <s v="Носкова Ольга Ждановна"/>
    <x v="1"/>
    <d v="2022-11-10T00:00:00"/>
    <s v="+7"/>
    <x v="3"/>
    <x v="307"/>
    <n v="24.116666666666667"/>
    <s v="Одинцов"/>
    <x v="236"/>
    <s v="Ждановна"/>
  </r>
  <r>
    <n v="105"/>
    <s v="+998 284-687-3096"/>
    <s v="Овчинникова Зоя Вячеславовна"/>
    <x v="0"/>
    <d v="2023-07-29T00:00:00"/>
    <s v="+998"/>
    <x v="2"/>
    <x v="308"/>
    <n v="19.766666666666666"/>
    <s v="Октябрина"/>
    <x v="196"/>
    <s v="славовна"/>
  </r>
  <r>
    <n v="299"/>
    <s v="+380 254-333-6466"/>
    <s v="Одинцов Анисим Евсеевич"/>
    <x v="1"/>
    <d v="2023-08-14T00:00:00"/>
    <s v="+380"/>
    <x v="4"/>
    <x v="309"/>
    <n v="19.5"/>
    <s v="Олимпиада"/>
    <x v="237"/>
    <s v="Евсеевич"/>
  </r>
  <r>
    <n v="242"/>
    <s v="+7 352-652-3977"/>
    <s v="Октябрина Павловна Зимина"/>
    <x v="1"/>
    <d v="2023-07-05T00:00:00"/>
    <s v="+7"/>
    <x v="1"/>
    <x v="310"/>
    <n v="20.166666666666668"/>
    <s v="Ольга"/>
    <x v="238"/>
    <s v="а Зимина"/>
  </r>
  <r>
    <n v="461"/>
    <s v="+998 087-023-3754"/>
    <s v="Олимпиада Львовна Михайлова"/>
    <x v="0"/>
    <d v="2023-03-26T00:00:00"/>
    <s v="+998"/>
    <x v="0"/>
    <x v="311"/>
    <n v="21.849999999999994"/>
    <s v="Орехова"/>
    <x v="239"/>
    <s v="ихайлова"/>
  </r>
  <r>
    <n v="488"/>
    <s v="+375 477-336-9780"/>
    <s v="Ольга Аскольдовна Данилова"/>
    <x v="0"/>
    <d v="2023-08-28T00:00:00"/>
    <s v="+375"/>
    <x v="4"/>
    <x v="312"/>
    <n v="19.266666666666666"/>
    <s v="Осипов"/>
    <x v="226"/>
    <s v="Данилова"/>
  </r>
  <r>
    <n v="370"/>
    <s v="+992 902-872-9763"/>
    <s v="Орехова Кира Натановна"/>
    <x v="0"/>
    <d v="2023-05-15T00:00:00"/>
    <s v="+992"/>
    <x v="4"/>
    <x v="313"/>
    <n v="21.016666666666662"/>
    <s v="Панова"/>
    <x v="177"/>
    <s v="атановна"/>
  </r>
  <r>
    <n v="335"/>
    <s v="+998 353-736-8172"/>
    <s v="Осипов Светозар Ефремович"/>
    <x v="1"/>
    <d v="2022-07-12T00:00:00"/>
    <s v="+998"/>
    <x v="0"/>
    <x v="314"/>
    <n v="26.133333333333333"/>
    <s v="Панфил"/>
    <x v="240"/>
    <s v="фремович"/>
  </r>
  <r>
    <n v="150"/>
    <s v="+998 176-720-2162"/>
    <s v="Панова Евгения Викторовна"/>
    <x v="1"/>
    <d v="2022-08-31T00:00:00"/>
    <s v="+998"/>
    <x v="4"/>
    <x v="315"/>
    <n v="25.3"/>
    <s v="Пахом"/>
    <x v="241"/>
    <s v="кторовна"/>
  </r>
  <r>
    <n v="42"/>
    <s v="+992 883-671-0611"/>
    <s v="Панфил Федотович Шаров"/>
    <x v="0"/>
    <d v="2022-09-09T00:00:00"/>
    <s v="+992"/>
    <x v="0"/>
    <x v="316"/>
    <n v="25.150000000000002"/>
    <s v="Пелагея"/>
    <x v="242"/>
    <s v="ич Шаров"/>
  </r>
  <r>
    <n v="402"/>
    <s v="+998 999-821-3025"/>
    <s v="Пахом Даниилович Кузьмин"/>
    <x v="0"/>
    <d v="2023-05-03T00:00:00"/>
    <s v="+998"/>
    <x v="0"/>
    <x v="317"/>
    <n v="21.216666666666658"/>
    <s v="Пестов"/>
    <x v="243"/>
    <s v=" Кузьмин"/>
  </r>
  <r>
    <n v="56"/>
    <s v="+992 555-207-4186"/>
    <s v="Пелагея Антоновна Цветкова"/>
    <x v="1"/>
    <d v="2023-03-15T00:00:00"/>
    <s v="+992"/>
    <x v="2"/>
    <x v="318"/>
    <n v="22.033333333333331"/>
    <s v="Петрова"/>
    <x v="216"/>
    <s v="Цветкова"/>
  </r>
  <r>
    <n v="449"/>
    <s v="+992 314-900-5858"/>
    <s v="Пестов Измаил Глебович"/>
    <x v="1"/>
    <d v="2022-09-11T00:00:00"/>
    <s v="+992"/>
    <x v="2"/>
    <x v="319"/>
    <n v="25.116666666666664"/>
    <s v="Полина"/>
    <x v="87"/>
    <s v="Глебович"/>
  </r>
  <r>
    <n v="196"/>
    <s v="+7 352-977-7374"/>
    <s v="Петрова Майя Богдановна"/>
    <x v="0"/>
    <d v="2023-07-22T00:00:00"/>
    <s v="+7"/>
    <x v="4"/>
    <x v="320"/>
    <n v="19.883333333333333"/>
    <s v="Поляков"/>
    <x v="244"/>
    <s v="гдановна"/>
  </r>
  <r>
    <n v="131"/>
    <s v="+7 899-265-0963"/>
    <s v="Полина Николаевна Евдокимова"/>
    <x v="0"/>
    <d v="2022-08-03T00:00:00"/>
    <s v="+7"/>
    <x v="3"/>
    <x v="321"/>
    <n v="25.766666666666666"/>
    <s v="Поляков"/>
    <x v="245"/>
    <s v="докимова"/>
  </r>
  <r>
    <n v="318"/>
    <s v="+998 826-456-9884"/>
    <s v="Поляков Боян Андреевич"/>
    <x v="0"/>
    <d v="2022-08-10T00:00:00"/>
    <s v="+998"/>
    <x v="2"/>
    <x v="322"/>
    <n v="25.650000000000006"/>
    <s v="Полякова"/>
    <x v="79"/>
    <s v="ндреевич"/>
  </r>
  <r>
    <n v="306"/>
    <s v="+380 672-066-4140"/>
    <s v="Поляков Силантий Адамович"/>
    <x v="0"/>
    <d v="2023-04-23T00:00:00"/>
    <s v="+380"/>
    <x v="2"/>
    <x v="323"/>
    <n v="21.383333333333329"/>
    <s v="Пономарев"/>
    <x v="246"/>
    <s v="Адамович"/>
  </r>
  <r>
    <n v="287"/>
    <s v="+7 752-341-5050"/>
    <s v="Полякова Анжела Аскольдовна"/>
    <x v="0"/>
    <d v="2022-08-16T00:00:00"/>
    <s v="+7"/>
    <x v="2"/>
    <x v="324"/>
    <n v="25.55"/>
    <s v="Потап"/>
    <x v="247"/>
    <s v="ольдовна"/>
  </r>
  <r>
    <n v="485"/>
    <s v="+7 927-005-2176"/>
    <s v="Пономарев Творимир Демидович"/>
    <x v="1"/>
    <d v="2023-06-23T00:00:00"/>
    <s v="+7"/>
    <x v="4"/>
    <x v="325"/>
    <n v="20.366666666666664"/>
    <s v="Прасковья"/>
    <x v="116"/>
    <s v="емидович"/>
  </r>
  <r>
    <n v="1"/>
    <s v="+7 945-211-9429"/>
    <s v="Потап Егорович Лапин"/>
    <x v="0"/>
    <d v="2023-02-11T00:00:00"/>
    <s v="+7"/>
    <x v="0"/>
    <x v="326"/>
    <n v="22.566666666666674"/>
    <s v="Прасковья"/>
    <x v="119"/>
    <s v="ич Лапин"/>
  </r>
  <r>
    <n v="438"/>
    <s v="+998 225-019-2493"/>
    <s v="Прасковья Петровна Дементьева"/>
    <x v="0"/>
    <d v="2023-05-11T00:00:00"/>
    <s v="+998"/>
    <x v="2"/>
    <x v="327"/>
    <n v="21.083333333333332"/>
    <s v="Прокл"/>
    <x v="248"/>
    <s v="ментьева"/>
  </r>
  <r>
    <n v="323"/>
    <s v="+992 647-315-8824"/>
    <s v="Прасковья Яковлевна Белоусова"/>
    <x v="0"/>
    <d v="2023-04-01T00:00:00"/>
    <s v="+992"/>
    <x v="2"/>
    <x v="328"/>
    <n v="21.75"/>
    <s v="Радислав"/>
    <x v="249"/>
    <s v="елоусова"/>
  </r>
  <r>
    <n v="114"/>
    <s v="+7 393-681-6723"/>
    <s v="Прокл Тимурович Александров"/>
    <x v="0"/>
    <d v="2022-10-26T00:00:00"/>
    <s v="+7"/>
    <x v="4"/>
    <x v="329"/>
    <n v="24.366666666666671"/>
    <s v="Раиса"/>
    <x v="128"/>
    <s v="ксандров"/>
  </r>
  <r>
    <n v="206"/>
    <s v="+7 916-678-5714"/>
    <s v="Радислав Герасимович Колобов"/>
    <x v="1"/>
    <d v="2023-05-21T00:00:00"/>
    <s v="+7"/>
    <x v="4"/>
    <x v="330"/>
    <n v="20.916666666666668"/>
    <s v="Ратибор"/>
    <x v="250"/>
    <s v=" Колобов"/>
  </r>
  <r>
    <n v="381"/>
    <s v="+998 583-780-6740"/>
    <s v="Раиса Станиславовна Чернова"/>
    <x v="1"/>
    <d v="2022-10-27T00:00:00"/>
    <s v="+998"/>
    <x v="4"/>
    <x v="331"/>
    <n v="24.35"/>
    <s v="Ратибор"/>
    <x v="83"/>
    <s v=" Чернова"/>
  </r>
  <r>
    <n v="330"/>
    <s v="+998 016-556-9015"/>
    <s v="Ратибор Андреевич Маслов"/>
    <x v="1"/>
    <d v="2022-09-23T00:00:00"/>
    <s v="+998"/>
    <x v="2"/>
    <x v="332"/>
    <n v="24.916666666666668"/>
    <s v="Регина"/>
    <x v="54"/>
    <s v="ч Маслов"/>
  </r>
  <r>
    <n v="64"/>
    <s v="+998 488-220-8790"/>
    <s v="Ратибор Арсеньевич Петров"/>
    <x v="0"/>
    <d v="2022-08-09T00:00:00"/>
    <s v="+998"/>
    <x v="3"/>
    <x v="333"/>
    <n v="25.666666666666671"/>
    <s v="Регина"/>
    <x v="65"/>
    <s v="ч Петров"/>
  </r>
  <r>
    <n v="134"/>
    <s v="+7 288-468-9287"/>
    <s v="Регина Кирилловна Нестерова"/>
    <x v="0"/>
    <d v="2022-09-19T00:00:00"/>
    <s v="+7"/>
    <x v="2"/>
    <x v="334"/>
    <n v="24.983333333333331"/>
    <s v="Регина"/>
    <x v="65"/>
    <s v="естерова"/>
  </r>
  <r>
    <n v="371"/>
    <s v="+380 616-238-3294"/>
    <s v="Регина Сергеевна Ефимова"/>
    <x v="1"/>
    <d v="2022-09-02T00:00:00"/>
    <s v="+380"/>
    <x v="1"/>
    <x v="335"/>
    <n v="25.266666666666666"/>
    <s v="Рогов"/>
    <x v="251"/>
    <s v=" Ефимова"/>
  </r>
  <r>
    <n v="328"/>
    <s v="+7 425-907-2619"/>
    <s v="Регина Сергеевна Чернова"/>
    <x v="0"/>
    <d v="2022-09-03T00:00:00"/>
    <s v="+7"/>
    <x v="4"/>
    <x v="336"/>
    <n v="25.25"/>
    <s v="Родион"/>
    <x v="203"/>
    <s v=" Чернова"/>
  </r>
  <r>
    <n v="54"/>
    <s v="+375 824-010-1358"/>
    <s v="Рогов Сила Гордеевич"/>
    <x v="1"/>
    <d v="2023-06-06T00:00:00"/>
    <s v="+375"/>
    <x v="2"/>
    <x v="337"/>
    <n v="20.650000000000002"/>
    <s v="Родионова"/>
    <x v="200"/>
    <s v="ордеевич"/>
  </r>
  <r>
    <n v="185"/>
    <s v="+998 737-854-0193"/>
    <s v="Родион Яковлевич Коновалов"/>
    <x v="1"/>
    <d v="2023-04-02T00:00:00"/>
    <s v="+998"/>
    <x v="0"/>
    <x v="338"/>
    <n v="21.733333333333334"/>
    <s v="Рожкова"/>
    <x v="179"/>
    <s v="оновалов"/>
  </r>
  <r>
    <n v="364"/>
    <s v="+7 139-999-3338"/>
    <s v="Родионова Евпраксия Олеговна"/>
    <x v="0"/>
    <d v="2022-11-08T00:00:00"/>
    <s v="+7"/>
    <x v="1"/>
    <x v="339"/>
    <n v="24.150000000000002"/>
    <s v="Рубен"/>
    <x v="252"/>
    <s v="Олеговна"/>
  </r>
  <r>
    <n v="327"/>
    <s v="+992 257-520-2828"/>
    <s v="Рожкова Маргарита Артемовна"/>
    <x v="1"/>
    <d v="2022-12-31T00:00:00"/>
    <s v="+992"/>
    <x v="2"/>
    <x v="340"/>
    <n v="23.266666666666666"/>
    <s v="Русаков"/>
    <x v="148"/>
    <s v="ртемовна"/>
  </r>
  <r>
    <n v="80"/>
    <s v="+375 515-558-2884"/>
    <s v="Рубен Димитриевич Веселов"/>
    <x v="1"/>
    <d v="2023-05-16T00:00:00"/>
    <s v="+375"/>
    <x v="3"/>
    <x v="341"/>
    <n v="20.999999999999996"/>
    <s v="Русаков"/>
    <x v="253"/>
    <s v=" Веселов"/>
  </r>
  <r>
    <n v="172"/>
    <s v="+7 326-132-7435"/>
    <s v="Русаков Лев Тимурович"/>
    <x v="1"/>
    <d v="2022-11-28T00:00:00"/>
    <s v="+7"/>
    <x v="0"/>
    <x v="342"/>
    <n v="23.81666666666667"/>
    <s v="Русакова"/>
    <x v="50"/>
    <s v="имурович"/>
  </r>
  <r>
    <n v="181"/>
    <s v="+380 921-086-4453"/>
    <s v="Русаков Модест Захарьевич"/>
    <x v="0"/>
    <d v="2023-01-03T00:00:00"/>
    <s v="+380"/>
    <x v="4"/>
    <x v="343"/>
    <n v="23.216666666666665"/>
    <s v="Савватий"/>
    <x v="254"/>
    <s v="харьевич"/>
  </r>
  <r>
    <n v="470"/>
    <s v="+992 544-936-8109"/>
    <s v="Русакова Полина Михайловна"/>
    <x v="0"/>
    <d v="2023-07-17T00:00:00"/>
    <s v="+992"/>
    <x v="2"/>
    <x v="344"/>
    <n v="19.966666666666665"/>
    <s v="Савельев"/>
    <x v="255"/>
    <s v="хайловна"/>
  </r>
  <r>
    <n v="278"/>
    <s v="+998 276-111-5039"/>
    <s v="Савватий Богданович Фролов"/>
    <x v="1"/>
    <d v="2023-03-27T00:00:00"/>
    <s v="+998"/>
    <x v="1"/>
    <x v="345"/>
    <n v="21.833333333333329"/>
    <s v="Сазонова"/>
    <x v="256"/>
    <s v="ч Фролов"/>
  </r>
  <r>
    <n v="312"/>
    <s v="+7 844-239-9142"/>
    <s v="Савельев Климент Гурьевич"/>
    <x v="0"/>
    <d v="2023-01-08T00:00:00"/>
    <s v="+7"/>
    <x v="3"/>
    <x v="346"/>
    <n v="23.133333333333336"/>
    <s v="Самойлова"/>
    <x v="42"/>
    <s v="Гурьевич"/>
  </r>
  <r>
    <n v="202"/>
    <s v="+375 840-221-8767"/>
    <s v="Сазонова Оксана Александровна"/>
    <x v="1"/>
    <d v="2022-11-24T00:00:00"/>
    <s v="+375"/>
    <x v="1"/>
    <x v="347"/>
    <n v="23.883333333333329"/>
    <s v="Самойлова"/>
    <x v="257"/>
    <s v="андровна"/>
  </r>
  <r>
    <n v="65"/>
    <s v="+380 264-466-6372"/>
    <s v="Самойлова Жанна Семеновна"/>
    <x v="1"/>
    <d v="2022-12-10T00:00:00"/>
    <s v="+380"/>
    <x v="4"/>
    <x v="348"/>
    <n v="23.616666666666667"/>
    <s v="Самсонов"/>
    <x v="258"/>
    <s v="еменовна"/>
  </r>
  <r>
    <n v="229"/>
    <s v="+375 079-578-9874"/>
    <s v="Самойлова Татьяна Эльдаровна"/>
    <x v="1"/>
    <d v="2022-08-21T00:00:00"/>
    <s v="+375"/>
    <x v="2"/>
    <x v="349"/>
    <n v="25.466666666666669"/>
    <s v="Самуил"/>
    <x v="195"/>
    <s v="ьдаровна"/>
  </r>
  <r>
    <n v="168"/>
    <s v="+998 113-461-2855"/>
    <s v="Самсонов Борислав Фролович"/>
    <x v="0"/>
    <d v="2023-01-12T00:00:00"/>
    <s v="+998"/>
    <x v="4"/>
    <x v="350"/>
    <n v="23.066666666666666"/>
    <s v="Светлана"/>
    <x v="56"/>
    <s v="Фролович"/>
  </r>
  <r>
    <n v="450"/>
    <s v="+7 038-725-7867"/>
    <s v="Самуил Зиновьевич Фокин"/>
    <x v="0"/>
    <d v="2022-11-05T00:00:00"/>
    <s v="+7"/>
    <x v="4"/>
    <x v="351"/>
    <n v="24.200000000000003"/>
    <s v="Сергеев"/>
    <x v="259"/>
    <s v="ич Фокин"/>
  </r>
  <r>
    <n v="282"/>
    <s v="+998 782-759-1031"/>
    <s v="Светлана Семеновна Николаева"/>
    <x v="0"/>
    <d v="2023-08-31T00:00:00"/>
    <s v="+998"/>
    <x v="2"/>
    <x v="352"/>
    <n v="19.216666666666665"/>
    <s v="Сидор"/>
    <x v="2"/>
    <s v="иколаева"/>
  </r>
  <r>
    <n v="103"/>
    <s v="+998 833-068-3629"/>
    <s v="Сергеев Панкратий Теймуразович"/>
    <x v="0"/>
    <d v="2023-04-21T00:00:00"/>
    <s v="+998"/>
    <x v="2"/>
    <x v="353"/>
    <n v="21.416666666666661"/>
    <s v="Сила"/>
    <x v="260"/>
    <s v="уразович"/>
  </r>
  <r>
    <n v="487"/>
    <s v="+7 263-859-8875"/>
    <s v="Сидор Вячеславович Зиновьев"/>
    <x v="0"/>
    <d v="2022-09-18T00:00:00"/>
    <s v="+7"/>
    <x v="0"/>
    <x v="354"/>
    <n v="25"/>
    <s v="Силин"/>
    <x v="47"/>
    <s v="Зиновьев"/>
  </r>
  <r>
    <n v="194"/>
    <s v="+7 273-904-5457"/>
    <s v="Сила Денисович Гурьев"/>
    <x v="0"/>
    <d v="2022-08-12T00:00:00"/>
    <s v="+7"/>
    <x v="4"/>
    <x v="355"/>
    <n v="25.616666666666667"/>
    <s v="Силина"/>
    <x v="257"/>
    <s v="ч Гурьев"/>
  </r>
  <r>
    <n v="11"/>
    <s v="+992 372-939-7775"/>
    <s v="Силин Антип Ильясович"/>
    <x v="1"/>
    <d v="2022-09-20T00:00:00"/>
    <s v="+992"/>
    <x v="0"/>
    <x v="356"/>
    <n v="24.966666666666669"/>
    <s v="Синклитикия"/>
    <x v="146"/>
    <s v="льясович"/>
  </r>
  <r>
    <n v="441"/>
    <s v="+998 286-143-0624"/>
    <s v="Силина Татьяна Аркадьевна"/>
    <x v="1"/>
    <d v="2023-05-19T00:00:00"/>
    <s v="+998"/>
    <x v="0"/>
    <x v="357"/>
    <n v="20.949999999999996"/>
    <s v="Соколова"/>
    <x v="239"/>
    <s v="кадьевна"/>
  </r>
  <r>
    <n v="233"/>
    <s v="+992 013-075-6493"/>
    <s v="Синклитикия Никифоровна Овчинникова"/>
    <x v="0"/>
    <d v="2023-04-06T00:00:00"/>
    <s v="+992"/>
    <x v="2"/>
    <x v="358"/>
    <n v="21.666666666666664"/>
    <s v="Сократ"/>
    <x v="261"/>
    <s v="инникова"/>
  </r>
  <r>
    <n v="379"/>
    <s v="+992 471-072-5643"/>
    <s v="Соколова Кира Дмитриевна"/>
    <x v="1"/>
    <d v="2023-06-25T00:00:00"/>
    <s v="+992"/>
    <x v="0"/>
    <x v="359"/>
    <n v="20.333333333333336"/>
    <s v="Соловьев"/>
    <x v="82"/>
    <s v="итриевна"/>
  </r>
  <r>
    <n v="378"/>
    <s v="+7 322-351-7967"/>
    <s v="Сократ Юльевич Афанасьев"/>
    <x v="1"/>
    <d v="2022-09-10T00:00:00"/>
    <s v="+7"/>
    <x v="2"/>
    <x v="360"/>
    <n v="25.133333333333329"/>
    <s v="Сорокина"/>
    <x v="51"/>
    <s v="фанасьев"/>
  </r>
  <r>
    <n v="162"/>
    <s v="+992 086-931-5836"/>
    <s v="Соловьев Родион Данилович"/>
    <x v="1"/>
    <d v="2022-10-10T00:00:00"/>
    <s v="+992"/>
    <x v="2"/>
    <x v="361"/>
    <n v="24.633333333333336"/>
    <s v="Сорокина"/>
    <x v="217"/>
    <s v="анилович"/>
  </r>
  <r>
    <n v="304"/>
    <s v="+7 891-832-3772"/>
    <s v="Сорокина Марфа Викторовна"/>
    <x v="1"/>
    <d v="2023-03-24T00:00:00"/>
    <s v="+7"/>
    <x v="4"/>
    <x v="362"/>
    <n v="21.883333333333329"/>
    <s v="Сорокина"/>
    <x v="217"/>
    <s v="кторовна"/>
  </r>
  <r>
    <n v="274"/>
    <s v="+7 264-686-5607"/>
    <s v="Сорокина Феврония Геннадьевна"/>
    <x v="0"/>
    <d v="2022-12-15T00:00:00"/>
    <s v="+7"/>
    <x v="0"/>
    <x v="363"/>
    <n v="23.533333333333339"/>
    <s v="Спиридон"/>
    <x v="262"/>
    <s v="надьевна"/>
  </r>
  <r>
    <n v="363"/>
    <s v="+998 607-517-9439"/>
    <s v="Сорокина Феврония Натановна"/>
    <x v="1"/>
    <d v="2022-07-25T00:00:00"/>
    <s v="+998"/>
    <x v="0"/>
    <x v="364"/>
    <n v="25.916666666666668"/>
    <s v="Спиридон"/>
    <x v="263"/>
    <s v="атановна"/>
  </r>
  <r>
    <n v="411"/>
    <s v="+992 587-542-2147"/>
    <s v="Спиридон Владленович Воронцов"/>
    <x v="1"/>
    <d v="2022-12-17T00:00:00"/>
    <s v="+992"/>
    <x v="2"/>
    <x v="365"/>
    <n v="23.500000000000004"/>
    <s v="Станислав"/>
    <x v="264"/>
    <s v="Воронцов"/>
  </r>
  <r>
    <n v="49"/>
    <s v="+992 750-248-5649"/>
    <s v="Спиридон Чеславович Абрамов"/>
    <x v="0"/>
    <d v="2022-11-22T00:00:00"/>
    <s v="+992"/>
    <x v="3"/>
    <x v="366"/>
    <n v="23.916666666666668"/>
    <s v="Стрелков"/>
    <x v="265"/>
    <s v=" Абрамов"/>
  </r>
  <r>
    <n v="135"/>
    <s v="+7 402-873-2919"/>
    <s v="Станислав Ильясович Ширяев"/>
    <x v="0"/>
    <d v="2023-05-31T00:00:00"/>
    <s v="+7"/>
    <x v="2"/>
    <x v="367"/>
    <n v="20.749999999999993"/>
    <s v="Стрелкова"/>
    <x v="93"/>
    <s v="ч Ширяев"/>
  </r>
  <r>
    <n v="385"/>
    <s v="+380 030-761-0677"/>
    <s v="Стрелков Геннадий Бориславович"/>
    <x v="1"/>
    <d v="2022-08-22T00:00:00"/>
    <s v="+380"/>
    <x v="2"/>
    <x v="368"/>
    <n v="25.450000000000003"/>
    <s v="Суханов"/>
    <x v="266"/>
    <s v="славович"/>
  </r>
  <r>
    <n v="91"/>
    <s v="+7 289-019-1718"/>
    <s v="Стрелкова Наина Эдуардовна"/>
    <x v="1"/>
    <d v="2023-08-18T00:00:00"/>
    <s v="+7"/>
    <x v="3"/>
    <x v="369"/>
    <n v="19.433333333333334"/>
    <s v="Суханова"/>
    <x v="218"/>
    <s v="уардовна"/>
  </r>
  <r>
    <n v="203"/>
    <s v="+7 466-253-9021"/>
    <s v="Суханов Станислав Архипович"/>
    <x v="1"/>
    <d v="2023-01-29T00:00:00"/>
    <s v="+7"/>
    <x v="2"/>
    <x v="370"/>
    <n v="22.783333333333339"/>
    <s v="Сысоева"/>
    <x v="267"/>
    <s v="рхипович"/>
  </r>
  <r>
    <n v="322"/>
    <s v="+380 459-176-1508"/>
    <s v="Суханова Алла Эльдаровна"/>
    <x v="0"/>
    <d v="2022-12-26T00:00:00"/>
    <s v="+380"/>
    <x v="3"/>
    <x v="371"/>
    <n v="23.350000000000009"/>
    <s v="Таисия"/>
    <x v="159"/>
    <s v="ьдаровна"/>
  </r>
  <r>
    <n v="121"/>
    <s v="+7 925-005-3361"/>
    <s v="Сысоева Светлана Захаровна"/>
    <x v="0"/>
    <d v="2023-01-13T00:00:00"/>
    <s v="+7"/>
    <x v="2"/>
    <x v="372"/>
    <n v="23.05"/>
    <s v="Татьяна"/>
    <x v="16"/>
    <s v="ахаровна"/>
  </r>
  <r>
    <n v="106"/>
    <s v="+380 086-392-5406"/>
    <s v="Таисия Богдановна Якушева"/>
    <x v="0"/>
    <d v="2022-12-09T00:00:00"/>
    <s v="+380"/>
    <x v="3"/>
    <x v="373"/>
    <n v="23.633333333333333"/>
    <s v="Татьяна"/>
    <x v="196"/>
    <s v=" Якушева"/>
  </r>
  <r>
    <n v="140"/>
    <s v="+7 093-201-9949"/>
    <s v="Татьяна Михайловна Новикова"/>
    <x v="0"/>
    <d v="2022-09-25T00:00:00"/>
    <s v="+7"/>
    <x v="3"/>
    <x v="374"/>
    <n v="24.883333333333336"/>
    <s v="Творимир"/>
    <x v="268"/>
    <s v="Новикова"/>
  </r>
  <r>
    <n v="31"/>
    <s v="+380 250-699-1873"/>
    <s v="Татьяна Павловна Павлова"/>
    <x v="1"/>
    <d v="2023-04-22T00:00:00"/>
    <s v="+380"/>
    <x v="2"/>
    <x v="375"/>
    <n v="21.399999999999995"/>
    <s v="Тимофеев"/>
    <x v="269"/>
    <s v=" Павлова"/>
  </r>
  <r>
    <n v="482"/>
    <s v="+380 958-231-6305"/>
    <s v="Творимир Артурович Гришин"/>
    <x v="1"/>
    <d v="2023-08-20T00:00:00"/>
    <s v="+380"/>
    <x v="2"/>
    <x v="376"/>
    <n v="19.400000000000002"/>
    <s v="Тимофеева"/>
    <x v="207"/>
    <s v="ч Гришин"/>
  </r>
  <r>
    <n v="292"/>
    <s v="+7 421-153-6302"/>
    <s v="Тимофеев Аполлинарий Фомич"/>
    <x v="1"/>
    <d v="2023-02-10T00:00:00"/>
    <s v="+7"/>
    <x v="3"/>
    <x v="377"/>
    <n v="22.583333333333339"/>
    <s v="Титова"/>
    <x v="204"/>
    <s v="ий Фомич"/>
  </r>
  <r>
    <n v="388"/>
    <s v="+7 892-625-6649"/>
    <s v="Тимофеева Анастасия Натановна"/>
    <x v="0"/>
    <d v="2022-11-03T00:00:00"/>
    <s v="+7"/>
    <x v="3"/>
    <x v="378"/>
    <n v="24.233333333333334"/>
    <s v="Тихонова"/>
    <x v="270"/>
    <s v="атановна"/>
  </r>
  <r>
    <n v="260"/>
    <s v="+380 533-078-8885"/>
    <s v="Титова Ксения Дмитриевна"/>
    <x v="0"/>
    <d v="2023-07-30T00:00:00"/>
    <s v="+380"/>
    <x v="4"/>
    <x v="379"/>
    <n v="19.75"/>
    <s v="Тихонова"/>
    <x v="194"/>
    <s v="итриевна"/>
  </r>
  <r>
    <n v="420"/>
    <s v="+380 992-850-2292"/>
    <s v="Тихонова Евфросиния Феликсовна"/>
    <x v="1"/>
    <d v="2022-11-23T00:00:00"/>
    <s v="+380"/>
    <x v="4"/>
    <x v="380"/>
    <n v="23.9"/>
    <s v="тов."/>
    <x v="271"/>
    <s v="ликсовна"/>
  </r>
  <r>
    <n v="435"/>
    <s v="+998 946-408-1930"/>
    <s v="Тихонова Ираида Ефимовна"/>
    <x v="1"/>
    <d v="2023-08-03T00:00:00"/>
    <s v="+998"/>
    <x v="0"/>
    <x v="381"/>
    <n v="19.68333333333333"/>
    <s v="тов."/>
    <x v="272"/>
    <s v="Ефимовна"/>
  </r>
  <r>
    <n v="126"/>
    <s v="+998 880-147-7505"/>
    <s v="тов. Копылова Жанна Архиповна"/>
    <x v="0"/>
    <d v="2022-10-07T00:00:00"/>
    <s v="+998"/>
    <x v="3"/>
    <x v="382"/>
    <n v="24.68333333333333"/>
    <s v="Трофимова"/>
    <x v="95"/>
    <s v="рхиповна"/>
  </r>
  <r>
    <n v="46"/>
    <s v="+992 891-393-2973"/>
    <s v="тов. Степанова Синклитикия Александровна"/>
    <x v="0"/>
    <d v="2022-12-01T00:00:00"/>
    <s v="+992"/>
    <x v="2"/>
    <x v="383"/>
    <n v="23.766666666666673"/>
    <s v="Устинов"/>
    <x v="273"/>
    <s v="андровна"/>
  </r>
  <r>
    <n v="298"/>
    <s v="+380 349-100-4938"/>
    <s v="Трофимова Василиса Матвеевна"/>
    <x v="0"/>
    <d v="2022-10-15T00:00:00"/>
    <s v="+380"/>
    <x v="0"/>
    <x v="384"/>
    <n v="24.55"/>
    <s v="Устинов"/>
    <x v="274"/>
    <s v="атвеевна"/>
  </r>
  <r>
    <n v="192"/>
    <s v="+7 572-970-7703"/>
    <s v="Устинов Евграф Исидорович"/>
    <x v="0"/>
    <d v="2023-01-25T00:00:00"/>
    <s v="+7"/>
    <x v="2"/>
    <x v="385"/>
    <n v="22.85"/>
    <s v="Фаина"/>
    <x v="275"/>
    <s v="идорович"/>
  </r>
  <r>
    <n v="9"/>
    <s v="+992 442-185-5422"/>
    <s v="Устинов Милан Архипович"/>
    <x v="0"/>
    <d v="2023-01-20T00:00:00"/>
    <s v="+992"/>
    <x v="2"/>
    <x v="386"/>
    <n v="22.933333333333337"/>
    <s v="Феврония"/>
    <x v="242"/>
    <s v="рхипович"/>
  </r>
  <r>
    <n v="403"/>
    <s v="+7 762-296-2673"/>
    <s v="Фаина Аркадьевна Веселова"/>
    <x v="1"/>
    <d v="2023-06-29T00:00:00"/>
    <s v="+7"/>
    <x v="4"/>
    <x v="387"/>
    <n v="20.266666666666662"/>
    <s v="Феврония"/>
    <x v="10"/>
    <s v="Веселова"/>
  </r>
  <r>
    <n v="148"/>
    <s v="+7 730-745-5768"/>
    <s v="Феврония Антоновна Кулагина"/>
    <x v="0"/>
    <d v="2023-04-14T00:00:00"/>
    <s v="+7"/>
    <x v="4"/>
    <x v="388"/>
    <n v="21.533333333333331"/>
    <s v="Федорова"/>
    <x v="42"/>
    <s v="Кулагина"/>
  </r>
  <r>
    <n v="245"/>
    <s v="+998 301-225-3693"/>
    <s v="Феврония Юрьевна Шубина"/>
    <x v="1"/>
    <d v="2023-06-15T00:00:00"/>
    <s v="+998"/>
    <x v="1"/>
    <x v="389"/>
    <n v="20.499999999999996"/>
    <s v="Федосеева"/>
    <x v="95"/>
    <s v="а Шубина"/>
  </r>
  <r>
    <n v="361"/>
    <s v="+998 197-437-6957"/>
    <s v="Федорова Жанна Вадимовна"/>
    <x v="0"/>
    <d v="2022-12-02T00:00:00"/>
    <s v="+998"/>
    <x v="3"/>
    <x v="390"/>
    <n v="23.750000000000007"/>
    <s v="Федотов"/>
    <x v="276"/>
    <s v="адимовна"/>
  </r>
  <r>
    <n v="76"/>
    <s v="+375 081-974-3402"/>
    <s v="Федосеева Василиса Аскольдовна"/>
    <x v="0"/>
    <d v="2023-03-08T00:00:00"/>
    <s v="+375"/>
    <x v="4"/>
    <x v="391"/>
    <n v="22.150000000000002"/>
    <s v="Федотова"/>
    <x v="277"/>
    <s v="ольдовна"/>
  </r>
  <r>
    <n v="334"/>
    <s v="+380 276-157-8458"/>
    <s v="Федотов Радислав Антонович"/>
    <x v="1"/>
    <d v="2022-08-14T00:00:00"/>
    <s v="+380"/>
    <x v="2"/>
    <x v="392"/>
    <n v="25.583333333333336"/>
    <s v="Фёкла"/>
    <x v="231"/>
    <s v="нтонович"/>
  </r>
  <r>
    <n v="313"/>
    <s v="+998 801-433-5842"/>
    <s v="Федотова Ангелина Максимовна"/>
    <x v="0"/>
    <d v="2022-10-02T00:00:00"/>
    <s v="+998"/>
    <x v="0"/>
    <x v="393"/>
    <n v="24.766666666666673"/>
    <s v="Фёкла"/>
    <x v="142"/>
    <s v="ксимовна"/>
  </r>
  <r>
    <n v="369"/>
    <s v="+7 894-629-6946"/>
    <s v="Фёкла Натановна Дементьева"/>
    <x v="0"/>
    <d v="2023-03-02T00:00:00"/>
    <s v="+7"/>
    <x v="3"/>
    <x v="394"/>
    <n v="22.25"/>
    <s v="Феликс"/>
    <x v="278"/>
    <s v="ментьева"/>
  </r>
  <r>
    <n v="342"/>
    <s v="+992 928-516-3980"/>
    <s v="Фёкла Феликсовна Харитонова"/>
    <x v="0"/>
    <d v="2022-10-28T00:00:00"/>
    <s v="+992"/>
    <x v="0"/>
    <x v="395"/>
    <n v="24.333333333333336"/>
    <s v="Феофан"/>
    <x v="180"/>
    <s v="ритонова"/>
  </r>
  <r>
    <n v="492"/>
    <s v="+380 537-432-3099"/>
    <s v="Феликс Ааронович Яковлев"/>
    <x v="0"/>
    <d v="2023-08-25T00:00:00"/>
    <s v="+380"/>
    <x v="3"/>
    <x v="396"/>
    <n v="19.316666666666674"/>
    <s v="Филимон"/>
    <x v="165"/>
    <s v=" Яковлев"/>
  </r>
  <r>
    <n v="310"/>
    <s v="+992 349-223-5769"/>
    <s v="Феофан Гурьевич Дорофеев"/>
    <x v="1"/>
    <d v="2022-08-07T00:00:00"/>
    <s v="+992"/>
    <x v="2"/>
    <x v="397"/>
    <n v="25.700000000000003"/>
    <s v="Филимон"/>
    <x v="240"/>
    <s v="Дорофеев"/>
  </r>
  <r>
    <n v="255"/>
    <s v="+380 403-818-2198"/>
    <s v="Филимон Ефимьевич Беляков"/>
    <x v="0"/>
    <d v="2022-12-12T00:00:00"/>
    <s v="+380"/>
    <x v="4"/>
    <x v="398"/>
    <n v="23.583333333333339"/>
    <s v="Филиппов"/>
    <x v="172"/>
    <s v=" Беляков"/>
  </r>
  <r>
    <n v="164"/>
    <s v="+7 297-169-3756"/>
    <s v="Филимон Федотович Иванов"/>
    <x v="1"/>
    <d v="2022-07-20T00:00:00"/>
    <s v="+7"/>
    <x v="3"/>
    <x v="399"/>
    <n v="26"/>
    <s v="Филиппова"/>
    <x v="279"/>
    <s v="ч Иванов"/>
  </r>
  <r>
    <n v="247"/>
    <s v="+998 153-345-5047"/>
    <s v="Филиппов Павел Игнатович"/>
    <x v="0"/>
    <d v="2022-11-12T00:00:00"/>
    <s v="+998"/>
    <x v="1"/>
    <x v="400"/>
    <n v="24.083333333333329"/>
    <s v="Флорентин"/>
    <x v="280"/>
    <s v="гнатович"/>
  </r>
  <r>
    <n v="145"/>
    <s v="+380 088-024-3161"/>
    <s v="Филиппова Юлия Леоновна"/>
    <x v="1"/>
    <d v="2022-08-17T00:00:00"/>
    <s v="+380"/>
    <x v="2"/>
    <x v="401"/>
    <n v="25.533333333333331"/>
    <s v="Фокин"/>
    <x v="281"/>
    <s v="Леоновна"/>
  </r>
  <r>
    <n v="186"/>
    <s v="+375 389-470-8585"/>
    <s v="Флорентин Демьянович Родионов"/>
    <x v="1"/>
    <d v="2022-12-22T00:00:00"/>
    <s v="+375"/>
    <x v="0"/>
    <x v="402"/>
    <n v="23.416666666666668"/>
    <s v="Фомина"/>
    <x v="282"/>
    <s v="Родионов"/>
  </r>
  <r>
    <n v="77"/>
    <s v="+7 296-302-4718"/>
    <s v="Фокин Глеб Елизарович"/>
    <x v="1"/>
    <d v="2023-01-24T00:00:00"/>
    <s v="+7"/>
    <x v="2"/>
    <x v="403"/>
    <n v="22.866666666666667"/>
    <s v="Фомичев"/>
    <x v="103"/>
    <s v="изарович"/>
  </r>
  <r>
    <n v="72"/>
    <s v="+992 226-423-7263"/>
    <s v="Фомина Антонина Павловна"/>
    <x v="0"/>
    <d v="2023-03-18T00:00:00"/>
    <s v="+992"/>
    <x v="2"/>
    <x v="404"/>
    <n v="21.983333333333334"/>
    <s v="Фомичева"/>
    <x v="217"/>
    <s v="Павловна"/>
  </r>
  <r>
    <n v="217"/>
    <s v="+7 322-163-7549"/>
    <s v="Фомичев Ипполит Артурович"/>
    <x v="1"/>
    <d v="2023-04-28T00:00:00"/>
    <s v="+7"/>
    <x v="3"/>
    <x v="405"/>
    <n v="21.3"/>
    <s v="Фрол"/>
    <x v="283"/>
    <s v="ртурович"/>
  </r>
  <r>
    <n v="33"/>
    <s v="+7 724-347-2918"/>
    <s v="Фомичева Феврония Даниловна"/>
    <x v="1"/>
    <d v="2023-07-09T00:00:00"/>
    <s v="+7"/>
    <x v="0"/>
    <x v="406"/>
    <n v="20.100000000000001"/>
    <s v="Харлампий"/>
    <x v="280"/>
    <s v="аниловна"/>
  </r>
  <r>
    <n v="472"/>
    <s v="+380 435-435-7454"/>
    <s v="Фрол Авдеевич Фадеев"/>
    <x v="1"/>
    <d v="2022-10-19T00:00:00"/>
    <s v="+380"/>
    <x v="3"/>
    <x v="407"/>
    <n v="24.483333333333334"/>
    <s v="Христофор"/>
    <x v="283"/>
    <s v="ч Фадеев"/>
  </r>
  <r>
    <n v="188"/>
    <s v="+992 000-000-7415"/>
    <s v="Харлампий Демьянович Алексеев"/>
    <x v="1"/>
    <d v="2023-07-26T00:00:00"/>
    <s v="+992"/>
    <x v="0"/>
    <x v="408"/>
    <n v="19.81666666666667"/>
    <s v="Цветков"/>
    <x v="41"/>
    <s v="Алексеев"/>
  </r>
  <r>
    <n v="434"/>
    <s v="+380 705-295-2201"/>
    <s v="Христофор Авдеевич Щукин"/>
    <x v="1"/>
    <d v="2022-11-27T00:00:00"/>
    <s v="+380"/>
    <x v="2"/>
    <x v="409"/>
    <n v="23.833333333333336"/>
    <s v="Чеслав"/>
    <x v="122"/>
    <s v="ич Щукин"/>
  </r>
  <r>
    <n v="429"/>
    <s v="+992 266-513-0456"/>
    <s v="Цветков Лука Витальевич"/>
    <x v="0"/>
    <d v="2023-01-05T00:00:00"/>
    <s v="+992"/>
    <x v="4"/>
    <x v="410"/>
    <n v="23.183333333333337"/>
    <s v="Чеслав"/>
    <x v="225"/>
    <s v="тальевич"/>
  </r>
  <r>
    <n v="452"/>
    <s v="+7 356-385-2881"/>
    <s v="Чеслав Бориславович Мамонтов"/>
    <x v="0"/>
    <d v="2022-09-28T00:00:00"/>
    <s v="+7"/>
    <x v="3"/>
    <x v="411"/>
    <n v="24.833333333333336"/>
    <s v="Шарова"/>
    <x v="284"/>
    <s v="Мамонтов"/>
  </r>
  <r>
    <n v="303"/>
    <s v="+998 222-956-9780"/>
    <s v="Чеслав Виленович Шестаков"/>
    <x v="1"/>
    <d v="2022-07-29T00:00:00"/>
    <s v="+998"/>
    <x v="0"/>
    <x v="412"/>
    <n v="25.850000000000005"/>
    <s v="Шестакова"/>
    <x v="164"/>
    <s v="Шестаков"/>
  </r>
  <r>
    <n v="478"/>
    <s v="+380 260-756-9533"/>
    <s v="Шарова Екатерина Леоновна"/>
    <x v="1"/>
    <d v="2023-01-04T00:00:00"/>
    <s v="+380"/>
    <x v="2"/>
    <x v="413"/>
    <n v="23.2"/>
    <s v="Шубин"/>
    <x v="74"/>
    <s v="Леоновна"/>
  </r>
  <r>
    <n v="263"/>
    <s v="+992 980-571-8150"/>
    <s v="Шестакова Элеонора Дмитриевна"/>
    <x v="0"/>
    <d v="2023-04-16T00:00:00"/>
    <s v="+992"/>
    <x v="2"/>
    <x v="414"/>
    <n v="21.5"/>
    <s v="Щукина"/>
    <x v="164"/>
    <s v="итриевна"/>
  </r>
  <r>
    <n v="19"/>
    <s v="+7 069-852-7793"/>
    <s v="Шубин Орест Августович"/>
    <x v="0"/>
    <d v="2023-03-23T00:00:00"/>
    <s v="+7"/>
    <x v="0"/>
    <x v="415"/>
    <n v="21.9"/>
    <s v="Эдуард"/>
    <x v="285"/>
    <s v="густович"/>
  </r>
  <r>
    <n v="351"/>
    <s v="+7 885-064-8776"/>
    <s v="Щукина Элеонора Робертовна"/>
    <x v="0"/>
    <d v="2023-06-13T00:00:00"/>
    <s v="+7"/>
    <x v="4"/>
    <x v="416"/>
    <n v="20.533333333333331"/>
    <s v="Элеонора"/>
    <x v="29"/>
    <s v="бертовна"/>
  </r>
  <r>
    <n v="372"/>
    <s v="+992 841-082-9227"/>
    <s v="Эдуард Фадеевич Сергеев"/>
    <x v="1"/>
    <d v="2023-04-11T00:00:00"/>
    <s v="+992"/>
    <x v="3"/>
    <x v="417"/>
    <n v="21.583333333333332"/>
    <s v="Эмилия"/>
    <x v="189"/>
    <s v=" Сергеев"/>
  </r>
  <r>
    <n v="160"/>
    <s v="+998 084-412-0746"/>
    <s v="Элеонора Ивановна Королева"/>
    <x v="0"/>
    <d v="2022-08-04T00:00:00"/>
    <s v="+998"/>
    <x v="0"/>
    <x v="418"/>
    <n v="25.749999999999996"/>
    <s v="Эмилия"/>
    <x v="190"/>
    <s v="Королева"/>
  </r>
  <r>
    <n v="6"/>
    <s v="+380 017-252-3368"/>
    <s v="Эмилия Болеславовна Цветкова"/>
    <x v="1"/>
    <d v="2023-08-29T00:00:00"/>
    <s v="+380"/>
    <x v="4"/>
    <x v="419"/>
    <n v="19.25"/>
    <s v="Эмилия"/>
    <x v="9"/>
    <s v="Цветкова"/>
  </r>
  <r>
    <n v="367"/>
    <s v="+992 353-055-1290"/>
    <s v="Эмилия Вадимовна Александрова"/>
    <x v="1"/>
    <d v="2023-04-25T00:00:00"/>
    <s v="+992"/>
    <x v="3"/>
    <x v="420"/>
    <n v="21.35"/>
    <s v="Эмилия"/>
    <x v="64"/>
    <s v="сандрова"/>
  </r>
  <r>
    <n v="111"/>
    <s v="+998 827-959-0308"/>
    <s v="Эмилия Олеговна Калинина"/>
    <x v="0"/>
    <d v="2022-10-06T00:00:00"/>
    <s v="+998"/>
    <x v="2"/>
    <x v="421"/>
    <n v="24.699999999999996"/>
    <s v="Эммануил"/>
    <x v="278"/>
    <s v="Калинина"/>
  </r>
  <r>
    <n v="222"/>
    <s v="+380 424-152-2316"/>
    <s v="Эмилия Руслановна Шарапова"/>
    <x v="0"/>
    <d v="2022-08-28T00:00:00"/>
    <s v="+380"/>
    <x v="3"/>
    <x v="422"/>
    <n v="25.35"/>
    <s v="Эммануил"/>
    <x v="7"/>
    <s v="Шарапова"/>
  </r>
  <r>
    <n v="392"/>
    <s v="+7 894-900-2879"/>
    <s v="Эммануил Ааронович Кошелев"/>
    <x v="1"/>
    <d v="2022-09-17T00:00:00"/>
    <s v="+7"/>
    <x v="3"/>
    <x v="423"/>
    <n v="25.016666666666673"/>
    <s v="Эммануил"/>
    <x v="286"/>
    <s v=" Кошелев"/>
  </r>
  <r>
    <n v="70"/>
    <s v="+380 350-189-8989"/>
    <s v="Эммануил Валерьевич Королев"/>
    <x v="0"/>
    <d v="2023-07-07T00:00:00"/>
    <s v="+380"/>
    <x v="2"/>
    <x v="424"/>
    <n v="20.133333333333333"/>
    <s v="Юлия"/>
    <x v="134"/>
    <s v=" Королев"/>
  </r>
  <r>
    <n v="208"/>
    <s v="+380 004-121-0383"/>
    <s v="Эммануил Филимонович Захаров"/>
    <x v="1"/>
    <d v="2023-08-11T00:00:00"/>
    <s v="+380"/>
    <x v="2"/>
    <x v="425"/>
    <n v="19.55"/>
    <s v="Юлия"/>
    <x v="19"/>
    <s v=" Захаров"/>
  </r>
  <r>
    <n v="408"/>
    <s v="+7 630-977-5834"/>
    <s v="Юлия Вячеславовна Журавлева"/>
    <x v="1"/>
    <d v="2022-08-05T00:00:00"/>
    <s v="+7"/>
    <x v="4"/>
    <x v="426"/>
    <n v="25.733333333333331"/>
    <s v="Юлия"/>
    <x v="173"/>
    <s v="уравлева"/>
  </r>
  <r>
    <n v="187"/>
    <s v="+7 304-758-2488"/>
    <s v="Юлия Геннадиевна Белякова"/>
    <x v="0"/>
    <d v="2023-02-22T00:00:00"/>
    <s v="+7"/>
    <x v="1"/>
    <x v="427"/>
    <n v="22.383333333333336"/>
    <s v="Юлия"/>
    <x v="58"/>
    <s v="Белякова"/>
  </r>
  <r>
    <n v="480"/>
    <s v="+998 697-530-0958"/>
    <s v="Юлия Кузьминична Капустина"/>
    <x v="0"/>
    <d v="2023-01-28T00:00:00"/>
    <s v="+998"/>
    <x v="2"/>
    <x v="428"/>
    <n v="22.800000000000004"/>
    <s v="Юрий"/>
    <x v="205"/>
    <s v="апустина"/>
  </r>
  <r>
    <n v="414"/>
    <s v="+375 435-951-1995"/>
    <s v="Юлия Леоновна Наумова"/>
    <x v="1"/>
    <d v="2022-07-18T00:00:00"/>
    <s v="+375"/>
    <x v="1"/>
    <x v="429"/>
    <n v="26.033333333333335"/>
    <s v="Якуб"/>
    <x v="105"/>
    <s v=" Наумова"/>
  </r>
  <r>
    <n v="62"/>
    <s v="+7 487-712-2137"/>
    <s v="Юрий Августович Исаков"/>
    <x v="1"/>
    <d v="2022-12-27T00:00:00"/>
    <s v="+7"/>
    <x v="4"/>
    <x v="430"/>
    <n v="23.333333333333339"/>
    <s v="Якушев"/>
    <x v="287"/>
    <s v="ч Исаков"/>
  </r>
  <r>
    <n v="499"/>
    <s v="+375 877-885-2826"/>
    <s v="Якуб Филатович Молчанов"/>
    <x v="0"/>
    <d v="2023-09-03T00:00:00"/>
    <s v="+375"/>
    <x v="3"/>
    <x v="431"/>
    <n v="19.166666666666668"/>
    <s v="Якушева"/>
    <x v="267"/>
    <s v="Молчанов"/>
  </r>
  <r>
    <n v="395"/>
    <s v="+998 914-522-1318"/>
    <s v="Якушев Мина Гавриилович"/>
    <x v="1"/>
    <d v="2022-11-30T00:00:00"/>
    <s v="+998"/>
    <x v="5"/>
    <x v="432"/>
    <n v="23.783333333333339"/>
    <e v="#VALUE!"/>
    <x v="288"/>
    <s v="риилович"/>
  </r>
  <r>
    <n v="3"/>
    <s v="+380 143-562-6602"/>
    <s v="Якушева Светлана Даниловна"/>
    <x v="1"/>
    <d v="2023-08-02T00:00:00"/>
    <s v="+380"/>
    <x v="5"/>
    <x v="433"/>
    <n v="19.7"/>
    <e v="#VALUE!"/>
    <x v="288"/>
    <s v="аниловна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5BF6B7-6017-47FB-BFC0-DEEB08070DE7}" name="Сводная таблица1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8">
  <location ref="A3:B23" firstHeaderRow="1" firstDataRow="1" firstDataCol="1" rowPageCount="1" colPageCount="1"/>
  <pivotFields count="11">
    <pivotField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>
      <items count="433">
        <item x="375"/>
        <item x="423"/>
        <item x="123"/>
        <item x="223"/>
        <item x="411"/>
        <item x="23"/>
        <item x="35"/>
        <item x="420"/>
        <item x="74"/>
        <item x="267"/>
        <item x="310"/>
        <item x="425"/>
        <item x="284"/>
        <item x="312"/>
        <item x="405"/>
        <item x="221"/>
        <item x="275"/>
        <item x="69"/>
        <item x="351"/>
        <item x="188"/>
        <item x="82"/>
        <item x="180"/>
        <item x="196"/>
        <item x="341"/>
        <item x="235"/>
        <item x="278"/>
        <item x="66"/>
        <item x="4"/>
        <item x="199"/>
        <item x="47"/>
        <item x="38"/>
        <item x="95"/>
        <item x="378"/>
        <item x="361"/>
        <item x="191"/>
        <item x="41"/>
        <item x="320"/>
        <item x="222"/>
        <item x="399"/>
        <item x="37"/>
        <item x="374"/>
        <item x="294"/>
        <item x="422"/>
        <item x="189"/>
        <item x="279"/>
        <item x="282"/>
        <item x="288"/>
        <item x="370"/>
        <item x="44"/>
        <item x="404"/>
        <item x="7"/>
        <item x="311"/>
        <item x="330"/>
        <item x="339"/>
        <item x="75"/>
        <item x="36"/>
        <item x="333"/>
        <item x="238"/>
        <item x="160"/>
        <item x="255"/>
        <item x="270"/>
        <item x="105"/>
        <item x="409"/>
        <item x="232"/>
        <item x="67"/>
        <item x="2"/>
        <item x="380"/>
        <item x="372"/>
        <item x="122"/>
        <item x="149"/>
        <item x="112"/>
        <item x="301"/>
        <item x="220"/>
        <item x="172"/>
        <item x="401"/>
        <item x="340"/>
        <item x="313"/>
        <item x="287"/>
        <item x="297"/>
        <item x="184"/>
        <item x="293"/>
        <item x="249"/>
        <item x="9"/>
        <item x="366"/>
        <item x="85"/>
        <item x="30"/>
        <item x="31"/>
        <item x="348"/>
        <item x="154"/>
        <item x="174"/>
        <item x="121"/>
        <item x="345"/>
        <item x="418"/>
        <item x="243"/>
        <item x="13"/>
        <item x="200"/>
        <item x="68"/>
        <item x="331"/>
        <item x="427"/>
        <item x="324"/>
        <item x="329"/>
        <item x="334"/>
        <item x="136"/>
        <item x="342"/>
        <item x="230"/>
        <item x="272"/>
        <item x="65"/>
        <item x="183"/>
        <item x="99"/>
        <item x="379"/>
        <item x="20"/>
        <item x="138"/>
        <item x="216"/>
        <item x="237"/>
        <item x="426"/>
        <item x="268"/>
        <item x="357"/>
        <item x="60"/>
        <item x="276"/>
        <item x="51"/>
        <item x="56"/>
        <item x="395"/>
        <item x="233"/>
        <item x="352"/>
        <item x="365"/>
        <item x="396"/>
        <item x="355"/>
        <item x="53"/>
        <item x="125"/>
        <item x="33"/>
        <item x="55"/>
        <item x="152"/>
        <item x="187"/>
        <item x="322"/>
        <item x="5"/>
        <item x="309"/>
        <item x="108"/>
        <item x="110"/>
        <item x="50"/>
        <item x="424"/>
        <item x="167"/>
        <item x="419"/>
        <item x="303"/>
        <item x="302"/>
        <item x="417"/>
        <item x="317"/>
        <item x="430"/>
        <item x="26"/>
        <item x="253"/>
        <item x="127"/>
        <item x="27"/>
        <item x="347"/>
        <item x="400"/>
        <item x="392"/>
        <item x="103"/>
        <item x="295"/>
        <item x="247"/>
        <item x="72"/>
        <item x="353"/>
        <item x="159"/>
        <item x="307"/>
        <item x="304"/>
        <item x="102"/>
        <item x="250"/>
        <item x="153"/>
        <item x="298"/>
        <item x="349"/>
        <item x="389"/>
        <item x="201"/>
        <item x="90"/>
        <item x="70"/>
        <item x="193"/>
        <item x="130"/>
        <item x="182"/>
        <item x="410"/>
        <item x="124"/>
        <item x="252"/>
        <item x="350"/>
        <item x="86"/>
        <item x="32"/>
        <item x="87"/>
        <item x="212"/>
        <item x="10"/>
        <item x="382"/>
        <item x="194"/>
        <item x="406"/>
        <item x="132"/>
        <item x="206"/>
        <item x="107"/>
        <item x="319"/>
        <item x="214"/>
        <item x="18"/>
        <item x="49"/>
        <item x="363"/>
        <item x="234"/>
        <item x="245"/>
        <item x="129"/>
        <item x="264"/>
        <item x="80"/>
        <item x="305"/>
        <item x="113"/>
        <item x="34"/>
        <item x="54"/>
        <item x="3"/>
        <item x="210"/>
        <item x="96"/>
        <item x="150"/>
        <item x="91"/>
        <item x="354"/>
        <item x="316"/>
        <item x="327"/>
        <item x="111"/>
        <item x="101"/>
        <item x="203"/>
        <item x="290"/>
        <item x="384"/>
        <item x="137"/>
        <item x="211"/>
        <item x="387"/>
        <item x="236"/>
        <item x="383"/>
        <item x="84"/>
        <item x="356"/>
        <item x="321"/>
        <item x="185"/>
        <item x="364"/>
        <item x="161"/>
        <item x="251"/>
        <item x="213"/>
        <item x="197"/>
        <item x="335"/>
        <item x="192"/>
        <item x="79"/>
        <item x="64"/>
        <item x="177"/>
        <item x="140"/>
        <item x="78"/>
        <item x="142"/>
        <item x="273"/>
        <item x="12"/>
        <item x="45"/>
        <item x="266"/>
        <item x="155"/>
        <item x="416"/>
        <item x="260"/>
        <item x="346"/>
        <item x="359"/>
        <item x="265"/>
        <item x="429"/>
        <item x="131"/>
        <item x="48"/>
        <item x="224"/>
        <item x="15"/>
        <item x="0"/>
        <item x="386"/>
        <item x="421"/>
        <item x="258"/>
        <item x="71"/>
        <item x="94"/>
        <item x="360"/>
        <item x="393"/>
        <item x="120"/>
        <item x="19"/>
        <item x="57"/>
        <item x="285"/>
        <item x="274"/>
        <item x="323"/>
        <item x="362"/>
        <item x="179"/>
        <item x="412"/>
        <item x="81"/>
        <item x="145"/>
        <item x="163"/>
        <item x="178"/>
        <item x="6"/>
        <item x="241"/>
        <item x="397"/>
        <item x="413"/>
        <item x="218"/>
        <item x="263"/>
        <item x="240"/>
        <item x="97"/>
        <item x="133"/>
        <item x="76"/>
        <item x="256"/>
        <item x="280"/>
        <item x="17"/>
        <item x="52"/>
        <item x="198"/>
        <item x="164"/>
        <item x="403"/>
        <item x="175"/>
        <item x="77"/>
        <item x="242"/>
        <item x="402"/>
        <item x="162"/>
        <item x="262"/>
        <item x="208"/>
        <item x="398"/>
        <item x="246"/>
        <item x="390"/>
        <item x="344"/>
        <item x="141"/>
        <item x="83"/>
        <item x="186"/>
        <item x="16"/>
        <item x="244"/>
        <item x="171"/>
        <item x="299"/>
        <item x="92"/>
        <item x="88"/>
        <item x="291"/>
        <item x="229"/>
        <item x="231"/>
        <item x="170"/>
        <item x="385"/>
        <item x="283"/>
        <item x="371"/>
        <item x="415"/>
        <item x="61"/>
        <item x="173"/>
        <item x="202"/>
        <item x="14"/>
        <item x="114"/>
        <item x="119"/>
        <item x="368"/>
        <item x="29"/>
        <item x="289"/>
        <item x="40"/>
        <item x="21"/>
        <item x="261"/>
        <item x="332"/>
        <item x="228"/>
        <item x="43"/>
        <item x="148"/>
        <item x="73"/>
        <item x="109"/>
        <item x="118"/>
        <item x="337"/>
        <item x="314"/>
        <item x="168"/>
        <item x="259"/>
        <item x="28"/>
        <item x="369"/>
        <item x="8"/>
        <item x="144"/>
        <item x="139"/>
        <item x="217"/>
        <item x="248"/>
        <item x="147"/>
        <item x="394"/>
        <item x="62"/>
        <item x="204"/>
        <item x="181"/>
        <item x="367"/>
        <item x="373"/>
        <item x="227"/>
        <item x="25"/>
        <item x="414"/>
        <item x="428"/>
        <item x="292"/>
        <item x="225"/>
        <item x="205"/>
        <item x="254"/>
        <item x="219"/>
        <item x="63"/>
        <item x="343"/>
        <item x="257"/>
        <item x="158"/>
        <item x="296"/>
        <item x="106"/>
        <item x="115"/>
        <item x="151"/>
        <item x="325"/>
        <item x="93"/>
        <item x="195"/>
        <item x="169"/>
        <item x="408"/>
        <item x="128"/>
        <item x="407"/>
        <item x="281"/>
        <item x="126"/>
        <item x="39"/>
        <item x="46"/>
        <item x="11"/>
        <item x="157"/>
        <item x="146"/>
        <item x="239"/>
        <item x="59"/>
        <item x="308"/>
        <item x="22"/>
        <item x="98"/>
        <item x="326"/>
        <item x="381"/>
        <item x="377"/>
        <item x="100"/>
        <item x="306"/>
        <item x="143"/>
        <item x="391"/>
        <item x="300"/>
        <item x="176"/>
        <item x="116"/>
        <item x="209"/>
        <item x="58"/>
        <item x="269"/>
        <item x="215"/>
        <item x="388"/>
        <item x="431"/>
        <item x="336"/>
        <item x="165"/>
        <item x="338"/>
        <item x="358"/>
        <item x="135"/>
        <item x="286"/>
        <item x="376"/>
        <item x="318"/>
        <item x="271"/>
        <item x="315"/>
        <item x="166"/>
        <item x="226"/>
        <item x="42"/>
        <item x="190"/>
        <item x="1"/>
        <item x="104"/>
        <item x="277"/>
        <item x="328"/>
        <item x="156"/>
        <item x="117"/>
        <item x="24"/>
        <item x="207"/>
        <item x="134"/>
        <item x="89"/>
        <item t="default"/>
      </items>
    </pivotField>
    <pivotField showAll="0">
      <items count="400">
        <item x="263"/>
        <item x="151"/>
        <item x="190"/>
        <item x="71"/>
        <item x="365"/>
        <item x="31"/>
        <item x="89"/>
        <item x="310"/>
        <item x="53"/>
        <item x="35"/>
        <item x="269"/>
        <item x="37"/>
        <item x="313"/>
        <item x="266"/>
        <item x="48"/>
        <item x="84"/>
        <item x="290"/>
        <item x="247"/>
        <item x="330"/>
        <item x="173"/>
        <item x="204"/>
        <item x="361"/>
        <item x="105"/>
        <item x="130"/>
        <item x="78"/>
        <item x="223"/>
        <item x="318"/>
        <item x="42"/>
        <item x="167"/>
        <item x="371"/>
        <item x="176"/>
        <item x="183"/>
        <item x="208"/>
        <item x="350"/>
        <item x="125"/>
        <item x="54"/>
        <item x="128"/>
        <item x="94"/>
        <item x="372"/>
        <item x="268"/>
        <item x="242"/>
        <item x="212"/>
        <item x="300"/>
        <item x="270"/>
        <item x="87"/>
        <item x="51"/>
        <item x="375"/>
        <item x="232"/>
        <item x="241"/>
        <item x="47"/>
        <item x="193"/>
        <item x="0"/>
        <item x="165"/>
        <item x="340"/>
        <item x="229"/>
        <item x="262"/>
        <item x="10"/>
        <item x="317"/>
        <item x="380"/>
        <item x="67"/>
        <item x="104"/>
        <item x="148"/>
        <item x="63"/>
        <item x="120"/>
        <item x="184"/>
        <item x="302"/>
        <item x="99"/>
        <item x="73"/>
        <item x="294"/>
        <item x="255"/>
        <item x="4"/>
        <item x="221"/>
        <item x="170"/>
        <item x="364"/>
        <item x="285"/>
        <item x="273"/>
        <item x="72"/>
        <item x="338"/>
        <item x="45"/>
        <item x="306"/>
        <item x="355"/>
        <item x="81"/>
        <item x="331"/>
        <item x="334"/>
        <item x="2"/>
        <item x="369"/>
        <item x="3"/>
        <item x="82"/>
        <item x="49"/>
        <item x="337"/>
        <item x="219"/>
        <item x="386"/>
        <item x="251"/>
        <item x="159"/>
        <item x="6"/>
        <item x="354"/>
        <item x="339"/>
        <item x="18"/>
        <item x="126"/>
        <item x="200"/>
        <item x="153"/>
        <item x="213"/>
        <item x="319"/>
        <item x="257"/>
        <item x="21"/>
        <item x="41"/>
        <item x="172"/>
        <item x="274"/>
        <item x="351"/>
        <item x="373"/>
        <item x="228"/>
        <item x="357"/>
        <item x="189"/>
        <item x="157"/>
        <item x="164"/>
        <item x="116"/>
        <item x="100"/>
        <item x="85"/>
        <item x="237"/>
        <item x="147"/>
        <item x="14"/>
        <item x="243"/>
        <item x="394"/>
        <item x="168"/>
        <item x="377"/>
        <item x="309"/>
        <item x="177"/>
        <item x="289"/>
        <item x="254"/>
        <item x="140"/>
        <item x="12"/>
        <item x="362"/>
        <item x="136"/>
        <item x="249"/>
        <item x="156"/>
        <item x="169"/>
        <item x="385"/>
        <item x="27"/>
        <item x="256"/>
        <item x="395"/>
        <item x="275"/>
        <item x="360"/>
        <item x="280"/>
        <item x="230"/>
        <item x="389"/>
        <item x="83"/>
        <item x="341"/>
        <item x="62"/>
        <item x="244"/>
        <item x="135"/>
        <item x="95"/>
        <item x="238"/>
        <item x="11"/>
        <item x="34"/>
        <item x="154"/>
        <item x="299"/>
        <item x="206"/>
        <item x="246"/>
        <item x="98"/>
        <item x="25"/>
        <item x="107"/>
        <item x="240"/>
        <item x="267"/>
        <item x="316"/>
        <item x="216"/>
        <item x="260"/>
        <item x="20"/>
        <item x="101"/>
        <item x="127"/>
        <item x="58"/>
        <item x="211"/>
        <item x="145"/>
        <item x="278"/>
        <item x="261"/>
        <item x="13"/>
        <item x="55"/>
        <item x="124"/>
        <item x="96"/>
        <item x="376"/>
        <item x="46"/>
        <item x="180"/>
        <item x="97"/>
        <item x="103"/>
        <item x="393"/>
        <item x="79"/>
        <item x="359"/>
        <item x="276"/>
        <item x="352"/>
        <item x="217"/>
        <item x="28"/>
        <item x="65"/>
        <item x="322"/>
        <item x="392"/>
        <item x="279"/>
        <item x="64"/>
        <item x="320"/>
        <item x="225"/>
        <item x="75"/>
        <item x="298"/>
        <item x="264"/>
        <item x="390"/>
        <item x="143"/>
        <item x="90"/>
        <item x="133"/>
        <item x="368"/>
        <item x="272"/>
        <item x="305"/>
        <item x="356"/>
        <item x="69"/>
        <item x="134"/>
        <item x="391"/>
        <item x="80"/>
        <item x="187"/>
        <item x="398"/>
        <item x="122"/>
        <item x="132"/>
        <item x="178"/>
        <item x="215"/>
        <item x="201"/>
        <item x="160"/>
        <item x="179"/>
        <item x="312"/>
        <item x="196"/>
        <item x="77"/>
        <item x="1"/>
        <item x="287"/>
        <item x="197"/>
        <item x="348"/>
        <item x="315"/>
        <item x="333"/>
        <item x="283"/>
        <item x="117"/>
        <item x="40"/>
        <item x="381"/>
        <item x="293"/>
        <item x="182"/>
        <item x="301"/>
        <item x="374"/>
        <item x="24"/>
        <item x="23"/>
        <item x="111"/>
        <item x="121"/>
        <item x="138"/>
        <item x="152"/>
        <item x="231"/>
        <item x="308"/>
        <item x="252"/>
        <item x="15"/>
        <item x="139"/>
        <item x="303"/>
        <item x="86"/>
        <item x="61"/>
        <item x="258"/>
        <item x="202"/>
        <item x="93"/>
        <item x="304"/>
        <item x="123"/>
        <item x="92"/>
        <item x="186"/>
        <item x="163"/>
        <item x="32"/>
        <item x="387"/>
        <item x="297"/>
        <item x="161"/>
        <item x="328"/>
        <item x="358"/>
        <item x="43"/>
        <item x="118"/>
        <item x="175"/>
        <item x="336"/>
        <item x="112"/>
        <item x="113"/>
        <item x="335"/>
        <item x="29"/>
        <item x="19"/>
        <item x="370"/>
        <item x="194"/>
        <item x="144"/>
        <item x="38"/>
        <item x="291"/>
        <item x="227"/>
        <item x="253"/>
        <item x="22"/>
        <item x="214"/>
        <item x="60"/>
        <item x="192"/>
        <item x="106"/>
        <item x="321"/>
        <item x="323"/>
        <item x="76"/>
        <item x="137"/>
        <item x="345"/>
        <item x="344"/>
        <item x="150"/>
        <item x="329"/>
        <item x="114"/>
        <item x="110"/>
        <item x="181"/>
        <item x="327"/>
        <item x="326"/>
        <item x="265"/>
        <item x="158"/>
        <item x="30"/>
        <item x="347"/>
        <item x="239"/>
        <item x="286"/>
        <item x="382"/>
        <item x="56"/>
        <item x="363"/>
        <item x="74"/>
        <item x="226"/>
        <item x="383"/>
        <item x="205"/>
        <item x="396"/>
        <item x="50"/>
        <item x="195"/>
        <item x="248"/>
        <item x="141"/>
        <item x="222"/>
        <item x="296"/>
        <item x="102"/>
        <item x="199"/>
        <item x="281"/>
        <item x="36"/>
        <item x="349"/>
        <item x="8"/>
        <item x="174"/>
        <item x="16"/>
        <item x="203"/>
        <item x="210"/>
        <item x="88"/>
        <item x="379"/>
        <item x="250"/>
        <item x="259"/>
        <item x="142"/>
        <item x="149"/>
        <item x="207"/>
        <item x="284"/>
        <item x="131"/>
        <item x="235"/>
        <item x="314"/>
        <item x="166"/>
        <item x="282"/>
        <item x="307"/>
        <item x="388"/>
        <item x="59"/>
        <item x="367"/>
        <item x="342"/>
        <item x="378"/>
        <item x="108"/>
        <item x="277"/>
        <item x="384"/>
        <item x="115"/>
        <item x="9"/>
        <item x="191"/>
        <item x="295"/>
        <item x="5"/>
        <item x="343"/>
        <item x="324"/>
        <item x="236"/>
        <item x="346"/>
        <item x="218"/>
        <item x="17"/>
        <item x="66"/>
        <item x="311"/>
        <item x="234"/>
        <item x="292"/>
        <item x="109"/>
        <item x="224"/>
        <item x="220"/>
        <item x="397"/>
        <item x="271"/>
        <item x="119"/>
        <item x="288"/>
        <item x="171"/>
        <item x="57"/>
        <item x="185"/>
        <item x="26"/>
        <item x="129"/>
        <item x="91"/>
        <item x="233"/>
        <item x="33"/>
        <item x="52"/>
        <item x="70"/>
        <item x="353"/>
        <item x="245"/>
        <item x="162"/>
        <item x="209"/>
        <item x="7"/>
        <item x="366"/>
        <item x="68"/>
        <item x="325"/>
        <item x="39"/>
        <item x="146"/>
        <item x="332"/>
        <item x="155"/>
        <item x="44"/>
        <item x="188"/>
        <item x="198"/>
        <item t="default"/>
      </items>
    </pivotField>
    <pivotField showAll="0"/>
    <pivotField dataField="1" showAll="0">
      <items count="687">
        <item x="365"/>
        <item x="299"/>
        <item x="220"/>
        <item x="76"/>
        <item x="482"/>
        <item x="57"/>
        <item x="414"/>
        <item x="52"/>
        <item x="89"/>
        <item x="574"/>
        <item x="464"/>
        <item x="197"/>
        <item x="612"/>
        <item x="179"/>
        <item x="486"/>
        <item x="431"/>
        <item x="45"/>
        <item x="212"/>
        <item x="441"/>
        <item x="401"/>
        <item x="94"/>
        <item x="55"/>
        <item x="290"/>
        <item x="230"/>
        <item x="168"/>
        <item x="675"/>
        <item x="247"/>
        <item x="444"/>
        <item x="555"/>
        <item x="92"/>
        <item x="34"/>
        <item x="337"/>
        <item x="371"/>
        <item x="131"/>
        <item x="396"/>
        <item x="38"/>
        <item x="297"/>
        <item x="366"/>
        <item x="343"/>
        <item x="429"/>
        <item x="48"/>
        <item x="402"/>
        <item x="677"/>
        <item x="450"/>
        <item x="552"/>
        <item x="633"/>
        <item x="372"/>
        <item x="143"/>
        <item x="484"/>
        <item x="302"/>
        <item x="544"/>
        <item x="170"/>
        <item x="442"/>
        <item x="637"/>
        <item x="73"/>
        <item x="219"/>
        <item x="96"/>
        <item x="204"/>
        <item x="192"/>
        <item x="91"/>
        <item x="650"/>
        <item x="298"/>
        <item x="190"/>
        <item x="404"/>
        <item x="293"/>
        <item x="40"/>
        <item x="470"/>
        <item x="29"/>
        <item x="304"/>
        <item x="613"/>
        <item x="577"/>
        <item x="277"/>
        <item x="609"/>
        <item x="375"/>
        <item x="224"/>
        <item x="283"/>
        <item x="238"/>
        <item x="171"/>
        <item x="246"/>
        <item x="245"/>
        <item x="109"/>
        <item x="27"/>
        <item x="475"/>
        <item x="424"/>
        <item x="611"/>
        <item x="149"/>
        <item x="174"/>
        <item x="406"/>
        <item x="104"/>
        <item x="14"/>
        <item x="78"/>
        <item x="202"/>
        <item x="108"/>
        <item x="180"/>
        <item x="4"/>
        <item x="249"/>
        <item x="331"/>
        <item x="352"/>
        <item x="607"/>
        <item x="312"/>
        <item x="288"/>
        <item x="409"/>
        <item x="172"/>
        <item x="452"/>
        <item x="68"/>
        <item x="276"/>
        <item x="615"/>
        <item x="103"/>
        <item x="532"/>
        <item x="157"/>
        <item x="86"/>
        <item x="465"/>
        <item x="593"/>
        <item x="671"/>
        <item x="253"/>
        <item x="646"/>
        <item x="603"/>
        <item x="393"/>
        <item x="243"/>
        <item x="559"/>
        <item x="477"/>
        <item x="622"/>
        <item x="553"/>
        <item x="114"/>
        <item x="513"/>
        <item x="231"/>
        <item x="82"/>
        <item x="667"/>
        <item x="232"/>
        <item x="530"/>
        <item x="512"/>
        <item x="591"/>
        <item x="51"/>
        <item x="20"/>
        <item x="339"/>
        <item x="210"/>
        <item x="541"/>
        <item x="432"/>
        <item x="25"/>
        <item x="120"/>
        <item x="320"/>
        <item x="647"/>
        <item x="427"/>
        <item x="272"/>
        <item x="334"/>
        <item x="330"/>
        <item x="425"/>
        <item x="550"/>
        <item x="358"/>
        <item x="260"/>
        <item x="560"/>
        <item x="345"/>
        <item x="134"/>
        <item x="662"/>
        <item x="35"/>
        <item x="250"/>
        <item x="400"/>
        <item x="165"/>
        <item x="136"/>
        <item x="67"/>
        <item x="125"/>
        <item x="58"/>
        <item x="122"/>
        <item x="474"/>
        <item x="32"/>
        <item x="141"/>
        <item x="648"/>
        <item x="164"/>
        <item x="656"/>
        <item x="523"/>
        <item x="41"/>
        <item x="545"/>
        <item x="489"/>
        <item x="24"/>
        <item x="629"/>
        <item x="580"/>
        <item x="139"/>
        <item x="175"/>
        <item x="373"/>
        <item x="81"/>
        <item x="151"/>
        <item x="83"/>
        <item x="167"/>
        <item x="154"/>
        <item x="391"/>
        <item x="119"/>
        <item x="291"/>
        <item x="150"/>
        <item x="328"/>
        <item x="33"/>
        <item x="203"/>
        <item x="606"/>
        <item x="199"/>
        <item x="618"/>
        <item x="189"/>
        <item x="491"/>
        <item x="649"/>
        <item x="571"/>
        <item x="610"/>
        <item x="303"/>
        <item x="501"/>
        <item x="226"/>
        <item x="640"/>
        <item x="468"/>
        <item x="0"/>
        <item x="88"/>
        <item x="187"/>
        <item x="578"/>
        <item x="632"/>
        <item x="148"/>
        <item x="158"/>
        <item x="184"/>
        <item x="53"/>
        <item x="601"/>
        <item x="361"/>
        <item x="138"/>
        <item x="460"/>
        <item x="426"/>
        <item x="518"/>
        <item x="275"/>
        <item x="604"/>
        <item x="679"/>
        <item x="335"/>
        <item x="71"/>
        <item x="457"/>
        <item x="90"/>
        <item x="685"/>
        <item x="338"/>
        <item x="22"/>
        <item x="323"/>
        <item x="481"/>
        <item x="434"/>
        <item x="63"/>
        <item x="528"/>
        <item x="118"/>
        <item x="160"/>
        <item x="447"/>
        <item x="329"/>
        <item x="592"/>
        <item x="653"/>
        <item x="341"/>
        <item x="562"/>
        <item x="423"/>
        <item x="135"/>
        <item x="280"/>
        <item x="107"/>
        <item x="56"/>
        <item x="50"/>
        <item x="106"/>
        <item x="407"/>
        <item x="182"/>
        <item x="657"/>
        <item x="196"/>
        <item x="561"/>
        <item x="84"/>
        <item x="264"/>
        <item x="129"/>
        <item x="325"/>
        <item x="356"/>
        <item x="554"/>
        <item x="388"/>
        <item x="620"/>
        <item x="69"/>
        <item x="582"/>
        <item x="472"/>
        <item x="319"/>
        <item x="206"/>
        <item x="285"/>
        <item x="382"/>
        <item x="15"/>
        <item x="643"/>
        <item x="240"/>
        <item x="98"/>
        <item x="11"/>
        <item x="399"/>
        <item x="74"/>
        <item x="652"/>
        <item x="630"/>
        <item x="85"/>
        <item x="420"/>
        <item x="113"/>
        <item x="567"/>
        <item x="480"/>
        <item x="145"/>
        <item x="623"/>
        <item x="205"/>
        <item x="262"/>
        <item x="176"/>
        <item x="213"/>
        <item x="191"/>
        <item x="631"/>
        <item x="10"/>
        <item x="674"/>
        <item x="368"/>
        <item x="683"/>
        <item x="556"/>
        <item x="493"/>
        <item x="381"/>
        <item x="362"/>
        <item x="43"/>
        <item x="273"/>
        <item x="137"/>
        <item x="494"/>
        <item x="314"/>
        <item x="60"/>
        <item x="270"/>
        <item x="194"/>
        <item x="351"/>
        <item x="357"/>
        <item x="169"/>
        <item x="597"/>
        <item x="286"/>
        <item x="12"/>
        <item x="321"/>
        <item x="37"/>
        <item x="23"/>
        <item x="93"/>
        <item x="44"/>
        <item x="322"/>
        <item x="478"/>
        <item x="241"/>
        <item x="102"/>
        <item x="77"/>
        <item x="428"/>
        <item x="289"/>
        <item x="215"/>
        <item x="438"/>
        <item x="269"/>
        <item x="535"/>
        <item x="565"/>
        <item x="326"/>
        <item x="177"/>
        <item x="110"/>
        <item x="583"/>
        <item x="516"/>
        <item x="163"/>
        <item x="363"/>
        <item x="2"/>
        <item x="121"/>
        <item x="233"/>
        <item x="569"/>
        <item x="21"/>
        <item x="3"/>
        <item x="570"/>
        <item x="87"/>
        <item x="502"/>
        <item x="159"/>
        <item x="317"/>
        <item x="268"/>
        <item x="654"/>
        <item x="547"/>
        <item x="208"/>
        <item x="65"/>
        <item x="411"/>
        <item x="487"/>
        <item x="115"/>
        <item x="443"/>
        <item x="6"/>
        <item x="313"/>
        <item x="504"/>
        <item x="499"/>
        <item x="634"/>
        <item x="258"/>
        <item x="13"/>
        <item x="31"/>
        <item x="514"/>
        <item x="462"/>
        <item x="458"/>
        <item x="235"/>
        <item x="237"/>
        <item x="221"/>
        <item x="668"/>
        <item x="522"/>
        <item x="254"/>
        <item x="435"/>
        <item x="267"/>
        <item x="346"/>
        <item x="318"/>
        <item x="669"/>
        <item x="370"/>
        <item x="676"/>
        <item x="635"/>
        <item x="576"/>
        <item x="617"/>
        <item x="355"/>
        <item x="386"/>
        <item x="360"/>
        <item x="146"/>
        <item x="236"/>
        <item x="342"/>
        <item x="359"/>
        <item x="524"/>
        <item x="412"/>
        <item x="105"/>
        <item x="295"/>
        <item x="147"/>
        <item x="17"/>
        <item x="242"/>
        <item x="95"/>
        <item x="658"/>
        <item x="466"/>
        <item x="156"/>
        <item x="433"/>
        <item x="186"/>
        <item x="628"/>
        <item x="239"/>
        <item x="417"/>
        <item x="639"/>
        <item x="207"/>
        <item x="413"/>
        <item x="316"/>
        <item x="588"/>
        <item x="251"/>
        <item x="511"/>
        <item x="1"/>
        <item x="278"/>
        <item x="294"/>
        <item x="405"/>
        <item x="279"/>
        <item x="9"/>
        <item x="383"/>
        <item x="5"/>
        <item x="310"/>
        <item x="520"/>
        <item x="579"/>
        <item x="126"/>
        <item x="162"/>
        <item x="19"/>
        <item x="70"/>
        <item x="140"/>
        <item x="661"/>
        <item x="421"/>
        <item x="439"/>
        <item x="379"/>
        <item x="483"/>
        <item x="557"/>
        <item x="446"/>
        <item x="340"/>
        <item x="665"/>
        <item x="599"/>
        <item x="471"/>
        <item x="152"/>
        <item x="539"/>
        <item x="376"/>
        <item x="18"/>
        <item x="527"/>
        <item x="546"/>
        <item x="315"/>
        <item x="308"/>
        <item x="309"/>
        <item x="261"/>
        <item x="408"/>
        <item x="397"/>
        <item x="682"/>
        <item x="112"/>
        <item x="456"/>
        <item x="638"/>
        <item x="624"/>
        <item x="508"/>
        <item x="30"/>
        <item x="467"/>
        <item x="436"/>
        <item x="600"/>
        <item x="101"/>
        <item x="234"/>
        <item x="349"/>
        <item x="543"/>
        <item x="636"/>
        <item x="389"/>
        <item x="581"/>
        <item x="585"/>
        <item x="537"/>
        <item x="540"/>
        <item x="445"/>
        <item x="498"/>
        <item x="66"/>
        <item x="479"/>
        <item x="586"/>
        <item x="573"/>
        <item x="437"/>
        <item x="130"/>
        <item x="663"/>
        <item x="384"/>
        <item x="193"/>
        <item x="616"/>
        <item x="350"/>
        <item x="641"/>
        <item x="566"/>
        <item x="216"/>
        <item x="448"/>
        <item x="116"/>
        <item x="596"/>
        <item x="644"/>
        <item x="517"/>
        <item x="292"/>
        <item x="627"/>
        <item x="536"/>
        <item x="659"/>
        <item x="461"/>
        <item x="367"/>
        <item x="594"/>
        <item x="61"/>
        <item x="515"/>
        <item x="59"/>
        <item x="587"/>
        <item x="244"/>
        <item x="419"/>
        <item x="469"/>
        <item x="155"/>
        <item x="265"/>
        <item x="619"/>
        <item x="387"/>
        <item x="572"/>
        <item x="39"/>
        <item x="49"/>
        <item x="132"/>
        <item x="538"/>
        <item x="684"/>
        <item x="626"/>
        <item x="274"/>
        <item x="642"/>
        <item x="307"/>
        <item x="305"/>
        <item x="166"/>
        <item x="506"/>
        <item x="526"/>
        <item x="542"/>
        <item x="282"/>
        <item x="660"/>
        <item x="422"/>
        <item x="354"/>
        <item x="257"/>
        <item x="584"/>
        <item x="398"/>
        <item x="64"/>
        <item x="266"/>
        <item x="378"/>
        <item x="492"/>
        <item x="80"/>
        <item x="390"/>
        <item x="385"/>
        <item x="332"/>
        <item x="222"/>
        <item x="476"/>
        <item x="181"/>
        <item x="503"/>
        <item x="666"/>
        <item x="301"/>
        <item x="507"/>
        <item x="259"/>
        <item x="336"/>
        <item x="410"/>
        <item x="533"/>
        <item x="281"/>
        <item x="621"/>
        <item x="497"/>
        <item x="217"/>
        <item x="369"/>
        <item x="680"/>
        <item x="451"/>
        <item x="133"/>
        <item x="459"/>
        <item x="211"/>
        <item x="377"/>
        <item x="485"/>
        <item x="673"/>
        <item x="348"/>
        <item x="256"/>
        <item x="200"/>
        <item x="495"/>
        <item x="255"/>
        <item x="672"/>
        <item x="223"/>
        <item x="271"/>
        <item x="575"/>
        <item x="42"/>
        <item x="655"/>
        <item x="510"/>
        <item x="173"/>
        <item x="563"/>
        <item x="225"/>
        <item x="678"/>
        <item x="602"/>
        <item x="605"/>
        <item x="380"/>
        <item x="333"/>
        <item x="347"/>
        <item x="395"/>
        <item x="590"/>
        <item x="509"/>
        <item x="26"/>
        <item x="79"/>
        <item x="403"/>
        <item x="608"/>
        <item x="16"/>
        <item x="153"/>
        <item x="229"/>
        <item x="488"/>
        <item x="496"/>
        <item x="500"/>
        <item x="651"/>
        <item x="97"/>
        <item x="521"/>
        <item x="589"/>
        <item x="198"/>
        <item x="183"/>
        <item x="99"/>
        <item x="625"/>
        <item x="248"/>
        <item x="46"/>
        <item x="364"/>
        <item x="127"/>
        <item x="201"/>
        <item x="188"/>
        <item x="374"/>
        <item x="353"/>
        <item x="228"/>
        <item x="124"/>
        <item x="311"/>
        <item x="185"/>
        <item x="558"/>
        <item x="681"/>
        <item x="449"/>
        <item x="505"/>
        <item x="392"/>
        <item x="128"/>
        <item x="123"/>
        <item x="531"/>
        <item x="227"/>
        <item x="28"/>
        <item x="142"/>
        <item x="209"/>
        <item x="100"/>
        <item x="595"/>
        <item x="36"/>
        <item x="473"/>
        <item x="178"/>
        <item x="75"/>
        <item x="529"/>
        <item x="287"/>
        <item x="454"/>
        <item x="7"/>
        <item x="300"/>
        <item x="72"/>
        <item x="548"/>
        <item x="416"/>
        <item x="394"/>
        <item x="525"/>
        <item x="455"/>
        <item x="47"/>
        <item x="344"/>
        <item x="54"/>
        <item x="490"/>
        <item x="111"/>
        <item x="418"/>
        <item x="8"/>
        <item x="463"/>
        <item x="670"/>
        <item x="252"/>
        <item x="598"/>
        <item x="324"/>
        <item x="327"/>
        <item x="534"/>
        <item x="144"/>
        <item x="415"/>
        <item x="564"/>
        <item x="519"/>
        <item x="117"/>
        <item x="614"/>
        <item x="549"/>
        <item x="453"/>
        <item x="284"/>
        <item x="440"/>
        <item x="568"/>
        <item x="263"/>
        <item x="306"/>
        <item x="664"/>
        <item x="195"/>
        <item x="62"/>
        <item x="214"/>
        <item x="645"/>
        <item x="296"/>
        <item x="430"/>
        <item x="161"/>
        <item x="551"/>
        <item x="218"/>
        <item t="default"/>
      </items>
    </pivotField>
    <pivotField numFmtId="164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axis="axisPage" multipleItemSelectionAllowed="1" showAll="0">
      <items count="21">
        <item x="19"/>
        <item x="15"/>
        <item h="1" x="18"/>
        <item h="1" x="12"/>
        <item h="1" x="0"/>
        <item h="1" x="3"/>
        <item h="1" x="9"/>
        <item h="1" x="2"/>
        <item h="1" x="1"/>
        <item h="1" x="5"/>
        <item h="1" x="10"/>
        <item h="1" x="16"/>
        <item h="1" x="11"/>
        <item h="1" x="6"/>
        <item h="1" x="7"/>
        <item h="1" x="14"/>
        <item h="1" x="8"/>
        <item h="1" x="13"/>
        <item h="1" x="17"/>
        <item h="1" x="4"/>
        <item t="default"/>
      </items>
    </pivotField>
    <pivotField showAll="0">
      <items count="435">
        <item x="221"/>
        <item x="46"/>
        <item x="393"/>
        <item x="420"/>
        <item x="370"/>
        <item x="374"/>
        <item x="199"/>
        <item x="254"/>
        <item x="77"/>
        <item x="2"/>
        <item x="217"/>
        <item x="58"/>
        <item x="313"/>
        <item x="109"/>
        <item x="316"/>
        <item x="258"/>
        <item x="261"/>
        <item x="431"/>
        <item x="209"/>
        <item x="384"/>
        <item x="303"/>
        <item x="26"/>
        <item x="71"/>
        <item x="413"/>
        <item x="327"/>
        <item x="225"/>
        <item x="291"/>
        <item x="139"/>
        <item x="369"/>
        <item x="51"/>
        <item x="383"/>
        <item x="143"/>
        <item x="257"/>
        <item x="23"/>
        <item x="344"/>
        <item x="188"/>
        <item x="66"/>
        <item x="300"/>
        <item x="152"/>
        <item x="364"/>
        <item x="149"/>
        <item x="41"/>
        <item x="412"/>
        <item x="140"/>
        <item x="361"/>
        <item x="198"/>
        <item x="147"/>
        <item x="328"/>
        <item x="336"/>
        <item x="253"/>
        <item x="250"/>
        <item x="229"/>
        <item x="164"/>
        <item x="125"/>
        <item x="175"/>
        <item x="387"/>
        <item x="35"/>
        <item x="158"/>
        <item x="242"/>
        <item x="322"/>
        <item x="62"/>
        <item x="276"/>
        <item x="367"/>
        <item x="88"/>
        <item x="256"/>
        <item x="131"/>
        <item x="154"/>
        <item x="87"/>
        <item x="246"/>
        <item x="203"/>
        <item x="241"/>
        <item x="366"/>
        <item x="315"/>
        <item x="248"/>
        <item x="372"/>
        <item x="247"/>
        <item x="214"/>
        <item x="259"/>
        <item x="409"/>
        <item x="428"/>
        <item x="432"/>
        <item x="430"/>
        <item x="222"/>
        <item x="397"/>
        <item x="286"/>
        <item x="298"/>
        <item x="290"/>
        <item x="238"/>
        <item x="389"/>
        <item x="157"/>
        <item x="197"/>
        <item x="407"/>
        <item x="239"/>
        <item x="201"/>
        <item x="93"/>
        <item x="27"/>
        <item x="113"/>
        <item x="65"/>
        <item x="3"/>
        <item x="231"/>
        <item x="105"/>
        <item x="219"/>
        <item x="192"/>
        <item x="347"/>
        <item x="378"/>
        <item x="287"/>
        <item x="323"/>
        <item x="94"/>
        <item x="317"/>
        <item x="260"/>
        <item x="79"/>
        <item x="29"/>
        <item x="100"/>
        <item x="334"/>
        <item x="76"/>
        <item x="330"/>
        <item x="124"/>
        <item x="295"/>
        <item x="132"/>
        <item x="82"/>
        <item x="305"/>
        <item x="56"/>
        <item x="329"/>
        <item x="245"/>
        <item x="43"/>
        <item x="399"/>
        <item x="186"/>
        <item x="283"/>
        <item x="111"/>
        <item x="57"/>
        <item x="308"/>
        <item x="269"/>
        <item x="137"/>
        <item x="417"/>
        <item x="178"/>
        <item x="249"/>
        <item x="296"/>
        <item x="156"/>
        <item x="30"/>
        <item x="97"/>
        <item x="350"/>
        <item x="15"/>
        <item x="339"/>
        <item x="96"/>
        <item x="81"/>
        <item x="191"/>
        <item x="61"/>
        <item x="146"/>
        <item x="352"/>
        <item x="255"/>
        <item x="162"/>
        <item x="181"/>
        <item x="34"/>
        <item x="155"/>
        <item x="182"/>
        <item x="306"/>
        <item x="45"/>
        <item x="271"/>
        <item x="170"/>
        <item x="232"/>
        <item x="386"/>
        <item x="52"/>
        <item x="228"/>
        <item x="204"/>
        <item x="38"/>
        <item x="382"/>
        <item x="362"/>
        <item x="348"/>
        <item x="429"/>
        <item x="356"/>
        <item x="142"/>
        <item x="208"/>
        <item x="18"/>
        <item x="267"/>
        <item x="320"/>
        <item x="402"/>
        <item x="284"/>
        <item x="321"/>
        <item x="99"/>
        <item x="424"/>
        <item x="324"/>
        <item x="340"/>
        <item x="312"/>
        <item x="202"/>
        <item x="297"/>
        <item x="380"/>
        <item x="278"/>
        <item x="319"/>
        <item x="282"/>
        <item x="54"/>
        <item x="17"/>
        <item x="307"/>
        <item x="223"/>
        <item x="47"/>
        <item x="233"/>
        <item x="279"/>
        <item x="275"/>
        <item x="177"/>
        <item x="14"/>
        <item x="358"/>
        <item x="388"/>
        <item x="37"/>
        <item x="365"/>
        <item x="363"/>
        <item x="345"/>
        <item x="266"/>
        <item x="130"/>
        <item x="392"/>
        <item x="190"/>
        <item x="136"/>
        <item x="73"/>
        <item x="1"/>
        <item x="277"/>
        <item x="160"/>
        <item x="288"/>
        <item x="133"/>
        <item x="166"/>
        <item x="390"/>
        <item x="243"/>
        <item x="395"/>
        <item x="285"/>
        <item x="396"/>
        <item x="234"/>
        <item x="53"/>
        <item x="39"/>
        <item x="108"/>
        <item x="44"/>
        <item x="332"/>
        <item x="338"/>
        <item x="103"/>
        <item x="163"/>
        <item x="180"/>
        <item x="116"/>
        <item x="237"/>
        <item x="265"/>
        <item x="331"/>
        <item x="22"/>
        <item x="110"/>
        <item x="422"/>
        <item x="120"/>
        <item x="263"/>
        <item x="138"/>
        <item x="42"/>
        <item x="216"/>
        <item x="375"/>
        <item x="220"/>
        <item x="117"/>
        <item x="326"/>
        <item x="176"/>
        <item x="224"/>
        <item x="226"/>
        <item x="102"/>
        <item x="405"/>
        <item x="335"/>
        <item x="90"/>
        <item x="210"/>
        <item x="24"/>
        <item x="262"/>
        <item x="292"/>
        <item x="244"/>
        <item x="205"/>
        <item x="289"/>
        <item x="33"/>
        <item x="187"/>
        <item x="89"/>
        <item x="272"/>
        <item x="0"/>
        <item x="173"/>
        <item x="69"/>
        <item x="36"/>
        <item x="215"/>
        <item x="351"/>
        <item x="104"/>
        <item x="174"/>
        <item x="270"/>
        <item x="32"/>
        <item x="135"/>
        <item x="301"/>
        <item x="179"/>
        <item x="60"/>
        <item x="169"/>
        <item x="80"/>
        <item x="381"/>
        <item x="12"/>
        <item x="101"/>
        <item x="40"/>
        <item x="7"/>
        <item x="325"/>
        <item x="167"/>
        <item x="400"/>
        <item x="337"/>
        <item x="211"/>
        <item x="115"/>
        <item x="403"/>
        <item x="368"/>
        <item x="63"/>
        <item x="426"/>
        <item x="342"/>
        <item x="134"/>
        <item x="8"/>
        <item x="343"/>
        <item x="373"/>
        <item x="11"/>
        <item x="168"/>
        <item x="236"/>
        <item x="95"/>
        <item x="268"/>
        <item x="151"/>
        <item x="91"/>
        <item x="385"/>
        <item x="150"/>
        <item x="119"/>
        <item x="20"/>
        <item x="126"/>
        <item x="84"/>
        <item x="144"/>
        <item x="294"/>
        <item x="406"/>
        <item x="240"/>
        <item x="314"/>
        <item x="59"/>
        <item x="280"/>
        <item x="5"/>
        <item x="274"/>
        <item x="194"/>
        <item x="172"/>
        <item x="67"/>
        <item x="355"/>
        <item x="112"/>
        <item x="114"/>
        <item x="55"/>
        <item x="293"/>
        <item x="48"/>
        <item x="118"/>
        <item x="121"/>
        <item x="189"/>
        <item x="235"/>
        <item x="74"/>
        <item x="391"/>
        <item x="148"/>
        <item x="107"/>
        <item x="21"/>
        <item x="421"/>
        <item x="354"/>
        <item x="302"/>
        <item x="359"/>
        <item x="398"/>
        <item x="193"/>
        <item x="252"/>
        <item x="49"/>
        <item x="31"/>
        <item x="341"/>
        <item x="165"/>
        <item x="9"/>
        <item x="13"/>
        <item x="64"/>
        <item x="153"/>
        <item x="414"/>
        <item x="376"/>
        <item x="129"/>
        <item x="141"/>
        <item x="213"/>
        <item x="25"/>
        <item x="83"/>
        <item x="86"/>
        <item x="299"/>
        <item x="70"/>
        <item x="433"/>
        <item x="309"/>
        <item x="184"/>
        <item x="418"/>
        <item x="185"/>
        <item x="281"/>
        <item x="423"/>
        <item x="145"/>
        <item x="394"/>
        <item x="161"/>
        <item x="122"/>
        <item x="310"/>
        <item x="318"/>
        <item x="379"/>
        <item x="408"/>
        <item x="333"/>
        <item x="401"/>
        <item x="230"/>
        <item x="349"/>
        <item x="171"/>
        <item x="68"/>
        <item x="123"/>
        <item x="28"/>
        <item x="85"/>
        <item x="218"/>
        <item x="206"/>
        <item x="200"/>
        <item x="159"/>
        <item x="78"/>
        <item x="98"/>
        <item x="360"/>
        <item x="264"/>
        <item x="72"/>
        <item x="212"/>
        <item x="128"/>
        <item x="311"/>
        <item x="346"/>
        <item x="304"/>
        <item x="427"/>
        <item x="377"/>
        <item x="4"/>
        <item x="106"/>
        <item x="410"/>
        <item x="92"/>
        <item x="273"/>
        <item x="6"/>
        <item x="183"/>
        <item x="251"/>
        <item x="207"/>
        <item x="19"/>
        <item x="411"/>
        <item x="196"/>
        <item x="353"/>
        <item x="404"/>
        <item x="75"/>
        <item x="419"/>
        <item x="195"/>
        <item x="16"/>
        <item x="415"/>
        <item x="416"/>
        <item x="50"/>
        <item x="371"/>
        <item x="10"/>
        <item x="127"/>
        <item x="227"/>
        <item x="357"/>
        <item x="425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2">
    <field x="10"/>
    <field x="8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pageFields count="1">
    <pageField fld="6" hier="-1"/>
  </pageFields>
  <dataFields count="1">
    <dataField name="Сумма по полю сумма чека" fld="4" baseField="0" baseItem="0"/>
  </dataFields>
  <formats count="13">
    <format dxfId="136">
      <pivotArea type="all" dataOnly="0" outline="0" fieldPosition="0"/>
    </format>
    <format dxfId="135">
      <pivotArea outline="0" collapsedLevelsAreSubtotals="1" fieldPosition="0"/>
    </format>
    <format dxfId="134">
      <pivotArea field="10" type="button" dataOnly="0" labelOnly="1" outline="0" axis="axisRow" fieldPosition="0"/>
    </format>
    <format dxfId="133">
      <pivotArea dataOnly="0" labelOnly="1" fieldPosition="0">
        <references count="1">
          <reference field="10" count="2">
            <x v="1"/>
            <x v="2"/>
          </reference>
        </references>
      </pivotArea>
    </format>
    <format dxfId="132">
      <pivotArea dataOnly="0" labelOnly="1" grandRow="1" outline="0" fieldPosition="0"/>
    </format>
    <format dxfId="131">
      <pivotArea dataOnly="0" labelOnly="1" fieldPosition="0">
        <references count="2">
          <reference field="8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10" count="1" selected="0">
            <x v="1"/>
          </reference>
        </references>
      </pivotArea>
    </format>
    <format dxfId="130">
      <pivotArea dataOnly="0" labelOnly="1" fieldPosition="0">
        <references count="2">
          <reference field="8" count="5">
            <x v="1"/>
            <x v="2"/>
            <x v="3"/>
            <x v="4"/>
            <x v="5"/>
          </reference>
          <reference field="10" count="1" selected="0">
            <x v="2"/>
          </reference>
        </references>
      </pivotArea>
    </format>
    <format dxfId="129">
      <pivotArea dataOnly="0" labelOnly="1" outline="0" axis="axisValues" fieldPosition="0"/>
    </format>
    <format dxfId="128">
      <pivotArea collapsedLevelsAreSubtotals="1" fieldPosition="0">
        <references count="1">
          <reference field="10" count="1">
            <x v="1"/>
          </reference>
        </references>
      </pivotArea>
    </format>
    <format dxfId="127">
      <pivotArea collapsedLevelsAreSubtotals="1" fieldPosition="0">
        <references count="2">
          <reference field="8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10" count="1" selected="0">
            <x v="1"/>
          </reference>
        </references>
      </pivotArea>
    </format>
    <format dxfId="126">
      <pivotArea collapsedLevelsAreSubtotals="1" fieldPosition="0">
        <references count="1">
          <reference field="10" count="1">
            <x v="2"/>
          </reference>
        </references>
      </pivotArea>
    </format>
    <format dxfId="125">
      <pivotArea collapsedLevelsAreSubtotals="1" fieldPosition="0">
        <references count="2">
          <reference field="8" count="5">
            <x v="1"/>
            <x v="2"/>
            <x v="3"/>
            <x v="4"/>
            <x v="5"/>
          </reference>
          <reference field="10" count="1" selected="0">
            <x v="2"/>
          </reference>
        </references>
      </pivotArea>
    </format>
    <format dxfId="124">
      <pivotArea grandRow="1" outline="0" collapsedLevelsAreSubtotals="1" fieldPosition="0"/>
    </format>
  </format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9FE882-97C2-4995-A001-C29E19567542}" name="Сводная таблица3" cacheId="1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0">
  <location ref="A3:B24" firstHeaderRow="1" firstDataRow="1" firstDataCol="1"/>
  <pivotFields count="12">
    <pivotField showAll="0"/>
    <pivotField showAll="0"/>
    <pivotField showAll="0"/>
    <pivotField showAll="0"/>
    <pivotField showAll="0"/>
    <pivotField numFmtId="164" showAll="0"/>
    <pivotField axis="axisRow" showAll="0" sortType="descending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</pivotFields>
  <rowFields count="1">
    <field x="6"/>
  </rowFields>
  <rowItems count="21">
    <i>
      <x v="10"/>
    </i>
    <i>
      <x v="18"/>
    </i>
    <i>
      <x/>
    </i>
    <i>
      <x v="7"/>
    </i>
    <i>
      <x v="15"/>
    </i>
    <i>
      <x v="3"/>
    </i>
    <i>
      <x v="4"/>
    </i>
    <i>
      <x v="9"/>
    </i>
    <i>
      <x v="13"/>
    </i>
    <i>
      <x v="14"/>
    </i>
    <i>
      <x v="1"/>
    </i>
    <i>
      <x v="12"/>
    </i>
    <i>
      <x v="11"/>
    </i>
    <i>
      <x v="2"/>
    </i>
    <i>
      <x v="6"/>
    </i>
    <i>
      <x v="16"/>
    </i>
    <i>
      <x v="8"/>
    </i>
    <i>
      <x v="5"/>
    </i>
    <i>
      <x v="19"/>
    </i>
    <i>
      <x v="17"/>
    </i>
    <i t="grand">
      <x/>
    </i>
  </rowItems>
  <colItems count="1">
    <i/>
  </colItems>
  <dataFields count="1">
    <dataField name="Среднее по полю Выгода" fld="10" subtotal="average" baseField="6" baseItem="0" numFmtId="9"/>
  </dataFields>
  <formats count="6">
    <format dxfId="123">
      <pivotArea collapsedLevelsAreSubtotals="1" fieldPosition="0">
        <references count="1">
          <reference field="6" count="19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122">
      <pivotArea grandRow="1" outline="0" collapsedLevelsAreSubtotals="1" fieldPosition="0"/>
    </format>
    <format dxfId="121">
      <pivotArea collapsedLevelsAreSubtotals="1" fieldPosition="0">
        <references count="1">
          <reference field="6" count="1">
            <x v="0"/>
          </reference>
        </references>
      </pivotArea>
    </format>
    <format dxfId="120">
      <pivotArea collapsedLevelsAreSubtotals="1" fieldPosition="0">
        <references count="1">
          <reference field="6" count="0"/>
        </references>
      </pivotArea>
    </format>
    <format dxfId="119">
      <pivotArea dataOnly="0" labelOnly="1" fieldPosition="0">
        <references count="1">
          <reference field="6" count="0"/>
        </references>
      </pivotArea>
    </format>
    <format dxfId="118">
      <pivotArea outline="0" collapsedLevelsAreSubtotals="1" fieldPosition="0"/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7"/>
          </reference>
        </references>
      </pivotArea>
    </chartFormat>
    <chartFormat chart="9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17"/>
          </reference>
        </references>
      </pivotArea>
    </chartFormat>
  </chartFormats>
  <pivotTableStyleInfo name="PivotStyleDark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80A990-03A3-48EB-8D0A-84C164AAB2BC}" name="Сводная таблица4" cacheId="1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5" rowHeaderCaption="Продуктовая сеть">
  <location ref="B3:C24" firstHeaderRow="1" firstDataRow="1" firstDataCol="1"/>
  <pivotFields count="12">
    <pivotField showAll="0"/>
    <pivotField showAll="0"/>
    <pivotField showAll="0"/>
    <pivotField showAll="0"/>
    <pivotField dataField="1" showAll="0"/>
    <pivotField numFmtId="164" showAll="0"/>
    <pivotField axis="axisRow" showAll="0" sortType="descending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</pivotFields>
  <rowFields count="1">
    <field x="6"/>
  </rowFields>
  <rowItems count="21">
    <i>
      <x v="15"/>
    </i>
    <i>
      <x v="6"/>
    </i>
    <i>
      <x v="14"/>
    </i>
    <i>
      <x v="19"/>
    </i>
    <i>
      <x v="5"/>
    </i>
    <i>
      <x v="7"/>
    </i>
    <i>
      <x v="1"/>
    </i>
    <i>
      <x v="18"/>
    </i>
    <i>
      <x v="4"/>
    </i>
    <i>
      <x v="13"/>
    </i>
    <i>
      <x v="12"/>
    </i>
    <i>
      <x v="10"/>
    </i>
    <i>
      <x v="11"/>
    </i>
    <i>
      <x/>
    </i>
    <i>
      <x v="16"/>
    </i>
    <i>
      <x v="9"/>
    </i>
    <i>
      <x v="8"/>
    </i>
    <i>
      <x v="2"/>
    </i>
    <i>
      <x v="17"/>
    </i>
    <i>
      <x v="3"/>
    </i>
    <i t="grand">
      <x/>
    </i>
  </rowItems>
  <colItems count="1">
    <i/>
  </colItems>
  <dataFields count="1">
    <dataField name="GMV" fld="4" baseField="0" baseItem="0"/>
  </dataFields>
  <formats count="8">
    <format dxfId="117">
      <pivotArea collapsedLevelsAreSubtotals="1" fieldPosition="0">
        <references count="1">
          <reference field="6" count="0"/>
        </references>
      </pivotArea>
    </format>
    <format dxfId="116">
      <pivotArea grandRow="1" outline="0" collapsedLevelsAreSubtotals="1" fieldPosition="0"/>
    </format>
    <format dxfId="115">
      <pivotArea type="all" dataOnly="0" outline="0" fieldPosition="0"/>
    </format>
    <format dxfId="114">
      <pivotArea outline="0" collapsedLevelsAreSubtotals="1" fieldPosition="0"/>
    </format>
    <format dxfId="113">
      <pivotArea field="6" type="button" dataOnly="0" labelOnly="1" outline="0" axis="axisRow" fieldPosition="0"/>
    </format>
    <format dxfId="112">
      <pivotArea dataOnly="0" labelOnly="1" fieldPosition="0">
        <references count="1">
          <reference field="6" count="0"/>
        </references>
      </pivotArea>
    </format>
    <format dxfId="111">
      <pivotArea dataOnly="0" labelOnly="1" grandRow="1" outline="0" fieldPosition="0"/>
    </format>
    <format dxfId="110">
      <pivotArea dataOnly="0" labelOnly="1" outline="0" axis="axisValues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081B77-E4C6-4ACC-9FA0-2C8CC4E5F554}" name="Сводная таблица1" cacheId="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6" rowHeaderCaption="Поставщик товара">
  <location ref="A3:B82" firstHeaderRow="1" firstDataRow="1" firstDataCol="1"/>
  <pivotFields count="16"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axis="axisRow"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dataField="1" showAll="0"/>
    <pivotField showAll="0"/>
    <pivotField showAll="0"/>
    <pivotField showAll="0"/>
  </pivotFields>
  <rowFields count="1">
    <field x="11"/>
  </rowFields>
  <rowItems count="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 t="grand">
      <x/>
    </i>
  </rowItems>
  <colItems count="1">
    <i/>
  </colItems>
  <dataFields count="1">
    <dataField name="Сумма по полю Средняя стоимость в категории по поставщику" fld="12" baseField="0" baseItem="0" numFmtId="167"/>
  </dataFields>
  <formats count="12">
    <format dxfId="109">
      <pivotArea type="all" dataOnly="0" outline="0" fieldPosition="0"/>
    </format>
    <format dxfId="108">
      <pivotArea outline="0" collapsedLevelsAreSubtotals="1" fieldPosition="0"/>
    </format>
    <format dxfId="107">
      <pivotArea field="11" type="button" dataOnly="0" labelOnly="1" outline="0" axis="axisRow" fieldPosition="0"/>
    </format>
    <format dxfId="106">
      <pivotArea dataOnly="0" labelOnly="1" fieldPosition="0">
        <references count="1">
          <reference field="1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5">
      <pivotArea dataOnly="0" labelOnly="1" fieldPosition="0">
        <references count="1">
          <reference field="11" count="28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</reference>
        </references>
      </pivotArea>
    </format>
    <format dxfId="104">
      <pivotArea dataOnly="0" labelOnly="1" grandRow="1" outline="0" fieldPosition="0"/>
    </format>
    <format dxfId="103">
      <pivotArea dataOnly="0" labelOnly="1" outline="0" axis="axisValues" fieldPosition="0"/>
    </format>
    <format dxfId="102">
      <pivotArea field="11" type="button" dataOnly="0" labelOnly="1" outline="0" axis="axisRow" fieldPosition="0"/>
    </format>
    <format dxfId="101">
      <pivotArea dataOnly="0" labelOnly="1" outline="0" axis="axisValues" fieldPosition="0"/>
    </format>
    <format dxfId="100">
      <pivotArea field="11" type="button" dataOnly="0" labelOnly="1" outline="0" axis="axisRow" fieldPosition="0"/>
    </format>
    <format dxfId="99">
      <pivotArea dataOnly="0" labelOnly="1" outline="0" axis="axisValues" fieldPosition="0"/>
    </format>
    <format dxfId="98">
      <pivotArea outline="0" collapsedLevelsAreSubtotals="1" fieldPosition="0"/>
    </format>
  </formats>
  <chartFormats count="2"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8CF68D-BA02-4AB8-B458-51633F824647}" name="Сводная таблица2" cacheId="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7">
  <location ref="A3:B82" firstHeaderRow="1" firstDataRow="1" firstDataCol="1"/>
  <pivotFields count="16">
    <pivotField showAll="0"/>
    <pivotField showAll="0"/>
    <pivotField showAll="0"/>
    <pivotField showAll="0"/>
    <pivotField dataField="1" showAll="0"/>
    <pivotField numFmtId="14" showAll="0"/>
    <pivotField showAll="0"/>
    <pivotField showAll="0"/>
    <pivotField showAll="0"/>
    <pivotField showAll="0"/>
    <pivotField showAll="0"/>
    <pivotField axis="axisRow"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showAll="0"/>
    <pivotField showAll="0"/>
    <pivotField showAll="0"/>
    <pivotField showAll="0"/>
  </pivotFields>
  <rowFields count="1">
    <field x="11"/>
  </rowFields>
  <rowItems count="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 t="grand">
      <x/>
    </i>
  </rowItems>
  <colItems count="1">
    <i/>
  </colItems>
  <dataFields count="1">
    <dataField name="Сумма по полю сумма чека" fld="4" baseField="0" baseItem="0" numFmtId="1"/>
  </dataFields>
  <formats count="8">
    <format dxfId="97">
      <pivotArea type="all" dataOnly="0" outline="0" fieldPosition="0"/>
    </format>
    <format dxfId="96">
      <pivotArea outline="0" collapsedLevelsAreSubtotals="1" fieldPosition="0"/>
    </format>
    <format dxfId="95">
      <pivotArea field="11" type="button" dataOnly="0" labelOnly="1" outline="0" axis="axisRow" fieldPosition="0"/>
    </format>
    <format dxfId="94">
      <pivotArea dataOnly="0" labelOnly="1" fieldPosition="0">
        <references count="1">
          <reference field="1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93">
      <pivotArea dataOnly="0" labelOnly="1" fieldPosition="0">
        <references count="1">
          <reference field="11" count="28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</reference>
        </references>
      </pivotArea>
    </format>
    <format dxfId="92">
      <pivotArea dataOnly="0" labelOnly="1" grandRow="1" outline="0" fieldPosition="0"/>
    </format>
    <format dxfId="91">
      <pivotArea dataOnly="0" labelOnly="1" outline="0" axis="axisValues" fieldPosition="0"/>
    </format>
    <format dxfId="90">
      <pivotArea outline="0" collapsedLevelsAreSubtotals="1" fieldPosition="0"/>
    </format>
  </formats>
  <chartFormats count="2"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C9927D-02F9-4471-9540-BFCDE6A01580}" name="Сводная таблица3" cacheId="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6" rowHeaderCaption="Категории товара">
  <location ref="A3:B24" firstHeaderRow="1" firstDataRow="1" firstDataCol="1"/>
  <pivotFields count="16">
    <pivotField showAll="0"/>
    <pivotField showAll="0"/>
    <pivotField showAll="0"/>
    <pivotField showAll="0"/>
    <pivotField dataField="1" showAll="0"/>
    <pivotField numFmtId="14" showAll="0"/>
    <pivotField showAll="0"/>
    <pivotField showAll="0"/>
    <pivotField axis="axisRow"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Сумма по полю сумма чека" fld="4" baseField="8" baseItem="0" numFmtId="167"/>
  </dataFields>
  <formats count="7">
    <format dxfId="89">
      <pivotArea type="all" dataOnly="0" outline="0" fieldPosition="0"/>
    </format>
    <format dxfId="88">
      <pivotArea outline="0" collapsedLevelsAreSubtotals="1" fieldPosition="0"/>
    </format>
    <format dxfId="87">
      <pivotArea field="8" type="button" dataOnly="0" labelOnly="1" outline="0" axis="axisRow" fieldPosition="0"/>
    </format>
    <format dxfId="86">
      <pivotArea dataOnly="0" labelOnly="1" fieldPosition="0">
        <references count="1">
          <reference field="8" count="0"/>
        </references>
      </pivotArea>
    </format>
    <format dxfId="85">
      <pivotArea dataOnly="0" labelOnly="1" grandRow="1" outline="0" fieldPosition="0"/>
    </format>
    <format dxfId="84">
      <pivotArea dataOnly="0" labelOnly="1" outline="0" axis="axisValues" fieldPosition="0"/>
    </format>
    <format dxfId="83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E8DB19-28B8-4854-975C-6081E036CBA2}" name="Сводная таблица4" cacheId="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8" rowHeaderCaption="Категория товара">
  <location ref="A3:B24" firstHeaderRow="1" firstDataRow="1" firstDataCol="1"/>
  <pivotFields count="16">
    <pivotField showAll="0"/>
    <pivotField showAll="0"/>
    <pivotField showAll="0"/>
    <pivotField dataField="1" showAll="0"/>
    <pivotField showAll="0"/>
    <pivotField numFmtId="14" showAll="0"/>
    <pivotField showAll="0"/>
    <pivotField showAll="0"/>
    <pivotField axis="axisRow"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Среднее по полю кол-во штук в чеке" fld="3" subtotal="average" baseField="8" baseItem="0" numFmtId="1"/>
  </dataFields>
  <formats count="7">
    <format dxfId="82">
      <pivotArea type="all" dataOnly="0" outline="0" fieldPosition="0"/>
    </format>
    <format dxfId="81">
      <pivotArea outline="0" collapsedLevelsAreSubtotals="1" fieldPosition="0"/>
    </format>
    <format dxfId="80">
      <pivotArea field="8" type="button" dataOnly="0" labelOnly="1" outline="0" axis="axisRow" fieldPosition="0"/>
    </format>
    <format dxfId="79">
      <pivotArea dataOnly="0" labelOnly="1" fieldPosition="0">
        <references count="1">
          <reference field="8" count="0"/>
        </references>
      </pivotArea>
    </format>
    <format dxfId="78">
      <pivotArea dataOnly="0" labelOnly="1" grandRow="1" outline="0" fieldPosition="0"/>
    </format>
    <format dxfId="77">
      <pivotArea dataOnly="0" labelOnly="1" outline="0" axis="axisValues" fieldPosition="0"/>
    </format>
    <format dxfId="76">
      <pivotArea outline="0" collapsedLevelsAreSubtotals="1" fieldPosition="0"/>
    </format>
  </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A4CE79-E367-495E-A19D-16E8D70D1D44}" name="Сводная таблица2" cacheId="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6" rowHeaderCaption="Страна">
  <location ref="A3:B10" firstHeaderRow="1" firstDataRow="1" firstDataCol="1"/>
  <pivotFields count="16">
    <pivotField showAll="0"/>
    <pivotField showAll="0"/>
    <pivotField showAll="0"/>
    <pivotField showAll="0"/>
    <pivotField dataField="1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7">
        <item x="0"/>
        <item x="5"/>
        <item x="1"/>
        <item x="4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5"/>
  </rowFields>
  <rowItems count="7">
    <i>
      <x v="2"/>
    </i>
    <i>
      <x v="3"/>
    </i>
    <i>
      <x v="4"/>
    </i>
    <i>
      <x v="5"/>
    </i>
    <i>
      <x/>
    </i>
    <i>
      <x v="1"/>
    </i>
    <i t="grand">
      <x/>
    </i>
  </rowItems>
  <colItems count="1">
    <i/>
  </colItems>
  <dataFields count="1">
    <dataField name="Сумма по полю сумма чека" fld="4" baseField="15" baseItem="0" numFmtId="168"/>
  </dataFields>
  <formats count="7">
    <format dxfId="75">
      <pivotArea type="all" dataOnly="0" outline="0" fieldPosition="0"/>
    </format>
    <format dxfId="74">
      <pivotArea outline="0" collapsedLevelsAreSubtotals="1" fieldPosition="0"/>
    </format>
    <format dxfId="73">
      <pivotArea field="15" type="button" dataOnly="0" labelOnly="1" outline="0" axis="axisRow" fieldPosition="0"/>
    </format>
    <format dxfId="72">
      <pivotArea dataOnly="0" labelOnly="1" fieldPosition="0">
        <references count="1">
          <reference field="15" count="0"/>
        </references>
      </pivotArea>
    </format>
    <format dxfId="71">
      <pivotArea dataOnly="0" labelOnly="1" grandRow="1" outline="0" fieldPosition="0"/>
    </format>
    <format dxfId="70">
      <pivotArea dataOnly="0" labelOnly="1" outline="0" axis="axisValues" fieldPosition="0"/>
    </format>
    <format dxfId="69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74C592-95EF-4247-91E1-F50676816EFF}" name="Сводная таблица1" cacheId="3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5">
  <location ref="A3:B10" firstHeaderRow="1" firstDataRow="1" firstDataCol="1"/>
  <pivotFields count="12">
    <pivotField dataField="1" showAll="0"/>
    <pivotField showAll="0"/>
    <pivotField showAll="0"/>
    <pivotField showAll="0"/>
    <pivotField numFmtId="164" showAll="0"/>
    <pivotField showAll="0"/>
    <pivotField axis="axisRow" showAll="0" sortType="descending">
      <items count="7">
        <item x="1"/>
        <item x="5"/>
        <item x="2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1" showAll="0"/>
    <pivotField showAll="0"/>
    <pivotField showAll="0"/>
    <pivotField showAll="0"/>
  </pivotFields>
  <rowFields count="1">
    <field x="6"/>
  </rowFields>
  <rowItems count="7">
    <i>
      <x v="2"/>
    </i>
    <i>
      <x v="4"/>
    </i>
    <i>
      <x v="5"/>
    </i>
    <i>
      <x v="3"/>
    </i>
    <i>
      <x/>
    </i>
    <i>
      <x v="1"/>
    </i>
    <i t="grand">
      <x/>
    </i>
  </rowItems>
  <colItems count="1">
    <i/>
  </colItems>
  <dataFields count="1">
    <dataField name="Количество по полю id клиента" fld="0" subtotal="count" baseField="6" baseItem="0" numFmtId="1"/>
  </dataFields>
  <formats count="9">
    <format dxfId="50">
      <pivotArea type="all" dataOnly="0" outline="0" fieldPosition="0"/>
    </format>
    <format dxfId="49">
      <pivotArea outline="0" collapsedLevelsAreSubtotals="1" fieldPosition="0"/>
    </format>
    <format dxfId="48">
      <pivotArea field="6" type="button" dataOnly="0" labelOnly="1" outline="0" axis="axisRow" fieldPosition="0"/>
    </format>
    <format dxfId="47">
      <pivotArea dataOnly="0" labelOnly="1" fieldPosition="0">
        <references count="1">
          <reference field="6" count="0"/>
        </references>
      </pivotArea>
    </format>
    <format dxfId="46">
      <pivotArea dataOnly="0" labelOnly="1" grandRow="1" outline="0" fieldPosition="0"/>
    </format>
    <format dxfId="45">
      <pivotArea dataOnly="0" labelOnly="1" outline="0" axis="axisValues" fieldPosition="0"/>
    </format>
    <format dxfId="44">
      <pivotArea field="6" type="button" dataOnly="0" labelOnly="1" outline="0" axis="axisRow" fieldPosition="0"/>
    </format>
    <format dxfId="43">
      <pivotArea dataOnly="0" labelOnly="1" outline="0" axis="axisValues" fieldPosition="0"/>
    </format>
    <format dxfId="42">
      <pivotArea outline="0" collapsedLevelsAreSubtotals="1" fieldPosition="0"/>
    </format>
  </formats>
  <chartFormats count="2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912AF4-2126-4396-B538-4EB8EAF81FAB}" name="Сводная таблица1" cacheId="3" applyNumberFormats="0" applyBorderFormats="0" applyFontFormats="0" applyPatternFormats="0" applyAlignmentFormats="0" applyWidthHeightFormats="1" dataCaption="Значения" updatedVersion="8" minRefreshableVersion="3" useAutoFormatting="1" pageWrap="3" itemPrintTitles="1" createdVersion="8" indent="0" outline="1" outlineData="1" multipleFieldFilters="0" chartFormat="15">
  <location ref="A3:B438" firstHeaderRow="1" firstDataRow="1" firstDataCol="1"/>
  <pivotFields count="12">
    <pivotField dataField="1" showAll="0"/>
    <pivotField showAll="0"/>
    <pivotField showAll="0"/>
    <pivotField showAll="0"/>
    <pivotField numFmtId="164" showAll="0"/>
    <pivotField showAll="0"/>
    <pivotField showAll="0"/>
    <pivotField axis="axisRow" numFmtId="1" showAll="0">
      <items count="436">
        <item m="1" x="434"/>
        <item x="227"/>
        <item x="129"/>
        <item x="30"/>
        <item x="49"/>
        <item x="88"/>
        <item x="5"/>
        <item x="223"/>
        <item x="43"/>
        <item x="431"/>
        <item x="31"/>
        <item x="247"/>
        <item x="352"/>
        <item x="198"/>
        <item x="419"/>
        <item x="312"/>
        <item x="246"/>
        <item x="141"/>
        <item x="396"/>
        <item x="275"/>
        <item x="164"/>
        <item x="202"/>
        <item x="216"/>
        <item x="376"/>
        <item x="167"/>
        <item x="369"/>
        <item x="11"/>
        <item x="28"/>
        <item x="295"/>
        <item x="309"/>
        <item x="86"/>
        <item x="1"/>
        <item x="425"/>
        <item x="260"/>
        <item x="22"/>
        <item x="142"/>
        <item x="188"/>
        <item x="92"/>
        <item x="245"/>
        <item x="96"/>
        <item x="381"/>
        <item x="433"/>
        <item x="270"/>
        <item x="191"/>
        <item x="379"/>
        <item x="308"/>
        <item x="110"/>
        <item x="108"/>
        <item x="408"/>
        <item x="274"/>
        <item x="210"/>
        <item x="54"/>
        <item x="320"/>
        <item x="259"/>
        <item x="15"/>
        <item x="106"/>
        <item x="144"/>
        <item x="344"/>
        <item x="239"/>
        <item x="196"/>
        <item x="173"/>
        <item x="288"/>
        <item x="100"/>
        <item x="97"/>
        <item x="46"/>
        <item x="406"/>
        <item x="236"/>
        <item x="424"/>
        <item x="68"/>
        <item x="310"/>
        <item x="139"/>
        <item x="262"/>
        <item x="98"/>
        <item x="109"/>
        <item x="17"/>
        <item x="387"/>
        <item x="136"/>
        <item x="278"/>
        <item x="303"/>
        <item x="359"/>
        <item x="134"/>
        <item x="325"/>
        <item x="89"/>
        <item x="304"/>
        <item x="77"/>
        <item x="149"/>
        <item x="104"/>
        <item x="249"/>
        <item x="293"/>
        <item x="389"/>
        <item x="29"/>
        <item x="416"/>
        <item x="165"/>
        <item x="217"/>
        <item x="276"/>
        <item x="60"/>
        <item x="155"/>
        <item x="225"/>
        <item x="337"/>
        <item x="199"/>
        <item x="261"/>
        <item x="266"/>
        <item x="145"/>
        <item x="286"/>
        <item x="367"/>
        <item x="263"/>
        <item x="39"/>
        <item x="13"/>
        <item x="118"/>
        <item x="111"/>
        <item x="85"/>
        <item x="200"/>
        <item x="27"/>
        <item x="258"/>
        <item x="330"/>
        <item x="299"/>
        <item x="357"/>
        <item x="152"/>
        <item x="62"/>
        <item x="341"/>
        <item x="313"/>
        <item x="25"/>
        <item x="201"/>
        <item x="128"/>
        <item x="327"/>
        <item x="215"/>
        <item x="231"/>
        <item x="156"/>
        <item x="178"/>
        <item x="83"/>
        <item x="120"/>
        <item x="280"/>
        <item x="317"/>
        <item x="205"/>
        <item x="214"/>
        <item x="18"/>
        <item x="90"/>
        <item x="405"/>
        <item x="257"/>
        <item x="301"/>
        <item x="420"/>
        <item x="94"/>
        <item x="323"/>
        <item x="375"/>
        <item x="353"/>
        <item x="244"/>
        <item x="195"/>
        <item x="171"/>
        <item x="277"/>
        <item x="414"/>
        <item x="147"/>
        <item x="388"/>
        <item x="122"/>
        <item x="33"/>
        <item x="417"/>
        <item x="253"/>
        <item x="41"/>
        <item x="241"/>
        <item x="138"/>
        <item x="358"/>
        <item x="56"/>
        <item x="125"/>
        <item x="42"/>
        <item x="338"/>
        <item x="328"/>
        <item x="74"/>
        <item x="237"/>
        <item x="284"/>
        <item x="133"/>
        <item x="345"/>
        <item x="311"/>
        <item x="224"/>
        <item x="362"/>
        <item x="415"/>
        <item x="169"/>
        <item x="212"/>
        <item x="186"/>
        <item x="170"/>
        <item x="404"/>
        <item x="219"/>
        <item x="119"/>
        <item x="318"/>
        <item x="123"/>
        <item x="130"/>
        <item x="197"/>
        <item x="135"/>
        <item x="207"/>
        <item x="126"/>
        <item x="391"/>
        <item x="32"/>
        <item x="190"/>
        <item x="131"/>
        <item x="189"/>
        <item x="267"/>
        <item x="394"/>
        <item x="115"/>
        <item x="137"/>
        <item x="243"/>
        <item x="285"/>
        <item x="71"/>
        <item x="45"/>
        <item x="146"/>
        <item x="427"/>
        <item x="272"/>
        <item x="230"/>
        <item x="84"/>
        <item x="268"/>
        <item x="65"/>
        <item x="287"/>
        <item x="81"/>
        <item x="174"/>
        <item x="9"/>
        <item x="291"/>
        <item x="326"/>
        <item x="377"/>
        <item x="69"/>
        <item x="294"/>
        <item x="251"/>
        <item x="298"/>
        <item x="256"/>
        <item x="112"/>
        <item x="206"/>
        <item x="73"/>
        <item x="16"/>
        <item x="153"/>
        <item x="290"/>
        <item x="370"/>
        <item x="428"/>
        <item x="95"/>
        <item x="172"/>
        <item x="385"/>
        <item x="403"/>
        <item x="300"/>
        <item x="117"/>
        <item x="281"/>
        <item x="386"/>
        <item x="204"/>
        <item x="55"/>
        <item x="20"/>
        <item x="289"/>
        <item x="232"/>
        <item x="176"/>
        <item x="372"/>
        <item x="350"/>
        <item x="0"/>
        <item x="8"/>
        <item x="87"/>
        <item x="346"/>
        <item x="51"/>
        <item x="282"/>
        <item x="410"/>
        <item x="413"/>
        <item x="343"/>
        <item x="161"/>
        <item x="34"/>
        <item x="340"/>
        <item x="47"/>
        <item x="140"/>
        <item x="194"/>
        <item x="430"/>
        <item x="371"/>
        <item x="58"/>
        <item x="78"/>
        <item x="37"/>
        <item x="402"/>
        <item x="265"/>
        <item x="35"/>
        <item x="250"/>
        <item x="19"/>
        <item x="365"/>
        <item x="238"/>
        <item x="363"/>
        <item x="64"/>
        <item x="273"/>
        <item x="398"/>
        <item x="63"/>
        <item x="348"/>
        <item x="373"/>
        <item x="255"/>
        <item x="177"/>
        <item x="242"/>
        <item x="159"/>
        <item x="185"/>
        <item x="132"/>
        <item x="390"/>
        <item x="383"/>
        <item x="432"/>
        <item x="99"/>
        <item x="342"/>
        <item x="409"/>
        <item x="38"/>
        <item x="213"/>
        <item x="347"/>
        <item x="380"/>
        <item x="366"/>
        <item x="116"/>
        <item x="103"/>
        <item x="264"/>
        <item x="101"/>
        <item x="67"/>
        <item x="6"/>
        <item x="66"/>
        <item x="160"/>
        <item x="222"/>
        <item x="400"/>
        <item x="150"/>
        <item x="307"/>
        <item x="80"/>
        <item x="339"/>
        <item x="40"/>
        <item x="154"/>
        <item x="351"/>
        <item x="254"/>
        <item x="378"/>
        <item x="187"/>
        <item x="7"/>
        <item x="252"/>
        <item x="57"/>
        <item x="220"/>
        <item x="395"/>
        <item x="331"/>
        <item x="329"/>
        <item x="59"/>
        <item x="203"/>
        <item x="114"/>
        <item x="48"/>
        <item x="36"/>
        <item x="143"/>
        <item x="407"/>
        <item x="292"/>
        <item x="52"/>
        <item x="105"/>
        <item x="384"/>
        <item x="53"/>
        <item x="221"/>
        <item x="211"/>
        <item x="283"/>
        <item x="361"/>
        <item x="127"/>
        <item x="192"/>
        <item x="382"/>
        <item x="421"/>
        <item x="21"/>
        <item x="124"/>
        <item x="297"/>
        <item x="393"/>
        <item x="269"/>
        <item x="226"/>
        <item x="148"/>
        <item x="411"/>
        <item x="3"/>
        <item x="76"/>
        <item x="374"/>
        <item x="151"/>
        <item x="332"/>
        <item x="75"/>
        <item x="157"/>
        <item x="356"/>
        <item x="334"/>
        <item x="354"/>
        <item x="423"/>
        <item x="218"/>
        <item x="82"/>
        <item x="14"/>
        <item x="235"/>
        <item x="166"/>
        <item x="319"/>
        <item x="360"/>
        <item x="316"/>
        <item x="91"/>
        <item x="181"/>
        <item x="182"/>
        <item x="162"/>
        <item x="44"/>
        <item x="336"/>
        <item x="335"/>
        <item x="168"/>
        <item x="315"/>
        <item x="10"/>
        <item x="26"/>
        <item x="422"/>
        <item x="107"/>
        <item x="61"/>
        <item x="2"/>
        <item x="193"/>
        <item x="184"/>
        <item x="368"/>
        <item x="349"/>
        <item x="279"/>
        <item x="175"/>
        <item x="121"/>
        <item x="401"/>
        <item x="324"/>
        <item x="233"/>
        <item x="392"/>
        <item x="229"/>
        <item x="355"/>
        <item x="163"/>
        <item x="322"/>
        <item x="333"/>
        <item x="183"/>
        <item x="397"/>
        <item x="24"/>
        <item x="426"/>
        <item x="418"/>
        <item x="321"/>
        <item x="234"/>
        <item x="248"/>
        <item x="209"/>
        <item x="79"/>
        <item x="412"/>
        <item x="50"/>
        <item x="102"/>
        <item x="302"/>
        <item x="364"/>
        <item x="305"/>
        <item x="93"/>
        <item x="72"/>
        <item x="208"/>
        <item x="399"/>
        <item x="228"/>
        <item x="429"/>
        <item x="12"/>
        <item x="113"/>
        <item x="271"/>
        <item x="4"/>
        <item x="240"/>
        <item x="314"/>
        <item x="158"/>
        <item x="179"/>
        <item x="23"/>
        <item x="306"/>
        <item x="296"/>
        <item x="70"/>
        <item x="180"/>
        <item t="default"/>
      </items>
    </pivotField>
    <pivotField numFmtId="1" showAll="0"/>
    <pivotField showAll="0"/>
    <pivotField showAll="0"/>
    <pivotField showAll="0"/>
  </pivotFields>
  <rowFields count="1">
    <field x="7"/>
  </rowFields>
  <rowItems count="43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 t="grand">
      <x/>
    </i>
  </rowItems>
  <colItems count="1">
    <i/>
  </colItems>
  <dataFields count="1">
    <dataField name="Сумма по полю id клиента" fld="0" baseField="0" baseItem="0" numFmtId="1"/>
  </dataFields>
  <formats count="1">
    <format dxfId="41">
      <pivotArea outline="0" collapsedLevelsAreSubtotals="1" fieldPosition="0"/>
    </format>
  </formats>
  <chartFormats count="4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EA7831-C318-4220-A290-978D36D02E5F}" name="Сводная таблица1" cacheId="3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3">
  <location ref="A3:B6" firstHeaderRow="1" firstDataRow="1" firstDataCol="1"/>
  <pivotFields count="12"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numFmtId="14" showAll="0"/>
    <pivotField showAll="0"/>
    <pivotField showAll="0"/>
    <pivotField numFmtId="1" showAll="0"/>
    <pivotField numFmtId="1"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Сумма по полю id клиента" fld="0" baseField="0" baseItem="0" numFmtId="1"/>
  </dataFields>
  <formats count="7">
    <format dxfId="40">
      <pivotArea type="all" dataOnly="0" outline="0" fieldPosition="0"/>
    </format>
    <format dxfId="39">
      <pivotArea outline="0" collapsedLevelsAreSubtotals="1" fieldPosition="0"/>
    </format>
    <format dxfId="38">
      <pivotArea field="3" type="button" dataOnly="0" labelOnly="1" outline="0" axis="axisRow" fieldPosition="0"/>
    </format>
    <format dxfId="37">
      <pivotArea dataOnly="0" labelOnly="1" fieldPosition="0">
        <references count="1">
          <reference field="3" count="0"/>
        </references>
      </pivotArea>
    </format>
    <format dxfId="36">
      <pivotArea dataOnly="0" labelOnly="1" grandRow="1" outline="0" fieldPosition="0"/>
    </format>
    <format dxfId="35">
      <pivotArea dataOnly="0" labelOnly="1" outline="0" axis="axisValues" fieldPosition="0"/>
    </format>
    <format dxfId="34">
      <pivotArea outline="0" collapsedLevelsAreSubtotals="1" fieldPosition="0"/>
    </format>
  </format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B8F25B-1A19-4C36-896F-4BE2207B58C9}" name="Сводная таблица2" cacheId="3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3">
  <location ref="A3:B293" firstHeaderRow="1" firstDataRow="1" firstDataCol="1"/>
  <pivotFields count="12">
    <pivotField showAll="0"/>
    <pivotField showAll="0"/>
    <pivotField showAll="0"/>
    <pivotField showAll="0"/>
    <pivotField numFmtId="14" showAll="0"/>
    <pivotField showAll="0"/>
    <pivotField showAll="0"/>
    <pivotField numFmtId="1" showAll="0"/>
    <pivotField numFmtId="1" showAll="0"/>
    <pivotField showAll="0"/>
    <pivotField axis="axisRow" dataField="1" showAll="0">
      <items count="290">
        <item x="278"/>
        <item x="205"/>
        <item x="283"/>
        <item x="212"/>
        <item x="129"/>
        <item x="186"/>
        <item x="43"/>
        <item x="209"/>
        <item x="76"/>
        <item x="168"/>
        <item x="162"/>
        <item x="92"/>
        <item x="132"/>
        <item x="12"/>
        <item x="75"/>
        <item x="218"/>
        <item x="27"/>
        <item x="106"/>
        <item x="207"/>
        <item x="199"/>
        <item x="144"/>
        <item x="277"/>
        <item x="250"/>
        <item x="188"/>
        <item x="214"/>
        <item x="79"/>
        <item x="60"/>
        <item x="181"/>
        <item x="236"/>
        <item x="46"/>
        <item x="47"/>
        <item x="108"/>
        <item x="282"/>
        <item x="109"/>
        <item x="242"/>
        <item x="269"/>
        <item x="182"/>
        <item x="131"/>
        <item x="275"/>
        <item x="187"/>
        <item x="83"/>
        <item x="52"/>
        <item x="118"/>
        <item x="24"/>
        <item x="268"/>
        <item x="17"/>
        <item x="13"/>
        <item x="238"/>
        <item x="155"/>
        <item x="227"/>
        <item x="254"/>
        <item x="159"/>
        <item x="189"/>
        <item x="192"/>
        <item x="258"/>
        <item x="122"/>
        <item x="32"/>
        <item x="244"/>
        <item x="5"/>
        <item x="123"/>
        <item x="190"/>
        <item x="78"/>
        <item x="11"/>
        <item x="197"/>
        <item x="31"/>
        <item x="7"/>
        <item x="157"/>
        <item x="95"/>
        <item x="156"/>
        <item x="224"/>
        <item x="138"/>
        <item x="77"/>
        <item x="225"/>
        <item x="33"/>
        <item x="55"/>
        <item x="18"/>
        <item x="262"/>
        <item x="100"/>
        <item x="84"/>
        <item x="124"/>
        <item x="2"/>
        <item x="134"/>
        <item x="229"/>
        <item x="19"/>
        <item x="265"/>
        <item x="8"/>
        <item x="62"/>
        <item x="249"/>
        <item x="281"/>
        <item x="139"/>
        <item x="26"/>
        <item x="135"/>
        <item x="180"/>
        <item x="211"/>
        <item x="241"/>
        <item x="126"/>
        <item x="174"/>
        <item x="280"/>
        <item x="260"/>
        <item x="252"/>
        <item x="37"/>
        <item x="48"/>
        <item x="177"/>
        <item x="63"/>
        <item x="273"/>
        <item x="0"/>
        <item x="200"/>
        <item x="101"/>
        <item x="215"/>
        <item x="270"/>
        <item x="247"/>
        <item x="14"/>
        <item x="284"/>
        <item x="201"/>
        <item x="1"/>
        <item x="127"/>
        <item x="81"/>
        <item x="34"/>
        <item x="85"/>
        <item x="15"/>
        <item x="165"/>
        <item x="133"/>
        <item x="42"/>
        <item x="66"/>
        <item x="202"/>
        <item x="206"/>
        <item x="53"/>
        <item x="228"/>
        <item x="195"/>
        <item x="219"/>
        <item x="235"/>
        <item x="88"/>
        <item x="208"/>
        <item x="29"/>
        <item x="25"/>
        <item x="191"/>
        <item x="61"/>
        <item x="28"/>
        <item x="121"/>
        <item x="243"/>
        <item x="143"/>
        <item x="68"/>
        <item x="264"/>
        <item x="73"/>
        <item x="103"/>
        <item x="194"/>
        <item x="150"/>
        <item x="221"/>
        <item x="70"/>
        <item x="21"/>
        <item x="239"/>
        <item x="54"/>
        <item x="96"/>
        <item x="255"/>
        <item x="160"/>
        <item x="89"/>
        <item x="271"/>
        <item x="204"/>
        <item x="36"/>
        <item x="173"/>
        <item x="148"/>
        <item x="169"/>
        <item x="58"/>
        <item x="233"/>
        <item x="213"/>
        <item x="41"/>
        <item x="237"/>
        <item x="49"/>
        <item x="102"/>
        <item x="216"/>
        <item x="145"/>
        <item x="179"/>
        <item x="171"/>
        <item x="67"/>
        <item x="166"/>
        <item x="51"/>
        <item x="94"/>
        <item x="20"/>
        <item x="80"/>
        <item x="274"/>
        <item x="140"/>
        <item x="59"/>
        <item x="287"/>
        <item x="86"/>
        <item x="16"/>
        <item x="253"/>
        <item x="93"/>
        <item x="44"/>
        <item x="231"/>
        <item x="69"/>
        <item x="149"/>
        <item x="130"/>
        <item x="146"/>
        <item x="45"/>
        <item x="87"/>
        <item x="176"/>
        <item x="256"/>
        <item x="9"/>
        <item x="3"/>
        <item x="234"/>
        <item x="74"/>
        <item x="172"/>
        <item x="196"/>
        <item x="259"/>
        <item x="220"/>
        <item x="158"/>
        <item x="116"/>
        <item x="161"/>
        <item x="50"/>
        <item x="163"/>
        <item x="276"/>
        <item x="39"/>
        <item x="115"/>
        <item x="147"/>
        <item x="82"/>
        <item x="185"/>
        <item x="232"/>
        <item x="23"/>
        <item x="64"/>
        <item x="90"/>
        <item x="91"/>
        <item x="267"/>
        <item x="226"/>
        <item x="175"/>
        <item x="56"/>
        <item x="111"/>
        <item x="65"/>
        <item x="251"/>
        <item x="245"/>
        <item x="40"/>
        <item x="98"/>
        <item x="35"/>
        <item x="183"/>
        <item x="266"/>
        <item x="128"/>
        <item x="125"/>
        <item x="272"/>
        <item x="107"/>
        <item x="136"/>
        <item x="154"/>
        <item x="257"/>
        <item x="246"/>
        <item x="6"/>
        <item x="117"/>
        <item x="110"/>
        <item x="248"/>
        <item x="198"/>
        <item x="22"/>
        <item x="99"/>
        <item x="141"/>
        <item x="285"/>
        <item x="151"/>
        <item x="217"/>
        <item x="104"/>
        <item x="114"/>
        <item x="57"/>
        <item x="240"/>
        <item x="152"/>
        <item x="142"/>
        <item x="223"/>
        <item x="230"/>
        <item x="170"/>
        <item x="105"/>
        <item x="286"/>
        <item x="4"/>
        <item x="210"/>
        <item x="30"/>
        <item x="71"/>
        <item x="97"/>
        <item x="153"/>
        <item x="193"/>
        <item x="178"/>
        <item x="120"/>
        <item x="137"/>
        <item x="222"/>
        <item x="263"/>
        <item x="113"/>
        <item x="164"/>
        <item x="167"/>
        <item x="38"/>
        <item x="184"/>
        <item x="279"/>
        <item x="261"/>
        <item x="10"/>
        <item x="203"/>
        <item x="119"/>
        <item x="112"/>
        <item x="72"/>
        <item x="288"/>
        <item t="default"/>
      </items>
    </pivotField>
    <pivotField showAll="0"/>
  </pivotFields>
  <rowFields count="1">
    <field x="10"/>
  </rowFields>
  <rowItems count="2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 t="grand">
      <x/>
    </i>
  </rowItems>
  <colItems count="1">
    <i/>
  </colItems>
  <dataFields count="1">
    <dataField name="Количество по полю Имя" fld="10" subtotal="count" baseField="0" baseItem="0" numFmtId="1"/>
  </dataFields>
  <formats count="12">
    <format dxfId="33">
      <pivotArea type="all" dataOnly="0" outline="0" fieldPosition="0"/>
    </format>
    <format dxfId="32">
      <pivotArea outline="0" collapsedLevelsAreSubtotals="1" fieldPosition="0"/>
    </format>
    <format dxfId="31">
      <pivotArea field="10" type="button" dataOnly="0" labelOnly="1" outline="0" axis="axisRow" fieldPosition="0"/>
    </format>
    <format dxfId="30">
      <pivotArea dataOnly="0" labelOnly="1" fieldPosition="0">
        <references count="1">
          <reference field="1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9">
      <pivotArea dataOnly="0" labelOnly="1" fieldPosition="0">
        <references count="1">
          <reference field="1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8">
      <pivotArea dataOnly="0" labelOnly="1" fieldPosition="0">
        <references count="1">
          <reference field="1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7">
      <pivotArea dataOnly="0" labelOnly="1" fieldPosition="0">
        <references count="1">
          <reference field="1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6">
      <pivotArea dataOnly="0" labelOnly="1" fieldPosition="0">
        <references count="1">
          <reference field="1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5">
      <pivotArea dataOnly="0" labelOnly="1" fieldPosition="0">
        <references count="1">
          <reference field="10" count="39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</reference>
        </references>
      </pivotArea>
    </format>
    <format dxfId="24">
      <pivotArea dataOnly="0" labelOnly="1" grandRow="1" outline="0" fieldPosition="0"/>
    </format>
    <format dxfId="23">
      <pivotArea dataOnly="0" labelOnly="1" outline="0" axis="axisValues" fieldPosition="0"/>
    </format>
    <format dxfId="22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id_чека" xr10:uid="{6BC92F07-2B73-4D4C-8E91-E6DED672872E}" sourceName="id чека">
  <pivotTables>
    <pivotTable tabId="6" name="Сводная таблица1"/>
  </pivotTables>
  <data>
    <tabular pivotCacheId="650155497">
      <items count="1000">
        <i x="38" s="1"/>
        <i x="49" s="1"/>
        <i x="76" s="1"/>
        <i x="85" s="1"/>
        <i x="89" s="1"/>
        <i x="94" s="1"/>
        <i x="103" s="1"/>
        <i x="111" s="1"/>
        <i x="119" s="1"/>
        <i x="142" s="1"/>
        <i x="153" s="1"/>
        <i x="169" s="1"/>
        <i x="175" s="1"/>
        <i x="178" s="1"/>
        <i x="182" s="1"/>
        <i x="197" s="1"/>
        <i x="228" s="1"/>
        <i x="232" s="1"/>
        <i x="242" s="1"/>
        <i x="250" s="1"/>
        <i x="279" s="1"/>
        <i x="284" s="1"/>
        <i x="294" s="1"/>
        <i x="297" s="1"/>
        <i x="305" s="1"/>
        <i x="316" s="1"/>
        <i x="322" s="1"/>
        <i x="328" s="1"/>
        <i x="339" s="1"/>
        <i x="353" s="1"/>
        <i x="358" s="1"/>
        <i x="362" s="1"/>
        <i x="404" s="1"/>
        <i x="406" s="1"/>
        <i x="416" s="1"/>
        <i x="419" s="1"/>
        <i x="433" s="1"/>
        <i x="447" s="1"/>
        <i x="453" s="1"/>
        <i x="461" s="1"/>
        <i x="481" s="1"/>
        <i x="513" s="1"/>
        <i x="515" s="1"/>
        <i x="528" s="1"/>
        <i x="544" s="1"/>
        <i x="546" s="1"/>
        <i x="548" s="1"/>
        <i x="554" s="1"/>
        <i x="556" s="1"/>
        <i x="568" s="1"/>
        <i x="570" s="1"/>
        <i x="576" s="1"/>
        <i x="580" s="1"/>
        <i x="589" s="1"/>
        <i x="590" s="1"/>
        <i x="596" s="1"/>
        <i x="607" s="1"/>
        <i x="624" s="1"/>
        <i x="627" s="1"/>
        <i x="644" s="1"/>
        <i x="646" s="1"/>
        <i x="653" s="1"/>
        <i x="658" s="1"/>
        <i x="664" s="1"/>
        <i x="673" s="1"/>
        <i x="685" s="1"/>
        <i x="703" s="1"/>
        <i x="719" s="1"/>
        <i x="734" s="1"/>
        <i x="758" s="1"/>
        <i x="763" s="1"/>
        <i x="767" s="1"/>
        <i x="786" s="1"/>
        <i x="796" s="1"/>
        <i x="814" s="1"/>
        <i x="815" s="1"/>
        <i x="824" s="1"/>
        <i x="827" s="1"/>
        <i x="832" s="1"/>
        <i x="833" s="1"/>
        <i x="840" s="1"/>
        <i x="841" s="1"/>
        <i x="857" s="1"/>
        <i x="901" s="1"/>
        <i x="906" s="1"/>
        <i x="911" s="1"/>
        <i x="914" s="1"/>
        <i x="915" s="1"/>
        <i x="932" s="1"/>
        <i x="934" s="1"/>
        <i x="951" s="1"/>
        <i x="959" s="1"/>
        <i x="967" s="1"/>
        <i x="985" s="1"/>
        <i x="990" s="1"/>
        <i x="0" s="1" nd="1"/>
        <i x="1" s="1" nd="1"/>
        <i x="2" s="1" nd="1"/>
        <i x="3" s="1" nd="1"/>
        <i x="4" s="1" nd="1"/>
        <i x="5" s="1" nd="1"/>
        <i x="6" s="1" nd="1"/>
        <i x="7" s="1" nd="1"/>
        <i x="8" s="1" nd="1"/>
        <i x="9" s="1" nd="1"/>
        <i x="10" s="1" nd="1"/>
        <i x="11" s="1" nd="1"/>
        <i x="12" s="1" nd="1"/>
        <i x="13" s="1" nd="1"/>
        <i x="14" s="1" nd="1"/>
        <i x="15" s="1" nd="1"/>
        <i x="16" s="1" nd="1"/>
        <i x="17" s="1" nd="1"/>
        <i x="18" s="1" nd="1"/>
        <i x="19" s="1" nd="1"/>
        <i x="20" s="1" nd="1"/>
        <i x="21" s="1" nd="1"/>
        <i x="22" s="1" nd="1"/>
        <i x="23" s="1" nd="1"/>
        <i x="24" s="1" nd="1"/>
        <i x="25" s="1" nd="1"/>
        <i x="26" s="1" nd="1"/>
        <i x="27" s="1" nd="1"/>
        <i x="28" s="1" nd="1"/>
        <i x="29" s="1" nd="1"/>
        <i x="30" s="1" nd="1"/>
        <i x="31" s="1" nd="1"/>
        <i x="32" s="1" nd="1"/>
        <i x="33" s="1" nd="1"/>
        <i x="34" s="1" nd="1"/>
        <i x="35" s="1" nd="1"/>
        <i x="36" s="1" nd="1"/>
        <i x="37" s="1" nd="1"/>
        <i x="39" s="1" nd="1"/>
        <i x="40" s="1" nd="1"/>
        <i x="41" s="1" nd="1"/>
        <i x="42" s="1" nd="1"/>
        <i x="43" s="1" nd="1"/>
        <i x="44" s="1" nd="1"/>
        <i x="45" s="1" nd="1"/>
        <i x="46" s="1" nd="1"/>
        <i x="47" s="1" nd="1"/>
        <i x="48" s="1" nd="1"/>
        <i x="50" s="1" nd="1"/>
        <i x="51" s="1" nd="1"/>
        <i x="52" s="1" nd="1"/>
        <i x="53" s="1" nd="1"/>
        <i x="54" s="1" nd="1"/>
        <i x="55" s="1" nd="1"/>
        <i x="56" s="1" nd="1"/>
        <i x="57" s="1" nd="1"/>
        <i x="58" s="1" nd="1"/>
        <i x="59" s="1" nd="1"/>
        <i x="60" s="1" nd="1"/>
        <i x="61" s="1" nd="1"/>
        <i x="62" s="1" nd="1"/>
        <i x="63" s="1" nd="1"/>
        <i x="64" s="1" nd="1"/>
        <i x="65" s="1" nd="1"/>
        <i x="66" s="1" nd="1"/>
        <i x="67" s="1" nd="1"/>
        <i x="68" s="1" nd="1"/>
        <i x="69" s="1" nd="1"/>
        <i x="70" s="1" nd="1"/>
        <i x="71" s="1" nd="1"/>
        <i x="72" s="1" nd="1"/>
        <i x="73" s="1" nd="1"/>
        <i x="74" s="1" nd="1"/>
        <i x="75" s="1" nd="1"/>
        <i x="77" s="1" nd="1"/>
        <i x="78" s="1" nd="1"/>
        <i x="79" s="1" nd="1"/>
        <i x="80" s="1" nd="1"/>
        <i x="81" s="1" nd="1"/>
        <i x="82" s="1" nd="1"/>
        <i x="83" s="1" nd="1"/>
        <i x="84" s="1" nd="1"/>
        <i x="86" s="1" nd="1"/>
        <i x="87" s="1" nd="1"/>
        <i x="88" s="1" nd="1"/>
        <i x="90" s="1" nd="1"/>
        <i x="91" s="1" nd="1"/>
        <i x="92" s="1" nd="1"/>
        <i x="93" s="1" nd="1"/>
        <i x="95" s="1" nd="1"/>
        <i x="96" s="1" nd="1"/>
        <i x="97" s="1" nd="1"/>
        <i x="98" s="1" nd="1"/>
        <i x="99" s="1" nd="1"/>
        <i x="100" s="1" nd="1"/>
        <i x="101" s="1" nd="1"/>
        <i x="102" s="1" nd="1"/>
        <i x="104" s="1" nd="1"/>
        <i x="105" s="1" nd="1"/>
        <i x="106" s="1" nd="1"/>
        <i x="107" s="1" nd="1"/>
        <i x="108" s="1" nd="1"/>
        <i x="109" s="1" nd="1"/>
        <i x="110" s="1" nd="1"/>
        <i x="112" s="1" nd="1"/>
        <i x="113" s="1" nd="1"/>
        <i x="114" s="1" nd="1"/>
        <i x="115" s="1" nd="1"/>
        <i x="116" s="1" nd="1"/>
        <i x="117" s="1" nd="1"/>
        <i x="118" s="1" nd="1"/>
        <i x="120" s="1" nd="1"/>
        <i x="121" s="1" nd="1"/>
        <i x="122" s="1" nd="1"/>
        <i x="123" s="1" nd="1"/>
        <i x="124" s="1" nd="1"/>
        <i x="125" s="1" nd="1"/>
        <i x="126" s="1" nd="1"/>
        <i x="127" s="1" nd="1"/>
        <i x="128" s="1" nd="1"/>
        <i x="129" s="1" nd="1"/>
        <i x="130" s="1" nd="1"/>
        <i x="131" s="1" nd="1"/>
        <i x="132" s="1" nd="1"/>
        <i x="133" s="1" nd="1"/>
        <i x="134" s="1" nd="1"/>
        <i x="135" s="1" nd="1"/>
        <i x="136" s="1" nd="1"/>
        <i x="137" s="1" nd="1"/>
        <i x="138" s="1" nd="1"/>
        <i x="139" s="1" nd="1"/>
        <i x="140" s="1" nd="1"/>
        <i x="141" s="1" nd="1"/>
        <i x="143" s="1" nd="1"/>
        <i x="144" s="1" nd="1"/>
        <i x="145" s="1" nd="1"/>
        <i x="146" s="1" nd="1"/>
        <i x="147" s="1" nd="1"/>
        <i x="148" s="1" nd="1"/>
        <i x="149" s="1" nd="1"/>
        <i x="150" s="1" nd="1"/>
        <i x="151" s="1" nd="1"/>
        <i x="152" s="1" nd="1"/>
        <i x="154" s="1" nd="1"/>
        <i x="155" s="1" nd="1"/>
        <i x="156" s="1" nd="1"/>
        <i x="157" s="1" nd="1"/>
        <i x="158" s="1" nd="1"/>
        <i x="159" s="1" nd="1"/>
        <i x="160" s="1" nd="1"/>
        <i x="161" s="1" nd="1"/>
        <i x="162" s="1" nd="1"/>
        <i x="163" s="1" nd="1"/>
        <i x="164" s="1" nd="1"/>
        <i x="165" s="1" nd="1"/>
        <i x="166" s="1" nd="1"/>
        <i x="167" s="1" nd="1"/>
        <i x="168" s="1" nd="1"/>
        <i x="170" s="1" nd="1"/>
        <i x="171" s="1" nd="1"/>
        <i x="172" s="1" nd="1"/>
        <i x="173" s="1" nd="1"/>
        <i x="174" s="1" nd="1"/>
        <i x="176" s="1" nd="1"/>
        <i x="177" s="1" nd="1"/>
        <i x="179" s="1" nd="1"/>
        <i x="180" s="1" nd="1"/>
        <i x="181" s="1" nd="1"/>
        <i x="183" s="1" nd="1"/>
        <i x="184" s="1" nd="1"/>
        <i x="185" s="1" nd="1"/>
        <i x="186" s="1" nd="1"/>
        <i x="187" s="1" nd="1"/>
        <i x="188" s="1" nd="1"/>
        <i x="189" s="1" nd="1"/>
        <i x="190" s="1" nd="1"/>
        <i x="191" s="1" nd="1"/>
        <i x="192" s="1" nd="1"/>
        <i x="193" s="1" nd="1"/>
        <i x="194" s="1" nd="1"/>
        <i x="195" s="1" nd="1"/>
        <i x="196" s="1" nd="1"/>
        <i x="198" s="1" nd="1"/>
        <i x="199" s="1" nd="1"/>
        <i x="200" s="1" nd="1"/>
        <i x="201" s="1" nd="1"/>
        <i x="202" s="1" nd="1"/>
        <i x="203" s="1" nd="1"/>
        <i x="204" s="1" nd="1"/>
        <i x="205" s="1" nd="1"/>
        <i x="206" s="1" nd="1"/>
        <i x="207" s="1" nd="1"/>
        <i x="208" s="1" nd="1"/>
        <i x="209" s="1" nd="1"/>
        <i x="210" s="1" nd="1"/>
        <i x="211" s="1" nd="1"/>
        <i x="212" s="1" nd="1"/>
        <i x="213" s="1" nd="1"/>
        <i x="214" s="1" nd="1"/>
        <i x="215" s="1" nd="1"/>
        <i x="216" s="1" nd="1"/>
        <i x="217" s="1" nd="1"/>
        <i x="218" s="1" nd="1"/>
        <i x="219" s="1" nd="1"/>
        <i x="220" s="1" nd="1"/>
        <i x="221" s="1" nd="1"/>
        <i x="222" s="1" nd="1"/>
        <i x="223" s="1" nd="1"/>
        <i x="224" s="1" nd="1"/>
        <i x="225" s="1" nd="1"/>
        <i x="226" s="1" nd="1"/>
        <i x="227" s="1" nd="1"/>
        <i x="229" s="1" nd="1"/>
        <i x="230" s="1" nd="1"/>
        <i x="231" s="1" nd="1"/>
        <i x="233" s="1" nd="1"/>
        <i x="234" s="1" nd="1"/>
        <i x="235" s="1" nd="1"/>
        <i x="236" s="1" nd="1"/>
        <i x="237" s="1" nd="1"/>
        <i x="238" s="1" nd="1"/>
        <i x="239" s="1" nd="1"/>
        <i x="240" s="1" nd="1"/>
        <i x="241" s="1" nd="1"/>
        <i x="243" s="1" nd="1"/>
        <i x="244" s="1" nd="1"/>
        <i x="245" s="1" nd="1"/>
        <i x="246" s="1" nd="1"/>
        <i x="247" s="1" nd="1"/>
        <i x="248" s="1" nd="1"/>
        <i x="249" s="1" nd="1"/>
        <i x="251" s="1" nd="1"/>
        <i x="252" s="1" nd="1"/>
        <i x="253" s="1" nd="1"/>
        <i x="254" s="1" nd="1"/>
        <i x="255" s="1" nd="1"/>
        <i x="256" s="1" nd="1"/>
        <i x="257" s="1" nd="1"/>
        <i x="258" s="1" nd="1"/>
        <i x="259" s="1" nd="1"/>
        <i x="260" s="1" nd="1"/>
        <i x="261" s="1" nd="1"/>
        <i x="262" s="1" nd="1"/>
        <i x="263" s="1" nd="1"/>
        <i x="264" s="1" nd="1"/>
        <i x="265" s="1" nd="1"/>
        <i x="266" s="1" nd="1"/>
        <i x="267" s="1" nd="1"/>
        <i x="268" s="1" nd="1"/>
        <i x="269" s="1" nd="1"/>
        <i x="270" s="1" nd="1"/>
        <i x="271" s="1" nd="1"/>
        <i x="272" s="1" nd="1"/>
        <i x="273" s="1" nd="1"/>
        <i x="274" s="1" nd="1"/>
        <i x="275" s="1" nd="1"/>
        <i x="276" s="1" nd="1"/>
        <i x="277" s="1" nd="1"/>
        <i x="278" s="1" nd="1"/>
        <i x="280" s="1" nd="1"/>
        <i x="281" s="1" nd="1"/>
        <i x="282" s="1" nd="1"/>
        <i x="283" s="1" nd="1"/>
        <i x="285" s="1" nd="1"/>
        <i x="286" s="1" nd="1"/>
        <i x="287" s="1" nd="1"/>
        <i x="288" s="1" nd="1"/>
        <i x="289" s="1" nd="1"/>
        <i x="290" s="1" nd="1"/>
        <i x="291" s="1" nd="1"/>
        <i x="292" s="1" nd="1"/>
        <i x="293" s="1" nd="1"/>
        <i x="295" s="1" nd="1"/>
        <i x="296" s="1" nd="1"/>
        <i x="298" s="1" nd="1"/>
        <i x="299" s="1" nd="1"/>
        <i x="300" s="1" nd="1"/>
        <i x="301" s="1" nd="1"/>
        <i x="302" s="1" nd="1"/>
        <i x="303" s="1" nd="1"/>
        <i x="304" s="1" nd="1"/>
        <i x="306" s="1" nd="1"/>
        <i x="307" s="1" nd="1"/>
        <i x="308" s="1" nd="1"/>
        <i x="309" s="1" nd="1"/>
        <i x="310" s="1" nd="1"/>
        <i x="311" s="1" nd="1"/>
        <i x="312" s="1" nd="1"/>
        <i x="313" s="1" nd="1"/>
        <i x="314" s="1" nd="1"/>
        <i x="315" s="1" nd="1"/>
        <i x="317" s="1" nd="1"/>
        <i x="318" s="1" nd="1"/>
        <i x="319" s="1" nd="1"/>
        <i x="320" s="1" nd="1"/>
        <i x="321" s="1" nd="1"/>
        <i x="323" s="1" nd="1"/>
        <i x="324" s="1" nd="1"/>
        <i x="325" s="1" nd="1"/>
        <i x="326" s="1" nd="1"/>
        <i x="327" s="1" nd="1"/>
        <i x="329" s="1" nd="1"/>
        <i x="330" s="1" nd="1"/>
        <i x="331" s="1" nd="1"/>
        <i x="332" s="1" nd="1"/>
        <i x="333" s="1" nd="1"/>
        <i x="334" s="1" nd="1"/>
        <i x="335" s="1" nd="1"/>
        <i x="336" s="1" nd="1"/>
        <i x="337" s="1" nd="1"/>
        <i x="338" s="1" nd="1"/>
        <i x="340" s="1" nd="1"/>
        <i x="341" s="1" nd="1"/>
        <i x="342" s="1" nd="1"/>
        <i x="343" s="1" nd="1"/>
        <i x="344" s="1" nd="1"/>
        <i x="345" s="1" nd="1"/>
        <i x="346" s="1" nd="1"/>
        <i x="347" s="1" nd="1"/>
        <i x="348" s="1" nd="1"/>
        <i x="349" s="1" nd="1"/>
        <i x="350" s="1" nd="1"/>
        <i x="351" s="1" nd="1"/>
        <i x="352" s="1" nd="1"/>
        <i x="354" s="1" nd="1"/>
        <i x="355" s="1" nd="1"/>
        <i x="356" s="1" nd="1"/>
        <i x="357" s="1" nd="1"/>
        <i x="359" s="1" nd="1"/>
        <i x="360" s="1" nd="1"/>
        <i x="361" s="1" nd="1"/>
        <i x="363" s="1" nd="1"/>
        <i x="364" s="1" nd="1"/>
        <i x="365" s="1" nd="1"/>
        <i x="366" s="1" nd="1"/>
        <i x="367" s="1" nd="1"/>
        <i x="368" s="1" nd="1"/>
        <i x="369" s="1" nd="1"/>
        <i x="370" s="1" nd="1"/>
        <i x="371" s="1" nd="1"/>
        <i x="372" s="1" nd="1"/>
        <i x="373" s="1" nd="1"/>
        <i x="374" s="1" nd="1"/>
        <i x="375" s="1" nd="1"/>
        <i x="376" s="1" nd="1"/>
        <i x="377" s="1" nd="1"/>
        <i x="378" s="1" nd="1"/>
        <i x="379" s="1" nd="1"/>
        <i x="380" s="1" nd="1"/>
        <i x="381" s="1" nd="1"/>
        <i x="382" s="1" nd="1"/>
        <i x="383" s="1" nd="1"/>
        <i x="384" s="1" nd="1"/>
        <i x="385" s="1" nd="1"/>
        <i x="386" s="1" nd="1"/>
        <i x="387" s="1" nd="1"/>
        <i x="388" s="1" nd="1"/>
        <i x="389" s="1" nd="1"/>
        <i x="390" s="1" nd="1"/>
        <i x="391" s="1" nd="1"/>
        <i x="392" s="1" nd="1"/>
        <i x="393" s="1" nd="1"/>
        <i x="394" s="1" nd="1"/>
        <i x="395" s="1" nd="1"/>
        <i x="396" s="1" nd="1"/>
        <i x="397" s="1" nd="1"/>
        <i x="398" s="1" nd="1"/>
        <i x="399" s="1" nd="1"/>
        <i x="400" s="1" nd="1"/>
        <i x="401" s="1" nd="1"/>
        <i x="402" s="1" nd="1"/>
        <i x="403" s="1" nd="1"/>
        <i x="405" s="1" nd="1"/>
        <i x="407" s="1" nd="1"/>
        <i x="408" s="1" nd="1"/>
        <i x="409" s="1" nd="1"/>
        <i x="410" s="1" nd="1"/>
        <i x="411" s="1" nd="1"/>
        <i x="412" s="1" nd="1"/>
        <i x="413" s="1" nd="1"/>
        <i x="414" s="1" nd="1"/>
        <i x="415" s="1" nd="1"/>
        <i x="417" s="1" nd="1"/>
        <i x="418" s="1" nd="1"/>
        <i x="420" s="1" nd="1"/>
        <i x="421" s="1" nd="1"/>
        <i x="422" s="1" nd="1"/>
        <i x="423" s="1" nd="1"/>
        <i x="424" s="1" nd="1"/>
        <i x="425" s="1" nd="1"/>
        <i x="426" s="1" nd="1"/>
        <i x="427" s="1" nd="1"/>
        <i x="428" s="1" nd="1"/>
        <i x="429" s="1" nd="1"/>
        <i x="430" s="1" nd="1"/>
        <i x="431" s="1" nd="1"/>
        <i x="432" s="1" nd="1"/>
        <i x="434" s="1" nd="1"/>
        <i x="435" s="1" nd="1"/>
        <i x="436" s="1" nd="1"/>
        <i x="437" s="1" nd="1"/>
        <i x="438" s="1" nd="1"/>
        <i x="439" s="1" nd="1"/>
        <i x="440" s="1" nd="1"/>
        <i x="441" s="1" nd="1"/>
        <i x="442" s="1" nd="1"/>
        <i x="443" s="1" nd="1"/>
        <i x="444" s="1" nd="1"/>
        <i x="445" s="1" nd="1"/>
        <i x="446" s="1" nd="1"/>
        <i x="448" s="1" nd="1"/>
        <i x="449" s="1" nd="1"/>
        <i x="450" s="1" nd="1"/>
        <i x="451" s="1" nd="1"/>
        <i x="452" s="1" nd="1"/>
        <i x="454" s="1" nd="1"/>
        <i x="455" s="1" nd="1"/>
        <i x="456" s="1" nd="1"/>
        <i x="457" s="1" nd="1"/>
        <i x="458" s="1" nd="1"/>
        <i x="459" s="1" nd="1"/>
        <i x="460" s="1" nd="1"/>
        <i x="462" s="1" nd="1"/>
        <i x="463" s="1" nd="1"/>
        <i x="464" s="1" nd="1"/>
        <i x="465" s="1" nd="1"/>
        <i x="466" s="1" nd="1"/>
        <i x="467" s="1" nd="1"/>
        <i x="468" s="1" nd="1"/>
        <i x="469" s="1" nd="1"/>
        <i x="470" s="1" nd="1"/>
        <i x="471" s="1" nd="1"/>
        <i x="472" s="1" nd="1"/>
        <i x="473" s="1" nd="1"/>
        <i x="474" s="1" nd="1"/>
        <i x="475" s="1" nd="1"/>
        <i x="476" s="1" nd="1"/>
        <i x="477" s="1" nd="1"/>
        <i x="478" s="1" nd="1"/>
        <i x="479" s="1" nd="1"/>
        <i x="480" s="1" nd="1"/>
        <i x="482" s="1" nd="1"/>
        <i x="483" s="1" nd="1"/>
        <i x="484" s="1" nd="1"/>
        <i x="485" s="1" nd="1"/>
        <i x="486" s="1" nd="1"/>
        <i x="487" s="1" nd="1"/>
        <i x="488" s="1" nd="1"/>
        <i x="489" s="1" nd="1"/>
        <i x="490" s="1" nd="1"/>
        <i x="491" s="1" nd="1"/>
        <i x="492" s="1" nd="1"/>
        <i x="493" s="1" nd="1"/>
        <i x="494" s="1" nd="1"/>
        <i x="495" s="1" nd="1"/>
        <i x="496" s="1" nd="1"/>
        <i x="497" s="1" nd="1"/>
        <i x="498" s="1" nd="1"/>
        <i x="499" s="1" nd="1"/>
        <i x="500" s="1" nd="1"/>
        <i x="501" s="1" nd="1"/>
        <i x="502" s="1" nd="1"/>
        <i x="503" s="1" nd="1"/>
        <i x="504" s="1" nd="1"/>
        <i x="505" s="1" nd="1"/>
        <i x="506" s="1" nd="1"/>
        <i x="507" s="1" nd="1"/>
        <i x="508" s="1" nd="1"/>
        <i x="509" s="1" nd="1"/>
        <i x="510" s="1" nd="1"/>
        <i x="511" s="1" nd="1"/>
        <i x="512" s="1" nd="1"/>
        <i x="514" s="1" nd="1"/>
        <i x="516" s="1" nd="1"/>
        <i x="517" s="1" nd="1"/>
        <i x="518" s="1" nd="1"/>
        <i x="519" s="1" nd="1"/>
        <i x="520" s="1" nd="1"/>
        <i x="521" s="1" nd="1"/>
        <i x="522" s="1" nd="1"/>
        <i x="523" s="1" nd="1"/>
        <i x="524" s="1" nd="1"/>
        <i x="525" s="1" nd="1"/>
        <i x="526" s="1" nd="1"/>
        <i x="527" s="1" nd="1"/>
        <i x="529" s="1" nd="1"/>
        <i x="530" s="1" nd="1"/>
        <i x="531" s="1" nd="1"/>
        <i x="532" s="1" nd="1"/>
        <i x="533" s="1" nd="1"/>
        <i x="534" s="1" nd="1"/>
        <i x="535" s="1" nd="1"/>
        <i x="536" s="1" nd="1"/>
        <i x="537" s="1" nd="1"/>
        <i x="538" s="1" nd="1"/>
        <i x="539" s="1" nd="1"/>
        <i x="540" s="1" nd="1"/>
        <i x="541" s="1" nd="1"/>
        <i x="542" s="1" nd="1"/>
        <i x="543" s="1" nd="1"/>
        <i x="545" s="1" nd="1"/>
        <i x="547" s="1" nd="1"/>
        <i x="549" s="1" nd="1"/>
        <i x="550" s="1" nd="1"/>
        <i x="551" s="1" nd="1"/>
        <i x="552" s="1" nd="1"/>
        <i x="553" s="1" nd="1"/>
        <i x="555" s="1" nd="1"/>
        <i x="557" s="1" nd="1"/>
        <i x="558" s="1" nd="1"/>
        <i x="559" s="1" nd="1"/>
        <i x="560" s="1" nd="1"/>
        <i x="561" s="1" nd="1"/>
        <i x="562" s="1" nd="1"/>
        <i x="563" s="1" nd="1"/>
        <i x="564" s="1" nd="1"/>
        <i x="565" s="1" nd="1"/>
        <i x="566" s="1" nd="1"/>
        <i x="567" s="1" nd="1"/>
        <i x="569" s="1" nd="1"/>
        <i x="571" s="1" nd="1"/>
        <i x="572" s="1" nd="1"/>
        <i x="573" s="1" nd="1"/>
        <i x="574" s="1" nd="1"/>
        <i x="575" s="1" nd="1"/>
        <i x="577" s="1" nd="1"/>
        <i x="578" s="1" nd="1"/>
        <i x="579" s="1" nd="1"/>
        <i x="581" s="1" nd="1"/>
        <i x="582" s="1" nd="1"/>
        <i x="583" s="1" nd="1"/>
        <i x="584" s="1" nd="1"/>
        <i x="585" s="1" nd="1"/>
        <i x="586" s="1" nd="1"/>
        <i x="587" s="1" nd="1"/>
        <i x="588" s="1" nd="1"/>
        <i x="591" s="1" nd="1"/>
        <i x="592" s="1" nd="1"/>
        <i x="593" s="1" nd="1"/>
        <i x="594" s="1" nd="1"/>
        <i x="595" s="1" nd="1"/>
        <i x="597" s="1" nd="1"/>
        <i x="598" s="1" nd="1"/>
        <i x="599" s="1" nd="1"/>
        <i x="600" s="1" nd="1"/>
        <i x="601" s="1" nd="1"/>
        <i x="602" s="1" nd="1"/>
        <i x="603" s="1" nd="1"/>
        <i x="604" s="1" nd="1"/>
        <i x="605" s="1" nd="1"/>
        <i x="606" s="1" nd="1"/>
        <i x="608" s="1" nd="1"/>
        <i x="609" s="1" nd="1"/>
        <i x="610" s="1" nd="1"/>
        <i x="611" s="1" nd="1"/>
        <i x="612" s="1" nd="1"/>
        <i x="613" s="1" nd="1"/>
        <i x="614" s="1" nd="1"/>
        <i x="615" s="1" nd="1"/>
        <i x="616" s="1" nd="1"/>
        <i x="617" s="1" nd="1"/>
        <i x="618" s="1" nd="1"/>
        <i x="619" s="1" nd="1"/>
        <i x="620" s="1" nd="1"/>
        <i x="621" s="1" nd="1"/>
        <i x="622" s="1" nd="1"/>
        <i x="623" s="1" nd="1"/>
        <i x="625" s="1" nd="1"/>
        <i x="626" s="1" nd="1"/>
        <i x="628" s="1" nd="1"/>
        <i x="629" s="1" nd="1"/>
        <i x="630" s="1" nd="1"/>
        <i x="631" s="1" nd="1"/>
        <i x="632" s="1" nd="1"/>
        <i x="633" s="1" nd="1"/>
        <i x="634" s="1" nd="1"/>
        <i x="635" s="1" nd="1"/>
        <i x="636" s="1" nd="1"/>
        <i x="637" s="1" nd="1"/>
        <i x="638" s="1" nd="1"/>
        <i x="639" s="1" nd="1"/>
        <i x="640" s="1" nd="1"/>
        <i x="641" s="1" nd="1"/>
        <i x="642" s="1" nd="1"/>
        <i x="643" s="1" nd="1"/>
        <i x="645" s="1" nd="1"/>
        <i x="647" s="1" nd="1"/>
        <i x="648" s="1" nd="1"/>
        <i x="649" s="1" nd="1"/>
        <i x="650" s="1" nd="1"/>
        <i x="651" s="1" nd="1"/>
        <i x="652" s="1" nd="1"/>
        <i x="654" s="1" nd="1"/>
        <i x="655" s="1" nd="1"/>
        <i x="656" s="1" nd="1"/>
        <i x="657" s="1" nd="1"/>
        <i x="659" s="1" nd="1"/>
        <i x="660" s="1" nd="1"/>
        <i x="661" s="1" nd="1"/>
        <i x="662" s="1" nd="1"/>
        <i x="663" s="1" nd="1"/>
        <i x="665" s="1" nd="1"/>
        <i x="666" s="1" nd="1"/>
        <i x="667" s="1" nd="1"/>
        <i x="668" s="1" nd="1"/>
        <i x="669" s="1" nd="1"/>
        <i x="670" s="1" nd="1"/>
        <i x="671" s="1" nd="1"/>
        <i x="672" s="1" nd="1"/>
        <i x="674" s="1" nd="1"/>
        <i x="675" s="1" nd="1"/>
        <i x="676" s="1" nd="1"/>
        <i x="677" s="1" nd="1"/>
        <i x="678" s="1" nd="1"/>
        <i x="679" s="1" nd="1"/>
        <i x="680" s="1" nd="1"/>
        <i x="681" s="1" nd="1"/>
        <i x="682" s="1" nd="1"/>
        <i x="683" s="1" nd="1"/>
        <i x="684" s="1" nd="1"/>
        <i x="686" s="1" nd="1"/>
        <i x="687" s="1" nd="1"/>
        <i x="688" s="1" nd="1"/>
        <i x="689" s="1" nd="1"/>
        <i x="690" s="1" nd="1"/>
        <i x="691" s="1" nd="1"/>
        <i x="692" s="1" nd="1"/>
        <i x="693" s="1" nd="1"/>
        <i x="694" s="1" nd="1"/>
        <i x="695" s="1" nd="1"/>
        <i x="696" s="1" nd="1"/>
        <i x="697" s="1" nd="1"/>
        <i x="698" s="1" nd="1"/>
        <i x="699" s="1" nd="1"/>
        <i x="700" s="1" nd="1"/>
        <i x="701" s="1" nd="1"/>
        <i x="702" s="1" nd="1"/>
        <i x="704" s="1" nd="1"/>
        <i x="705" s="1" nd="1"/>
        <i x="706" s="1" nd="1"/>
        <i x="707" s="1" nd="1"/>
        <i x="708" s="1" nd="1"/>
        <i x="709" s="1" nd="1"/>
        <i x="710" s="1" nd="1"/>
        <i x="711" s="1" nd="1"/>
        <i x="712" s="1" nd="1"/>
        <i x="713" s="1" nd="1"/>
        <i x="714" s="1" nd="1"/>
        <i x="715" s="1" nd="1"/>
        <i x="716" s="1" nd="1"/>
        <i x="717" s="1" nd="1"/>
        <i x="718" s="1" nd="1"/>
        <i x="720" s="1" nd="1"/>
        <i x="721" s="1" nd="1"/>
        <i x="722" s="1" nd="1"/>
        <i x="723" s="1" nd="1"/>
        <i x="724" s="1" nd="1"/>
        <i x="725" s="1" nd="1"/>
        <i x="726" s="1" nd="1"/>
        <i x="727" s="1" nd="1"/>
        <i x="728" s="1" nd="1"/>
        <i x="729" s="1" nd="1"/>
        <i x="730" s="1" nd="1"/>
        <i x="731" s="1" nd="1"/>
        <i x="732" s="1" nd="1"/>
        <i x="733" s="1" nd="1"/>
        <i x="735" s="1" nd="1"/>
        <i x="736" s="1" nd="1"/>
        <i x="737" s="1" nd="1"/>
        <i x="738" s="1" nd="1"/>
        <i x="739" s="1" nd="1"/>
        <i x="740" s="1" nd="1"/>
        <i x="741" s="1" nd="1"/>
        <i x="742" s="1" nd="1"/>
        <i x="743" s="1" nd="1"/>
        <i x="744" s="1" nd="1"/>
        <i x="745" s="1" nd="1"/>
        <i x="746" s="1" nd="1"/>
        <i x="747" s="1" nd="1"/>
        <i x="748" s="1" nd="1"/>
        <i x="749" s="1" nd="1"/>
        <i x="750" s="1" nd="1"/>
        <i x="751" s="1" nd="1"/>
        <i x="752" s="1" nd="1"/>
        <i x="753" s="1" nd="1"/>
        <i x="754" s="1" nd="1"/>
        <i x="755" s="1" nd="1"/>
        <i x="756" s="1" nd="1"/>
        <i x="757" s="1" nd="1"/>
        <i x="759" s="1" nd="1"/>
        <i x="760" s="1" nd="1"/>
        <i x="761" s="1" nd="1"/>
        <i x="762" s="1" nd="1"/>
        <i x="764" s="1" nd="1"/>
        <i x="765" s="1" nd="1"/>
        <i x="766" s="1" nd="1"/>
        <i x="768" s="1" nd="1"/>
        <i x="769" s="1" nd="1"/>
        <i x="770" s="1" nd="1"/>
        <i x="771" s="1" nd="1"/>
        <i x="772" s="1" nd="1"/>
        <i x="773" s="1" nd="1"/>
        <i x="774" s="1" nd="1"/>
        <i x="775" s="1" nd="1"/>
        <i x="776" s="1" nd="1"/>
        <i x="777" s="1" nd="1"/>
        <i x="778" s="1" nd="1"/>
        <i x="779" s="1" nd="1"/>
        <i x="780" s="1" nd="1"/>
        <i x="781" s="1" nd="1"/>
        <i x="782" s="1" nd="1"/>
        <i x="783" s="1" nd="1"/>
        <i x="784" s="1" nd="1"/>
        <i x="785" s="1" nd="1"/>
        <i x="787" s="1" nd="1"/>
        <i x="788" s="1" nd="1"/>
        <i x="789" s="1" nd="1"/>
        <i x="790" s="1" nd="1"/>
        <i x="791" s="1" nd="1"/>
        <i x="792" s="1" nd="1"/>
        <i x="793" s="1" nd="1"/>
        <i x="794" s="1" nd="1"/>
        <i x="795" s="1" nd="1"/>
        <i x="797" s="1" nd="1"/>
        <i x="798" s="1" nd="1"/>
        <i x="799" s="1" nd="1"/>
        <i x="800" s="1" nd="1"/>
        <i x="801" s="1" nd="1"/>
        <i x="802" s="1" nd="1"/>
        <i x="803" s="1" nd="1"/>
        <i x="804" s="1" nd="1"/>
        <i x="805" s="1" nd="1"/>
        <i x="806" s="1" nd="1"/>
        <i x="807" s="1" nd="1"/>
        <i x="808" s="1" nd="1"/>
        <i x="809" s="1" nd="1"/>
        <i x="810" s="1" nd="1"/>
        <i x="811" s="1" nd="1"/>
        <i x="812" s="1" nd="1"/>
        <i x="813" s="1" nd="1"/>
        <i x="816" s="1" nd="1"/>
        <i x="817" s="1" nd="1"/>
        <i x="818" s="1" nd="1"/>
        <i x="819" s="1" nd="1"/>
        <i x="820" s="1" nd="1"/>
        <i x="821" s="1" nd="1"/>
        <i x="822" s="1" nd="1"/>
        <i x="823" s="1" nd="1"/>
        <i x="825" s="1" nd="1"/>
        <i x="826" s="1" nd="1"/>
        <i x="828" s="1" nd="1"/>
        <i x="829" s="1" nd="1"/>
        <i x="830" s="1" nd="1"/>
        <i x="831" s="1" nd="1"/>
        <i x="834" s="1" nd="1"/>
        <i x="835" s="1" nd="1"/>
        <i x="836" s="1" nd="1"/>
        <i x="837" s="1" nd="1"/>
        <i x="838" s="1" nd="1"/>
        <i x="839" s="1" nd="1"/>
        <i x="842" s="1" nd="1"/>
        <i x="843" s="1" nd="1"/>
        <i x="844" s="1" nd="1"/>
        <i x="845" s="1" nd="1"/>
        <i x="846" s="1" nd="1"/>
        <i x="847" s="1" nd="1"/>
        <i x="848" s="1" nd="1"/>
        <i x="849" s="1" nd="1"/>
        <i x="850" s="1" nd="1"/>
        <i x="851" s="1" nd="1"/>
        <i x="852" s="1" nd="1"/>
        <i x="853" s="1" nd="1"/>
        <i x="854" s="1" nd="1"/>
        <i x="855" s="1" nd="1"/>
        <i x="856" s="1" nd="1"/>
        <i x="858" s="1" nd="1"/>
        <i x="859" s="1" nd="1"/>
        <i x="860" s="1" nd="1"/>
        <i x="861" s="1" nd="1"/>
        <i x="862" s="1" nd="1"/>
        <i x="863" s="1" nd="1"/>
        <i x="864" s="1" nd="1"/>
        <i x="865" s="1" nd="1"/>
        <i x="866" s="1" nd="1"/>
        <i x="867" s="1" nd="1"/>
        <i x="868" s="1" nd="1"/>
        <i x="869" s="1" nd="1"/>
        <i x="870" s="1" nd="1"/>
        <i x="871" s="1" nd="1"/>
        <i x="872" s="1" nd="1"/>
        <i x="873" s="1" nd="1"/>
        <i x="874" s="1" nd="1"/>
        <i x="875" s="1" nd="1"/>
        <i x="876" s="1" nd="1"/>
        <i x="877" s="1" nd="1"/>
        <i x="878" s="1" nd="1"/>
        <i x="879" s="1" nd="1"/>
        <i x="880" s="1" nd="1"/>
        <i x="881" s="1" nd="1"/>
        <i x="882" s="1" nd="1"/>
        <i x="883" s="1" nd="1"/>
        <i x="884" s="1" nd="1"/>
        <i x="885" s="1" nd="1"/>
        <i x="886" s="1" nd="1"/>
        <i x="887" s="1" nd="1"/>
        <i x="888" s="1" nd="1"/>
        <i x="889" s="1" nd="1"/>
        <i x="890" s="1" nd="1"/>
        <i x="891" s="1" nd="1"/>
        <i x="892" s="1" nd="1"/>
        <i x="893" s="1" nd="1"/>
        <i x="894" s="1" nd="1"/>
        <i x="895" s="1" nd="1"/>
        <i x="896" s="1" nd="1"/>
        <i x="897" s="1" nd="1"/>
        <i x="898" s="1" nd="1"/>
        <i x="899" s="1" nd="1"/>
        <i x="900" s="1" nd="1"/>
        <i x="902" s="1" nd="1"/>
        <i x="903" s="1" nd="1"/>
        <i x="904" s="1" nd="1"/>
        <i x="905" s="1" nd="1"/>
        <i x="907" s="1" nd="1"/>
        <i x="908" s="1" nd="1"/>
        <i x="909" s="1" nd="1"/>
        <i x="910" s="1" nd="1"/>
        <i x="912" s="1" nd="1"/>
        <i x="913" s="1" nd="1"/>
        <i x="916" s="1" nd="1"/>
        <i x="917" s="1" nd="1"/>
        <i x="918" s="1" nd="1"/>
        <i x="919" s="1" nd="1"/>
        <i x="920" s="1" nd="1"/>
        <i x="921" s="1" nd="1"/>
        <i x="922" s="1" nd="1"/>
        <i x="923" s="1" nd="1"/>
        <i x="924" s="1" nd="1"/>
        <i x="925" s="1" nd="1"/>
        <i x="926" s="1" nd="1"/>
        <i x="927" s="1" nd="1"/>
        <i x="928" s="1" nd="1"/>
        <i x="929" s="1" nd="1"/>
        <i x="930" s="1" nd="1"/>
        <i x="931" s="1" nd="1"/>
        <i x="933" s="1" nd="1"/>
        <i x="935" s="1" nd="1"/>
        <i x="936" s="1" nd="1"/>
        <i x="937" s="1" nd="1"/>
        <i x="938" s="1" nd="1"/>
        <i x="939" s="1" nd="1"/>
        <i x="940" s="1" nd="1"/>
        <i x="941" s="1" nd="1"/>
        <i x="942" s="1" nd="1"/>
        <i x="943" s="1" nd="1"/>
        <i x="944" s="1" nd="1"/>
        <i x="945" s="1" nd="1"/>
        <i x="946" s="1" nd="1"/>
        <i x="947" s="1" nd="1"/>
        <i x="948" s="1" nd="1"/>
        <i x="949" s="1" nd="1"/>
        <i x="950" s="1" nd="1"/>
        <i x="952" s="1" nd="1"/>
        <i x="953" s="1" nd="1"/>
        <i x="954" s="1" nd="1"/>
        <i x="955" s="1" nd="1"/>
        <i x="956" s="1" nd="1"/>
        <i x="957" s="1" nd="1"/>
        <i x="958" s="1" nd="1"/>
        <i x="960" s="1" nd="1"/>
        <i x="961" s="1" nd="1"/>
        <i x="962" s="1" nd="1"/>
        <i x="963" s="1" nd="1"/>
        <i x="964" s="1" nd="1"/>
        <i x="965" s="1" nd="1"/>
        <i x="966" s="1" nd="1"/>
        <i x="968" s="1" nd="1"/>
        <i x="969" s="1" nd="1"/>
        <i x="970" s="1" nd="1"/>
        <i x="971" s="1" nd="1"/>
        <i x="972" s="1" nd="1"/>
        <i x="973" s="1" nd="1"/>
        <i x="974" s="1" nd="1"/>
        <i x="975" s="1" nd="1"/>
        <i x="976" s="1" nd="1"/>
        <i x="977" s="1" nd="1"/>
        <i x="978" s="1" nd="1"/>
        <i x="979" s="1" nd="1"/>
        <i x="980" s="1" nd="1"/>
        <i x="981" s="1" nd="1"/>
        <i x="982" s="1" nd="1"/>
        <i x="983" s="1" nd="1"/>
        <i x="984" s="1" nd="1"/>
        <i x="986" s="1" nd="1"/>
        <i x="987" s="1" nd="1"/>
        <i x="988" s="1" nd="1"/>
        <i x="989" s="1" nd="1"/>
        <i x="991" s="1" nd="1"/>
        <i x="992" s="1" nd="1"/>
        <i x="993" s="1" nd="1"/>
        <i x="994" s="1" nd="1"/>
        <i x="995" s="1" nd="1"/>
        <i x="996" s="1" nd="1"/>
        <i x="997" s="1" nd="1"/>
        <i x="998" s="1" nd="1"/>
        <i x="999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id_товара" xr10:uid="{6785B310-01AA-47DE-AC06-8452F9A91BE3}" sourceName="id товара">
  <pivotTables>
    <pivotTable tabId="6" name="Сводная таблица1"/>
  </pivotTables>
  <data>
    <tabular pivotCacheId="650155497">
      <items count="432">
        <i x="375" s="1"/>
        <i x="420" s="1"/>
        <i x="425" s="1"/>
        <i x="284" s="1"/>
        <i x="221" s="1"/>
        <i x="69" s="1"/>
        <i x="66" s="1"/>
        <i x="37" s="1"/>
        <i x="370" s="1"/>
        <i x="7" s="1"/>
        <i x="380" s="1"/>
        <i x="122" s="1"/>
        <i x="220" s="1"/>
        <i x="401" s="1"/>
        <i x="340" s="1"/>
        <i x="287" s="1"/>
        <i x="329" s="1"/>
        <i x="334" s="1"/>
        <i x="230" s="1"/>
        <i x="65" s="1"/>
        <i x="99" s="1"/>
        <i x="379" s="1"/>
        <i x="20" s="1"/>
        <i x="187" s="1"/>
        <i x="317" s="1"/>
        <i x="72" s="1"/>
        <i x="153" s="1"/>
        <i x="298" s="1"/>
        <i x="193" s="1"/>
        <i x="86" s="1"/>
        <i x="132" s="1"/>
        <i x="107" s="1"/>
        <i x="319" s="1"/>
        <i x="245" s="1"/>
        <i x="80" s="1"/>
        <i x="3" s="1"/>
        <i x="96" s="1"/>
        <i x="150" s="1"/>
        <i x="354" s="1"/>
        <i x="316" s="1"/>
        <i x="111" s="1"/>
        <i x="101" s="1"/>
        <i x="211" s="1"/>
        <i x="321" s="1"/>
        <i x="364" s="1"/>
        <i x="213" s="1"/>
        <i x="197" s="1"/>
        <i x="224" s="1"/>
        <i x="386" s="1"/>
        <i x="94" s="1"/>
        <i x="120" s="1"/>
        <i x="57" s="1"/>
        <i x="145" s="1"/>
        <i x="83" s="1"/>
        <i x="186" s="1"/>
        <i x="244" s="1"/>
        <i x="171" s="1"/>
        <i x="283" s="1"/>
        <i x="371" s="1"/>
        <i x="61" s="1"/>
        <i x="21" s="1"/>
        <i x="261" s="1"/>
        <i x="228" s="1"/>
        <i x="259" s="1"/>
        <i x="28" s="1"/>
        <i x="414" s="1"/>
        <i x="63" s="1"/>
        <i x="343" s="1"/>
        <i x="257" s="1"/>
        <i x="106" s="1"/>
        <i x="115" s="1"/>
        <i x="93" s="1"/>
        <i x="128" s="1"/>
        <i x="46" s="1"/>
        <i x="157" s="1"/>
        <i x="239" s="1"/>
        <i x="308" s="1"/>
        <i x="98" s="1"/>
        <i x="300" s="1"/>
        <i x="176" s="1"/>
        <i x="388" s="1"/>
        <i x="165" s="1"/>
        <i x="338" s="1"/>
        <i x="286" s="1"/>
        <i x="42" s="1"/>
        <i x="104" s="1"/>
        <i x="423" s="1" nd="1"/>
        <i x="123" s="1" nd="1"/>
        <i x="223" s="1" nd="1"/>
        <i x="411" s="1" nd="1"/>
        <i x="23" s="1" nd="1"/>
        <i x="35" s="1" nd="1"/>
        <i x="74" s="1" nd="1"/>
        <i x="267" s="1" nd="1"/>
        <i x="310" s="1" nd="1"/>
        <i x="312" s="1" nd="1"/>
        <i x="405" s="1" nd="1"/>
        <i x="275" s="1" nd="1"/>
        <i x="351" s="1" nd="1"/>
        <i x="188" s="1" nd="1"/>
        <i x="82" s="1" nd="1"/>
        <i x="180" s="1" nd="1"/>
        <i x="196" s="1" nd="1"/>
        <i x="341" s="1" nd="1"/>
        <i x="235" s="1" nd="1"/>
        <i x="278" s="1" nd="1"/>
        <i x="4" s="1" nd="1"/>
        <i x="199" s="1" nd="1"/>
        <i x="47" s="1" nd="1"/>
        <i x="38" s="1" nd="1"/>
        <i x="95" s="1" nd="1"/>
        <i x="378" s="1" nd="1"/>
        <i x="361" s="1" nd="1"/>
        <i x="191" s="1" nd="1"/>
        <i x="41" s="1" nd="1"/>
        <i x="320" s="1" nd="1"/>
        <i x="222" s="1" nd="1"/>
        <i x="399" s="1" nd="1"/>
        <i x="374" s="1" nd="1"/>
        <i x="294" s="1" nd="1"/>
        <i x="422" s="1" nd="1"/>
        <i x="189" s="1" nd="1"/>
        <i x="279" s="1" nd="1"/>
        <i x="282" s="1" nd="1"/>
        <i x="288" s="1" nd="1"/>
        <i x="44" s="1" nd="1"/>
        <i x="404" s="1" nd="1"/>
        <i x="311" s="1" nd="1"/>
        <i x="330" s="1" nd="1"/>
        <i x="339" s="1" nd="1"/>
        <i x="75" s="1" nd="1"/>
        <i x="36" s="1" nd="1"/>
        <i x="333" s="1" nd="1"/>
        <i x="238" s="1" nd="1"/>
        <i x="160" s="1" nd="1"/>
        <i x="255" s="1" nd="1"/>
        <i x="270" s="1" nd="1"/>
        <i x="105" s="1" nd="1"/>
        <i x="409" s="1" nd="1"/>
        <i x="232" s="1" nd="1"/>
        <i x="67" s="1" nd="1"/>
        <i x="2" s="1" nd="1"/>
        <i x="372" s="1" nd="1"/>
        <i x="149" s="1" nd="1"/>
        <i x="112" s="1" nd="1"/>
        <i x="301" s="1" nd="1"/>
        <i x="172" s="1" nd="1"/>
        <i x="313" s="1" nd="1"/>
        <i x="297" s="1" nd="1"/>
        <i x="184" s="1" nd="1"/>
        <i x="293" s="1" nd="1"/>
        <i x="249" s="1" nd="1"/>
        <i x="9" s="1" nd="1"/>
        <i x="366" s="1" nd="1"/>
        <i x="85" s="1" nd="1"/>
        <i x="30" s="1" nd="1"/>
        <i x="31" s="1" nd="1"/>
        <i x="348" s="1" nd="1"/>
        <i x="154" s="1" nd="1"/>
        <i x="174" s="1" nd="1"/>
        <i x="121" s="1" nd="1"/>
        <i x="345" s="1" nd="1"/>
        <i x="418" s="1" nd="1"/>
        <i x="243" s="1" nd="1"/>
        <i x="13" s="1" nd="1"/>
        <i x="200" s="1" nd="1"/>
        <i x="68" s="1" nd="1"/>
        <i x="331" s="1" nd="1"/>
        <i x="427" s="1" nd="1"/>
        <i x="324" s="1" nd="1"/>
        <i x="136" s="1" nd="1"/>
        <i x="342" s="1" nd="1"/>
        <i x="272" s="1" nd="1"/>
        <i x="183" s="1" nd="1"/>
        <i x="138" s="1" nd="1"/>
        <i x="216" s="1" nd="1"/>
        <i x="237" s="1" nd="1"/>
        <i x="426" s="1" nd="1"/>
        <i x="268" s="1" nd="1"/>
        <i x="357" s="1" nd="1"/>
        <i x="60" s="1" nd="1"/>
        <i x="276" s="1" nd="1"/>
        <i x="51" s="1" nd="1"/>
        <i x="56" s="1" nd="1"/>
        <i x="395" s="1" nd="1"/>
        <i x="233" s="1" nd="1"/>
        <i x="352" s="1" nd="1"/>
        <i x="365" s="1" nd="1"/>
        <i x="396" s="1" nd="1"/>
        <i x="355" s="1" nd="1"/>
        <i x="53" s="1" nd="1"/>
        <i x="125" s="1" nd="1"/>
        <i x="33" s="1" nd="1"/>
        <i x="55" s="1" nd="1"/>
        <i x="152" s="1" nd="1"/>
        <i x="322" s="1" nd="1"/>
        <i x="5" s="1" nd="1"/>
        <i x="309" s="1" nd="1"/>
        <i x="108" s="1" nd="1"/>
        <i x="110" s="1" nd="1"/>
        <i x="50" s="1" nd="1"/>
        <i x="424" s="1" nd="1"/>
        <i x="167" s="1" nd="1"/>
        <i x="419" s="1" nd="1"/>
        <i x="303" s="1" nd="1"/>
        <i x="302" s="1" nd="1"/>
        <i x="417" s="1" nd="1"/>
        <i x="430" s="1" nd="1"/>
        <i x="26" s="1" nd="1"/>
        <i x="253" s="1" nd="1"/>
        <i x="127" s="1" nd="1"/>
        <i x="27" s="1" nd="1"/>
        <i x="347" s="1" nd="1"/>
        <i x="400" s="1" nd="1"/>
        <i x="392" s="1" nd="1"/>
        <i x="103" s="1" nd="1"/>
        <i x="295" s="1" nd="1"/>
        <i x="247" s="1" nd="1"/>
        <i x="353" s="1" nd="1"/>
        <i x="159" s="1" nd="1"/>
        <i x="307" s="1" nd="1"/>
        <i x="304" s="1" nd="1"/>
        <i x="102" s="1" nd="1"/>
        <i x="250" s="1" nd="1"/>
        <i x="349" s="1" nd="1"/>
        <i x="389" s="1" nd="1"/>
        <i x="201" s="1" nd="1"/>
        <i x="90" s="1" nd="1"/>
        <i x="70" s="1" nd="1"/>
        <i x="130" s="1" nd="1"/>
        <i x="182" s="1" nd="1"/>
        <i x="410" s="1" nd="1"/>
        <i x="124" s="1" nd="1"/>
        <i x="252" s="1" nd="1"/>
        <i x="350" s="1" nd="1"/>
        <i x="32" s="1" nd="1"/>
        <i x="87" s="1" nd="1"/>
        <i x="212" s="1" nd="1"/>
        <i x="10" s="1" nd="1"/>
        <i x="382" s="1" nd="1"/>
        <i x="194" s="1" nd="1"/>
        <i x="406" s="1" nd="1"/>
        <i x="206" s="1" nd="1"/>
        <i x="214" s="1" nd="1"/>
        <i x="18" s="1" nd="1"/>
        <i x="49" s="1" nd="1"/>
        <i x="363" s="1" nd="1"/>
        <i x="234" s="1" nd="1"/>
        <i x="129" s="1" nd="1"/>
        <i x="264" s="1" nd="1"/>
        <i x="305" s="1" nd="1"/>
        <i x="113" s="1" nd="1"/>
        <i x="34" s="1" nd="1"/>
        <i x="54" s="1" nd="1"/>
        <i x="210" s="1" nd="1"/>
        <i x="91" s="1" nd="1"/>
        <i x="327" s="1" nd="1"/>
        <i x="203" s="1" nd="1"/>
        <i x="290" s="1" nd="1"/>
        <i x="384" s="1" nd="1"/>
        <i x="137" s="1" nd="1"/>
        <i x="387" s="1" nd="1"/>
        <i x="236" s="1" nd="1"/>
        <i x="383" s="1" nd="1"/>
        <i x="84" s="1" nd="1"/>
        <i x="356" s="1" nd="1"/>
        <i x="185" s="1" nd="1"/>
        <i x="161" s="1" nd="1"/>
        <i x="251" s="1" nd="1"/>
        <i x="335" s="1" nd="1"/>
        <i x="192" s="1" nd="1"/>
        <i x="79" s="1" nd="1"/>
        <i x="64" s="1" nd="1"/>
        <i x="177" s="1" nd="1"/>
        <i x="140" s="1" nd="1"/>
        <i x="78" s="1" nd="1"/>
        <i x="142" s="1" nd="1"/>
        <i x="273" s="1" nd="1"/>
        <i x="12" s="1" nd="1"/>
        <i x="45" s="1" nd="1"/>
        <i x="266" s="1" nd="1"/>
        <i x="155" s="1" nd="1"/>
        <i x="416" s="1" nd="1"/>
        <i x="260" s="1" nd="1"/>
        <i x="346" s="1" nd="1"/>
        <i x="359" s="1" nd="1"/>
        <i x="265" s="1" nd="1"/>
        <i x="429" s="1" nd="1"/>
        <i x="131" s="1" nd="1"/>
        <i x="48" s="1" nd="1"/>
        <i x="15" s="1" nd="1"/>
        <i x="0" s="1" nd="1"/>
        <i x="421" s="1" nd="1"/>
        <i x="258" s="1" nd="1"/>
        <i x="71" s="1" nd="1"/>
        <i x="360" s="1" nd="1"/>
        <i x="393" s="1" nd="1"/>
        <i x="19" s="1" nd="1"/>
        <i x="285" s="1" nd="1"/>
        <i x="274" s="1" nd="1"/>
        <i x="323" s="1" nd="1"/>
        <i x="362" s="1" nd="1"/>
        <i x="179" s="1" nd="1"/>
        <i x="412" s="1" nd="1"/>
        <i x="81" s="1" nd="1"/>
        <i x="163" s="1" nd="1"/>
        <i x="178" s="1" nd="1"/>
        <i x="6" s="1" nd="1"/>
        <i x="241" s="1" nd="1"/>
        <i x="397" s="1" nd="1"/>
        <i x="413" s="1" nd="1"/>
        <i x="218" s="1" nd="1"/>
        <i x="263" s="1" nd="1"/>
        <i x="240" s="1" nd="1"/>
        <i x="97" s="1" nd="1"/>
        <i x="133" s="1" nd="1"/>
        <i x="76" s="1" nd="1"/>
        <i x="256" s="1" nd="1"/>
        <i x="280" s="1" nd="1"/>
        <i x="17" s="1" nd="1"/>
        <i x="52" s="1" nd="1"/>
        <i x="198" s="1" nd="1"/>
        <i x="164" s="1" nd="1"/>
        <i x="403" s="1" nd="1"/>
        <i x="175" s="1" nd="1"/>
        <i x="77" s="1" nd="1"/>
        <i x="242" s="1" nd="1"/>
        <i x="402" s="1" nd="1"/>
        <i x="162" s="1" nd="1"/>
        <i x="262" s="1" nd="1"/>
        <i x="208" s="1" nd="1"/>
        <i x="398" s="1" nd="1"/>
        <i x="246" s="1" nd="1"/>
        <i x="390" s="1" nd="1"/>
        <i x="344" s="1" nd="1"/>
        <i x="141" s="1" nd="1"/>
        <i x="16" s="1" nd="1"/>
        <i x="299" s="1" nd="1"/>
        <i x="92" s="1" nd="1"/>
        <i x="88" s="1" nd="1"/>
        <i x="291" s="1" nd="1"/>
        <i x="229" s="1" nd="1"/>
        <i x="231" s="1" nd="1"/>
        <i x="170" s="1" nd="1"/>
        <i x="385" s="1" nd="1"/>
        <i x="415" s="1" nd="1"/>
        <i x="173" s="1" nd="1"/>
        <i x="202" s="1" nd="1"/>
        <i x="14" s="1" nd="1"/>
        <i x="114" s="1" nd="1"/>
        <i x="119" s="1" nd="1"/>
        <i x="368" s="1" nd="1"/>
        <i x="29" s="1" nd="1"/>
        <i x="289" s="1" nd="1"/>
        <i x="40" s="1" nd="1"/>
        <i x="332" s="1" nd="1"/>
        <i x="43" s="1" nd="1"/>
        <i x="148" s="1" nd="1"/>
        <i x="73" s="1" nd="1"/>
        <i x="109" s="1" nd="1"/>
        <i x="118" s="1" nd="1"/>
        <i x="337" s="1" nd="1"/>
        <i x="314" s="1" nd="1"/>
        <i x="168" s="1" nd="1"/>
        <i x="369" s="1" nd="1"/>
        <i x="8" s="1" nd="1"/>
        <i x="144" s="1" nd="1"/>
        <i x="139" s="1" nd="1"/>
        <i x="217" s="1" nd="1"/>
        <i x="248" s="1" nd="1"/>
        <i x="147" s="1" nd="1"/>
        <i x="394" s="1" nd="1"/>
        <i x="62" s="1" nd="1"/>
        <i x="204" s="1" nd="1"/>
        <i x="181" s="1" nd="1"/>
        <i x="367" s="1" nd="1"/>
        <i x="373" s="1" nd="1"/>
        <i x="227" s="1" nd="1"/>
        <i x="25" s="1" nd="1"/>
        <i x="428" s="1" nd="1"/>
        <i x="292" s="1" nd="1"/>
        <i x="225" s="1" nd="1"/>
        <i x="205" s="1" nd="1"/>
        <i x="254" s="1" nd="1"/>
        <i x="219" s="1" nd="1"/>
        <i x="158" s="1" nd="1"/>
        <i x="296" s="1" nd="1"/>
        <i x="151" s="1" nd="1"/>
        <i x="325" s="1" nd="1"/>
        <i x="195" s="1" nd="1"/>
        <i x="169" s="1" nd="1"/>
        <i x="408" s="1" nd="1"/>
        <i x="407" s="1" nd="1"/>
        <i x="281" s="1" nd="1"/>
        <i x="126" s="1" nd="1"/>
        <i x="39" s="1" nd="1"/>
        <i x="11" s="1" nd="1"/>
        <i x="146" s="1" nd="1"/>
        <i x="59" s="1" nd="1"/>
        <i x="22" s="1" nd="1"/>
        <i x="326" s="1" nd="1"/>
        <i x="381" s="1" nd="1"/>
        <i x="377" s="1" nd="1"/>
        <i x="100" s="1" nd="1"/>
        <i x="306" s="1" nd="1"/>
        <i x="143" s="1" nd="1"/>
        <i x="391" s="1" nd="1"/>
        <i x="116" s="1" nd="1"/>
        <i x="209" s="1" nd="1"/>
        <i x="58" s="1" nd="1"/>
        <i x="269" s="1" nd="1"/>
        <i x="215" s="1" nd="1"/>
        <i x="431" s="1" nd="1"/>
        <i x="336" s="1" nd="1"/>
        <i x="358" s="1" nd="1"/>
        <i x="135" s="1" nd="1"/>
        <i x="376" s="1" nd="1"/>
        <i x="318" s="1" nd="1"/>
        <i x="271" s="1" nd="1"/>
        <i x="315" s="1" nd="1"/>
        <i x="166" s="1" nd="1"/>
        <i x="226" s="1" nd="1"/>
        <i x="190" s="1" nd="1"/>
        <i x="1" s="1" nd="1"/>
        <i x="277" s="1" nd="1"/>
        <i x="328" s="1" nd="1"/>
        <i x="156" s="1" nd="1"/>
        <i x="117" s="1" nd="1"/>
        <i x="24" s="1" nd="1"/>
        <i x="207" s="1" nd="1"/>
        <i x="134" s="1" nd="1"/>
        <i x="89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цена_за_шт_в_рублях" xr10:uid="{24870730-3189-4645-A94A-6D91BD71E8B5}" sourceName="цена за шт в рублях">
  <pivotTables>
    <pivotTable tabId="6" name="Сводная таблица1"/>
  </pivotTables>
  <data>
    <tabular pivotCacheId="650155497">
      <items count="399">
        <i x="365" s="1"/>
        <i x="53" s="1"/>
        <i x="35" s="1"/>
        <i x="48" s="1"/>
        <i x="330" s="1"/>
        <i x="78" s="1"/>
        <i x="94" s="1"/>
        <i x="51" s="1"/>
        <i x="241" s="1"/>
        <i x="104" s="1"/>
        <i x="148" s="1"/>
        <i x="120" s="1"/>
        <i x="184" s="1"/>
        <i x="73" s="1"/>
        <i x="82" s="1"/>
        <i x="337" s="1"/>
        <i x="251" s="1"/>
        <i x="6" s="1"/>
        <i x="339" s="1"/>
        <i x="200" s="1"/>
        <i x="153" s="1"/>
        <i x="351" s="1"/>
        <i x="373" s="1"/>
        <i x="157" s="1"/>
        <i x="164" s="1"/>
        <i x="85" s="1"/>
        <i x="237" s="1"/>
        <i x="147" s="1"/>
        <i x="243" s="1"/>
        <i x="168" s="1"/>
        <i x="254" s="1"/>
        <i x="140" s="1"/>
        <i x="230" s="1"/>
        <i x="83" s="1"/>
        <i x="341" s="1"/>
        <i x="238" s="1"/>
        <i x="216" s="1"/>
        <i x="58" s="1"/>
        <i x="211" s="1"/>
        <i x="97" s="1"/>
        <i x="103" s="1"/>
        <i x="276" s="1"/>
        <i x="217" s="1"/>
        <i x="322" s="1"/>
        <i x="64" s="1"/>
        <i x="225" s="1"/>
        <i x="143" s="1"/>
        <i x="272" s="1"/>
        <i x="69" s="1"/>
        <i x="134" s="1"/>
        <i x="197" s="1"/>
        <i x="381" s="1"/>
        <i x="24" s="1"/>
        <i x="252" s="1"/>
        <i x="139" s="1"/>
        <i x="303" s="1"/>
        <i x="304" s="1"/>
        <i x="163" s="1"/>
        <i x="175" s="1"/>
        <i x="370" s="1"/>
        <i x="329" s="1"/>
        <i x="110" s="1"/>
        <i x="363" s="1"/>
        <i x="383" s="1"/>
        <i x="205" s="1"/>
        <i x="222" s="1"/>
        <i x="102" s="1"/>
        <i x="174" s="1"/>
        <i x="16" s="1"/>
        <i x="250" s="1"/>
        <i x="149" s="1"/>
        <i x="282" s="1"/>
        <i x="59" s="1"/>
        <i x="108" s="1"/>
        <i x="277" s="1"/>
        <i x="384" s="1"/>
        <i x="343" s="1"/>
        <i x="346" s="1"/>
        <i x="234" s="1"/>
        <i x="224" s="1"/>
        <i x="171" s="1"/>
        <i x="52" s="1"/>
        <i x="146" s="1"/>
        <i x="155" s="1"/>
        <i x="188" s="1"/>
        <i x="198" s="1"/>
        <i x="263" s="1" nd="1"/>
        <i x="151" s="1" nd="1"/>
        <i x="190" s="1" nd="1"/>
        <i x="71" s="1" nd="1"/>
        <i x="31" s="1" nd="1"/>
        <i x="89" s="1" nd="1"/>
        <i x="310" s="1" nd="1"/>
        <i x="269" s="1" nd="1"/>
        <i x="37" s="1" nd="1"/>
        <i x="313" s="1" nd="1"/>
        <i x="266" s="1" nd="1"/>
        <i x="84" s="1" nd="1"/>
        <i x="290" s="1" nd="1"/>
        <i x="247" s="1" nd="1"/>
        <i x="173" s="1" nd="1"/>
        <i x="204" s="1" nd="1"/>
        <i x="361" s="1" nd="1"/>
        <i x="105" s="1" nd="1"/>
        <i x="130" s="1" nd="1"/>
        <i x="223" s="1" nd="1"/>
        <i x="318" s="1" nd="1"/>
        <i x="42" s="1" nd="1"/>
        <i x="167" s="1" nd="1"/>
        <i x="371" s="1" nd="1"/>
        <i x="176" s="1" nd="1"/>
        <i x="183" s="1" nd="1"/>
        <i x="208" s="1" nd="1"/>
        <i x="350" s="1" nd="1"/>
        <i x="125" s="1" nd="1"/>
        <i x="54" s="1" nd="1"/>
        <i x="128" s="1" nd="1"/>
        <i x="372" s="1" nd="1"/>
        <i x="268" s="1" nd="1"/>
        <i x="242" s="1" nd="1"/>
        <i x="212" s="1" nd="1"/>
        <i x="300" s="1" nd="1"/>
        <i x="270" s="1" nd="1"/>
        <i x="87" s="1" nd="1"/>
        <i x="375" s="1" nd="1"/>
        <i x="232" s="1" nd="1"/>
        <i x="47" s="1" nd="1"/>
        <i x="193" s="1" nd="1"/>
        <i x="0" s="1" nd="1"/>
        <i x="165" s="1" nd="1"/>
        <i x="340" s="1" nd="1"/>
        <i x="229" s="1" nd="1"/>
        <i x="262" s="1" nd="1"/>
        <i x="10" s="1" nd="1"/>
        <i x="317" s="1" nd="1"/>
        <i x="380" s="1" nd="1"/>
        <i x="67" s="1" nd="1"/>
        <i x="63" s="1" nd="1"/>
        <i x="302" s="1" nd="1"/>
        <i x="99" s="1" nd="1"/>
        <i x="294" s="1" nd="1"/>
        <i x="255" s="1" nd="1"/>
        <i x="4" s="1" nd="1"/>
        <i x="221" s="1" nd="1"/>
        <i x="170" s="1" nd="1"/>
        <i x="364" s="1" nd="1"/>
        <i x="285" s="1" nd="1"/>
        <i x="273" s="1" nd="1"/>
        <i x="72" s="1" nd="1"/>
        <i x="338" s="1" nd="1"/>
        <i x="45" s="1" nd="1"/>
        <i x="306" s="1" nd="1"/>
        <i x="355" s="1" nd="1"/>
        <i x="81" s="1" nd="1"/>
        <i x="331" s="1" nd="1"/>
        <i x="334" s="1" nd="1"/>
        <i x="2" s="1" nd="1"/>
        <i x="369" s="1" nd="1"/>
        <i x="3" s="1" nd="1"/>
        <i x="49" s="1" nd="1"/>
        <i x="219" s="1" nd="1"/>
        <i x="386" s="1" nd="1"/>
        <i x="159" s="1" nd="1"/>
        <i x="354" s="1" nd="1"/>
        <i x="18" s="1" nd="1"/>
        <i x="126" s="1" nd="1"/>
        <i x="213" s="1" nd="1"/>
        <i x="319" s="1" nd="1"/>
        <i x="257" s="1" nd="1"/>
        <i x="21" s="1" nd="1"/>
        <i x="41" s="1" nd="1"/>
        <i x="172" s="1" nd="1"/>
        <i x="274" s="1" nd="1"/>
        <i x="228" s="1" nd="1"/>
        <i x="357" s="1" nd="1"/>
        <i x="189" s="1" nd="1"/>
        <i x="116" s="1" nd="1"/>
        <i x="100" s="1" nd="1"/>
        <i x="14" s="1" nd="1"/>
        <i x="394" s="1" nd="1"/>
        <i x="377" s="1" nd="1"/>
        <i x="309" s="1" nd="1"/>
        <i x="177" s="1" nd="1"/>
        <i x="289" s="1" nd="1"/>
        <i x="12" s="1" nd="1"/>
        <i x="362" s="1" nd="1"/>
        <i x="136" s="1" nd="1"/>
        <i x="249" s="1" nd="1"/>
        <i x="156" s="1" nd="1"/>
        <i x="169" s="1" nd="1"/>
        <i x="385" s="1" nd="1"/>
        <i x="27" s="1" nd="1"/>
        <i x="256" s="1" nd="1"/>
        <i x="395" s="1" nd="1"/>
        <i x="275" s="1" nd="1"/>
        <i x="360" s="1" nd="1"/>
        <i x="280" s="1" nd="1"/>
        <i x="389" s="1" nd="1"/>
        <i x="62" s="1" nd="1"/>
        <i x="244" s="1" nd="1"/>
        <i x="135" s="1" nd="1"/>
        <i x="95" s="1" nd="1"/>
        <i x="11" s="1" nd="1"/>
        <i x="34" s="1" nd="1"/>
        <i x="154" s="1" nd="1"/>
        <i x="299" s="1" nd="1"/>
        <i x="206" s="1" nd="1"/>
        <i x="246" s="1" nd="1"/>
        <i x="98" s="1" nd="1"/>
        <i x="25" s="1" nd="1"/>
        <i x="107" s="1" nd="1"/>
        <i x="240" s="1" nd="1"/>
        <i x="267" s="1" nd="1"/>
        <i x="316" s="1" nd="1"/>
        <i x="260" s="1" nd="1"/>
        <i x="20" s="1" nd="1"/>
        <i x="101" s="1" nd="1"/>
        <i x="127" s="1" nd="1"/>
        <i x="145" s="1" nd="1"/>
        <i x="278" s="1" nd="1"/>
        <i x="261" s="1" nd="1"/>
        <i x="13" s="1" nd="1"/>
        <i x="55" s="1" nd="1"/>
        <i x="124" s="1" nd="1"/>
        <i x="96" s="1" nd="1"/>
        <i x="376" s="1" nd="1"/>
        <i x="46" s="1" nd="1"/>
        <i x="180" s="1" nd="1"/>
        <i x="393" s="1" nd="1"/>
        <i x="79" s="1" nd="1"/>
        <i x="359" s="1" nd="1"/>
        <i x="352" s="1" nd="1"/>
        <i x="28" s="1" nd="1"/>
        <i x="65" s="1" nd="1"/>
        <i x="392" s="1" nd="1"/>
        <i x="279" s="1" nd="1"/>
        <i x="320" s="1" nd="1"/>
        <i x="75" s="1" nd="1"/>
        <i x="298" s="1" nd="1"/>
        <i x="264" s="1" nd="1"/>
        <i x="390" s="1" nd="1"/>
        <i x="90" s="1" nd="1"/>
        <i x="133" s="1" nd="1"/>
        <i x="368" s="1" nd="1"/>
        <i x="305" s="1" nd="1"/>
        <i x="356" s="1" nd="1"/>
        <i x="391" s="1" nd="1"/>
        <i x="80" s="1" nd="1"/>
        <i x="187" s="1" nd="1"/>
        <i x="398" s="1" nd="1"/>
        <i x="122" s="1" nd="1"/>
        <i x="132" s="1" nd="1"/>
        <i x="178" s="1" nd="1"/>
        <i x="215" s="1" nd="1"/>
        <i x="201" s="1" nd="1"/>
        <i x="160" s="1" nd="1"/>
        <i x="179" s="1" nd="1"/>
        <i x="312" s="1" nd="1"/>
        <i x="196" s="1" nd="1"/>
        <i x="77" s="1" nd="1"/>
        <i x="1" s="1" nd="1"/>
        <i x="287" s="1" nd="1"/>
        <i x="348" s="1" nd="1"/>
        <i x="315" s="1" nd="1"/>
        <i x="333" s="1" nd="1"/>
        <i x="283" s="1" nd="1"/>
        <i x="117" s="1" nd="1"/>
        <i x="40" s="1" nd="1"/>
        <i x="293" s="1" nd="1"/>
        <i x="182" s="1" nd="1"/>
        <i x="301" s="1" nd="1"/>
        <i x="374" s="1" nd="1"/>
        <i x="23" s="1" nd="1"/>
        <i x="111" s="1" nd="1"/>
        <i x="121" s="1" nd="1"/>
        <i x="138" s="1" nd="1"/>
        <i x="152" s="1" nd="1"/>
        <i x="231" s="1" nd="1"/>
        <i x="308" s="1" nd="1"/>
        <i x="15" s="1" nd="1"/>
        <i x="86" s="1" nd="1"/>
        <i x="61" s="1" nd="1"/>
        <i x="258" s="1" nd="1"/>
        <i x="202" s="1" nd="1"/>
        <i x="93" s="1" nd="1"/>
        <i x="123" s="1" nd="1"/>
        <i x="92" s="1" nd="1"/>
        <i x="186" s="1" nd="1"/>
        <i x="32" s="1" nd="1"/>
        <i x="387" s="1" nd="1"/>
        <i x="297" s="1" nd="1"/>
        <i x="161" s="1" nd="1"/>
        <i x="328" s="1" nd="1"/>
        <i x="358" s="1" nd="1"/>
        <i x="43" s="1" nd="1"/>
        <i x="118" s="1" nd="1"/>
        <i x="336" s="1" nd="1"/>
        <i x="112" s="1" nd="1"/>
        <i x="113" s="1" nd="1"/>
        <i x="335" s="1" nd="1"/>
        <i x="29" s="1" nd="1"/>
        <i x="19" s="1" nd="1"/>
        <i x="194" s="1" nd="1"/>
        <i x="144" s="1" nd="1"/>
        <i x="38" s="1" nd="1"/>
        <i x="291" s="1" nd="1"/>
        <i x="227" s="1" nd="1"/>
        <i x="253" s="1" nd="1"/>
        <i x="22" s="1" nd="1"/>
        <i x="214" s="1" nd="1"/>
        <i x="60" s="1" nd="1"/>
        <i x="192" s="1" nd="1"/>
        <i x="106" s="1" nd="1"/>
        <i x="321" s="1" nd="1"/>
        <i x="323" s="1" nd="1"/>
        <i x="76" s="1" nd="1"/>
        <i x="137" s="1" nd="1"/>
        <i x="345" s="1" nd="1"/>
        <i x="344" s="1" nd="1"/>
        <i x="150" s="1" nd="1"/>
        <i x="114" s="1" nd="1"/>
        <i x="181" s="1" nd="1"/>
        <i x="327" s="1" nd="1"/>
        <i x="326" s="1" nd="1"/>
        <i x="265" s="1" nd="1"/>
        <i x="158" s="1" nd="1"/>
        <i x="30" s="1" nd="1"/>
        <i x="347" s="1" nd="1"/>
        <i x="239" s="1" nd="1"/>
        <i x="286" s="1" nd="1"/>
        <i x="382" s="1" nd="1"/>
        <i x="56" s="1" nd="1"/>
        <i x="74" s="1" nd="1"/>
        <i x="226" s="1" nd="1"/>
        <i x="396" s="1" nd="1"/>
        <i x="50" s="1" nd="1"/>
        <i x="195" s="1" nd="1"/>
        <i x="248" s="1" nd="1"/>
        <i x="141" s="1" nd="1"/>
        <i x="296" s="1" nd="1"/>
        <i x="199" s="1" nd="1"/>
        <i x="281" s="1" nd="1"/>
        <i x="36" s="1" nd="1"/>
        <i x="349" s="1" nd="1"/>
        <i x="8" s="1" nd="1"/>
        <i x="203" s="1" nd="1"/>
        <i x="210" s="1" nd="1"/>
        <i x="88" s="1" nd="1"/>
        <i x="379" s="1" nd="1"/>
        <i x="259" s="1" nd="1"/>
        <i x="142" s="1" nd="1"/>
        <i x="207" s="1" nd="1"/>
        <i x="284" s="1" nd="1"/>
        <i x="131" s="1" nd="1"/>
        <i x="235" s="1" nd="1"/>
        <i x="314" s="1" nd="1"/>
        <i x="166" s="1" nd="1"/>
        <i x="307" s="1" nd="1"/>
        <i x="388" s="1" nd="1"/>
        <i x="367" s="1" nd="1"/>
        <i x="342" s="1" nd="1"/>
        <i x="378" s="1" nd="1"/>
        <i x="115" s="1" nd="1"/>
        <i x="9" s="1" nd="1"/>
        <i x="191" s="1" nd="1"/>
        <i x="295" s="1" nd="1"/>
        <i x="5" s="1" nd="1"/>
        <i x="324" s="1" nd="1"/>
        <i x="236" s="1" nd="1"/>
        <i x="218" s="1" nd="1"/>
        <i x="17" s="1" nd="1"/>
        <i x="66" s="1" nd="1"/>
        <i x="311" s="1" nd="1"/>
        <i x="292" s="1" nd="1"/>
        <i x="109" s="1" nd="1"/>
        <i x="220" s="1" nd="1"/>
        <i x="397" s="1" nd="1"/>
        <i x="271" s="1" nd="1"/>
        <i x="119" s="1" nd="1"/>
        <i x="288" s="1" nd="1"/>
        <i x="57" s="1" nd="1"/>
        <i x="185" s="1" nd="1"/>
        <i x="26" s="1" nd="1"/>
        <i x="129" s="1" nd="1"/>
        <i x="91" s="1" nd="1"/>
        <i x="233" s="1" nd="1"/>
        <i x="33" s="1" nd="1"/>
        <i x="70" s="1" nd="1"/>
        <i x="353" s="1" nd="1"/>
        <i x="245" s="1" nd="1"/>
        <i x="162" s="1" nd="1"/>
        <i x="209" s="1" nd="1"/>
        <i x="7" s="1" nd="1"/>
        <i x="366" s="1" nd="1"/>
        <i x="68" s="1" nd="1"/>
        <i x="325" s="1" nd="1"/>
        <i x="39" s="1" nd="1"/>
        <i x="332" s="1" nd="1"/>
        <i x="44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сумма_чека" xr10:uid="{5193529C-C1BC-4ED6-8A94-42FA7695C5DF}" sourceName="сумма чека">
  <pivotTables>
    <pivotTable tabId="6" name="Сводная таблица1"/>
  </pivotTables>
  <data>
    <tabular pivotCacheId="650155497">
      <items count="686">
        <i x="52" s="1"/>
        <i x="464" s="1"/>
        <i x="290" s="1"/>
        <i x="555" s="1"/>
        <i x="371" s="1"/>
        <i x="131" s="1"/>
        <i x="396" s="1"/>
        <i x="38" s="1"/>
        <i x="204" s="1"/>
        <i x="91" s="1"/>
        <i x="78" s="1"/>
        <i x="180" s="1"/>
        <i x="352" s="1"/>
        <i x="157" s="1"/>
        <i x="591" s="1"/>
        <i x="330" s="1"/>
        <i x="250" s="1"/>
        <i x="32" s="1"/>
        <i x="648" s="1"/>
        <i x="164" s="1"/>
        <i x="83" s="1"/>
        <i x="119" s="1"/>
        <i x="226" s="1"/>
        <i x="468" s="1"/>
        <i x="361" s="1"/>
        <i x="275" s="1"/>
        <i x="679" s="1"/>
        <i x="63" s="1"/>
        <i x="160" s="1"/>
        <i x="653" s="1"/>
        <i x="106" s="1"/>
        <i x="206" s="1"/>
        <i x="285" s="1"/>
        <i x="74" s="1"/>
        <i x="652" s="1"/>
        <i x="567" s="1"/>
        <i x="205" s="1"/>
        <i x="213" s="1"/>
        <i x="683" s="1"/>
        <i x="556" s="1"/>
        <i x="314" s="1"/>
        <i x="270" s="1"/>
        <i x="286" s="1"/>
        <i x="23" s="1"/>
        <i x="215" s="1"/>
        <i x="438" s="1"/>
        <i x="177" s="1"/>
        <i x="570" s="1"/>
        <i x="87" s="1"/>
        <i x="317" s="1"/>
        <i x="547" s="1"/>
        <i x="411" s="1"/>
        <i x="487" s="1"/>
        <i x="6" s="1"/>
        <i x="499" s="1"/>
        <i x="258" s="1"/>
        <i x="221" s="1"/>
        <i x="236" s="1"/>
        <i x="342" s="1"/>
        <i x="524" s="1"/>
        <i x="5" s="1"/>
        <i x="310" s="1"/>
        <i x="446" s="1"/>
        <i x="308" s="1"/>
        <i x="456" s="1"/>
        <i x="234" s="1"/>
        <i x="445" s="1"/>
        <i x="498" s="1"/>
        <i x="663" s="1"/>
        <i x="384" s="1"/>
        <i x="461" s="1"/>
        <i x="244" s="1"/>
        <i x="265" s="1"/>
        <i x="49" s="1"/>
        <i x="307" s="1"/>
        <i x="166" s="1"/>
        <i x="378" s="1"/>
        <i x="503" s="1"/>
        <i x="507" s="1"/>
        <i x="281" s="1"/>
        <i x="605" s="1"/>
        <i x="608" s="1"/>
        <i x="16" s="1"/>
        <i x="198" s="1"/>
        <i x="99" s="1"/>
        <i x="201" s="1"/>
        <i x="374" s="1"/>
        <i x="473" s="1"/>
        <i x="548" s="1"/>
        <i x="394" s="1"/>
        <i x="455" s="1"/>
        <i x="344" s="1"/>
        <i x="111" s="1"/>
        <i x="614" s="1"/>
        <i x="161" s="1"/>
        <i x="365" s="1" nd="1"/>
        <i x="299" s="1" nd="1"/>
        <i x="220" s="1" nd="1"/>
        <i x="76" s="1" nd="1"/>
        <i x="482" s="1" nd="1"/>
        <i x="57" s="1" nd="1"/>
        <i x="414" s="1" nd="1"/>
        <i x="89" s="1" nd="1"/>
        <i x="574" s="1" nd="1"/>
        <i x="197" s="1" nd="1"/>
        <i x="612" s="1" nd="1"/>
        <i x="179" s="1" nd="1"/>
        <i x="486" s="1" nd="1"/>
        <i x="431" s="1" nd="1"/>
        <i x="45" s="1" nd="1"/>
        <i x="212" s="1" nd="1"/>
        <i x="441" s="1" nd="1"/>
        <i x="401" s="1" nd="1"/>
        <i x="94" s="1" nd="1"/>
        <i x="55" s="1" nd="1"/>
        <i x="230" s="1" nd="1"/>
        <i x="168" s="1" nd="1"/>
        <i x="675" s="1" nd="1"/>
        <i x="247" s="1" nd="1"/>
        <i x="444" s="1" nd="1"/>
        <i x="92" s="1" nd="1"/>
        <i x="34" s="1" nd="1"/>
        <i x="337" s="1" nd="1"/>
        <i x="297" s="1" nd="1"/>
        <i x="366" s="1" nd="1"/>
        <i x="343" s="1" nd="1"/>
        <i x="429" s="1" nd="1"/>
        <i x="48" s="1" nd="1"/>
        <i x="402" s="1" nd="1"/>
        <i x="677" s="1" nd="1"/>
        <i x="450" s="1" nd="1"/>
        <i x="552" s="1" nd="1"/>
        <i x="633" s="1" nd="1"/>
        <i x="372" s="1" nd="1"/>
        <i x="143" s="1" nd="1"/>
        <i x="484" s="1" nd="1"/>
        <i x="302" s="1" nd="1"/>
        <i x="544" s="1" nd="1"/>
        <i x="170" s="1" nd="1"/>
        <i x="442" s="1" nd="1"/>
        <i x="637" s="1" nd="1"/>
        <i x="73" s="1" nd="1"/>
        <i x="219" s="1" nd="1"/>
        <i x="96" s="1" nd="1"/>
        <i x="192" s="1" nd="1"/>
        <i x="650" s="1" nd="1"/>
        <i x="298" s="1" nd="1"/>
        <i x="190" s="1" nd="1"/>
        <i x="404" s="1" nd="1"/>
        <i x="293" s="1" nd="1"/>
        <i x="40" s="1" nd="1"/>
        <i x="470" s="1" nd="1"/>
        <i x="29" s="1" nd="1"/>
        <i x="304" s="1" nd="1"/>
        <i x="613" s="1" nd="1"/>
        <i x="577" s="1" nd="1"/>
        <i x="277" s="1" nd="1"/>
        <i x="609" s="1" nd="1"/>
        <i x="375" s="1" nd="1"/>
        <i x="224" s="1" nd="1"/>
        <i x="283" s="1" nd="1"/>
        <i x="238" s="1" nd="1"/>
        <i x="171" s="1" nd="1"/>
        <i x="246" s="1" nd="1"/>
        <i x="245" s="1" nd="1"/>
        <i x="109" s="1" nd="1"/>
        <i x="27" s="1" nd="1"/>
        <i x="475" s="1" nd="1"/>
        <i x="424" s="1" nd="1"/>
        <i x="611" s="1" nd="1"/>
        <i x="149" s="1" nd="1"/>
        <i x="174" s="1" nd="1"/>
        <i x="406" s="1" nd="1"/>
        <i x="104" s="1" nd="1"/>
        <i x="14" s="1" nd="1"/>
        <i x="202" s="1" nd="1"/>
        <i x="108" s="1" nd="1"/>
        <i x="4" s="1" nd="1"/>
        <i x="249" s="1" nd="1"/>
        <i x="331" s="1" nd="1"/>
        <i x="607" s="1" nd="1"/>
        <i x="312" s="1" nd="1"/>
        <i x="288" s="1" nd="1"/>
        <i x="409" s="1" nd="1"/>
        <i x="172" s="1" nd="1"/>
        <i x="452" s="1" nd="1"/>
        <i x="68" s="1" nd="1"/>
        <i x="276" s="1" nd="1"/>
        <i x="615" s="1" nd="1"/>
        <i x="103" s="1" nd="1"/>
        <i x="532" s="1" nd="1"/>
        <i x="86" s="1" nd="1"/>
        <i x="465" s="1" nd="1"/>
        <i x="593" s="1" nd="1"/>
        <i x="671" s="1" nd="1"/>
        <i x="253" s="1" nd="1"/>
        <i x="646" s="1" nd="1"/>
        <i x="603" s="1" nd="1"/>
        <i x="393" s="1" nd="1"/>
        <i x="243" s="1" nd="1"/>
        <i x="559" s="1" nd="1"/>
        <i x="477" s="1" nd="1"/>
        <i x="622" s="1" nd="1"/>
        <i x="553" s="1" nd="1"/>
        <i x="114" s="1" nd="1"/>
        <i x="513" s="1" nd="1"/>
        <i x="231" s="1" nd="1"/>
        <i x="82" s="1" nd="1"/>
        <i x="667" s="1" nd="1"/>
        <i x="232" s="1" nd="1"/>
        <i x="530" s="1" nd="1"/>
        <i x="512" s="1" nd="1"/>
        <i x="51" s="1" nd="1"/>
        <i x="20" s="1" nd="1"/>
        <i x="339" s="1" nd="1"/>
        <i x="210" s="1" nd="1"/>
        <i x="541" s="1" nd="1"/>
        <i x="432" s="1" nd="1"/>
        <i x="25" s="1" nd="1"/>
        <i x="120" s="1" nd="1"/>
        <i x="320" s="1" nd="1"/>
        <i x="647" s="1" nd="1"/>
        <i x="427" s="1" nd="1"/>
        <i x="272" s="1" nd="1"/>
        <i x="334" s="1" nd="1"/>
        <i x="425" s="1" nd="1"/>
        <i x="550" s="1" nd="1"/>
        <i x="358" s="1" nd="1"/>
        <i x="260" s="1" nd="1"/>
        <i x="560" s="1" nd="1"/>
        <i x="345" s="1" nd="1"/>
        <i x="134" s="1" nd="1"/>
        <i x="662" s="1" nd="1"/>
        <i x="35" s="1" nd="1"/>
        <i x="400" s="1" nd="1"/>
        <i x="165" s="1" nd="1"/>
        <i x="136" s="1" nd="1"/>
        <i x="67" s="1" nd="1"/>
        <i x="125" s="1" nd="1"/>
        <i x="58" s="1" nd="1"/>
        <i x="122" s="1" nd="1"/>
        <i x="474" s="1" nd="1"/>
        <i x="141" s="1" nd="1"/>
        <i x="656" s="1" nd="1"/>
        <i x="523" s="1" nd="1"/>
        <i x="41" s="1" nd="1"/>
        <i x="545" s="1" nd="1"/>
        <i x="489" s="1" nd="1"/>
        <i x="24" s="1" nd="1"/>
        <i x="629" s="1" nd="1"/>
        <i x="580" s="1" nd="1"/>
        <i x="139" s="1" nd="1"/>
        <i x="175" s="1" nd="1"/>
        <i x="373" s="1" nd="1"/>
        <i x="81" s="1" nd="1"/>
        <i x="151" s="1" nd="1"/>
        <i x="167" s="1" nd="1"/>
        <i x="154" s="1" nd="1"/>
        <i x="391" s="1" nd="1"/>
        <i x="291" s="1" nd="1"/>
        <i x="150" s="1" nd="1"/>
        <i x="328" s="1" nd="1"/>
        <i x="33" s="1" nd="1"/>
        <i x="203" s="1" nd="1"/>
        <i x="606" s="1" nd="1"/>
        <i x="199" s="1" nd="1"/>
        <i x="618" s="1" nd="1"/>
        <i x="189" s="1" nd="1"/>
        <i x="491" s="1" nd="1"/>
        <i x="649" s="1" nd="1"/>
        <i x="571" s="1" nd="1"/>
        <i x="610" s="1" nd="1"/>
        <i x="303" s="1" nd="1"/>
        <i x="501" s="1" nd="1"/>
        <i x="640" s="1" nd="1"/>
        <i x="0" s="1" nd="1"/>
        <i x="88" s="1" nd="1"/>
        <i x="187" s="1" nd="1"/>
        <i x="578" s="1" nd="1"/>
        <i x="632" s="1" nd="1"/>
        <i x="148" s="1" nd="1"/>
        <i x="158" s="1" nd="1"/>
        <i x="184" s="1" nd="1"/>
        <i x="53" s="1" nd="1"/>
        <i x="601" s="1" nd="1"/>
        <i x="138" s="1" nd="1"/>
        <i x="460" s="1" nd="1"/>
        <i x="426" s="1" nd="1"/>
        <i x="518" s="1" nd="1"/>
        <i x="604" s="1" nd="1"/>
        <i x="335" s="1" nd="1"/>
        <i x="71" s="1" nd="1"/>
        <i x="457" s="1" nd="1"/>
        <i x="90" s="1" nd="1"/>
        <i x="685" s="1" nd="1"/>
        <i x="338" s="1" nd="1"/>
        <i x="22" s="1" nd="1"/>
        <i x="323" s="1" nd="1"/>
        <i x="481" s="1" nd="1"/>
        <i x="434" s="1" nd="1"/>
        <i x="528" s="1" nd="1"/>
        <i x="118" s="1" nd="1"/>
        <i x="447" s="1" nd="1"/>
        <i x="329" s="1" nd="1"/>
        <i x="592" s="1" nd="1"/>
        <i x="341" s="1" nd="1"/>
        <i x="562" s="1" nd="1"/>
        <i x="423" s="1" nd="1"/>
        <i x="135" s="1" nd="1"/>
        <i x="280" s="1" nd="1"/>
        <i x="107" s="1" nd="1"/>
        <i x="56" s="1" nd="1"/>
        <i x="50" s="1" nd="1"/>
        <i x="407" s="1" nd="1"/>
        <i x="182" s="1" nd="1"/>
        <i x="657" s="1" nd="1"/>
        <i x="196" s="1" nd="1"/>
        <i x="561" s="1" nd="1"/>
        <i x="84" s="1" nd="1"/>
        <i x="264" s="1" nd="1"/>
        <i x="129" s="1" nd="1"/>
        <i x="325" s="1" nd="1"/>
        <i x="356" s="1" nd="1"/>
        <i x="554" s="1" nd="1"/>
        <i x="388" s="1" nd="1"/>
        <i x="620" s="1" nd="1"/>
        <i x="69" s="1" nd="1"/>
        <i x="582" s="1" nd="1"/>
        <i x="472" s="1" nd="1"/>
        <i x="319" s="1" nd="1"/>
        <i x="382" s="1" nd="1"/>
        <i x="15" s="1" nd="1"/>
        <i x="643" s="1" nd="1"/>
        <i x="240" s="1" nd="1"/>
        <i x="98" s="1" nd="1"/>
        <i x="11" s="1" nd="1"/>
        <i x="399" s="1" nd="1"/>
        <i x="630" s="1" nd="1"/>
        <i x="85" s="1" nd="1"/>
        <i x="420" s="1" nd="1"/>
        <i x="113" s="1" nd="1"/>
        <i x="480" s="1" nd="1"/>
        <i x="145" s="1" nd="1"/>
        <i x="623" s="1" nd="1"/>
        <i x="262" s="1" nd="1"/>
        <i x="176" s="1" nd="1"/>
        <i x="191" s="1" nd="1"/>
        <i x="631" s="1" nd="1"/>
        <i x="10" s="1" nd="1"/>
        <i x="674" s="1" nd="1"/>
        <i x="368" s="1" nd="1"/>
        <i x="493" s="1" nd="1"/>
        <i x="381" s="1" nd="1"/>
        <i x="362" s="1" nd="1"/>
        <i x="43" s="1" nd="1"/>
        <i x="273" s="1" nd="1"/>
        <i x="137" s="1" nd="1"/>
        <i x="494" s="1" nd="1"/>
        <i x="60" s="1" nd="1"/>
        <i x="194" s="1" nd="1"/>
        <i x="351" s="1" nd="1"/>
        <i x="357" s="1" nd="1"/>
        <i x="169" s="1" nd="1"/>
        <i x="597" s="1" nd="1"/>
        <i x="12" s="1" nd="1"/>
        <i x="321" s="1" nd="1"/>
        <i x="37" s="1" nd="1"/>
        <i x="93" s="1" nd="1"/>
        <i x="44" s="1" nd="1"/>
        <i x="322" s="1" nd="1"/>
        <i x="478" s="1" nd="1"/>
        <i x="241" s="1" nd="1"/>
        <i x="102" s="1" nd="1"/>
        <i x="77" s="1" nd="1"/>
        <i x="428" s="1" nd="1"/>
        <i x="289" s="1" nd="1"/>
        <i x="269" s="1" nd="1"/>
        <i x="535" s="1" nd="1"/>
        <i x="565" s="1" nd="1"/>
        <i x="326" s="1" nd="1"/>
        <i x="110" s="1" nd="1"/>
        <i x="583" s="1" nd="1"/>
        <i x="516" s="1" nd="1"/>
        <i x="163" s="1" nd="1"/>
        <i x="363" s="1" nd="1"/>
        <i x="2" s="1" nd="1"/>
        <i x="121" s="1" nd="1"/>
        <i x="233" s="1" nd="1"/>
        <i x="569" s="1" nd="1"/>
        <i x="21" s="1" nd="1"/>
        <i x="3" s="1" nd="1"/>
        <i x="502" s="1" nd="1"/>
        <i x="159" s="1" nd="1"/>
        <i x="268" s="1" nd="1"/>
        <i x="654" s="1" nd="1"/>
        <i x="208" s="1" nd="1"/>
        <i x="65" s="1" nd="1"/>
        <i x="115" s="1" nd="1"/>
        <i x="443" s="1" nd="1"/>
        <i x="313" s="1" nd="1"/>
        <i x="504" s="1" nd="1"/>
        <i x="634" s="1" nd="1"/>
        <i x="13" s="1" nd="1"/>
        <i x="31" s="1" nd="1"/>
        <i x="514" s="1" nd="1"/>
        <i x="462" s="1" nd="1"/>
        <i x="458" s="1" nd="1"/>
        <i x="235" s="1" nd="1"/>
        <i x="237" s="1" nd="1"/>
        <i x="668" s="1" nd="1"/>
        <i x="522" s="1" nd="1"/>
        <i x="254" s="1" nd="1"/>
        <i x="435" s="1" nd="1"/>
        <i x="267" s="1" nd="1"/>
        <i x="346" s="1" nd="1"/>
        <i x="318" s="1" nd="1"/>
        <i x="669" s="1" nd="1"/>
        <i x="370" s="1" nd="1"/>
        <i x="676" s="1" nd="1"/>
        <i x="635" s="1" nd="1"/>
        <i x="576" s="1" nd="1"/>
        <i x="617" s="1" nd="1"/>
        <i x="355" s="1" nd="1"/>
        <i x="386" s="1" nd="1"/>
        <i x="360" s="1" nd="1"/>
        <i x="146" s="1" nd="1"/>
        <i x="359" s="1" nd="1"/>
        <i x="412" s="1" nd="1"/>
        <i x="105" s="1" nd="1"/>
        <i x="295" s="1" nd="1"/>
        <i x="147" s="1" nd="1"/>
        <i x="17" s="1" nd="1"/>
        <i x="242" s="1" nd="1"/>
        <i x="95" s="1" nd="1"/>
        <i x="658" s="1" nd="1"/>
        <i x="466" s="1" nd="1"/>
        <i x="156" s="1" nd="1"/>
        <i x="433" s="1" nd="1"/>
        <i x="186" s="1" nd="1"/>
        <i x="628" s="1" nd="1"/>
        <i x="239" s="1" nd="1"/>
        <i x="417" s="1" nd="1"/>
        <i x="639" s="1" nd="1"/>
        <i x="207" s="1" nd="1"/>
        <i x="413" s="1" nd="1"/>
        <i x="316" s="1" nd="1"/>
        <i x="588" s="1" nd="1"/>
        <i x="251" s="1" nd="1"/>
        <i x="511" s="1" nd="1"/>
        <i x="1" s="1" nd="1"/>
        <i x="278" s="1" nd="1"/>
        <i x="294" s="1" nd="1"/>
        <i x="405" s="1" nd="1"/>
        <i x="279" s="1" nd="1"/>
        <i x="9" s="1" nd="1"/>
        <i x="383" s="1" nd="1"/>
        <i x="520" s="1" nd="1"/>
        <i x="579" s="1" nd="1"/>
        <i x="126" s="1" nd="1"/>
        <i x="162" s="1" nd="1"/>
        <i x="19" s="1" nd="1"/>
        <i x="70" s="1" nd="1"/>
        <i x="140" s="1" nd="1"/>
        <i x="661" s="1" nd="1"/>
        <i x="421" s="1" nd="1"/>
        <i x="439" s="1" nd="1"/>
        <i x="379" s="1" nd="1"/>
        <i x="483" s="1" nd="1"/>
        <i x="557" s="1" nd="1"/>
        <i x="340" s="1" nd="1"/>
        <i x="665" s="1" nd="1"/>
        <i x="599" s="1" nd="1"/>
        <i x="471" s="1" nd="1"/>
        <i x="152" s="1" nd="1"/>
        <i x="539" s="1" nd="1"/>
        <i x="376" s="1" nd="1"/>
        <i x="18" s="1" nd="1"/>
        <i x="527" s="1" nd="1"/>
        <i x="546" s="1" nd="1"/>
        <i x="315" s="1" nd="1"/>
        <i x="309" s="1" nd="1"/>
        <i x="261" s="1" nd="1"/>
        <i x="408" s="1" nd="1"/>
        <i x="397" s="1" nd="1"/>
        <i x="682" s="1" nd="1"/>
        <i x="112" s="1" nd="1"/>
        <i x="638" s="1" nd="1"/>
        <i x="624" s="1" nd="1"/>
        <i x="508" s="1" nd="1"/>
        <i x="30" s="1" nd="1"/>
        <i x="467" s="1" nd="1"/>
        <i x="436" s="1" nd="1"/>
        <i x="600" s="1" nd="1"/>
        <i x="101" s="1" nd="1"/>
        <i x="349" s="1" nd="1"/>
        <i x="543" s="1" nd="1"/>
        <i x="636" s="1" nd="1"/>
        <i x="389" s="1" nd="1"/>
        <i x="581" s="1" nd="1"/>
        <i x="585" s="1" nd="1"/>
        <i x="537" s="1" nd="1"/>
        <i x="540" s="1" nd="1"/>
        <i x="66" s="1" nd="1"/>
        <i x="479" s="1" nd="1"/>
        <i x="586" s="1" nd="1"/>
        <i x="573" s="1" nd="1"/>
        <i x="437" s="1" nd="1"/>
        <i x="130" s="1" nd="1"/>
        <i x="193" s="1" nd="1"/>
        <i x="616" s="1" nd="1"/>
        <i x="350" s="1" nd="1"/>
        <i x="641" s="1" nd="1"/>
        <i x="566" s="1" nd="1"/>
        <i x="216" s="1" nd="1"/>
        <i x="448" s="1" nd="1"/>
        <i x="116" s="1" nd="1"/>
        <i x="596" s="1" nd="1"/>
        <i x="644" s="1" nd="1"/>
        <i x="517" s="1" nd="1"/>
        <i x="292" s="1" nd="1"/>
        <i x="627" s="1" nd="1"/>
        <i x="536" s="1" nd="1"/>
        <i x="659" s="1" nd="1"/>
        <i x="367" s="1" nd="1"/>
        <i x="594" s="1" nd="1"/>
        <i x="61" s="1" nd="1"/>
        <i x="515" s="1" nd="1"/>
        <i x="59" s="1" nd="1"/>
        <i x="587" s="1" nd="1"/>
        <i x="419" s="1" nd="1"/>
        <i x="469" s="1" nd="1"/>
        <i x="155" s="1" nd="1"/>
        <i x="619" s="1" nd="1"/>
        <i x="387" s="1" nd="1"/>
        <i x="572" s="1" nd="1"/>
        <i x="39" s="1" nd="1"/>
        <i x="132" s="1" nd="1"/>
        <i x="538" s="1" nd="1"/>
        <i x="684" s="1" nd="1"/>
        <i x="626" s="1" nd="1"/>
        <i x="274" s="1" nd="1"/>
        <i x="642" s="1" nd="1"/>
        <i x="305" s="1" nd="1"/>
        <i x="506" s="1" nd="1"/>
        <i x="526" s="1" nd="1"/>
        <i x="542" s="1" nd="1"/>
        <i x="282" s="1" nd="1"/>
        <i x="660" s="1" nd="1"/>
        <i x="422" s="1" nd="1"/>
        <i x="354" s="1" nd="1"/>
        <i x="257" s="1" nd="1"/>
        <i x="584" s="1" nd="1"/>
        <i x="398" s="1" nd="1"/>
        <i x="64" s="1" nd="1"/>
        <i x="266" s="1" nd="1"/>
        <i x="492" s="1" nd="1"/>
        <i x="80" s="1" nd="1"/>
        <i x="390" s="1" nd="1"/>
        <i x="385" s="1" nd="1"/>
        <i x="332" s="1" nd="1"/>
        <i x="222" s="1" nd="1"/>
        <i x="476" s="1" nd="1"/>
        <i x="181" s="1" nd="1"/>
        <i x="666" s="1" nd="1"/>
        <i x="301" s="1" nd="1"/>
        <i x="259" s="1" nd="1"/>
        <i x="336" s="1" nd="1"/>
        <i x="410" s="1" nd="1"/>
        <i x="533" s="1" nd="1"/>
        <i x="621" s="1" nd="1"/>
        <i x="497" s="1" nd="1"/>
        <i x="217" s="1" nd="1"/>
        <i x="369" s="1" nd="1"/>
        <i x="680" s="1" nd="1"/>
        <i x="451" s="1" nd="1"/>
        <i x="133" s="1" nd="1"/>
        <i x="459" s="1" nd="1"/>
        <i x="211" s="1" nd="1"/>
        <i x="377" s="1" nd="1"/>
        <i x="485" s="1" nd="1"/>
        <i x="673" s="1" nd="1"/>
        <i x="348" s="1" nd="1"/>
        <i x="256" s="1" nd="1"/>
        <i x="200" s="1" nd="1"/>
        <i x="495" s="1" nd="1"/>
        <i x="255" s="1" nd="1"/>
        <i x="672" s="1" nd="1"/>
        <i x="223" s="1" nd="1"/>
        <i x="271" s="1" nd="1"/>
        <i x="575" s="1" nd="1"/>
        <i x="42" s="1" nd="1"/>
        <i x="655" s="1" nd="1"/>
        <i x="510" s="1" nd="1"/>
        <i x="173" s="1" nd="1"/>
        <i x="563" s="1" nd="1"/>
        <i x="225" s="1" nd="1"/>
        <i x="678" s="1" nd="1"/>
        <i x="602" s="1" nd="1"/>
        <i x="380" s="1" nd="1"/>
        <i x="333" s="1" nd="1"/>
        <i x="347" s="1" nd="1"/>
        <i x="395" s="1" nd="1"/>
        <i x="590" s="1" nd="1"/>
        <i x="509" s="1" nd="1"/>
        <i x="26" s="1" nd="1"/>
        <i x="79" s="1" nd="1"/>
        <i x="403" s="1" nd="1"/>
        <i x="153" s="1" nd="1"/>
        <i x="229" s="1" nd="1"/>
        <i x="488" s="1" nd="1"/>
        <i x="496" s="1" nd="1"/>
        <i x="500" s="1" nd="1"/>
        <i x="651" s="1" nd="1"/>
        <i x="97" s="1" nd="1"/>
        <i x="521" s="1" nd="1"/>
        <i x="589" s="1" nd="1"/>
        <i x="183" s="1" nd="1"/>
        <i x="625" s="1" nd="1"/>
        <i x="248" s="1" nd="1"/>
        <i x="46" s="1" nd="1"/>
        <i x="364" s="1" nd="1"/>
        <i x="127" s="1" nd="1"/>
        <i x="188" s="1" nd="1"/>
        <i x="353" s="1" nd="1"/>
        <i x="228" s="1" nd="1"/>
        <i x="124" s="1" nd="1"/>
        <i x="311" s="1" nd="1"/>
        <i x="185" s="1" nd="1"/>
        <i x="558" s="1" nd="1"/>
        <i x="681" s="1" nd="1"/>
        <i x="449" s="1" nd="1"/>
        <i x="505" s="1" nd="1"/>
        <i x="392" s="1" nd="1"/>
        <i x="128" s="1" nd="1"/>
        <i x="123" s="1" nd="1"/>
        <i x="531" s="1" nd="1"/>
        <i x="227" s="1" nd="1"/>
        <i x="28" s="1" nd="1"/>
        <i x="142" s="1" nd="1"/>
        <i x="209" s="1" nd="1"/>
        <i x="100" s="1" nd="1"/>
        <i x="595" s="1" nd="1"/>
        <i x="36" s="1" nd="1"/>
        <i x="178" s="1" nd="1"/>
        <i x="75" s="1" nd="1"/>
        <i x="529" s="1" nd="1"/>
        <i x="287" s="1" nd="1"/>
        <i x="454" s="1" nd="1"/>
        <i x="7" s="1" nd="1"/>
        <i x="300" s="1" nd="1"/>
        <i x="72" s="1" nd="1"/>
        <i x="416" s="1" nd="1"/>
        <i x="525" s="1" nd="1"/>
        <i x="47" s="1" nd="1"/>
        <i x="54" s="1" nd="1"/>
        <i x="490" s="1" nd="1"/>
        <i x="418" s="1" nd="1"/>
        <i x="8" s="1" nd="1"/>
        <i x="463" s="1" nd="1"/>
        <i x="670" s="1" nd="1"/>
        <i x="252" s="1" nd="1"/>
        <i x="598" s="1" nd="1"/>
        <i x="324" s="1" nd="1"/>
        <i x="327" s="1" nd="1"/>
        <i x="534" s="1" nd="1"/>
        <i x="144" s="1" nd="1"/>
        <i x="415" s="1" nd="1"/>
        <i x="564" s="1" nd="1"/>
        <i x="519" s="1" nd="1"/>
        <i x="117" s="1" nd="1"/>
        <i x="549" s="1" nd="1"/>
        <i x="453" s="1" nd="1"/>
        <i x="284" s="1" nd="1"/>
        <i x="440" s="1" nd="1"/>
        <i x="568" s="1" nd="1"/>
        <i x="263" s="1" nd="1"/>
        <i x="306" s="1" nd="1"/>
        <i x="664" s="1" nd="1"/>
        <i x="195" s="1" nd="1"/>
        <i x="62" s="1" nd="1"/>
        <i x="214" s="1" nd="1"/>
        <i x="645" s="1" nd="1"/>
        <i x="296" s="1" nd="1"/>
        <i x="430" s="1" nd="1"/>
        <i x="551" s="1" nd="1"/>
        <i x="218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дата_создания_чека" xr10:uid="{7902C796-0A50-441E-8DD7-CBD523C268C1}" sourceName="дата создания чека">
  <pivotTables>
    <pivotTable tabId="6" name="Сводная таблица1"/>
  </pivotTables>
  <data>
    <tabular pivotCacheId="650155497">
      <items count="436">
        <i x="286" s="1"/>
        <i x="80" s="1"/>
        <i x="92" s="1"/>
        <i x="111" s="1"/>
        <i x="423" s="1"/>
        <i x="172" s="1"/>
        <i x="230" s="1"/>
        <i x="225" s="1"/>
        <i x="195" s="1"/>
        <i x="63" s="1"/>
        <i x="69" s="1"/>
        <i x="354" s="1"/>
        <i x="78" s="1"/>
        <i x="201" s="1"/>
        <i x="295" s="1"/>
        <i x="118" s="1"/>
        <i x="171" s="1"/>
        <i x="304" s="1"/>
        <i x="22" s="1"/>
        <i x="119" s="1"/>
        <i x="123" s="1"/>
        <i x="103" s="1"/>
        <i x="28" s="1"/>
        <i x="137" s="1"/>
        <i x="259" s="1"/>
        <i x="18" s="1"/>
        <i x="228" s="1"/>
        <i x="289" s="1"/>
        <i x="185" s="1"/>
        <i x="246" s="1"/>
        <i x="73" s="1"/>
        <i x="367" s="1"/>
        <i x="30" s="1"/>
        <i x="406" s="1"/>
        <i x="213" s="1"/>
        <i x="389" s="1"/>
        <i x="279" s="1"/>
        <i x="135" s="1"/>
        <i x="153" s="1"/>
        <i x="218" s="1"/>
        <i x="128" s="1"/>
        <i x="97" s="1"/>
        <i x="77" s="1"/>
        <i x="345" s="1"/>
        <i x="87" s="1"/>
        <i x="338" s="1"/>
        <i x="231" s="1"/>
        <i x="292" s="1"/>
        <i x="237" s="1"/>
        <i x="55" s="1"/>
        <i x="84" s="1"/>
        <i x="395" s="1"/>
        <i x="20" s="1"/>
        <i x="319" s="1"/>
        <i x="170" s="1"/>
        <i x="240" s="1"/>
        <i x="340" s="1"/>
        <i x="12" s="1"/>
        <i x="305" s="1"/>
        <i x="79" s="1"/>
        <i x="181" s="1"/>
        <i x="89" s="1"/>
        <i x="299" s="1"/>
        <i x="321" s="1"/>
        <i x="407" s="1"/>
        <i x="371" s="1"/>
        <i x="274" s="1"/>
        <i x="399" s="1"/>
        <i x="424" s="1"/>
        <i x="6" s="1"/>
        <i x="151" s="1"/>
        <i x="53" s="1"/>
        <i x="362" s="1"/>
        <i x="27" s="1"/>
        <i x="150" s="1"/>
        <i x="262" s="1"/>
        <i x="8" s="1"/>
        <i x="116" s="1"/>
        <i x="320" s="1"/>
        <i x="220" s="1"/>
        <i x="408" s="1"/>
        <i x="330" s="1"/>
        <i x="48" s="1"/>
        <i x="38" s="1"/>
        <i x="145" s="1"/>
        <i x="152" s="1"/>
        <i x="157" s="1"/>
        <i x="387" s="1"/>
        <i x="379" s="1"/>
        <i x="83" s="1" nd="1"/>
        <i x="276" s="1" nd="1"/>
        <i x="363" s="1" nd="1"/>
        <i x="71" s="1" nd="1"/>
        <i x="261" s="1" nd="1"/>
        <i x="206" s="1" nd="1"/>
        <i x="59" s="1" nd="1"/>
        <i x="296" s="1" nd="1"/>
        <i x="232" s="1" nd="1"/>
        <i x="420" s="1" nd="1"/>
        <i x="254" s="1" nd="1"/>
        <i x="431" s="1" nd="1"/>
        <i x="224" s="1" nd="1"/>
        <i x="378" s="1" nd="1"/>
        <i x="212" s="1" nd="1"/>
        <i x="76" s="1" nd="1"/>
        <i x="36" s="1" nd="1"/>
        <i x="106" s="1" nd="1"/>
        <i x="144" s="1" nd="1"/>
        <i x="342" s="1" nd="1"/>
        <i x="203" s="1" nd="1"/>
        <i x="284" s="1" nd="1"/>
        <i x="234" s="1" nd="1"/>
        <i x="347" s="1" nd="1"/>
        <i x="107" s="1" nd="1"/>
        <i x="205" s="1" nd="1"/>
        <i x="385" s="1" nd="1"/>
        <i x="324" s="1" nd="1"/>
        <i x="23" s="1" nd="1"/>
        <i x="167" s="1" nd="1"/>
        <i x="161" s="1" nd="1"/>
        <i x="418" s="1" nd="1"/>
        <i x="35" s="1" nd="1"/>
        <i x="14" s="1" nd="1"/>
        <i x="62" s="1" nd="1"/>
        <i x="65" s="1" nd="1"/>
        <i x="45" s="1" nd="1"/>
        <i x="364" s="1" nd="1"/>
        <i x="15" s="1" nd="1"/>
        <i x="57" s="1" nd="1"/>
        <i x="269" s="1" nd="1"/>
        <i x="285" s="1" nd="1"/>
        <i x="133" s="1" nd="1"/>
        <i x="140" s="1" nd="1"/>
        <i x="383" s="1" nd="1"/>
        <i x="433" s="1" nd="1"/>
        <i x="192" s="1" nd="1"/>
        <i x="32" s="1" nd="1"/>
        <i x="67" s="1" nd="1"/>
        <i x="223" s="1" nd="1"/>
        <i x="331" s="1" nd="1"/>
        <i x="308" s="1" nd="1"/>
        <i x="186" s="1" nd="1"/>
        <i x="297" s="1" nd="1"/>
        <i x="168" s="1" nd="1"/>
        <i x="199" s="1" nd="1"/>
        <i x="139" s="1" nd="1"/>
        <i x="102" s="1" nd="1"/>
        <i x="366" s="1" nd="1"/>
        <i x="325" s="1" nd="1"/>
        <i x="386" s="1" nd="1"/>
        <i x="180" s="1" nd="1"/>
        <i x="382" s="1" nd="1"/>
        <i x="179" s="1" nd="1"/>
        <i x="343" s="1" nd="1"/>
        <i x="115" s="1" nd="1"/>
        <i x="425" s="1" nd="1"/>
        <i x="200" s="1" nd="1"/>
        <i x="421" s="1" nd="1"/>
        <i x="173" s="1" nd="1"/>
        <i x="9" s="1" nd="1"/>
        <i x="100" s="1" nd="1"/>
        <i x="393" s="1" nd="1"/>
        <i x="255" s="1" nd="1"/>
        <i x="214" s="1" nd="1"/>
        <i x="146" s="1" nd="1"/>
        <i x="210" s="1" nd="1"/>
        <i x="66" s="1" nd="1"/>
        <i x="332" s="1" nd="1"/>
        <i x="415" s="1" nd="1"/>
        <i x="268" s="1" nd="1"/>
        <i x="357" s="1" nd="1"/>
        <i x="349" s="1" nd="1"/>
        <i x="398" s="1" nd="1"/>
        <i x="198" s="1" nd="1"/>
        <i x="194" s="1" nd="1"/>
        <i x="410" s="1" nd="1"/>
        <i x="353" s="1" nd="1"/>
        <i x="396" s="1" nd="1"/>
        <i x="46" s="1" nd="1"/>
        <i x="239" s="1" nd="1"/>
        <i x="391" s="1" nd="1"/>
        <i x="291" s="1" nd="1"/>
        <i x="129" s="1" nd="1"/>
        <i x="124" s="1" nd="1"/>
        <i x="428" s="1" nd="1"/>
        <i x="339" s="1" nd="1"/>
        <i x="263" s="1" nd="1"/>
        <i x="93" s="1" nd="1"/>
        <i x="312" s="1" nd="1"/>
        <i x="82" s="1" nd="1"/>
        <i x="50" s="1" nd="1"/>
        <i x="138" s="1" nd="1"/>
        <i x="96" s="1" nd="1"/>
        <i x="1" s="1" nd="1"/>
        <i x="160" s="1" nd="1"/>
        <i x="372" s="1" nd="1"/>
        <i x="242" s="1" nd="1"/>
        <i x="346" s="1" nd="1"/>
        <i x="251" s="1" nd="1"/>
        <i x="174" s="1" nd="1"/>
        <i x="411" s="1" nd="1"/>
        <i x="309" s="1" nd="1"/>
        <i x="99" s="1" nd="1"/>
        <i x="426" s="1" nd="1"/>
        <i x="266" s="1" nd="1"/>
        <i x="26" s="1" nd="1"/>
        <i x="388" s="1" nd="1"/>
        <i x="422" s="1" nd="1"/>
        <i x="130" s="1" nd="1"/>
        <i x="42" s="1" nd="1"/>
        <i x="175" s="1" nd="1"/>
        <i x="136" s="1" nd="1"/>
        <i x="229" s="1" nd="1"/>
        <i x="177" s="1" nd="1"/>
        <i x="125" s="1" nd="1"/>
        <i x="417" s="1" nd="1"/>
        <i x="348" s="1" nd="1"/>
        <i x="61" s="1" nd="1"/>
        <i x="17" s="1" nd="1"/>
        <i x="39" s="1" nd="1"/>
        <i x="290" s="1" nd="1"/>
        <i x="329" s="1" nd="1"/>
        <i x="381" s="1" nd="1"/>
        <i x="21" s="1" nd="1"/>
        <i x="278" s="1" nd="1"/>
        <i x="219" s="1" nd="1"/>
        <i x="37" s="1" nd="1"/>
        <i x="315" s="1" nd="1"/>
        <i x="265" s="1" nd="1"/>
        <i x="13" s="1" nd="1"/>
        <i x="390" s="1" nd="1"/>
        <i x="414" s="1" nd="1"/>
        <i x="10" s="1" nd="1"/>
        <i x="344" s="1" nd="1"/>
        <i x="430" s="1" nd="1"/>
        <i x="184" s="1" nd="1"/>
        <i x="375" s="1" nd="1"/>
        <i x="376" s="1" nd="1"/>
        <i x="341" s="1" nd="1"/>
        <i x="191" s="1" nd="1"/>
        <i x="359" s="1" nd="1"/>
        <i x="365" s="1" nd="1"/>
        <i x="4" s="1" nd="1"/>
        <i x="412" s="1" nd="1"/>
        <i x="318" s="1" nd="1"/>
        <i x="303" s="1" nd="1"/>
        <i x="211" s="1" nd="1"/>
        <i x="19" s="1" nd="1"/>
        <i x="409" s="1" nd="1"/>
        <i x="264" s="1" nd="1"/>
        <i x="247" s="1" nd="1"/>
        <i x="400" s="1" nd="1"/>
        <i x="75" s="1" nd="1"/>
        <i x="233" s="1" nd="1"/>
        <i x="25" s="1" nd="1"/>
        <i x="149" s="1" nd="1"/>
        <i x="105" s="1" nd="1"/>
        <i x="327" s="1" nd="1"/>
        <i x="169" s="1" nd="1"/>
        <i x="248" s="1" nd="1"/>
        <i x="238" s="1" nd="1"/>
        <i x="134" s="1" nd="1"/>
        <i x="0" s="1" nd="1"/>
        <i x="307" s="1" nd="1"/>
        <i x="81" s="1" nd="1"/>
        <i x="352" s="1" nd="1"/>
        <i x="164" s="1" nd="1"/>
        <i x="40" s="1" nd="1"/>
        <i x="183" s="1" nd="1"/>
        <i x="41" s="1" nd="1"/>
        <i x="91" s="1" nd="1"/>
        <i x="287" s="1" nd="1"/>
        <i x="217" s="1" nd="1"/>
        <i x="143" s="1" nd="1"/>
        <i x="334" s="1" nd="1"/>
        <i x="282" s="1" nd="1"/>
        <i x="267" s="1" nd="1"/>
        <i x="47" s="1" nd="1"/>
        <i x="95" s="1" nd="1"/>
        <i x="155" s="1" nd="1"/>
        <i x="302" s="1" nd="1"/>
        <i x="16" s="1" nd="1"/>
        <i x="256" s="1" nd="1"/>
        <i x="88" s="1" nd="1"/>
        <i x="298" s="1" nd="1"/>
        <i x="236" s="1" nd="1"/>
        <i x="361" s="1" nd="1"/>
        <i x="182" s="1" nd="1"/>
        <i x="249" s="1" nd="1"/>
        <i x="377" s="1" nd="1"/>
        <i x="402" s="1" nd="1"/>
        <i x="277" s="1" nd="1"/>
        <i x="250" s="1" nd="1"/>
        <i x="281" s="1" nd="1"/>
        <i x="43" s="1" nd="1"/>
        <i x="90" s="1" nd="1"/>
        <i x="401" s="1" nd="1"/>
        <i x="427" s="1" nd="1"/>
        <i x="49" s="1" nd="1"/>
        <i x="416" s="1" nd="1"/>
        <i x="108" s="1" nd="1"/>
        <i x="244" s="1" nd="1"/>
        <i x="58" s="1" nd="1"/>
        <i x="52" s="1" nd="1"/>
        <i x="435" s="1" nd="1"/>
        <i x="432" s="1" nd="1"/>
        <i x="215" s="1" nd="1"/>
        <i x="429" s="1" nd="1"/>
        <i x="156" s="1" nd="1"/>
        <i x="271" s="1" nd="1"/>
        <i x="166" s="1" nd="1"/>
        <i x="294" s="1" nd="1"/>
        <i x="98" s="1" nd="1"/>
        <i x="117" s="1" nd="1"/>
        <i x="207" s="1" nd="1"/>
        <i x="3" s="1" nd="1"/>
        <i x="131" s="1" nd="1"/>
        <i x="176" s="1" nd="1"/>
        <i x="33" s="1" nd="1"/>
        <i x="322" s="1" nd="1"/>
        <i x="434" s="1" nd="1"/>
        <i x="260" s="1" nd="1"/>
        <i x="403" s="1" nd="1"/>
        <i x="162" s="1" nd="1"/>
        <i x="104" s="1" nd="1"/>
        <i x="350" s="1" nd="1"/>
        <i x="241" s="1" nd="1"/>
        <i x="60" s="1" nd="1"/>
        <i x="5" s="1" nd="1"/>
        <i x="141" s="1" nd="1"/>
        <i x="328" s="1" nd="1"/>
        <i x="101" s="1" nd="1"/>
        <i x="369" s="1" nd="1"/>
        <i x="64" s="1" nd="1"/>
        <i x="370" s="1" nd="1"/>
        <i x="148" s="1" nd="1"/>
        <i x="142" s="1" nd="1"/>
        <i x="257" s="1" nd="1"/>
        <i x="374" s="1" nd="1"/>
        <i x="404" s="1" nd="1"/>
        <i x="368" s="1" nd="1"/>
        <i x="384" s="1" nd="1"/>
        <i x="235" s="1" nd="1"/>
        <i x="397" s="1" nd="1"/>
        <i x="227" s="1" nd="1"/>
        <i x="202" s="1" nd="1"/>
        <i x="316" s="1" nd="1"/>
        <i x="74" s="1" nd="1"/>
        <i x="392" s="1" nd="1"/>
        <i x="310" s="1" nd="1"/>
        <i x="68" s="1" nd="1"/>
        <i x="51" s="1" nd="1"/>
        <i x="159" s="1" nd="1"/>
        <i x="132" s="1" nd="1"/>
        <i x="326" s="1" nd="1"/>
        <i x="113" s="1" nd="1"/>
        <i x="121" s="1" nd="1"/>
        <i x="380" s="1" nd="1"/>
        <i x="72" s="1" nd="1"/>
        <i x="356" s="1" nd="1"/>
        <i x="413" s="1" nd="1"/>
        <i x="197" s="1" nd="1"/>
        <i x="226" s="1" nd="1"/>
        <i x="154" s="1" nd="1"/>
        <i x="24" s="1" nd="1"/>
        <i x="7" s="1" nd="1"/>
        <i x="208" s="1" nd="1"/>
        <i x="333" s="1" nd="1"/>
        <i x="94" s="1" nd="1"/>
        <i x="165" s="1" nd="1"/>
        <i x="127" s="1" nd="1"/>
        <i x="209" s="1" nd="1"/>
        <i x="109" s="1" nd="1"/>
        <i x="270" s="1" nd="1"/>
        <i x="147" s="1" nd="1"/>
        <i x="272" s="1" nd="1"/>
        <i x="110" s="1" nd="1"/>
        <i x="314" s="1" nd="1"/>
        <i x="253" s="1" nd="1"/>
        <i x="280" s="1" nd="1"/>
        <i x="252" s="1" nd="1"/>
        <i x="187" s="1" nd="1"/>
        <i x="31" s="1" nd="1"/>
        <i x="335" s="1" nd="1"/>
        <i x="283" s="1" nd="1"/>
        <i x="317" s="1" nd="1"/>
        <i x="70" s="1" nd="1"/>
        <i x="114" s="1" nd="1"/>
        <i x="222" s="1" nd="1"/>
        <i x="2" s="1" nd="1"/>
        <i x="323" s="1" nd="1"/>
        <i x="196" s="1" nd="1"/>
        <i x="245" s="1" nd="1"/>
        <i x="243" s="1" nd="1"/>
        <i x="178" s="1" nd="1"/>
        <i x="126" s="1" nd="1"/>
        <i x="273" s="1" nd="1"/>
        <i x="275" s="1" nd="1"/>
        <i x="288" s="1" nd="1"/>
        <i x="336" s="1" nd="1"/>
        <i x="163" s="1" nd="1"/>
        <i x="34" s="1" nd="1"/>
        <i x="120" s="1" nd="1"/>
        <i x="258" s="1" nd="1"/>
        <i x="337" s="1" nd="1"/>
        <i x="44" s="1" nd="1"/>
        <i x="85" s="1" nd="1"/>
        <i x="311" s="1" nd="1"/>
        <i x="394" s="1" nd="1"/>
        <i x="221" s="1" nd="1"/>
        <i x="355" s="1" nd="1"/>
        <i x="11" s="1" nd="1"/>
        <i x="193" s="1" nd="1"/>
        <i x="54" s="1" nd="1"/>
        <i x="419" s="1" nd="1"/>
        <i x="351" s="1" nd="1"/>
        <i x="358" s="1" nd="1"/>
        <i x="204" s="1" nd="1"/>
        <i x="313" s="1" nd="1"/>
        <i x="306" s="1" nd="1"/>
        <i x="190" s="1" nd="1"/>
        <i x="300" s="1" nd="1"/>
        <i x="158" s="1" nd="1"/>
        <i x="29" s="1" nd="1"/>
        <i x="373" s="1" nd="1"/>
        <i x="216" s="1" nd="1"/>
        <i x="405" s="1" nd="1"/>
        <i x="301" s="1" nd="1"/>
        <i x="56" s="1" nd="1"/>
        <i x="86" s="1" nd="1"/>
        <i x="293" s="1" nd="1"/>
        <i x="189" s="1" nd="1"/>
        <i x="360" s="1" nd="1"/>
        <i x="188" s="1" nd="1"/>
        <i x="112" s="1" nd="1"/>
        <i x="122" s="1" nd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id_клиента" xr10:uid="{D05BCD30-DADB-472B-9D03-1F69932BA241}" sourceName="id клиента">
  <pivotTables>
    <pivotTable tabId="6" name="Сводная таблица1"/>
  </pivotTables>
  <data>
    <tabular pivotCacheId="650155497">
      <items count="434">
        <i x="2" s="1"/>
        <i x="316" s="1"/>
        <i x="209" s="1"/>
        <i x="384" s="1"/>
        <i x="139" s="1"/>
        <i x="369" s="1"/>
        <i x="344" s="1"/>
        <i x="66" s="1"/>
        <i x="300" s="1"/>
        <i x="336" s="1"/>
        <i x="253" s="1"/>
        <i x="322" s="1"/>
        <i x="62" s="1"/>
        <i x="256" s="1"/>
        <i x="246" s="1"/>
        <i x="248" s="1"/>
        <i x="259" s="1"/>
        <i x="298" s="1"/>
        <i x="231" s="1"/>
        <i x="260" s="1"/>
        <i x="79" s="1"/>
        <i x="76" s="1"/>
        <i x="43" s="1"/>
        <i x="137" s="1"/>
        <i x="81" s="1"/>
        <i x="191" s="1"/>
        <i x="255" s="1"/>
        <i x="162" s="1"/>
        <i x="181" s="1"/>
        <i x="228" s="1"/>
        <i x="38" s="1"/>
        <i x="284" s="1"/>
        <i x="297" s="1"/>
        <i x="278" s="1"/>
        <i x="54" s="1"/>
        <i x="47" s="1"/>
        <i x="130" s="1"/>
        <i x="396" s="1"/>
        <i x="53" s="1"/>
        <i x="110" s="1"/>
        <i x="120" s="1"/>
        <i x="216" s="1"/>
        <i x="220" s="1"/>
        <i x="224" s="1"/>
        <i x="102" s="1"/>
        <i x="405" s="1"/>
        <i x="292" s="1"/>
        <i x="244" s="1"/>
        <i x="33" s="1"/>
        <i x="272" s="1"/>
        <i x="351" s="1"/>
        <i x="104" s="1"/>
        <i x="135" s="1"/>
        <i x="236" s="1"/>
        <i x="95" s="1"/>
        <i x="151" s="1"/>
        <i x="91" s="1"/>
        <i x="126" s="1"/>
        <i x="240" s="1"/>
        <i x="194" s="1"/>
        <i x="172" s="1"/>
        <i x="114" s="1"/>
        <i x="293" s="1"/>
        <i x="48" s="1"/>
        <i x="118" s="1"/>
        <i x="189" s="1"/>
        <i x="354" s="1"/>
        <i x="302" s="1"/>
        <i x="359" s="1"/>
        <i x="252" s="1"/>
        <i x="341" s="1"/>
        <i x="64" s="1"/>
        <i x="83" s="1"/>
        <i x="145" s="1"/>
        <i x="68" s="1"/>
        <i x="123" s="1"/>
        <i x="218" s="1"/>
        <i x="72" s="1"/>
        <i x="346" s="1"/>
        <i x="183" s="1"/>
        <i x="19" s="1"/>
        <i x="411" s="1"/>
        <i x="16" s="1"/>
        <i x="416" s="1"/>
        <i x="227" s="1"/>
        <i x="425" s="1"/>
        <i x="221" s="1" nd="1"/>
        <i x="46" s="1" nd="1"/>
        <i x="393" s="1" nd="1"/>
        <i x="420" s="1" nd="1"/>
        <i x="370" s="1" nd="1"/>
        <i x="374" s="1" nd="1"/>
        <i x="199" s="1" nd="1"/>
        <i x="254" s="1" nd="1"/>
        <i x="77" s="1" nd="1"/>
        <i x="217" s="1" nd="1"/>
        <i x="58" s="1" nd="1"/>
        <i x="313" s="1" nd="1"/>
        <i x="109" s="1" nd="1"/>
        <i x="258" s="1" nd="1"/>
        <i x="261" s="1" nd="1"/>
        <i x="431" s="1" nd="1"/>
        <i x="303" s="1" nd="1"/>
        <i x="26" s="1" nd="1"/>
        <i x="71" s="1" nd="1"/>
        <i x="413" s="1" nd="1"/>
        <i x="327" s="1" nd="1"/>
        <i x="225" s="1" nd="1"/>
        <i x="291" s="1" nd="1"/>
        <i x="51" s="1" nd="1"/>
        <i x="383" s="1" nd="1"/>
        <i x="143" s="1" nd="1"/>
        <i x="257" s="1" nd="1"/>
        <i x="23" s="1" nd="1"/>
        <i x="188" s="1" nd="1"/>
        <i x="152" s="1" nd="1"/>
        <i x="364" s="1" nd="1"/>
        <i x="149" s="1" nd="1"/>
        <i x="41" s="1" nd="1"/>
        <i x="412" s="1" nd="1"/>
        <i x="140" s="1" nd="1"/>
        <i x="361" s="1" nd="1"/>
        <i x="198" s="1" nd="1"/>
        <i x="147" s="1" nd="1"/>
        <i x="328" s="1" nd="1"/>
        <i x="250" s="1" nd="1"/>
        <i x="229" s="1" nd="1"/>
        <i x="164" s="1" nd="1"/>
        <i x="125" s="1" nd="1"/>
        <i x="175" s="1" nd="1"/>
        <i x="387" s="1" nd="1"/>
        <i x="35" s="1" nd="1"/>
        <i x="158" s="1" nd="1"/>
        <i x="242" s="1" nd="1"/>
        <i x="276" s="1" nd="1"/>
        <i x="367" s="1" nd="1"/>
        <i x="88" s="1" nd="1"/>
        <i x="131" s="1" nd="1"/>
        <i x="154" s="1" nd="1"/>
        <i x="87" s="1" nd="1"/>
        <i x="203" s="1" nd="1"/>
        <i x="241" s="1" nd="1"/>
        <i x="366" s="1" nd="1"/>
        <i x="315" s="1" nd="1"/>
        <i x="372" s="1" nd="1"/>
        <i x="247" s="1" nd="1"/>
        <i x="214" s="1" nd="1"/>
        <i x="409" s="1" nd="1"/>
        <i x="428" s="1" nd="1"/>
        <i x="432" s="1" nd="1"/>
        <i x="430" s="1" nd="1"/>
        <i x="222" s="1" nd="1"/>
        <i x="397" s="1" nd="1"/>
        <i x="286" s="1" nd="1"/>
        <i x="290" s="1" nd="1"/>
        <i x="238" s="1" nd="1"/>
        <i x="389" s="1" nd="1"/>
        <i x="157" s="1" nd="1"/>
        <i x="197" s="1" nd="1"/>
        <i x="407" s="1" nd="1"/>
        <i x="239" s="1" nd="1"/>
        <i x="201" s="1" nd="1"/>
        <i x="93" s="1" nd="1"/>
        <i x="27" s="1" nd="1"/>
        <i x="113" s="1" nd="1"/>
        <i x="65" s="1" nd="1"/>
        <i x="3" s="1" nd="1"/>
        <i x="105" s="1" nd="1"/>
        <i x="219" s="1" nd="1"/>
        <i x="192" s="1" nd="1"/>
        <i x="347" s="1" nd="1"/>
        <i x="378" s="1" nd="1"/>
        <i x="287" s="1" nd="1"/>
        <i x="323" s="1" nd="1"/>
        <i x="94" s="1" nd="1"/>
        <i x="317" s="1" nd="1"/>
        <i x="29" s="1" nd="1"/>
        <i x="100" s="1" nd="1"/>
        <i x="334" s="1" nd="1"/>
        <i x="330" s="1" nd="1"/>
        <i x="124" s="1" nd="1"/>
        <i x="295" s="1" nd="1"/>
        <i x="132" s="1" nd="1"/>
        <i x="82" s="1" nd="1"/>
        <i x="305" s="1" nd="1"/>
        <i x="56" s="1" nd="1"/>
        <i x="329" s="1" nd="1"/>
        <i x="245" s="1" nd="1"/>
        <i x="399" s="1" nd="1"/>
        <i x="186" s="1" nd="1"/>
        <i x="283" s="1" nd="1"/>
        <i x="111" s="1" nd="1"/>
        <i x="57" s="1" nd="1"/>
        <i x="308" s="1" nd="1"/>
        <i x="269" s="1" nd="1"/>
        <i x="417" s="1" nd="1"/>
        <i x="178" s="1" nd="1"/>
        <i x="249" s="1" nd="1"/>
        <i x="296" s="1" nd="1"/>
        <i x="156" s="1" nd="1"/>
        <i x="30" s="1" nd="1"/>
        <i x="97" s="1" nd="1"/>
        <i x="350" s="1" nd="1"/>
        <i x="15" s="1" nd="1"/>
        <i x="339" s="1" nd="1"/>
        <i x="96" s="1" nd="1"/>
        <i x="61" s="1" nd="1"/>
        <i x="146" s="1" nd="1"/>
        <i x="352" s="1" nd="1"/>
        <i x="34" s="1" nd="1"/>
        <i x="155" s="1" nd="1"/>
        <i x="182" s="1" nd="1"/>
        <i x="306" s="1" nd="1"/>
        <i x="45" s="1" nd="1"/>
        <i x="271" s="1" nd="1"/>
        <i x="170" s="1" nd="1"/>
        <i x="232" s="1" nd="1"/>
        <i x="386" s="1" nd="1"/>
        <i x="52" s="1" nd="1"/>
        <i x="204" s="1" nd="1"/>
        <i x="382" s="1" nd="1"/>
        <i x="362" s="1" nd="1"/>
        <i x="348" s="1" nd="1"/>
        <i x="429" s="1" nd="1"/>
        <i x="356" s="1" nd="1"/>
        <i x="142" s="1" nd="1"/>
        <i x="208" s="1" nd="1"/>
        <i x="18" s="1" nd="1"/>
        <i x="267" s="1" nd="1"/>
        <i x="320" s="1" nd="1"/>
        <i x="402" s="1" nd="1"/>
        <i x="321" s="1" nd="1"/>
        <i x="99" s="1" nd="1"/>
        <i x="424" s="1" nd="1"/>
        <i x="324" s="1" nd="1"/>
        <i x="340" s="1" nd="1"/>
        <i x="312" s="1" nd="1"/>
        <i x="202" s="1" nd="1"/>
        <i x="380" s="1" nd="1"/>
        <i x="319" s="1" nd="1"/>
        <i x="282" s="1" nd="1"/>
        <i x="17" s="1" nd="1"/>
        <i x="307" s="1" nd="1"/>
        <i x="223" s="1" nd="1"/>
        <i x="233" s="1" nd="1"/>
        <i x="279" s="1" nd="1"/>
        <i x="275" s="1" nd="1"/>
        <i x="177" s="1" nd="1"/>
        <i x="14" s="1" nd="1"/>
        <i x="358" s="1" nd="1"/>
        <i x="388" s="1" nd="1"/>
        <i x="37" s="1" nd="1"/>
        <i x="365" s="1" nd="1"/>
        <i x="363" s="1" nd="1"/>
        <i x="345" s="1" nd="1"/>
        <i x="266" s="1" nd="1"/>
        <i x="392" s="1" nd="1"/>
        <i x="190" s="1" nd="1"/>
        <i x="136" s="1" nd="1"/>
        <i x="73" s="1" nd="1"/>
        <i x="1" s="1" nd="1"/>
        <i x="277" s="1" nd="1"/>
        <i x="160" s="1" nd="1"/>
        <i x="288" s="1" nd="1"/>
        <i x="133" s="1" nd="1"/>
        <i x="166" s="1" nd="1"/>
        <i x="390" s="1" nd="1"/>
        <i x="243" s="1" nd="1"/>
        <i x="395" s="1" nd="1"/>
        <i x="285" s="1" nd="1"/>
        <i x="234" s="1" nd="1"/>
        <i x="39" s="1" nd="1"/>
        <i x="108" s="1" nd="1"/>
        <i x="44" s="1" nd="1"/>
        <i x="332" s="1" nd="1"/>
        <i x="338" s="1" nd="1"/>
        <i x="103" s="1" nd="1"/>
        <i x="163" s="1" nd="1"/>
        <i x="180" s="1" nd="1"/>
        <i x="116" s="1" nd="1"/>
        <i x="237" s="1" nd="1"/>
        <i x="265" s="1" nd="1"/>
        <i x="331" s="1" nd="1"/>
        <i x="22" s="1" nd="1"/>
        <i x="422" s="1" nd="1"/>
        <i x="263" s="1" nd="1"/>
        <i x="138" s="1" nd="1"/>
        <i x="42" s="1" nd="1"/>
        <i x="375" s="1" nd="1"/>
        <i x="117" s="1" nd="1"/>
        <i x="326" s="1" nd="1"/>
        <i x="176" s="1" nd="1"/>
        <i x="226" s="1" nd="1"/>
        <i x="335" s="1" nd="1"/>
        <i x="90" s="1" nd="1"/>
        <i x="210" s="1" nd="1"/>
        <i x="24" s="1" nd="1"/>
        <i x="262" s="1" nd="1"/>
        <i x="205" s="1" nd="1"/>
        <i x="289" s="1" nd="1"/>
        <i x="187" s="1" nd="1"/>
        <i x="89" s="1" nd="1"/>
        <i x="0" s="1" nd="1"/>
        <i x="173" s="1" nd="1"/>
        <i x="69" s="1" nd="1"/>
        <i x="36" s="1" nd="1"/>
        <i x="215" s="1" nd="1"/>
        <i x="174" s="1" nd="1"/>
        <i x="270" s="1" nd="1"/>
        <i x="32" s="1" nd="1"/>
        <i x="301" s="1" nd="1"/>
        <i x="179" s="1" nd="1"/>
        <i x="60" s="1" nd="1"/>
        <i x="169" s="1" nd="1"/>
        <i x="80" s="1" nd="1"/>
        <i x="381" s="1" nd="1"/>
        <i x="12" s="1" nd="1"/>
        <i x="101" s="1" nd="1"/>
        <i x="40" s="1" nd="1"/>
        <i x="7" s="1" nd="1"/>
        <i x="325" s="1" nd="1"/>
        <i x="167" s="1" nd="1"/>
        <i x="400" s="1" nd="1"/>
        <i x="337" s="1" nd="1"/>
        <i x="211" s="1" nd="1"/>
        <i x="115" s="1" nd="1"/>
        <i x="403" s="1" nd="1"/>
        <i x="368" s="1" nd="1"/>
        <i x="63" s="1" nd="1"/>
        <i x="426" s="1" nd="1"/>
        <i x="342" s="1" nd="1"/>
        <i x="134" s="1" nd="1"/>
        <i x="8" s="1" nd="1"/>
        <i x="343" s="1" nd="1"/>
        <i x="373" s="1" nd="1"/>
        <i x="11" s="1" nd="1"/>
        <i x="168" s="1" nd="1"/>
        <i x="268" s="1" nd="1"/>
        <i x="385" s="1" nd="1"/>
        <i x="150" s="1" nd="1"/>
        <i x="119" s="1" nd="1"/>
        <i x="20" s="1" nd="1"/>
        <i x="84" s="1" nd="1"/>
        <i x="144" s="1" nd="1"/>
        <i x="294" s="1" nd="1"/>
        <i x="406" s="1" nd="1"/>
        <i x="314" s="1" nd="1"/>
        <i x="59" s="1" nd="1"/>
        <i x="280" s="1" nd="1"/>
        <i x="5" s="1" nd="1"/>
        <i x="274" s="1" nd="1"/>
        <i x="67" s="1" nd="1"/>
        <i x="355" s="1" nd="1"/>
        <i x="112" s="1" nd="1"/>
        <i x="55" s="1" nd="1"/>
        <i x="121" s="1" nd="1"/>
        <i x="235" s="1" nd="1"/>
        <i x="74" s="1" nd="1"/>
        <i x="391" s="1" nd="1"/>
        <i x="148" s="1" nd="1"/>
        <i x="107" s="1" nd="1"/>
        <i x="21" s="1" nd="1"/>
        <i x="421" s="1" nd="1"/>
        <i x="398" s="1" nd="1"/>
        <i x="193" s="1" nd="1"/>
        <i x="49" s="1" nd="1"/>
        <i x="31" s="1" nd="1"/>
        <i x="165" s="1" nd="1"/>
        <i x="9" s="1" nd="1"/>
        <i x="13" s="1" nd="1"/>
        <i x="153" s="1" nd="1"/>
        <i x="414" s="1" nd="1"/>
        <i x="376" s="1" nd="1"/>
        <i x="129" s="1" nd="1"/>
        <i x="141" s="1" nd="1"/>
        <i x="213" s="1" nd="1"/>
        <i x="25" s="1" nd="1"/>
        <i x="86" s="1" nd="1"/>
        <i x="299" s="1" nd="1"/>
        <i x="70" s="1" nd="1"/>
        <i x="433" s="1" nd="1"/>
        <i x="309" s="1" nd="1"/>
        <i x="184" s="1" nd="1"/>
        <i x="418" s="1" nd="1"/>
        <i x="185" s="1" nd="1"/>
        <i x="281" s="1" nd="1"/>
        <i x="423" s="1" nd="1"/>
        <i x="394" s="1" nd="1"/>
        <i x="161" s="1" nd="1"/>
        <i x="122" s="1" nd="1"/>
        <i x="310" s="1" nd="1"/>
        <i x="318" s="1" nd="1"/>
        <i x="379" s="1" nd="1"/>
        <i x="408" s="1" nd="1"/>
        <i x="333" s="1" nd="1"/>
        <i x="401" s="1" nd="1"/>
        <i x="230" s="1" nd="1"/>
        <i x="349" s="1" nd="1"/>
        <i x="171" s="1" nd="1"/>
        <i x="28" s="1" nd="1"/>
        <i x="85" s="1" nd="1"/>
        <i x="206" s="1" nd="1"/>
        <i x="200" s="1" nd="1"/>
        <i x="159" s="1" nd="1"/>
        <i x="78" s="1" nd="1"/>
        <i x="98" s="1" nd="1"/>
        <i x="360" s="1" nd="1"/>
        <i x="264" s="1" nd="1"/>
        <i x="212" s="1" nd="1"/>
        <i x="128" s="1" nd="1"/>
        <i x="311" s="1" nd="1"/>
        <i x="304" s="1" nd="1"/>
        <i x="427" s="1" nd="1"/>
        <i x="377" s="1" nd="1"/>
        <i x="4" s="1" nd="1"/>
        <i x="106" s="1" nd="1"/>
        <i x="410" s="1" nd="1"/>
        <i x="92" s="1" nd="1"/>
        <i x="273" s="1" nd="1"/>
        <i x="6" s="1" nd="1"/>
        <i x="251" s="1" nd="1"/>
        <i x="207" s="1" nd="1"/>
        <i x="196" s="1" nd="1"/>
        <i x="353" s="1" nd="1"/>
        <i x="404" s="1" nd="1"/>
        <i x="75" s="1" nd="1"/>
        <i x="419" s="1" nd="1"/>
        <i x="195" s="1" nd="1"/>
        <i x="415" s="1" nd="1"/>
        <i x="50" s="1" nd="1"/>
        <i x="371" s="1" nd="1"/>
        <i x="10" s="1" nd="1"/>
        <i x="127" s="1" nd="1"/>
        <i x="357" s="1" nd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Месяцы__дата_создания_чека" xr10:uid="{07204529-E2D0-4737-9DB1-DFFA0EE5D18B}" sourceName="Месяцы (дата создания чека)">
  <pivotTables>
    <pivotTable tabId="6" name="Сводная таблица1"/>
  </pivotTables>
  <data>
    <tabular pivotCacheId="650155497">
      <items count="14"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0" s="1" nd="1"/>
        <i x="13" s="1" nd="1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Кварталы__дата_создания_чека" xr10:uid="{7E0976F4-0D48-40AE-B4D3-4F2D48F5170F}" sourceName="Кварталы (дата создания чека)">
  <pivotTables>
    <pivotTable tabId="6" name="Сводная таблица1"/>
  </pivotTables>
  <data>
    <tabular pivotCacheId="650155497">
      <items count="6">
        <i x="1" s="1"/>
        <i x="2" s="1"/>
        <i x="3" s="1"/>
        <i x="4" s="1"/>
        <i x="0" s="1" nd="1"/>
        <i x="5" s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Годы__дата_создания_чека" xr10:uid="{C6AE1E96-B2B1-47CC-864E-5652C0C5CAF3}" sourceName="Годы (дата создания чека)">
  <pivotTables>
    <pivotTable tabId="6" name="Сводная таблица1"/>
  </pivotTables>
  <data>
    <tabular pivotCacheId="650155497">
      <items count="4">
        <i x="1" s="1"/>
        <i x="2" s="1"/>
        <i x="0" s="1" nd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 чека" xr10:uid="{DC70EBD3-A3C2-4F0F-9DB4-B20546FBB82A}" cache="Срез_id_чека" caption="id чека" rowHeight="241300"/>
  <slicer name="id товара" xr10:uid="{ADBB9DC9-F66E-4E0C-93B3-FA59BE72E1A0}" cache="Срез_id_товара" caption="id товара" rowHeight="241300"/>
  <slicer name="цена за шт в рублях" xr10:uid="{5F0DD835-049A-466A-87C5-76821B1AAF67}" cache="Срез_цена_за_шт_в_рублях" caption="цена за шт в рублях" rowHeight="241300"/>
  <slicer name="сумма чека" xr10:uid="{DE1812FA-C80C-4DD5-8BB0-FDBE027369D8}" cache="Срез_сумма_чека" caption="сумма чека" rowHeight="241300"/>
  <slicer name="дата создания чека" xr10:uid="{CF411B15-6A9B-459B-BAC1-EA868A56276C}" cache="Срез_дата_создания_чека" caption="дата создания чека" rowHeight="241300"/>
  <slicer name="id клиента" xr10:uid="{A47D0FFA-0D93-40A8-B59A-DDE2CC515400}" cache="Срез_id_клиента" caption="id клиента" rowHeight="241300"/>
  <slicer name="Месяцы (дата создания чека)" xr10:uid="{F6D2A6CA-D69A-4DEE-A035-0FB45C17C950}" cache="Срез_Месяцы__дата_создания_чека" caption="Месяцы (дата создания чека)" rowHeight="241300"/>
  <slicer name="Кварталы (дата создания чека)" xr10:uid="{03FAEAC4-B275-43DD-8AB7-9B622F1E0C65}" cache="Срез_Кварталы__дата_создания_чека" caption="Кварталы (дата создания чека)" rowHeight="241300"/>
  <slicer name="Годы (дата создания чека)" xr10:uid="{45029647-5282-47BF-BCC5-FFAFE125FD6F}" cache="Срез_Годы__дата_создания_чека" caption="Годы (дата создания чека)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780766-8C43-46A3-AECA-79219DA04A5C}" name="Таблица5" displayName="Таблица5" ref="C110:C119" totalsRowShown="0" headerRowDxfId="150" dataDxfId="148" headerRowBorderDxfId="149" tableBorderDxfId="147" totalsRowBorderDxfId="146" headerRowCellStyle="Обычный 2" dataCellStyle="Обычный 2">
  <autoFilter ref="C110:C119" xr:uid="{B2780766-8C43-46A3-AECA-79219DA04A5C}"/>
  <tableColumns count="1">
    <tableColumn id="1" xr3:uid="{736DF7BE-BB4C-4414-9CCF-A8F175586490}" name="Отработка Hard Skills " dataDxfId="145" dataCellStyle="Обычный 2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30AF0C-AD9D-4B60-B27D-3469241470F9}" name="Таблица6" displayName="Таблица6" ref="C6:F103" totalsRowShown="0" headerRowDxfId="144" headerRowBorderDxfId="143" tableBorderDxfId="142" totalsRowBorderDxfId="141" headerRowCellStyle="Обычный 2">
  <autoFilter ref="C6:F103" xr:uid="{3A30AF0C-AD9D-4B60-B27D-3469241470F9}"/>
  <tableColumns count="4">
    <tableColumn id="1" xr3:uid="{33DA1F8E-1D80-44C3-9563-B373032D3119}" name="Задачи исследования" dataDxfId="140" dataCellStyle="Обычный 2"/>
    <tableColumn id="2" xr3:uid="{006D0B74-0AF2-4C26-951C-2E16122ACA07}" name="№" dataDxfId="139" dataCellStyle="Обычный 2"/>
    <tableColumn id="3" xr3:uid="{F2159EF7-1430-4E36-9E84-872818871203}" name="Декомпозиция" dataDxfId="138" dataCellStyle="Обычный 2"/>
    <tableColumn id="4" xr3:uid="{7343085B-50CA-466D-B386-1685CEDF0255}" name="Выводы исследования" dataDxfId="137" dataCellStyle="Обычный 2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DB9542-3C12-440A-AD8B-ACACF8E55E25}" name="Таблица1" displayName="Таблица1" ref="B3:Q989" totalsRowShown="0" headerRowDxfId="68" tableBorderDxfId="67">
  <autoFilter ref="B3:Q989" xr:uid="{EEDB9542-3C12-440A-AD8B-ACACF8E55E25}"/>
  <tableColumns count="16">
    <tableColumn id="1" xr3:uid="{250D9DFB-D2E7-4116-9EF5-8D9FDB2CD0C5}" name="id чека" dataDxfId="66"/>
    <tableColumn id="2" xr3:uid="{DC8CFD93-A4CA-46DD-804C-683F6B302A39}" name="id товара" dataDxfId="65"/>
    <tableColumn id="3" xr3:uid="{B39738D3-A7C7-4117-AD19-E0314A5E3FBD}" name="цена за шт в рублях" dataDxfId="64"/>
    <tableColumn id="4" xr3:uid="{17DAC0AA-2F0A-48BA-8F48-C3E86D777101}" name="кол-во штук в чеке" dataDxfId="63"/>
    <tableColumn id="5" xr3:uid="{BE615DA8-95FE-40CD-B3D0-DAF2058BC9BC}" name="сумма чека" dataDxfId="62"/>
    <tableColumn id="6" xr3:uid="{334AB86D-87F6-43E7-AEBD-F23560AA54F1}" name="дата создания чека" dataDxfId="61"/>
    <tableColumn id="7" xr3:uid="{63252D45-3799-4063-A646-265529B8D413}" name="магазин покупки" dataDxfId="60"/>
    <tableColumn id="8" xr3:uid="{F0E6C41E-32FA-4C8E-AF8B-8696C9D95A2B}" name="id клиента" dataDxfId="59"/>
    <tableColumn id="9" xr3:uid="{D7132171-3308-408C-B569-4A624967C977}" name="Категория товара" dataDxfId="58">
      <calculatedColumnFormula>VLOOKUP(C4,товар!$B$3:$D$435,2,FALSE)</calculatedColumnFormula>
    </tableColumn>
    <tableColumn id="10" xr3:uid="{E8FF80F8-DD4A-4448-8BE3-8E0283150ACA}" name="Cредняя цена категории за шт" dataDxfId="57">
      <calculatedColumnFormula>IFERROR(AVERAGEIF($J$4:$J$989, J4, D4:D989), "Ошибка")</calculatedColumnFormula>
    </tableColumn>
    <tableColumn id="11" xr3:uid="{F0686C51-DEA1-417E-AB4C-60BAC9014143}" name="Выгода" dataDxfId="56">
      <calculatedColumnFormula>IFERROR(D4/K4-1, "Ошибка")</calculatedColumnFormula>
    </tableColumn>
    <tableColumn id="12" xr3:uid="{6E66598A-B841-4CE3-96B7-610C977C72CC}" name="Поставщик товара" dataDxfId="55">
      <calculatedColumnFormula>VLOOKUP(C4,товар!$B$3:$D$435,3,FALSE)</calculatedColumnFormula>
    </tableColumn>
    <tableColumn id="13" xr3:uid="{8CE73F1D-B5F9-481B-8C51-4C1DCE270C59}" name="Средняя стоимость в категории по поставщику" dataDxfId="54">
      <calculatedColumnFormula>AVERAGEIFS($D$4:$D$989,$J$4:$J$989,J4,$M$4:$M$989,M4)</calculatedColumnFormula>
    </tableColumn>
    <tableColumn id="14" xr3:uid="{475C7E7E-2E81-4ADF-AE6D-94500BA1E720}" name="Дата регистрации клиента" dataDxfId="53">
      <calculatedColumnFormula>VLOOKUP(I4,клиенты!B3:$H$419,5,FALSE)</calculatedColumnFormula>
    </tableColumn>
    <tableColumn id="15" xr3:uid="{918DE5D8-3D29-4CA3-B237-ECE0FE61EC86}" name="Количество дней с момента регистрации" dataDxfId="52">
      <calculatedColumnFormula>G4-O4</calculatedColumnFormula>
    </tableColumn>
    <tableColumn id="16" xr3:uid="{69113694-E376-4953-B4F4-1B827208D693}" name="Страна" dataDxfId="51">
      <calculatedColumnFormula>VLOOKUP(I4,клиенты!$B$3:$J$419,7,FALSE)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80724A-5ADF-4071-ABB6-D26FD0B204A5}" name="Клиенты" displayName="Клиенты" ref="B3:M419" totalsRowShown="0" headerRowDxfId="21" headerRowBorderDxfId="20" tableBorderDxfId="19" totalsRowBorderDxfId="18">
  <autoFilter ref="B3:M419" xr:uid="{0480724A-5ADF-4071-ABB6-D26FD0B204A5}">
    <filterColumn colId="2">
      <filters>
        <filter val="Абрамов Адриан Фролович"/>
        <filter val="Абрамов Амвросий Богданович"/>
        <filter val="Абрамова Елизавета Эдуардовна"/>
        <filter val="Васильева Анжелика Наумовна"/>
        <filter val="Виноградов Карл Алексеевич"/>
        <filter val="Вишняков Фома Викентьевич"/>
        <filter val="Вишняков Ярослав Анатольевич"/>
        <filter val="Владимиров Орест Артемьевич"/>
        <filter val="Владимирова Алина Феликсовна"/>
        <filter val="Власов Адриан Чеславович"/>
        <filter val="Волков Викентий Герасимович"/>
        <filter val="Волкова Валентина Николаевна"/>
        <filter val="Воробьева Анжела Аскольдовна"/>
        <filter val="Гаврилов Матвей Трифонович"/>
        <filter val="Герасимов Еремей Демидович"/>
        <filter val="Герасимов Родион Харитонович"/>
        <filter val="Герман Арсеньевич Калинин"/>
        <filter val="Горбунова Алевтина Максимовна"/>
        <filter val="Горбунова Наина Филипповна"/>
        <filter val="Горшкова Василиса Святославовна"/>
        <filter val="Горшкова Клавдия Борисовна"/>
        <filter val="Григорьев Сократ Ануфриевич"/>
        <filter val="Григорьева Ульяна Артемовна"/>
        <filter val="Гуляева Раиса Кузьминична"/>
        <filter val="Гурьев Влас Юлианович"/>
        <filter val="Гурьев Евсей Гертрудович"/>
        <filter val="Гурьева Людмила Владимировна"/>
        <filter val="Гущин Ипполит Яковлевич"/>
        <filter val="Дорофеев Тимур Валерьянович"/>
        <filter val="Дьячков Серафим Дорофеевич"/>
        <filter val="Евдокимов Януарий Феликсович"/>
        <filter val="Журавлев Аристарх Евсеевич"/>
        <filter val="Журавлева Александра Валентиновна"/>
        <filter val="Зайцев Ефрем Даниилович"/>
        <filter val="Иванов Христофор Ильясович"/>
        <filter val="Игнатова Вера Вячеславовна"/>
        <filter val="Калинин Лев Феодосьевич"/>
        <filter val="Калинин Никита Артурович"/>
        <filter val="Калинина Ирина Филипповна"/>
        <filter val="Калиннин Фадей Ефимович"/>
        <filter val="Кириллов Валерьян Иосипович"/>
        <filter val="Кириллова Пелагея Юльевна"/>
        <filter val="Князев Платон Андреевич"/>
        <filter val="Князева Акулина Алексеевна"/>
        <filter val="Кондратьева Валентина Львовна"/>
        <filter val="Кононова Прасковья Павловна"/>
        <filter val="Кононова Элеонора Юрьевна"/>
        <filter val="Константинов Милован Денисович"/>
        <filter val="Копылов Мартьян Августович"/>
        <filter val="Копылова Эмилия Тарасовна"/>
        <filter val="Корнилов Леон Иосипович"/>
        <filter val="Королев Феофан Бориславович"/>
        <filter val="Костина Жанна Рубеновна"/>
        <filter val="Кошелева Марина Рудольфовна"/>
        <filter val="Красильников Павел Ермилович"/>
        <filter val="Кудрявцев Демид Ерофеевич"/>
        <filter val="Кудрявцева Ульяна Филипповна"/>
        <filter val="Кудряшов Влас Алексеевич"/>
        <filter val="Кудряшова Василиса Болеславовна"/>
        <filter val="Кузнецов Севастьян Валерьевич"/>
        <filter val="Кулакова Нина Семеновна"/>
        <filter val="Куликова Евгения Григорьевна"/>
        <filter val="Лаврентьева Вера Владиславовна"/>
        <filter val="Лаврентьева Маргарита Артемовна"/>
        <filter val="Лазарев Аникей Венедиктович"/>
        <filter val="Лазарев Арефий Анатольевич"/>
        <filter val="Лазарев Софон Якубович"/>
        <filter val="Лапин Эрнест Антипович"/>
        <filter val="Лукин Харлампий Игнатович"/>
        <filter val="Лыткина Вера Ждановна"/>
        <filter val="Лыткина Ираида Александровна"/>
        <filter val="Максимова Евпраксия Ждановна"/>
        <filter val="Максимова Елена Валериевна"/>
        <filter val="Маркова Василиса Юрьевна"/>
        <filter val="Маркова Ксения Максимовна"/>
        <filter val="Мартынов Фома Гордеевич"/>
        <filter val="Маслов Захар Феофанович"/>
        <filter val="Маслов Сократ Анатольевич"/>
        <filter val="Маслова Агафья Юрьевна"/>
        <filter val="Маслова Анастасия Станиславовна"/>
        <filter val="Маслова Иванна Макаровна"/>
        <filter val="Медведева Алина Алексеевна"/>
        <filter val="Меркушева Марина Наумовна"/>
        <filter val="Миронов Аверкий Зиновьевич"/>
        <filter val="Миронов Фома Вилорович"/>
        <filter val="Михайлова Лора Наумовна"/>
        <filter val="Михеев Андроник Ефимьевич"/>
        <filter val="Моисеев Евстафий Чеславович"/>
        <filter val="Морозова Майя Борисовна"/>
        <filter val="Морозова Феврония Николаевна"/>
        <filter val="Муравьева Алла Петровна"/>
        <filter val="Мясников Зосима Якубович"/>
        <filter val="Назаров Пантелеймон Трофимович"/>
        <filter val="Назарова Ия Ивановна"/>
        <filter val="Нестеров Чеслав Аверьянович"/>
        <filter val="Нестерова Таисия Яковлевна"/>
        <filter val="Никита Виленович Степанов"/>
        <filter val="Никитин Светозар Харлампьевич"/>
        <filter val="Никитина Лора Георгиевна"/>
        <filter val="Никифоров Богдан Харитонович"/>
        <filter val="Николаева Зинаида Ивановна"/>
        <filter val="Никонов Софон Авдеевич"/>
        <filter val="Новиков Ростислав Августович"/>
        <filter val="Новикова Ия Рубеновна"/>
        <filter val="Новикова Лидия Павловна"/>
        <filter val="Носкова Вера Федоровна"/>
        <filter val="Носкова Ольга Ждановна"/>
        <filter val="Овчинникова Зоя Вячеславовна"/>
        <filter val="Одинцов Анисим Евсеевич"/>
        <filter val="Октябрина Павловна Зимина"/>
        <filter val="Орехова Кира Натановна"/>
        <filter val="Панова Евгения Викторовна"/>
        <filter val="Русаков Лев Тимурович"/>
        <filter val="Русаков Модест Захарьевич"/>
        <filter val="Русакова Полина Михайловна"/>
        <filter val="Савватий Богданович Фролов"/>
        <filter val="Савельев Климент Гурьевич"/>
        <filter val="Сазонова Оксана Александровна"/>
        <filter val="Самойлова Жанна Семеновна"/>
        <filter val="Самойлова Татьяна Эльдаровна"/>
        <filter val="Самсонов Борислав Фролович"/>
        <filter val="Сергеев Панкратий Теймуразович"/>
        <filter val="Силин Антип Ильясович"/>
        <filter val="Силина Татьяна Аркадьевна"/>
        <filter val="Соколова Кира Дмитриевна"/>
        <filter val="Соловьев Родион Данилович"/>
        <filter val="Сорокина Марфа Викторовна"/>
        <filter val="Сорокина Феврония Геннадьевна"/>
        <filter val="Сорокина Феврония Натановна"/>
        <filter val="Спиридон Владленович Воронцов"/>
        <filter val="Спиридон Чеславович Абрамов"/>
        <filter val="Стрелков Геннадий Бориславович"/>
        <filter val="Стрелкова Наина Эдуардовна"/>
        <filter val="Суханов Станислав Архипович"/>
        <filter val="Суханова Алла Эльдаровна"/>
        <filter val="Сысоева Светлана Захаровна"/>
        <filter val="Тимофеева Анастасия Натановна"/>
        <filter val="Титова Ксения Дмитриевна"/>
        <filter val="Тихонова Евфросиния Феликсовна"/>
        <filter val="Тихонова Ираида Ефимовна"/>
        <filter val="Трофимова Василиса Матвеевна"/>
        <filter val="Федорова Жанна Вадимовна"/>
        <filter val="Федосеева Василиса Аскольдовна"/>
        <filter val="Федотов Радислав Антонович"/>
        <filter val="Федотова Ангелина Максимовна"/>
        <filter val="Филиппов Павел Игнатович"/>
        <filter val="Филиппова Юлия Леоновна"/>
        <filter val="Фомина Антонина Павловна"/>
        <filter val="Фомичев Ипполит Артурович"/>
        <filter val="Фомичева Феврония Даниловна"/>
        <filter val="Цветков Лука Витальевич"/>
        <filter val="Шарова Екатерина Леоновна"/>
        <filter val="Шестакова Элеонора Дмитриевна"/>
        <filter val="Шубин Орест Августович"/>
        <filter val="Щукина Элеонора Робертовна"/>
        <filter val="Якушев Мина Гавриилович"/>
        <filter val="Якушева Светлана Даниловна"/>
      </filters>
    </filterColumn>
  </autoFilter>
  <sortState xmlns:xlrd2="http://schemas.microsoft.com/office/spreadsheetml/2017/richdata2" ref="B4:J419">
    <sortCondition ref="D4:D419"/>
  </sortState>
  <tableColumns count="12">
    <tableColumn id="1" xr3:uid="{76034158-FEF9-41B1-B43E-4B0B13A314AA}" name="id клиента" dataDxfId="17"/>
    <tableColumn id="2" xr3:uid="{8FE1E9D9-56B5-49DF-B62E-3CF6B1BEE821}" name="номер телефона клиента" dataDxfId="16"/>
    <tableColumn id="3" xr3:uid="{F2E51D23-1824-43ED-974B-FEA5C51A0359}" name="ФИО" dataDxfId="15"/>
    <tableColumn id="4" xr3:uid="{752A775C-AFC7-4ACF-8821-DC8950293978}" name="Программа лояльности клиента" dataDxfId="14"/>
    <tableColumn id="5" xr3:uid="{EF0C22D6-043E-40B1-B735-73E8C08784EC}" name="Дата регистрации клиента" dataDxfId="13"/>
    <tableColumn id="6" xr3:uid="{03A1B1A1-B1EF-4AC7-812C-72581AA57206}" name="Код телефонов" dataDxfId="12">
      <calculatedColumnFormula>LEFT(C4,LEN(C4)-13)</calculatedColumnFormula>
    </tableColumn>
    <tableColumn id="9" xr3:uid="{9C1FBDD4-7F23-49AB-BA59-7189EDFE9EDD}" name="Страна клиента" dataDxfId="11">
      <calculatedColumnFormula>_xlfn.XLOOKUP(G6, 'коды стран'!$C$4:$C$9, 'коды стран'!$B$4:$B$9, "не найдено", 0)</calculatedColumnFormula>
    </tableColumn>
    <tableColumn id="13" xr3:uid="{B92AD4D0-BF3A-425A-8001-06F4DF4BD9A9}" name="Лайфтайм клиента" dataDxfId="10">
      <calculatedColumnFormula>(TODAY()-F4) / 30</calculatedColumnFormula>
    </tableColumn>
    <tableColumn id="8" xr3:uid="{E2A33736-49E1-4851-84A1-CB0A50693337}" name="Расчет среднего лайфтайма" dataDxfId="9">
      <calculatedColumnFormula>AVERAGE(I4:I419)</calculatedColumnFormula>
    </tableColumn>
    <tableColumn id="7" xr3:uid="{630C7D6B-6395-4446-BD99-09F426AAEACC}" name="Фамилия" dataDxfId="8">
      <calculatedColumnFormula>LEFT(D4,FIND(" ",D4)-1)</calculatedColumnFormula>
    </tableColumn>
    <tableColumn id="10" xr3:uid="{4BE2A96D-EAE9-4EA1-AD6C-941658D34A20}" name="Имя" dataDxfId="7">
      <calculatedColumnFormula>MID(D4,FIND(" ",D4)+1,FIND(" ",D4,FIND(" ",D4)+1)-FIND(" ",D4)-1)</calculatedColumnFormula>
    </tableColumn>
    <tableColumn id="11" xr3:uid="{6EFDE6E0-D21B-4B2F-9EFF-DC1139FA717D}" name="Отчество" dataDxfId="6">
      <calculatedColumnFormula>RIGHT(D4,9)-1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50F292-B450-4D64-BE72-8505A3EC0A5C}" name="Таблица4" displayName="Таблица4" ref="B3:C9" totalsRowShown="0" headerRowDxfId="5" headerRowBorderDxfId="4" tableBorderDxfId="3" totalsRowBorderDxfId="2">
  <autoFilter ref="B3:C9" xr:uid="{7F50F292-B450-4D64-BE72-8505A3EC0A5C}"/>
  <tableColumns count="2">
    <tableColumn id="1" xr3:uid="{9758C4BB-B8F7-40C9-8221-24F2EF7D6A82}" name="Страна" dataDxfId="1"/>
    <tableColumn id="2" xr3:uid="{56D94611-43AB-42BC-9502-ADA81268BE33}" name="Код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2F9B-FBD5-4648-932F-65C6D3263094}">
  <dimension ref="C3:N119"/>
  <sheetViews>
    <sheetView showGridLines="0" tabSelected="1" topLeftCell="A10" zoomScale="71" zoomScaleNormal="71" workbookViewId="0">
      <selection activeCell="C8" sqref="C8"/>
    </sheetView>
  </sheetViews>
  <sheetFormatPr defaultColWidth="10.85546875" defaultRowHeight="15.75" x14ac:dyDescent="0.25"/>
  <cols>
    <col min="1" max="1" width="10.85546875" style="1"/>
    <col min="2" max="2" width="5.28515625" style="1" customWidth="1"/>
    <col min="3" max="3" width="73.7109375" style="1" bestFit="1" customWidth="1"/>
    <col min="4" max="4" width="7.7109375" style="1" customWidth="1"/>
    <col min="5" max="5" width="66.28515625" style="1" customWidth="1"/>
    <col min="6" max="6" width="119.7109375" style="1" bestFit="1" customWidth="1"/>
    <col min="7" max="7" width="13.42578125" style="1" bestFit="1" customWidth="1"/>
    <col min="8" max="8" width="57.28515625" style="1" bestFit="1" customWidth="1"/>
    <col min="9" max="9" width="54.7109375" style="1" customWidth="1"/>
    <col min="10" max="10" width="46.140625" style="1" bestFit="1" customWidth="1"/>
    <col min="11" max="12" width="10.85546875" style="1"/>
    <col min="13" max="13" width="56.7109375" style="1" bestFit="1" customWidth="1"/>
    <col min="14" max="14" width="35.42578125" style="1" bestFit="1" customWidth="1"/>
    <col min="15" max="17" width="10.85546875" style="1"/>
    <col min="18" max="18" width="25.7109375" style="1" bestFit="1" customWidth="1"/>
    <col min="19" max="16384" width="10.85546875" style="1"/>
  </cols>
  <sheetData>
    <row r="3" spans="3:13" ht="21" x14ac:dyDescent="0.35">
      <c r="C3" s="11" t="s">
        <v>1674</v>
      </c>
    </row>
    <row r="4" spans="3:13" ht="18.75" x14ac:dyDescent="0.3">
      <c r="C4" s="12" t="s">
        <v>1005</v>
      </c>
    </row>
    <row r="6" spans="3:13" ht="26.25" x14ac:dyDescent="0.45">
      <c r="C6" s="86" t="s">
        <v>995</v>
      </c>
      <c r="D6" s="87" t="s">
        <v>1004</v>
      </c>
      <c r="E6" s="87" t="s">
        <v>996</v>
      </c>
      <c r="F6" s="88" t="s">
        <v>1001</v>
      </c>
      <c r="G6" s="2"/>
      <c r="I6" s="2"/>
      <c r="J6" s="2"/>
    </row>
    <row r="7" spans="3:13" ht="20.25" x14ac:dyDescent="0.35">
      <c r="C7" s="89" t="s">
        <v>977</v>
      </c>
      <c r="D7" s="14">
        <v>1</v>
      </c>
      <c r="E7" s="97" t="s">
        <v>978</v>
      </c>
      <c r="F7" s="101" t="s">
        <v>1065</v>
      </c>
      <c r="G7" s="3"/>
    </row>
    <row r="8" spans="3:13" ht="20.25" x14ac:dyDescent="0.35">
      <c r="C8" s="89"/>
      <c r="D8" s="14"/>
      <c r="E8" s="97"/>
      <c r="F8" s="101" t="s">
        <v>1066</v>
      </c>
      <c r="G8" s="3"/>
    </row>
    <row r="9" spans="3:13" ht="20.25" x14ac:dyDescent="0.35">
      <c r="C9" s="89"/>
      <c r="D9" s="14"/>
      <c r="E9" s="97"/>
      <c r="F9" s="101" t="s">
        <v>1067</v>
      </c>
      <c r="G9" s="3"/>
    </row>
    <row r="10" spans="3:13" ht="20.25" x14ac:dyDescent="0.35">
      <c r="C10" s="89"/>
      <c r="D10" s="14"/>
      <c r="E10" s="97"/>
      <c r="F10" s="101" t="s">
        <v>1068</v>
      </c>
      <c r="G10" s="3"/>
    </row>
    <row r="11" spans="3:13" ht="20.25" x14ac:dyDescent="0.35">
      <c r="C11" s="89"/>
      <c r="D11" s="14"/>
      <c r="E11" s="97"/>
      <c r="F11" s="101" t="s">
        <v>1069</v>
      </c>
      <c r="G11" s="3"/>
      <c r="J11" s="2"/>
    </row>
    <row r="12" spans="3:13" ht="20.25" x14ac:dyDescent="0.35">
      <c r="C12" s="89"/>
      <c r="D12" s="14"/>
      <c r="E12" s="97"/>
      <c r="F12" s="101" t="s">
        <v>1070</v>
      </c>
      <c r="G12" s="3"/>
      <c r="J12" s="2"/>
    </row>
    <row r="13" spans="3:13" ht="20.25" x14ac:dyDescent="0.35">
      <c r="C13" s="89"/>
      <c r="D13" s="14"/>
      <c r="E13" s="97"/>
      <c r="F13" s="101" t="s">
        <v>1071</v>
      </c>
      <c r="G13" s="3"/>
      <c r="J13" s="2"/>
    </row>
    <row r="14" spans="3:13" ht="20.25" x14ac:dyDescent="0.35">
      <c r="C14" s="89"/>
      <c r="D14" s="14"/>
      <c r="E14" s="97"/>
      <c r="F14" s="101" t="s">
        <v>1072</v>
      </c>
      <c r="G14" s="3"/>
      <c r="J14" s="2"/>
      <c r="M14" s="2"/>
    </row>
    <row r="15" spans="3:13" ht="20.25" x14ac:dyDescent="0.35">
      <c r="C15" s="89"/>
      <c r="D15" s="14"/>
      <c r="E15" s="97"/>
      <c r="F15" s="101" t="s">
        <v>1073</v>
      </c>
      <c r="G15" s="3"/>
      <c r="H15" s="2"/>
      <c r="J15" s="2"/>
      <c r="M15" s="2"/>
    </row>
    <row r="16" spans="3:13" ht="20.25" x14ac:dyDescent="0.35">
      <c r="C16" s="89"/>
      <c r="D16" s="14">
        <v>2</v>
      </c>
      <c r="E16" s="97" t="s">
        <v>997</v>
      </c>
      <c r="F16" s="101" t="s">
        <v>1102</v>
      </c>
      <c r="G16" s="3"/>
      <c r="H16" s="2"/>
      <c r="J16" s="2"/>
      <c r="M16" s="2"/>
    </row>
    <row r="17" spans="3:14" ht="20.25" x14ac:dyDescent="0.35">
      <c r="C17" s="89"/>
      <c r="D17" s="14"/>
      <c r="E17" s="97"/>
      <c r="F17" s="101" t="s">
        <v>1103</v>
      </c>
      <c r="G17" s="3"/>
      <c r="H17" s="2"/>
      <c r="J17" s="2"/>
      <c r="M17" s="2"/>
    </row>
    <row r="18" spans="3:14" ht="20.25" x14ac:dyDescent="0.35">
      <c r="C18" s="89"/>
      <c r="D18" s="14"/>
      <c r="E18" s="97"/>
      <c r="F18" s="101" t="s">
        <v>1104</v>
      </c>
      <c r="G18" s="3"/>
      <c r="H18" s="2"/>
      <c r="J18" s="2"/>
      <c r="M18" s="2"/>
    </row>
    <row r="19" spans="3:14" ht="20.25" x14ac:dyDescent="0.35">
      <c r="C19" s="89"/>
      <c r="D19" s="14"/>
      <c r="E19" s="97"/>
      <c r="F19" s="101" t="s">
        <v>1105</v>
      </c>
      <c r="G19" s="3"/>
      <c r="H19" s="2"/>
    </row>
    <row r="20" spans="3:14" ht="20.25" x14ac:dyDescent="0.35">
      <c r="C20" s="89"/>
      <c r="D20" s="14"/>
      <c r="E20" s="97"/>
      <c r="F20" s="101" t="s">
        <v>1106</v>
      </c>
      <c r="J20" s="2"/>
    </row>
    <row r="21" spans="3:14" ht="20.25" x14ac:dyDescent="0.35">
      <c r="C21" s="89"/>
      <c r="D21" s="14"/>
      <c r="E21" s="97"/>
      <c r="F21" s="101" t="s">
        <v>1107</v>
      </c>
      <c r="J21" s="2"/>
    </row>
    <row r="22" spans="3:14" ht="20.25" x14ac:dyDescent="0.35">
      <c r="C22" s="89"/>
      <c r="D22" s="14"/>
      <c r="E22" s="97"/>
      <c r="F22" s="101" t="s">
        <v>1108</v>
      </c>
      <c r="J22" s="2"/>
      <c r="M22" s="2"/>
      <c r="N22" s="2"/>
    </row>
    <row r="23" spans="3:14" ht="20.25" x14ac:dyDescent="0.35">
      <c r="C23" s="89"/>
      <c r="D23" s="14"/>
      <c r="E23" s="97"/>
      <c r="F23" s="101" t="s">
        <v>1109</v>
      </c>
    </row>
    <row r="24" spans="3:14" ht="20.25" x14ac:dyDescent="0.35">
      <c r="C24" s="89"/>
      <c r="D24" s="14"/>
      <c r="E24" s="97"/>
      <c r="F24" s="101" t="s">
        <v>1110</v>
      </c>
      <c r="M24" s="2"/>
      <c r="N24" s="2"/>
    </row>
    <row r="25" spans="3:14" ht="20.25" x14ac:dyDescent="0.35">
      <c r="C25" s="89"/>
      <c r="D25" s="14">
        <v>3</v>
      </c>
      <c r="E25" s="97" t="s">
        <v>1002</v>
      </c>
      <c r="F25" s="101" t="s">
        <v>1129</v>
      </c>
    </row>
    <row r="26" spans="3:14" ht="20.25" x14ac:dyDescent="0.35">
      <c r="C26" s="89"/>
      <c r="D26" s="14"/>
      <c r="E26" s="97"/>
      <c r="F26" s="101" t="s">
        <v>1130</v>
      </c>
      <c r="M26" s="122"/>
      <c r="N26" s="122"/>
    </row>
    <row r="27" spans="3:14" ht="20.25" x14ac:dyDescent="0.35">
      <c r="C27" s="89"/>
      <c r="D27" s="14"/>
      <c r="E27" s="97"/>
      <c r="F27" s="101" t="s">
        <v>1131</v>
      </c>
      <c r="N27" s="2"/>
    </row>
    <row r="28" spans="3:14" ht="20.25" x14ac:dyDescent="0.35">
      <c r="C28" s="89"/>
      <c r="D28" s="14"/>
      <c r="E28" s="97"/>
      <c r="F28" s="101" t="s">
        <v>1132</v>
      </c>
      <c r="N28" s="2"/>
    </row>
    <row r="29" spans="3:14" ht="20.25" x14ac:dyDescent="0.35">
      <c r="C29" s="89"/>
      <c r="D29" s="14"/>
      <c r="E29" s="97"/>
      <c r="F29" s="101" t="s">
        <v>1133</v>
      </c>
      <c r="N29" s="2"/>
    </row>
    <row r="30" spans="3:14" ht="20.25" x14ac:dyDescent="0.35">
      <c r="C30" s="89"/>
      <c r="D30" s="14"/>
      <c r="E30" s="97"/>
      <c r="F30" s="101" t="s">
        <v>1134</v>
      </c>
    </row>
    <row r="31" spans="3:14" ht="20.25" x14ac:dyDescent="0.35">
      <c r="C31" s="89"/>
      <c r="D31" s="14"/>
      <c r="E31" s="92"/>
      <c r="F31" s="101" t="s">
        <v>1135</v>
      </c>
      <c r="N31" s="2"/>
    </row>
    <row r="32" spans="3:14" ht="20.25" x14ac:dyDescent="0.35">
      <c r="C32" s="89"/>
      <c r="D32" s="14"/>
      <c r="E32" s="14"/>
      <c r="F32" s="101" t="s">
        <v>1136</v>
      </c>
    </row>
    <row r="33" spans="3:6" ht="20.25" x14ac:dyDescent="0.35">
      <c r="C33" s="89" t="s">
        <v>981</v>
      </c>
      <c r="D33" s="14">
        <v>4</v>
      </c>
      <c r="E33" s="98" t="s">
        <v>998</v>
      </c>
      <c r="F33" s="101" t="s">
        <v>1162</v>
      </c>
    </row>
    <row r="34" spans="3:6" ht="20.25" x14ac:dyDescent="0.35">
      <c r="C34" s="89"/>
      <c r="D34" s="14"/>
      <c r="E34" s="98"/>
      <c r="F34" s="101" t="s">
        <v>1163</v>
      </c>
    </row>
    <row r="35" spans="3:6" ht="20.25" x14ac:dyDescent="0.35">
      <c r="C35" s="89"/>
      <c r="D35" s="14"/>
      <c r="E35" s="98"/>
      <c r="F35" s="101" t="s">
        <v>1164</v>
      </c>
    </row>
    <row r="36" spans="3:6" ht="20.25" x14ac:dyDescent="0.35">
      <c r="C36" s="89"/>
      <c r="D36" s="14"/>
      <c r="E36" s="98"/>
      <c r="F36" s="101" t="s">
        <v>1165</v>
      </c>
    </row>
    <row r="37" spans="3:6" ht="20.25" x14ac:dyDescent="0.35">
      <c r="C37" s="89"/>
      <c r="D37" s="14"/>
      <c r="E37" s="98"/>
      <c r="F37" s="101" t="s">
        <v>1166</v>
      </c>
    </row>
    <row r="38" spans="3:6" ht="20.25" x14ac:dyDescent="0.35">
      <c r="C38" s="89"/>
      <c r="D38" s="14"/>
      <c r="E38" s="98"/>
      <c r="F38" s="101" t="s">
        <v>1167</v>
      </c>
    </row>
    <row r="39" spans="3:6" ht="20.25" x14ac:dyDescent="0.35">
      <c r="C39" s="89"/>
      <c r="D39" s="14"/>
      <c r="E39" s="98"/>
      <c r="F39" s="101" t="s">
        <v>1168</v>
      </c>
    </row>
    <row r="40" spans="3:6" ht="20.25" x14ac:dyDescent="0.35">
      <c r="C40" s="89"/>
      <c r="D40" s="14">
        <v>5</v>
      </c>
      <c r="E40" s="98" t="s">
        <v>994</v>
      </c>
      <c r="F40" s="101" t="s">
        <v>1188</v>
      </c>
    </row>
    <row r="41" spans="3:6" ht="20.25" x14ac:dyDescent="0.35">
      <c r="C41" s="89"/>
      <c r="D41" s="14"/>
      <c r="E41" s="98"/>
      <c r="F41" s="101" t="s">
        <v>1189</v>
      </c>
    </row>
    <row r="42" spans="3:6" ht="20.25" x14ac:dyDescent="0.35">
      <c r="C42" s="89"/>
      <c r="D42" s="14"/>
      <c r="E42" s="98"/>
      <c r="F42" s="101" t="s">
        <v>1190</v>
      </c>
    </row>
    <row r="43" spans="3:6" ht="20.25" x14ac:dyDescent="0.35">
      <c r="C43" s="89"/>
      <c r="D43" s="14"/>
      <c r="E43" s="98"/>
      <c r="F43" s="101" t="s">
        <v>1191</v>
      </c>
    </row>
    <row r="44" spans="3:6" ht="20.25" x14ac:dyDescent="0.35">
      <c r="C44" s="89"/>
      <c r="D44" s="14"/>
      <c r="E44" s="98"/>
      <c r="F44" s="101" t="s">
        <v>1192</v>
      </c>
    </row>
    <row r="45" spans="3:6" ht="20.25" x14ac:dyDescent="0.35">
      <c r="C45" s="89"/>
      <c r="D45" s="14"/>
      <c r="E45" s="98"/>
      <c r="F45" s="101" t="s">
        <v>1193</v>
      </c>
    </row>
    <row r="46" spans="3:6" ht="20.25" x14ac:dyDescent="0.35">
      <c r="C46" s="89"/>
      <c r="D46" s="14"/>
      <c r="E46" s="98"/>
      <c r="F46" s="101" t="s">
        <v>1194</v>
      </c>
    </row>
    <row r="47" spans="3:6" ht="20.25" x14ac:dyDescent="0.35">
      <c r="C47" s="89"/>
      <c r="D47" s="14"/>
      <c r="E47" s="98"/>
      <c r="F47" s="101" t="s">
        <v>1195</v>
      </c>
    </row>
    <row r="48" spans="3:6" ht="20.25" x14ac:dyDescent="0.35">
      <c r="C48" s="89"/>
      <c r="D48" s="14"/>
      <c r="E48" s="98"/>
      <c r="F48" s="101" t="s">
        <v>1196</v>
      </c>
    </row>
    <row r="49" spans="3:6" ht="20.25" x14ac:dyDescent="0.35">
      <c r="C49" s="89" t="s">
        <v>979</v>
      </c>
      <c r="D49" s="14">
        <v>6</v>
      </c>
      <c r="E49" s="98" t="s">
        <v>1003</v>
      </c>
      <c r="F49" s="101" t="s">
        <v>1209</v>
      </c>
    </row>
    <row r="50" spans="3:6" ht="20.25" x14ac:dyDescent="0.35">
      <c r="C50" s="89"/>
      <c r="D50" s="14"/>
      <c r="E50" s="98"/>
      <c r="F50" s="101" t="s">
        <v>1210</v>
      </c>
    </row>
    <row r="51" spans="3:6" ht="20.25" x14ac:dyDescent="0.35">
      <c r="C51" s="89"/>
      <c r="D51" s="14"/>
      <c r="E51" s="98"/>
      <c r="F51" s="101" t="s">
        <v>1211</v>
      </c>
    </row>
    <row r="52" spans="3:6" ht="20.25" x14ac:dyDescent="0.35">
      <c r="C52" s="89"/>
      <c r="D52" s="14"/>
      <c r="E52" s="98"/>
      <c r="F52" s="101" t="s">
        <v>1212</v>
      </c>
    </row>
    <row r="53" spans="3:6" ht="20.25" x14ac:dyDescent="0.35">
      <c r="C53" s="89"/>
      <c r="D53" s="14"/>
      <c r="E53" s="98"/>
      <c r="F53" s="101" t="s">
        <v>1213</v>
      </c>
    </row>
    <row r="54" spans="3:6" ht="20.25" x14ac:dyDescent="0.35">
      <c r="C54" s="89"/>
      <c r="D54" s="14"/>
      <c r="E54" s="98"/>
      <c r="F54" s="101" t="s">
        <v>1214</v>
      </c>
    </row>
    <row r="55" spans="3:6" ht="20.25" x14ac:dyDescent="0.35">
      <c r="C55" s="89"/>
      <c r="D55" s="14"/>
      <c r="E55" s="98"/>
      <c r="F55" s="101" t="s">
        <v>1215</v>
      </c>
    </row>
    <row r="56" spans="3:6" ht="20.25" x14ac:dyDescent="0.35">
      <c r="C56" s="89"/>
      <c r="D56" s="14"/>
      <c r="E56" s="98"/>
      <c r="F56" s="101" t="s">
        <v>1216</v>
      </c>
    </row>
    <row r="57" spans="3:6" ht="20.25" x14ac:dyDescent="0.35">
      <c r="C57" s="89"/>
      <c r="D57" s="14"/>
      <c r="E57" s="98"/>
      <c r="F57" s="101" t="s">
        <v>1217</v>
      </c>
    </row>
    <row r="58" spans="3:6" ht="20.25" x14ac:dyDescent="0.35">
      <c r="C58" s="89"/>
      <c r="D58" s="14"/>
      <c r="E58" s="98"/>
      <c r="F58" s="101" t="s">
        <v>1218</v>
      </c>
    </row>
    <row r="59" spans="3:6" ht="20.25" x14ac:dyDescent="0.35">
      <c r="C59" s="89"/>
      <c r="D59" s="14"/>
      <c r="E59" s="98"/>
      <c r="F59" s="101" t="s">
        <v>1219</v>
      </c>
    </row>
    <row r="60" spans="3:6" ht="20.25" x14ac:dyDescent="0.35">
      <c r="C60" s="89"/>
      <c r="D60" s="14"/>
      <c r="E60" s="98"/>
      <c r="F60" s="101" t="s">
        <v>1220</v>
      </c>
    </row>
    <row r="61" spans="3:6" ht="20.25" x14ac:dyDescent="0.35">
      <c r="C61" s="89"/>
      <c r="D61" s="14">
        <v>7</v>
      </c>
      <c r="E61" s="98" t="s">
        <v>985</v>
      </c>
      <c r="F61" s="101" t="s">
        <v>1238</v>
      </c>
    </row>
    <row r="62" spans="3:6" ht="20.25" x14ac:dyDescent="0.35">
      <c r="C62" s="89"/>
      <c r="D62" s="14"/>
      <c r="E62" s="98"/>
      <c r="F62" s="101" t="s">
        <v>1239</v>
      </c>
    </row>
    <row r="63" spans="3:6" ht="20.25" x14ac:dyDescent="0.35">
      <c r="C63" s="89"/>
      <c r="D63" s="14"/>
      <c r="E63" s="98"/>
      <c r="F63" s="101" t="s">
        <v>1240</v>
      </c>
    </row>
    <row r="64" spans="3:6" ht="20.25" x14ac:dyDescent="0.35">
      <c r="C64" s="89"/>
      <c r="D64" s="14"/>
      <c r="E64" s="98"/>
      <c r="F64" s="101" t="s">
        <v>1241</v>
      </c>
    </row>
    <row r="65" spans="3:6" ht="20.25" x14ac:dyDescent="0.35">
      <c r="C65" s="89"/>
      <c r="D65" s="14"/>
      <c r="E65" s="98"/>
      <c r="F65" s="101" t="s">
        <v>1242</v>
      </c>
    </row>
    <row r="66" spans="3:6" ht="20.25" x14ac:dyDescent="0.35">
      <c r="C66" s="89"/>
      <c r="D66" s="14"/>
      <c r="E66" s="98"/>
      <c r="F66" s="101" t="s">
        <v>1243</v>
      </c>
    </row>
    <row r="67" spans="3:6" ht="20.25" x14ac:dyDescent="0.35">
      <c r="C67" s="89"/>
      <c r="D67" s="14"/>
      <c r="E67" s="98"/>
      <c r="F67" s="101" t="s">
        <v>1244</v>
      </c>
    </row>
    <row r="68" spans="3:6" ht="20.25" x14ac:dyDescent="0.35">
      <c r="C68" s="89"/>
      <c r="D68" s="14"/>
      <c r="E68" s="98"/>
      <c r="F68" s="101" t="s">
        <v>1245</v>
      </c>
    </row>
    <row r="69" spans="3:6" ht="20.25" x14ac:dyDescent="0.35">
      <c r="C69" s="89"/>
      <c r="D69" s="14"/>
      <c r="E69" s="98"/>
      <c r="F69" s="101" t="s">
        <v>1246</v>
      </c>
    </row>
    <row r="70" spans="3:6" ht="20.25" x14ac:dyDescent="0.35">
      <c r="C70" s="89"/>
      <c r="D70" s="14"/>
      <c r="E70" s="98"/>
      <c r="F70" s="101" t="s">
        <v>1247</v>
      </c>
    </row>
    <row r="71" spans="3:6" ht="20.25" x14ac:dyDescent="0.35">
      <c r="C71" s="89"/>
      <c r="D71" s="14"/>
      <c r="E71" s="98"/>
      <c r="F71" s="101" t="s">
        <v>1248</v>
      </c>
    </row>
    <row r="72" spans="3:6" ht="20.25" x14ac:dyDescent="0.35">
      <c r="C72" s="89"/>
      <c r="D72" s="14"/>
      <c r="E72" s="99"/>
      <c r="F72" s="101" t="s">
        <v>1249</v>
      </c>
    </row>
    <row r="73" spans="3:6" ht="20.25" x14ac:dyDescent="0.35">
      <c r="C73" s="89" t="s">
        <v>980</v>
      </c>
      <c r="D73" s="81">
        <v>8</v>
      </c>
      <c r="E73" s="97" t="s">
        <v>986</v>
      </c>
      <c r="F73" s="101" t="s">
        <v>1263</v>
      </c>
    </row>
    <row r="74" spans="3:6" ht="20.25" x14ac:dyDescent="0.35">
      <c r="C74" s="89"/>
      <c r="D74" s="14"/>
      <c r="E74" s="92"/>
      <c r="F74" s="101" t="s">
        <v>1264</v>
      </c>
    </row>
    <row r="75" spans="3:6" ht="20.25" x14ac:dyDescent="0.35">
      <c r="C75" s="89"/>
      <c r="D75" s="14"/>
      <c r="E75" s="92"/>
      <c r="F75" s="101" t="s">
        <v>1265</v>
      </c>
    </row>
    <row r="76" spans="3:6" ht="20.25" x14ac:dyDescent="0.35">
      <c r="C76" s="89"/>
      <c r="D76" s="14"/>
      <c r="E76" s="92"/>
      <c r="F76" s="101" t="s">
        <v>1266</v>
      </c>
    </row>
    <row r="77" spans="3:6" ht="20.25" x14ac:dyDescent="0.35">
      <c r="C77" s="89"/>
      <c r="D77" s="14"/>
      <c r="E77" s="92"/>
      <c r="F77" s="101" t="s">
        <v>1267</v>
      </c>
    </row>
    <row r="78" spans="3:6" ht="20.25" x14ac:dyDescent="0.35">
      <c r="C78" s="89"/>
      <c r="D78" s="14"/>
      <c r="E78" s="92"/>
      <c r="F78" s="101" t="s">
        <v>1268</v>
      </c>
    </row>
    <row r="79" spans="3:6" ht="20.25" x14ac:dyDescent="0.35">
      <c r="C79" s="89"/>
      <c r="D79" s="14"/>
      <c r="E79" s="92"/>
      <c r="F79" s="101" t="s">
        <v>1269</v>
      </c>
    </row>
    <row r="80" spans="3:6" ht="20.25" x14ac:dyDescent="0.35">
      <c r="C80" s="89"/>
      <c r="D80" s="14"/>
      <c r="E80" s="92"/>
      <c r="F80" s="101" t="s">
        <v>1270</v>
      </c>
    </row>
    <row r="81" spans="3:6" ht="20.25" x14ac:dyDescent="0.35">
      <c r="C81" s="89"/>
      <c r="D81" s="14"/>
      <c r="E81" s="92"/>
      <c r="F81" s="101" t="s">
        <v>1271</v>
      </c>
    </row>
    <row r="82" spans="3:6" ht="20.25" x14ac:dyDescent="0.35">
      <c r="C82" s="89"/>
      <c r="D82" s="14"/>
      <c r="E82" s="92"/>
      <c r="F82" s="101" t="s">
        <v>1272</v>
      </c>
    </row>
    <row r="83" spans="3:6" ht="20.25" x14ac:dyDescent="0.35">
      <c r="C83" s="89"/>
      <c r="D83" s="14"/>
      <c r="E83" s="92"/>
      <c r="F83" s="101" t="s">
        <v>1273</v>
      </c>
    </row>
    <row r="84" spans="3:6" ht="20.25" x14ac:dyDescent="0.35">
      <c r="C84" s="89"/>
      <c r="D84" s="14"/>
      <c r="E84" s="92"/>
      <c r="F84" s="101" t="s">
        <v>1274</v>
      </c>
    </row>
    <row r="85" spans="3:6" ht="20.25" x14ac:dyDescent="0.35">
      <c r="C85" s="89"/>
      <c r="D85" s="14"/>
      <c r="E85" s="92"/>
      <c r="F85" s="101" t="s">
        <v>1275</v>
      </c>
    </row>
    <row r="86" spans="3:6" ht="20.25" x14ac:dyDescent="0.35">
      <c r="C86" s="89"/>
      <c r="D86" s="81">
        <v>9</v>
      </c>
      <c r="E86" s="98" t="s">
        <v>1276</v>
      </c>
      <c r="F86" s="102" t="s">
        <v>1323</v>
      </c>
    </row>
    <row r="87" spans="3:6" ht="20.25" x14ac:dyDescent="0.35">
      <c r="C87" s="89"/>
      <c r="D87" s="81"/>
      <c r="E87" s="98"/>
      <c r="F87" s="102" t="s">
        <v>1324</v>
      </c>
    </row>
    <row r="88" spans="3:6" ht="20.25" x14ac:dyDescent="0.35">
      <c r="C88" s="89"/>
      <c r="D88" s="81"/>
      <c r="E88" s="98"/>
      <c r="F88" s="103" t="s">
        <v>1322</v>
      </c>
    </row>
    <row r="89" spans="3:6" ht="20.25" x14ac:dyDescent="0.35">
      <c r="C89" s="89"/>
      <c r="D89" s="81">
        <v>10</v>
      </c>
      <c r="E89" s="98" t="s">
        <v>999</v>
      </c>
      <c r="F89" s="101" t="s">
        <v>1312</v>
      </c>
    </row>
    <row r="90" spans="3:6" ht="20.25" x14ac:dyDescent="0.35">
      <c r="C90" s="89"/>
      <c r="D90" s="81"/>
      <c r="E90" s="98"/>
      <c r="F90" s="104" t="s">
        <v>1313</v>
      </c>
    </row>
    <row r="91" spans="3:6" ht="20.25" x14ac:dyDescent="0.35">
      <c r="C91" s="89"/>
      <c r="D91" s="81"/>
      <c r="E91" s="98"/>
      <c r="F91" s="104" t="s">
        <v>1309</v>
      </c>
    </row>
    <row r="92" spans="3:6" ht="20.25" x14ac:dyDescent="0.35">
      <c r="C92" s="89"/>
      <c r="D92" s="81"/>
      <c r="E92" s="98"/>
      <c r="F92" s="104" t="s">
        <v>1310</v>
      </c>
    </row>
    <row r="93" spans="3:6" ht="20.25" x14ac:dyDescent="0.35">
      <c r="C93" s="89"/>
      <c r="D93" s="81"/>
      <c r="E93" s="98"/>
      <c r="F93" s="104" t="s">
        <v>1311</v>
      </c>
    </row>
    <row r="94" spans="3:6" ht="20.25" x14ac:dyDescent="0.35">
      <c r="C94" s="89"/>
      <c r="D94" s="81">
        <v>11</v>
      </c>
      <c r="E94" s="98" t="s">
        <v>1000</v>
      </c>
      <c r="F94" s="102" t="s">
        <v>1296</v>
      </c>
    </row>
    <row r="95" spans="3:6" ht="20.25" x14ac:dyDescent="0.35">
      <c r="C95" s="89"/>
      <c r="D95" s="81"/>
      <c r="E95" s="98"/>
      <c r="F95" s="103" t="s">
        <v>1297</v>
      </c>
    </row>
    <row r="96" spans="3:6" ht="20.25" x14ac:dyDescent="0.35">
      <c r="C96" s="89"/>
      <c r="D96" s="81"/>
      <c r="E96" s="98"/>
      <c r="F96" s="102" t="s">
        <v>1298</v>
      </c>
    </row>
    <row r="97" spans="3:6" ht="20.25" x14ac:dyDescent="0.35">
      <c r="C97" s="89"/>
      <c r="D97" s="81"/>
      <c r="E97" s="98"/>
      <c r="F97" s="103" t="s">
        <v>1299</v>
      </c>
    </row>
    <row r="98" spans="3:6" ht="20.25" x14ac:dyDescent="0.35">
      <c r="C98" s="89"/>
      <c r="D98" s="81">
        <v>12</v>
      </c>
      <c r="E98" s="98" t="s">
        <v>992</v>
      </c>
      <c r="F98" s="101" t="s">
        <v>1670</v>
      </c>
    </row>
    <row r="99" spans="3:6" ht="20.25" x14ac:dyDescent="0.35">
      <c r="C99" s="90"/>
      <c r="D99" s="80"/>
      <c r="E99" s="98"/>
      <c r="F99" s="101" t="s">
        <v>1671</v>
      </c>
    </row>
    <row r="100" spans="3:6" ht="20.25" x14ac:dyDescent="0.35">
      <c r="C100" s="90"/>
      <c r="D100" s="80"/>
      <c r="E100" s="98"/>
      <c r="F100" s="101" t="s">
        <v>1672</v>
      </c>
    </row>
    <row r="101" spans="3:6" ht="20.25" x14ac:dyDescent="0.35">
      <c r="C101" s="90"/>
      <c r="D101" s="80"/>
      <c r="E101" s="98"/>
      <c r="F101" s="101" t="s">
        <v>1673</v>
      </c>
    </row>
    <row r="102" spans="3:6" ht="20.25" x14ac:dyDescent="0.35">
      <c r="C102" s="90"/>
      <c r="D102" s="80">
        <v>13</v>
      </c>
      <c r="E102" s="98" t="s">
        <v>993</v>
      </c>
      <c r="F102" s="97" t="s">
        <v>1340</v>
      </c>
    </row>
    <row r="103" spans="3:6" ht="20.25" x14ac:dyDescent="0.35">
      <c r="C103" s="91"/>
      <c r="D103" s="82"/>
      <c r="E103" s="100"/>
      <c r="F103" s="105" t="s">
        <v>1341</v>
      </c>
    </row>
    <row r="104" spans="3:6" ht="20.25" x14ac:dyDescent="0.35">
      <c r="C104" s="92"/>
      <c r="D104" s="13"/>
      <c r="E104" s="92"/>
      <c r="F104" s="97" t="s">
        <v>1342</v>
      </c>
    </row>
    <row r="105" spans="3:6" ht="20.25" x14ac:dyDescent="0.35">
      <c r="C105" s="92"/>
      <c r="D105" s="14"/>
      <c r="E105" s="92"/>
      <c r="F105" s="97" t="s">
        <v>1343</v>
      </c>
    </row>
    <row r="106" spans="3:6" ht="20.25" x14ac:dyDescent="0.35">
      <c r="C106" s="92"/>
      <c r="D106" s="14"/>
      <c r="E106" s="92"/>
      <c r="F106" s="97" t="s">
        <v>1344</v>
      </c>
    </row>
    <row r="107" spans="3:6" ht="17.25" x14ac:dyDescent="0.3">
      <c r="C107" s="93"/>
    </row>
    <row r="108" spans="3:6" ht="17.25" x14ac:dyDescent="0.3">
      <c r="C108" s="93"/>
    </row>
    <row r="109" spans="3:6" ht="17.25" x14ac:dyDescent="0.3">
      <c r="C109" s="93"/>
    </row>
    <row r="110" spans="3:6" ht="20.25" x14ac:dyDescent="0.35">
      <c r="C110" s="94" t="s">
        <v>982</v>
      </c>
    </row>
    <row r="111" spans="3:6" ht="20.25" x14ac:dyDescent="0.35">
      <c r="C111" s="95" t="s">
        <v>983</v>
      </c>
    </row>
    <row r="112" spans="3:6" ht="20.25" x14ac:dyDescent="0.35">
      <c r="C112" s="95" t="s">
        <v>984</v>
      </c>
    </row>
    <row r="113" spans="3:3" ht="20.25" x14ac:dyDescent="0.35">
      <c r="C113" s="95" t="s">
        <v>1325</v>
      </c>
    </row>
    <row r="114" spans="3:3" ht="20.25" x14ac:dyDescent="0.35">
      <c r="C114" s="95" t="s">
        <v>1326</v>
      </c>
    </row>
    <row r="115" spans="3:3" ht="20.25" x14ac:dyDescent="0.35">
      <c r="C115" s="95" t="s">
        <v>987</v>
      </c>
    </row>
    <row r="116" spans="3:3" ht="20.25" x14ac:dyDescent="0.35">
      <c r="C116" s="95" t="s">
        <v>988</v>
      </c>
    </row>
    <row r="117" spans="3:3" ht="20.25" x14ac:dyDescent="0.35">
      <c r="C117" s="95" t="s">
        <v>989</v>
      </c>
    </row>
    <row r="118" spans="3:3" ht="20.25" x14ac:dyDescent="0.35">
      <c r="C118" s="95" t="s">
        <v>990</v>
      </c>
    </row>
    <row r="119" spans="3:3" ht="20.25" x14ac:dyDescent="0.35">
      <c r="C119" s="96" t="s">
        <v>991</v>
      </c>
    </row>
  </sheetData>
  <mergeCells count="1">
    <mergeCell ref="M26:N26"/>
  </mergeCells>
  <conditionalFormatting sqref="C110:C119">
    <cfRule type="colorScale" priority="9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98:F102 C6:F85 C94:E97 C89:F93 C86:E88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DBF4-EA06-456F-B5DB-279BBB646E18}">
  <dimension ref="B2:AJ366"/>
  <sheetViews>
    <sheetView topLeftCell="A59" zoomScale="46" zoomScaleNormal="46" workbookViewId="0">
      <selection activeCell="AN274" sqref="AN274"/>
    </sheetView>
  </sheetViews>
  <sheetFormatPr defaultRowHeight="15" x14ac:dyDescent="0.25"/>
  <sheetData>
    <row r="2" spans="3:34" ht="59.25" x14ac:dyDescent="1.4">
      <c r="C2" s="55" t="s">
        <v>1036</v>
      </c>
      <c r="D2" s="56"/>
      <c r="E2" s="56"/>
      <c r="F2" s="56"/>
    </row>
    <row r="3" spans="3:34" s="72" customFormat="1" x14ac:dyDescent="0.25"/>
    <row r="4" spans="3:34" s="72" customFormat="1" x14ac:dyDescent="0.25"/>
    <row r="5" spans="3:34" ht="30.75" x14ac:dyDescent="0.45">
      <c r="C5" s="129" t="s">
        <v>1657</v>
      </c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72"/>
      <c r="O5" s="72"/>
      <c r="P5" s="72"/>
      <c r="Q5" s="72"/>
      <c r="R5" s="72"/>
      <c r="S5" s="72"/>
      <c r="T5" s="72"/>
      <c r="U5" s="72"/>
      <c r="W5" s="124" t="s">
        <v>1658</v>
      </c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</row>
    <row r="6" spans="3:34" x14ac:dyDescent="0.25"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</row>
    <row r="41" spans="3:29" ht="27.75" x14ac:dyDescent="0.4">
      <c r="C41" s="128" t="s">
        <v>1659</v>
      </c>
      <c r="D41" s="128"/>
      <c r="E41" s="128"/>
      <c r="F41" s="128"/>
      <c r="G41" s="128"/>
      <c r="H41" s="128"/>
      <c r="I41" s="128"/>
      <c r="J41" s="128"/>
      <c r="K41" s="128"/>
      <c r="L41" s="128"/>
      <c r="W41" s="130" t="s">
        <v>1660</v>
      </c>
      <c r="X41" s="131"/>
      <c r="Y41" s="131"/>
      <c r="Z41" s="131"/>
      <c r="AA41" s="131"/>
      <c r="AB41" s="131"/>
      <c r="AC41" s="131"/>
    </row>
    <row r="84" spans="3:30" ht="45.75" x14ac:dyDescent="1.3">
      <c r="C84" s="132" t="s">
        <v>1661</v>
      </c>
      <c r="D84" s="132"/>
      <c r="E84" s="132"/>
      <c r="F84" s="132"/>
      <c r="G84" s="132"/>
      <c r="H84" s="132"/>
      <c r="I84" s="132"/>
      <c r="J84" s="132"/>
      <c r="W84" s="133" t="s">
        <v>1662</v>
      </c>
      <c r="X84" s="133"/>
      <c r="Y84" s="133"/>
      <c r="Z84" s="133"/>
      <c r="AA84" s="133"/>
      <c r="AB84" s="133"/>
      <c r="AC84" s="133"/>
      <c r="AD84" s="133"/>
    </row>
    <row r="125" spans="3:30" ht="27.75" x14ac:dyDescent="0.4">
      <c r="C125" s="128" t="s">
        <v>1663</v>
      </c>
      <c r="D125" s="128"/>
      <c r="E125" s="128"/>
      <c r="F125" s="128"/>
      <c r="G125" s="128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  <c r="W125" s="124" t="s">
        <v>1664</v>
      </c>
      <c r="X125" s="124"/>
      <c r="Y125" s="124"/>
      <c r="Z125" s="124"/>
      <c r="AA125" s="124"/>
      <c r="AB125" s="124"/>
      <c r="AC125" s="124"/>
      <c r="AD125" s="124"/>
    </row>
    <row r="167" spans="3:32" ht="26.25" x14ac:dyDescent="0.4">
      <c r="C167" s="124" t="s">
        <v>1665</v>
      </c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W167" s="124" t="s">
        <v>1666</v>
      </c>
      <c r="X167" s="124"/>
      <c r="Y167" s="124"/>
      <c r="Z167" s="124"/>
      <c r="AA167" s="124"/>
      <c r="AB167" s="124"/>
      <c r="AC167" s="124"/>
      <c r="AD167" s="124"/>
      <c r="AE167" s="124"/>
      <c r="AF167" s="124"/>
    </row>
    <row r="201" spans="3:36" ht="35.25" x14ac:dyDescent="0.5">
      <c r="C201" s="126" t="s">
        <v>1667</v>
      </c>
      <c r="D201" s="126"/>
      <c r="E201" s="126"/>
      <c r="F201" s="126"/>
      <c r="G201" s="126"/>
      <c r="H201" s="126"/>
      <c r="I201" s="126"/>
      <c r="W201" s="127" t="s">
        <v>1668</v>
      </c>
      <c r="X201" s="127"/>
      <c r="Y201" s="127"/>
      <c r="Z201" s="127"/>
      <c r="AA201" s="127"/>
      <c r="AB201" s="127"/>
      <c r="AC201" s="127"/>
      <c r="AD201" s="127"/>
      <c r="AE201" s="127"/>
      <c r="AF201" s="127"/>
      <c r="AG201" s="127"/>
      <c r="AH201" s="127"/>
      <c r="AI201" s="127"/>
      <c r="AJ201" s="127"/>
    </row>
    <row r="225" spans="3:18" ht="27.75" x14ac:dyDescent="0.4">
      <c r="C225" s="128"/>
      <c r="D225" s="128"/>
      <c r="E225" s="128"/>
      <c r="F225" s="128"/>
      <c r="G225" s="128"/>
      <c r="H225" s="128"/>
      <c r="I225" s="128"/>
      <c r="J225" s="128"/>
      <c r="K225" s="128"/>
      <c r="L225" s="128"/>
      <c r="M225" s="128"/>
      <c r="N225" s="128"/>
      <c r="O225" s="128"/>
      <c r="P225" s="128"/>
      <c r="Q225" s="128"/>
      <c r="R225" s="128"/>
    </row>
    <row r="253" spans="3:15" ht="33.75" x14ac:dyDescent="0.5">
      <c r="C253" s="125" t="s">
        <v>1669</v>
      </c>
      <c r="D253" s="125"/>
      <c r="E253" s="125"/>
      <c r="F253" s="125"/>
      <c r="G253" s="125"/>
      <c r="H253" s="125"/>
      <c r="I253" s="125"/>
      <c r="J253" s="125"/>
      <c r="K253" s="125"/>
      <c r="L253" s="125"/>
      <c r="M253" s="125"/>
      <c r="N253" s="125"/>
      <c r="O253" s="125"/>
    </row>
    <row r="309" spans="3:13" ht="26.25" x14ac:dyDescent="0.4">
      <c r="C309" s="124"/>
      <c r="D309" s="124"/>
      <c r="E309" s="124"/>
      <c r="F309" s="124"/>
      <c r="G309" s="124"/>
      <c r="H309" s="124"/>
      <c r="I309" s="124"/>
      <c r="J309" s="124"/>
      <c r="K309" s="124"/>
      <c r="L309" s="124"/>
      <c r="M309" s="124"/>
    </row>
    <row r="352" spans="2:6" ht="15" customHeight="1" x14ac:dyDescent="0.25">
      <c r="B352" s="123"/>
      <c r="C352" s="123"/>
      <c r="D352" s="123"/>
      <c r="E352" s="123"/>
      <c r="F352" s="123"/>
    </row>
    <row r="366" spans="3:7" ht="27.75" x14ac:dyDescent="0.25">
      <c r="C366" s="123"/>
      <c r="D366" s="123"/>
      <c r="E366" s="123"/>
      <c r="F366" s="123"/>
      <c r="G366" s="123"/>
    </row>
  </sheetData>
  <mergeCells count="17">
    <mergeCell ref="C5:M5"/>
    <mergeCell ref="W5:AH6"/>
    <mergeCell ref="C41:L41"/>
    <mergeCell ref="C125:R125"/>
    <mergeCell ref="C167:M167"/>
    <mergeCell ref="W41:AC41"/>
    <mergeCell ref="C84:J84"/>
    <mergeCell ref="W84:AD84"/>
    <mergeCell ref="B352:F352"/>
    <mergeCell ref="C366:G366"/>
    <mergeCell ref="W125:AD125"/>
    <mergeCell ref="C309:M309"/>
    <mergeCell ref="W167:AF167"/>
    <mergeCell ref="C253:O253"/>
    <mergeCell ref="C201:I201"/>
    <mergeCell ref="W201:AJ201"/>
    <mergeCell ref="C225:R225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8105-E47C-4B30-9320-40CE0FF1CEAA}">
  <dimension ref="A1:BD58"/>
  <sheetViews>
    <sheetView zoomScaleNormal="100" workbookViewId="0">
      <selection activeCell="C21" sqref="C21"/>
    </sheetView>
  </sheetViews>
  <sheetFormatPr defaultRowHeight="15" x14ac:dyDescent="0.25"/>
  <cols>
    <col min="1" max="1" width="17.28515625" bestFit="1" customWidth="1"/>
    <col min="2" max="2" width="27" bestFit="1" customWidth="1"/>
    <col min="3" max="3" width="16.5703125" bestFit="1" customWidth="1"/>
    <col min="4" max="4" width="6" bestFit="1" customWidth="1"/>
    <col min="5" max="5" width="6.5703125" bestFit="1" customWidth="1"/>
    <col min="6" max="6" width="9.42578125" bestFit="1" customWidth="1"/>
    <col min="7" max="7" width="8.28515625" bestFit="1" customWidth="1"/>
    <col min="8" max="8" width="12.42578125" bestFit="1" customWidth="1"/>
    <col min="9" max="9" width="23.85546875" bestFit="1" customWidth="1"/>
    <col min="10" max="10" width="6.5703125" bestFit="1" customWidth="1"/>
    <col min="11" max="11" width="9.42578125" bestFit="1" customWidth="1"/>
    <col min="12" max="12" width="6.42578125" bestFit="1" customWidth="1"/>
    <col min="13" max="13" width="7.7109375" bestFit="1" customWidth="1"/>
    <col min="14" max="14" width="7.140625" bestFit="1" customWidth="1"/>
    <col min="15" max="15" width="10" bestFit="1" customWidth="1"/>
    <col min="16" max="16" width="9.42578125" bestFit="1" customWidth="1"/>
    <col min="17" max="17" width="6.28515625" bestFit="1" customWidth="1"/>
    <col min="18" max="18" width="12.85546875" bestFit="1" customWidth="1"/>
    <col min="19" max="19" width="10.5703125" bestFit="1" customWidth="1"/>
    <col min="20" max="20" width="19.85546875" bestFit="1" customWidth="1"/>
    <col min="21" max="21" width="6" bestFit="1" customWidth="1"/>
    <col min="22" max="22" width="11.85546875" bestFit="1" customWidth="1"/>
  </cols>
  <sheetData>
    <row r="1" spans="1:2" x14ac:dyDescent="0.25">
      <c r="A1" s="16" t="s">
        <v>6</v>
      </c>
      <c r="B1" s="4" t="s">
        <v>1037</v>
      </c>
    </row>
    <row r="3" spans="1:2" x14ac:dyDescent="0.25">
      <c r="A3" s="16" t="s">
        <v>1006</v>
      </c>
      <c r="B3" s="4" t="s">
        <v>1010</v>
      </c>
    </row>
    <row r="4" spans="1:2" x14ac:dyDescent="0.25">
      <c r="A4" s="17" t="s">
        <v>1008</v>
      </c>
      <c r="B4" s="107">
        <v>52454</v>
      </c>
    </row>
    <row r="5" spans="1:2" x14ac:dyDescent="0.25">
      <c r="A5" s="18" t="s">
        <v>1011</v>
      </c>
      <c r="B5" s="107">
        <v>2716</v>
      </c>
    </row>
    <row r="6" spans="1:2" x14ac:dyDescent="0.25">
      <c r="A6" s="18" t="s">
        <v>1012</v>
      </c>
      <c r="B6" s="107">
        <v>2061</v>
      </c>
    </row>
    <row r="7" spans="1:2" x14ac:dyDescent="0.25">
      <c r="A7" s="18" t="s">
        <v>1013</v>
      </c>
      <c r="B7" s="107">
        <v>9801</v>
      </c>
    </row>
    <row r="8" spans="1:2" x14ac:dyDescent="0.25">
      <c r="A8" s="18" t="s">
        <v>1014</v>
      </c>
      <c r="B8" s="107">
        <v>5318</v>
      </c>
    </row>
    <row r="9" spans="1:2" x14ac:dyDescent="0.25">
      <c r="A9" s="18" t="s">
        <v>1015</v>
      </c>
      <c r="B9" s="107">
        <v>5847</v>
      </c>
    </row>
    <row r="10" spans="1:2" x14ac:dyDescent="0.25">
      <c r="A10" s="18" t="s">
        <v>1016</v>
      </c>
      <c r="B10" s="107">
        <v>984</v>
      </c>
    </row>
    <row r="11" spans="1:2" x14ac:dyDescent="0.25">
      <c r="A11" s="18" t="s">
        <v>1017</v>
      </c>
      <c r="B11" s="107">
        <v>3323</v>
      </c>
    </row>
    <row r="12" spans="1:2" x14ac:dyDescent="0.25">
      <c r="A12" s="18" t="s">
        <v>1018</v>
      </c>
      <c r="B12" s="107">
        <v>6755</v>
      </c>
    </row>
    <row r="13" spans="1:2" x14ac:dyDescent="0.25">
      <c r="A13" s="18" t="s">
        <v>1019</v>
      </c>
      <c r="B13" s="107">
        <v>4806</v>
      </c>
    </row>
    <row r="14" spans="1:2" x14ac:dyDescent="0.25">
      <c r="A14" s="18" t="s">
        <v>1020</v>
      </c>
      <c r="B14" s="107">
        <v>2439</v>
      </c>
    </row>
    <row r="15" spans="1:2" x14ac:dyDescent="0.25">
      <c r="A15" s="18" t="s">
        <v>1021</v>
      </c>
      <c r="B15" s="107">
        <v>4727</v>
      </c>
    </row>
    <row r="16" spans="1:2" x14ac:dyDescent="0.25">
      <c r="A16" s="18" t="s">
        <v>1022</v>
      </c>
      <c r="B16" s="107">
        <v>3677</v>
      </c>
    </row>
    <row r="17" spans="1:20" x14ac:dyDescent="0.25">
      <c r="A17" s="17" t="s">
        <v>1009</v>
      </c>
      <c r="B17" s="107">
        <v>26831</v>
      </c>
    </row>
    <row r="18" spans="1:20" x14ac:dyDescent="0.25">
      <c r="A18" s="18" t="s">
        <v>1011</v>
      </c>
      <c r="B18" s="107">
        <v>3906</v>
      </c>
    </row>
    <row r="19" spans="1:20" x14ac:dyDescent="0.25">
      <c r="A19" s="18" t="s">
        <v>1012</v>
      </c>
      <c r="B19" s="107">
        <v>6075</v>
      </c>
    </row>
    <row r="20" spans="1:20" x14ac:dyDescent="0.25">
      <c r="A20" s="18" t="s">
        <v>1013</v>
      </c>
      <c r="B20" s="107">
        <v>9123</v>
      </c>
    </row>
    <row r="21" spans="1:20" x14ac:dyDescent="0.25">
      <c r="A21" s="18" t="s">
        <v>1014</v>
      </c>
      <c r="B21" s="107">
        <v>4175</v>
      </c>
    </row>
    <row r="22" spans="1:20" x14ac:dyDescent="0.25">
      <c r="A22" s="18" t="s">
        <v>1015</v>
      </c>
      <c r="B22" s="107">
        <v>3552</v>
      </c>
    </row>
    <row r="23" spans="1:20" x14ac:dyDescent="0.25">
      <c r="A23" s="17" t="s">
        <v>1007</v>
      </c>
      <c r="B23" s="107">
        <v>79285</v>
      </c>
    </row>
    <row r="31" spans="1:20" ht="30.75" x14ac:dyDescent="0.45">
      <c r="D31" s="134" t="s">
        <v>1042</v>
      </c>
      <c r="E31" s="134"/>
      <c r="F31" s="134"/>
      <c r="G31" s="134"/>
      <c r="H31" s="134"/>
      <c r="I31" s="134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</row>
    <row r="32" spans="1:20" ht="18.75" x14ac:dyDescent="0.3">
      <c r="D32" s="139" t="s">
        <v>1043</v>
      </c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57"/>
      <c r="T32" s="57"/>
    </row>
    <row r="33" spans="4:26" ht="18.75" x14ac:dyDescent="0.3">
      <c r="D33" s="139" t="s">
        <v>1044</v>
      </c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</row>
    <row r="34" spans="4:26" ht="18.75" x14ac:dyDescent="0.3">
      <c r="D34" s="140" t="s">
        <v>1045</v>
      </c>
      <c r="E34" s="140"/>
      <c r="F34" s="140"/>
      <c r="G34" s="140"/>
      <c r="H34" s="140"/>
      <c r="I34" s="140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</row>
    <row r="35" spans="4:26" ht="26.25" x14ac:dyDescent="0.4">
      <c r="D35" s="135" t="s">
        <v>1074</v>
      </c>
      <c r="E35" s="135"/>
      <c r="F35" s="135"/>
    </row>
    <row r="36" spans="4:26" ht="21" x14ac:dyDescent="0.35">
      <c r="D36" s="141" t="s">
        <v>1046</v>
      </c>
      <c r="E36" s="141"/>
      <c r="F36" s="141"/>
      <c r="G36" s="141"/>
      <c r="H36" s="141"/>
      <c r="I36" s="141"/>
      <c r="J36" s="141"/>
      <c r="K36" s="141"/>
      <c r="L36" s="141"/>
      <c r="M36" s="141"/>
      <c r="N36" s="141"/>
    </row>
    <row r="37" spans="4:26" ht="27.75" x14ac:dyDescent="0.4">
      <c r="D37" s="142" t="s">
        <v>1055</v>
      </c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</row>
    <row r="38" spans="4:26" ht="21" x14ac:dyDescent="0.35">
      <c r="D38" s="138" t="s">
        <v>1054</v>
      </c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</row>
    <row r="39" spans="4:26" ht="21" x14ac:dyDescent="0.35">
      <c r="E39" s="131" t="s">
        <v>1047</v>
      </c>
      <c r="F39" s="131"/>
      <c r="G39" s="131"/>
      <c r="H39" s="131"/>
      <c r="I39" s="131"/>
      <c r="J39" s="131"/>
    </row>
    <row r="40" spans="4:26" ht="21" x14ac:dyDescent="0.35">
      <c r="E40" s="131" t="s">
        <v>1048</v>
      </c>
      <c r="F40" s="131"/>
      <c r="G40" s="131"/>
      <c r="H40" s="131"/>
      <c r="I40" s="131"/>
      <c r="J40" s="131"/>
      <c r="K40" s="131"/>
      <c r="L40" s="131"/>
      <c r="M40" s="131"/>
      <c r="N40" s="131"/>
      <c r="O40" s="131"/>
    </row>
    <row r="41" spans="4:26" ht="21" x14ac:dyDescent="0.35">
      <c r="E41" s="131" t="s">
        <v>1049</v>
      </c>
      <c r="F41" s="131"/>
      <c r="G41" s="131"/>
      <c r="H41" s="131"/>
      <c r="I41" s="131"/>
      <c r="J41" s="131"/>
      <c r="K41" s="131"/>
      <c r="L41" s="58"/>
      <c r="M41" s="58"/>
      <c r="N41" s="58"/>
      <c r="O41" s="58"/>
    </row>
    <row r="42" spans="4:26" ht="21" x14ac:dyDescent="0.35">
      <c r="E42" s="131" t="s">
        <v>1050</v>
      </c>
      <c r="F42" s="131"/>
      <c r="G42" s="131"/>
      <c r="H42" s="131"/>
      <c r="I42" s="131"/>
      <c r="J42" s="58"/>
      <c r="K42" s="58"/>
      <c r="L42" s="58"/>
      <c r="M42" s="58"/>
      <c r="N42" s="58"/>
      <c r="O42" s="58"/>
    </row>
    <row r="43" spans="4:26" ht="21" x14ac:dyDescent="0.35">
      <c r="E43" s="131" t="s">
        <v>1051</v>
      </c>
      <c r="F43" s="131"/>
      <c r="G43" s="131"/>
      <c r="H43" s="131"/>
      <c r="I43" s="131"/>
      <c r="J43" s="131"/>
      <c r="K43" s="131"/>
      <c r="L43" s="131"/>
      <c r="M43" s="58"/>
      <c r="N43" s="58"/>
      <c r="O43" s="58"/>
    </row>
    <row r="44" spans="4:26" ht="21" x14ac:dyDescent="0.35">
      <c r="E44" s="131" t="s">
        <v>1052</v>
      </c>
      <c r="F44" s="131"/>
      <c r="G44" s="131"/>
      <c r="H44" s="131"/>
      <c r="I44" s="131"/>
      <c r="J44" s="58"/>
      <c r="K44" s="58"/>
      <c r="L44" s="58"/>
      <c r="M44" s="58"/>
      <c r="N44" s="58"/>
      <c r="O44" s="58"/>
    </row>
    <row r="45" spans="4:26" ht="21" x14ac:dyDescent="0.35">
      <c r="E45" s="131" t="s">
        <v>1053</v>
      </c>
      <c r="F45" s="131"/>
      <c r="G45" s="131"/>
      <c r="H45" s="131"/>
      <c r="I45" s="131"/>
      <c r="J45" s="58"/>
      <c r="K45" s="58"/>
      <c r="L45" s="58"/>
      <c r="M45" s="58"/>
      <c r="N45" s="58"/>
      <c r="O45" s="58"/>
    </row>
    <row r="46" spans="4:26" x14ac:dyDescent="0.25"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</row>
    <row r="47" spans="4:26" x14ac:dyDescent="0.25">
      <c r="D47" s="138" t="s">
        <v>1039</v>
      </c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</row>
    <row r="48" spans="4:26" ht="28.5" x14ac:dyDescent="0.45">
      <c r="D48" s="136" t="s">
        <v>1040</v>
      </c>
      <c r="E48" s="136"/>
      <c r="F48" s="136"/>
      <c r="G48" s="136"/>
      <c r="H48" s="136"/>
    </row>
    <row r="49" spans="4:56" ht="21" x14ac:dyDescent="0.35">
      <c r="D49" s="138" t="s">
        <v>1057</v>
      </c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</row>
    <row r="50" spans="4:56" ht="21" x14ac:dyDescent="0.35">
      <c r="D50" s="131" t="s">
        <v>1056</v>
      </c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</row>
    <row r="51" spans="4:56" ht="21" x14ac:dyDescent="0.35">
      <c r="D51" s="138" t="s">
        <v>1058</v>
      </c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8"/>
      <c r="AI51" s="138"/>
      <c r="AJ51" s="138"/>
      <c r="AK51" s="138"/>
      <c r="AL51" s="138"/>
      <c r="AM51" s="138"/>
      <c r="AN51" s="138"/>
      <c r="AO51" s="138"/>
      <c r="AP51" s="138"/>
      <c r="AQ51" s="138"/>
      <c r="AR51" s="138"/>
      <c r="AS51" s="138"/>
    </row>
    <row r="52" spans="4:56" ht="21" x14ac:dyDescent="0.35">
      <c r="D52" s="137" t="s">
        <v>1059</v>
      </c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7"/>
      <c r="AI52" s="137"/>
      <c r="AJ52" s="137"/>
      <c r="AK52" s="137"/>
      <c r="AL52" s="137"/>
      <c r="AM52" s="137"/>
      <c r="AN52" s="137"/>
      <c r="AO52" s="137"/>
      <c r="AP52" s="137"/>
      <c r="AQ52" s="137"/>
      <c r="AR52" s="137"/>
      <c r="AS52" s="137"/>
      <c r="AT52" s="137"/>
      <c r="AU52" s="137"/>
      <c r="AV52" s="137"/>
      <c r="AW52" s="137"/>
      <c r="AX52" s="137"/>
      <c r="AY52" s="137"/>
      <c r="AZ52" s="137"/>
      <c r="BA52" s="137"/>
      <c r="BB52" s="137"/>
      <c r="BC52" s="137"/>
      <c r="BD52" s="137"/>
    </row>
    <row r="53" spans="4:56" ht="28.5" x14ac:dyDescent="0.45">
      <c r="D53" s="136" t="s">
        <v>1041</v>
      </c>
      <c r="E53" s="136"/>
      <c r="F53" s="136"/>
      <c r="G53" s="136"/>
    </row>
    <row r="54" spans="4:56" ht="21" x14ac:dyDescent="0.35">
      <c r="D54" s="137" t="s">
        <v>1061</v>
      </c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  <c r="S54" s="138"/>
      <c r="T54" s="138"/>
      <c r="U54" s="138"/>
      <c r="V54" s="138"/>
      <c r="W54" s="138"/>
      <c r="X54" s="138"/>
      <c r="Y54" s="138"/>
      <c r="Z54" s="138"/>
      <c r="AA54" s="138"/>
      <c r="AB54" s="138"/>
      <c r="AC54" s="138"/>
      <c r="AD54" s="138"/>
      <c r="AE54" s="138"/>
      <c r="AF54" s="138"/>
      <c r="AG54" s="138"/>
      <c r="AH54" s="138"/>
      <c r="AI54" s="138"/>
      <c r="AJ54" s="138"/>
    </row>
    <row r="55" spans="4:56" ht="21" x14ac:dyDescent="0.35">
      <c r="D55" s="137" t="s">
        <v>1062</v>
      </c>
      <c r="E55" s="137"/>
      <c r="F55" s="137"/>
      <c r="G55" s="137"/>
      <c r="H55" s="137"/>
      <c r="I55" s="137"/>
      <c r="J55" s="137"/>
      <c r="K55" s="137"/>
    </row>
    <row r="56" spans="4:56" ht="21" x14ac:dyDescent="0.35">
      <c r="D56" s="137" t="s">
        <v>1060</v>
      </c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</row>
    <row r="57" spans="4:56" ht="21" x14ac:dyDescent="0.35">
      <c r="D57" s="131" t="s">
        <v>1063</v>
      </c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  <c r="AA57" s="131"/>
      <c r="AB57" s="131"/>
      <c r="AC57" s="131"/>
      <c r="AD57" s="131"/>
      <c r="AE57" s="131"/>
      <c r="AF57" s="131"/>
      <c r="AG57" s="131"/>
      <c r="AH57" s="131"/>
      <c r="AI57" s="131"/>
    </row>
    <row r="58" spans="4:56" ht="21" x14ac:dyDescent="0.35">
      <c r="D58" s="131" t="s">
        <v>1064</v>
      </c>
      <c r="E58" s="131"/>
      <c r="F58" s="131"/>
      <c r="G58" s="131"/>
      <c r="H58" s="131"/>
      <c r="I58" s="131"/>
      <c r="J58" s="131"/>
      <c r="K58" s="131"/>
      <c r="L58" s="131"/>
      <c r="M58" s="131"/>
      <c r="N58" s="131"/>
    </row>
  </sheetData>
  <mergeCells count="29">
    <mergeCell ref="D32:R32"/>
    <mergeCell ref="D33:T33"/>
    <mergeCell ref="D34:I34"/>
    <mergeCell ref="E45:I45"/>
    <mergeCell ref="D36:N36"/>
    <mergeCell ref="D37:Z37"/>
    <mergeCell ref="D38:Z38"/>
    <mergeCell ref="D46:Z46"/>
    <mergeCell ref="E40:O40"/>
    <mergeCell ref="E41:K41"/>
    <mergeCell ref="E42:I42"/>
    <mergeCell ref="E43:L43"/>
    <mergeCell ref="E44:I44"/>
    <mergeCell ref="D58:N58"/>
    <mergeCell ref="D31:I31"/>
    <mergeCell ref="D35:F35"/>
    <mergeCell ref="D53:G53"/>
    <mergeCell ref="D54:AJ54"/>
    <mergeCell ref="D56:W56"/>
    <mergeCell ref="D55:K55"/>
    <mergeCell ref="D57:AI57"/>
    <mergeCell ref="D48:H48"/>
    <mergeCell ref="D49:T49"/>
    <mergeCell ref="D50:O50"/>
    <mergeCell ref="D51:X51"/>
    <mergeCell ref="Y51:AS51"/>
    <mergeCell ref="D52:BD52"/>
    <mergeCell ref="D47:Z47"/>
    <mergeCell ref="E39:J39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63BE-ED58-4718-9D4D-46742A0F04EA}">
  <dimension ref="A3:Q52"/>
  <sheetViews>
    <sheetView zoomScaleNormal="100" workbookViewId="0">
      <selection activeCell="I21" sqref="I21"/>
    </sheetView>
  </sheetViews>
  <sheetFormatPr defaultRowHeight="15" x14ac:dyDescent="0.25"/>
  <cols>
    <col min="1" max="1" width="23.5703125" bestFit="1" customWidth="1"/>
    <col min="2" max="2" width="25" bestFit="1" customWidth="1"/>
  </cols>
  <sheetData>
    <row r="3" spans="1:2" x14ac:dyDescent="0.25">
      <c r="A3" s="15" t="s">
        <v>1006</v>
      </c>
      <c r="B3" t="s">
        <v>1027</v>
      </c>
    </row>
    <row r="4" spans="1:2" x14ac:dyDescent="0.25">
      <c r="A4" s="17" t="s">
        <v>18</v>
      </c>
      <c r="B4" s="108">
        <v>0.17826418198106705</v>
      </c>
    </row>
    <row r="5" spans="1:2" x14ac:dyDescent="0.25">
      <c r="A5" s="17" t="s">
        <v>25</v>
      </c>
      <c r="B5" s="108">
        <v>0.12027883353753854</v>
      </c>
    </row>
    <row r="6" spans="1:2" x14ac:dyDescent="0.25">
      <c r="A6" s="17" t="s">
        <v>27</v>
      </c>
      <c r="B6" s="108">
        <v>8.017348971104106E-2</v>
      </c>
    </row>
    <row r="7" spans="1:2" x14ac:dyDescent="0.25">
      <c r="A7" s="17" t="s">
        <v>10</v>
      </c>
      <c r="B7" s="108">
        <v>5.0194119715021406E-2</v>
      </c>
    </row>
    <row r="8" spans="1:2" x14ac:dyDescent="0.25">
      <c r="A8" s="17" t="s">
        <v>22</v>
      </c>
      <c r="B8" s="108">
        <v>4.8339535829857047E-2</v>
      </c>
    </row>
    <row r="9" spans="1:2" x14ac:dyDescent="0.25">
      <c r="A9" s="17" t="s">
        <v>20</v>
      </c>
      <c r="B9" s="108">
        <v>4.6920239619870387E-2</v>
      </c>
    </row>
    <row r="10" spans="1:2" x14ac:dyDescent="0.25">
      <c r="A10" s="17" t="s">
        <v>8</v>
      </c>
      <c r="B10" s="108">
        <v>4.1097529232281542E-2</v>
      </c>
    </row>
    <row r="11" spans="1:2" x14ac:dyDescent="0.25">
      <c r="A11" s="17" t="s">
        <v>13</v>
      </c>
      <c r="B11" s="108">
        <v>2.283796825271486E-2</v>
      </c>
    </row>
    <row r="12" spans="1:2" x14ac:dyDescent="0.25">
      <c r="A12" s="17" t="s">
        <v>14</v>
      </c>
      <c r="B12" s="108">
        <v>1.9666569680539477E-2</v>
      </c>
    </row>
    <row r="13" spans="1:2" x14ac:dyDescent="0.25">
      <c r="A13" s="17" t="s">
        <v>15</v>
      </c>
      <c r="B13" s="108">
        <v>1.6782604126174851E-2</v>
      </c>
    </row>
    <row r="14" spans="1:2" x14ac:dyDescent="0.25">
      <c r="A14" s="17" t="s">
        <v>23</v>
      </c>
      <c r="B14" s="108">
        <v>1.3217531199423564E-2</v>
      </c>
    </row>
    <row r="15" spans="1:2" x14ac:dyDescent="0.25">
      <c r="A15" s="17" t="s">
        <v>19</v>
      </c>
      <c r="B15" s="108">
        <v>1.1643927992225913E-2</v>
      </c>
    </row>
    <row r="16" spans="1:2" x14ac:dyDescent="0.25">
      <c r="A16" s="17" t="s">
        <v>24</v>
      </c>
      <c r="B16" s="108">
        <v>1.0003932401486179E-2</v>
      </c>
    </row>
    <row r="17" spans="1:17" x14ac:dyDescent="0.25">
      <c r="A17" s="17" t="s">
        <v>26</v>
      </c>
      <c r="B17" s="108">
        <v>3.787300868011257E-3</v>
      </c>
    </row>
    <row r="18" spans="1:17" x14ac:dyDescent="0.25">
      <c r="A18" s="17" t="s">
        <v>17</v>
      </c>
      <c r="B18" s="108">
        <v>-4.3891814272891275E-3</v>
      </c>
    </row>
    <row r="19" spans="1:17" x14ac:dyDescent="0.25">
      <c r="A19" s="17" t="s">
        <v>16</v>
      </c>
      <c r="B19" s="108">
        <v>-8.9399917037796331E-3</v>
      </c>
    </row>
    <row r="20" spans="1:17" x14ac:dyDescent="0.25">
      <c r="A20" s="17" t="s">
        <v>9</v>
      </c>
      <c r="B20" s="108">
        <v>-2.2201319172438391E-2</v>
      </c>
    </row>
    <row r="21" spans="1:17" x14ac:dyDescent="0.25">
      <c r="A21" s="17" t="s">
        <v>11</v>
      </c>
      <c r="B21" s="108">
        <v>-4.4405019515377203E-2</v>
      </c>
    </row>
    <row r="22" spans="1:17" x14ac:dyDescent="0.25">
      <c r="A22" s="17" t="s">
        <v>12</v>
      </c>
      <c r="B22" s="108">
        <v>-5.43257492655142E-2</v>
      </c>
    </row>
    <row r="23" spans="1:17" ht="33.75" x14ac:dyDescent="0.5">
      <c r="A23" s="17" t="s">
        <v>21</v>
      </c>
      <c r="B23" s="108">
        <v>-0.10584372424588477</v>
      </c>
      <c r="D23" s="147" t="s">
        <v>1038</v>
      </c>
      <c r="E23" s="147"/>
      <c r="F23" s="147"/>
      <c r="G23" s="147"/>
      <c r="H23" s="147"/>
      <c r="I23" s="147"/>
    </row>
    <row r="24" spans="1:17" x14ac:dyDescent="0.25">
      <c r="A24" s="41" t="s">
        <v>1007</v>
      </c>
      <c r="B24" s="109">
        <v>2.0117646092521032E-2</v>
      </c>
    </row>
    <row r="25" spans="1:17" ht="23.25" x14ac:dyDescent="0.35">
      <c r="D25" s="130" t="s">
        <v>1075</v>
      </c>
      <c r="E25" s="130"/>
      <c r="F25" s="130"/>
      <c r="G25" s="130"/>
      <c r="H25" s="130"/>
      <c r="I25" s="130"/>
    </row>
    <row r="26" spans="1:17" ht="18.75" x14ac:dyDescent="0.3">
      <c r="D26" s="148" t="s">
        <v>1076</v>
      </c>
      <c r="E26" s="148"/>
      <c r="F26" s="148"/>
      <c r="G26" s="148"/>
      <c r="H26" s="148"/>
      <c r="I26" s="148"/>
      <c r="J26" s="148"/>
      <c r="K26" s="148"/>
      <c r="L26" s="148"/>
      <c r="M26" s="148"/>
    </row>
    <row r="27" spans="1:17" ht="21" x14ac:dyDescent="0.35">
      <c r="D27" s="145" t="s">
        <v>1077</v>
      </c>
      <c r="E27" s="145"/>
      <c r="F27" s="145"/>
      <c r="G27" s="145"/>
      <c r="H27" s="145"/>
      <c r="I27" s="145"/>
      <c r="J27" s="145"/>
      <c r="K27" s="145"/>
    </row>
    <row r="28" spans="1:17" ht="25.5" x14ac:dyDescent="0.6">
      <c r="D28" s="143" t="s">
        <v>1078</v>
      </c>
      <c r="E28" s="143"/>
      <c r="F28" s="143"/>
      <c r="G28" s="143"/>
      <c r="H28" s="143"/>
      <c r="I28" s="143"/>
      <c r="J28" s="143"/>
      <c r="K28" s="143"/>
      <c r="L28" s="143"/>
      <c r="M28" s="143"/>
      <c r="N28" s="143"/>
    </row>
    <row r="29" spans="1:17" ht="25.5" x14ac:dyDescent="0.6">
      <c r="D29" s="59" t="s">
        <v>1079</v>
      </c>
    </row>
    <row r="30" spans="1:17" ht="21" x14ac:dyDescent="0.35">
      <c r="D30" s="131" t="s">
        <v>1080</v>
      </c>
      <c r="E30" s="131"/>
      <c r="F30" s="131"/>
      <c r="G30" s="131"/>
      <c r="H30" s="131"/>
    </row>
    <row r="31" spans="1:17" ht="25.5" x14ac:dyDescent="0.6">
      <c r="D31" s="144" t="s">
        <v>1081</v>
      </c>
      <c r="E31" s="144"/>
      <c r="F31" s="144"/>
      <c r="G31" s="144"/>
      <c r="H31" s="144"/>
    </row>
    <row r="32" spans="1:17" ht="20.25" x14ac:dyDescent="0.3">
      <c r="D32" s="146" t="s">
        <v>1082</v>
      </c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6"/>
    </row>
    <row r="33" spans="4:15" ht="25.5" x14ac:dyDescent="0.6">
      <c r="D33" s="143" t="s">
        <v>1083</v>
      </c>
      <c r="E33" s="143"/>
      <c r="F33" s="143"/>
      <c r="G33" s="143"/>
      <c r="H33" s="143"/>
      <c r="I33" s="143"/>
      <c r="J33" s="143"/>
      <c r="K33" s="143"/>
    </row>
    <row r="34" spans="4:15" ht="25.5" x14ac:dyDescent="0.6">
      <c r="D34" s="143" t="s">
        <v>1084</v>
      </c>
      <c r="E34" s="143"/>
      <c r="F34" s="143"/>
      <c r="G34" s="143"/>
      <c r="H34" s="143"/>
      <c r="I34" s="143"/>
      <c r="J34" s="143"/>
      <c r="K34" s="143"/>
      <c r="L34" s="143"/>
    </row>
    <row r="35" spans="4:15" ht="25.5" x14ac:dyDescent="0.6">
      <c r="D35" s="143" t="s">
        <v>1085</v>
      </c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</row>
    <row r="36" spans="4:15" ht="25.5" x14ac:dyDescent="0.6">
      <c r="D36" s="143" t="s">
        <v>1086</v>
      </c>
      <c r="E36" s="143"/>
      <c r="F36" s="143"/>
      <c r="G36" s="143"/>
      <c r="H36" s="143"/>
      <c r="I36" s="143"/>
      <c r="J36" s="143"/>
      <c r="K36" s="143"/>
    </row>
    <row r="37" spans="4:15" ht="25.5" x14ac:dyDescent="0.6">
      <c r="D37" s="144" t="s">
        <v>1087</v>
      </c>
      <c r="E37" s="144"/>
      <c r="F37" s="144"/>
      <c r="G37" s="144"/>
      <c r="H37" s="144"/>
      <c r="I37" s="144"/>
      <c r="J37" s="144"/>
    </row>
    <row r="38" spans="4:15" ht="25.5" x14ac:dyDescent="0.6">
      <c r="D38" s="59" t="s">
        <v>1088</v>
      </c>
      <c r="E38" s="59"/>
      <c r="F38" s="59"/>
      <c r="G38" s="59"/>
      <c r="H38" s="59"/>
      <c r="I38" s="59"/>
      <c r="J38" s="59"/>
      <c r="K38" s="59"/>
      <c r="L38" s="59"/>
    </row>
    <row r="39" spans="4:15" ht="25.5" x14ac:dyDescent="0.6">
      <c r="D39" s="59" t="s">
        <v>1089</v>
      </c>
      <c r="E39" s="59"/>
      <c r="F39" s="59"/>
      <c r="G39" s="59"/>
      <c r="H39" s="59"/>
      <c r="I39" s="59"/>
      <c r="J39" s="59"/>
      <c r="K39" s="59"/>
      <c r="L39" s="59"/>
    </row>
    <row r="40" spans="4:15" ht="25.5" x14ac:dyDescent="0.6">
      <c r="D40" s="59" t="s">
        <v>1090</v>
      </c>
      <c r="E40" s="59"/>
      <c r="F40" s="59"/>
      <c r="G40" s="59"/>
      <c r="H40" s="59"/>
      <c r="I40" s="59"/>
      <c r="J40" s="59"/>
      <c r="K40" s="59"/>
      <c r="L40" s="59"/>
    </row>
    <row r="41" spans="4:15" ht="25.5" x14ac:dyDescent="0.6">
      <c r="D41" s="59" t="s">
        <v>1091</v>
      </c>
      <c r="E41" s="59"/>
      <c r="F41" s="59"/>
      <c r="G41" s="59"/>
      <c r="H41" s="59"/>
      <c r="I41" s="59"/>
      <c r="J41" s="59"/>
      <c r="K41" s="59"/>
      <c r="L41" s="59"/>
    </row>
    <row r="42" spans="4:15" ht="25.5" x14ac:dyDescent="0.6">
      <c r="D42" s="59" t="s">
        <v>1092</v>
      </c>
      <c r="E42" s="59"/>
      <c r="F42" s="59"/>
      <c r="G42" s="59"/>
      <c r="H42" s="59"/>
      <c r="I42" s="59"/>
      <c r="J42" s="59"/>
      <c r="K42" s="59"/>
      <c r="L42" s="59"/>
    </row>
    <row r="44" spans="4:15" ht="42.75" x14ac:dyDescent="1">
      <c r="D44" s="60" t="s">
        <v>1101</v>
      </c>
      <c r="E44" s="60"/>
      <c r="F44" s="60"/>
      <c r="G44" s="60"/>
    </row>
    <row r="45" spans="4:15" ht="25.5" x14ac:dyDescent="0.6">
      <c r="D45" s="59" t="s">
        <v>1093</v>
      </c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</row>
    <row r="46" spans="4:15" ht="25.5" x14ac:dyDescent="0.6">
      <c r="D46" s="59" t="s">
        <v>1094</v>
      </c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</row>
    <row r="47" spans="4:15" ht="25.5" x14ac:dyDescent="0.6">
      <c r="D47" s="59" t="s">
        <v>1095</v>
      </c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</row>
    <row r="48" spans="4:15" ht="25.5" x14ac:dyDescent="0.6">
      <c r="D48" s="59" t="s">
        <v>1096</v>
      </c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</row>
    <row r="49" spans="4:15" ht="25.5" x14ac:dyDescent="0.6">
      <c r="D49" s="59" t="s">
        <v>1097</v>
      </c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</row>
    <row r="50" spans="4:15" ht="25.5" x14ac:dyDescent="0.6">
      <c r="D50" s="59" t="s">
        <v>1098</v>
      </c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</row>
    <row r="51" spans="4:15" ht="25.5" x14ac:dyDescent="0.6">
      <c r="D51" s="59" t="s">
        <v>1099</v>
      </c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</row>
    <row r="52" spans="4:15" ht="25.5" x14ac:dyDescent="0.6">
      <c r="D52" s="59" t="s">
        <v>1100</v>
      </c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</row>
  </sheetData>
  <mergeCells count="13">
    <mergeCell ref="D23:I23"/>
    <mergeCell ref="D25:I25"/>
    <mergeCell ref="D26:M26"/>
    <mergeCell ref="D34:L34"/>
    <mergeCell ref="D35:O35"/>
    <mergeCell ref="D36:K36"/>
    <mergeCell ref="D37:J37"/>
    <mergeCell ref="D27:K27"/>
    <mergeCell ref="D28:N28"/>
    <mergeCell ref="D30:H30"/>
    <mergeCell ref="D31:H31"/>
    <mergeCell ref="D32:Q32"/>
    <mergeCell ref="D33:K33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B7ED-8B28-4AC2-A6D5-9F8473C99116}">
  <dimension ref="B3:U58"/>
  <sheetViews>
    <sheetView zoomScale="84" zoomScaleNormal="84" workbookViewId="0">
      <selection activeCell="E61" sqref="E61"/>
    </sheetView>
  </sheetViews>
  <sheetFormatPr defaultRowHeight="15" x14ac:dyDescent="0.25"/>
  <cols>
    <col min="2" max="2" width="23.5703125" bestFit="1" customWidth="1"/>
    <col min="3" max="3" width="10.42578125" bestFit="1" customWidth="1"/>
    <col min="4" max="4" width="16.5703125" bestFit="1" customWidth="1"/>
    <col min="5" max="5" width="6" bestFit="1" customWidth="1"/>
    <col min="6" max="6" width="6.5703125" bestFit="1" customWidth="1"/>
    <col min="7" max="7" width="9.42578125" bestFit="1" customWidth="1"/>
    <col min="8" max="8" width="8.28515625" bestFit="1" customWidth="1"/>
    <col min="9" max="9" width="12.42578125" bestFit="1" customWidth="1"/>
    <col min="10" max="10" width="23.85546875" bestFit="1" customWidth="1"/>
    <col min="11" max="11" width="6.5703125" bestFit="1" customWidth="1"/>
    <col min="12" max="12" width="9.42578125" bestFit="1" customWidth="1"/>
    <col min="13" max="13" width="6.42578125" bestFit="1" customWidth="1"/>
    <col min="14" max="14" width="7.7109375" bestFit="1" customWidth="1"/>
    <col min="15" max="15" width="7.140625" bestFit="1" customWidth="1"/>
    <col min="16" max="16" width="10" bestFit="1" customWidth="1"/>
    <col min="17" max="17" width="9.42578125" bestFit="1" customWidth="1"/>
    <col min="18" max="18" width="6.28515625" bestFit="1" customWidth="1"/>
    <col min="19" max="19" width="12.85546875" bestFit="1" customWidth="1"/>
    <col min="20" max="20" width="10.5703125" bestFit="1" customWidth="1"/>
    <col min="21" max="21" width="19.85546875" bestFit="1" customWidth="1"/>
    <col min="22" max="22" width="6" bestFit="1" customWidth="1"/>
    <col min="23" max="23" width="11.85546875" bestFit="1" customWidth="1"/>
  </cols>
  <sheetData>
    <row r="3" spans="2:3" x14ac:dyDescent="0.25">
      <c r="B3" s="16" t="s">
        <v>1028</v>
      </c>
      <c r="C3" s="4" t="s">
        <v>1029</v>
      </c>
    </row>
    <row r="4" spans="2:3" x14ac:dyDescent="0.25">
      <c r="B4" s="17" t="s">
        <v>22</v>
      </c>
      <c r="C4" s="46">
        <v>52844</v>
      </c>
    </row>
    <row r="5" spans="2:3" x14ac:dyDescent="0.25">
      <c r="B5" s="17" t="s">
        <v>17</v>
      </c>
      <c r="C5" s="46">
        <v>51789</v>
      </c>
    </row>
    <row r="6" spans="2:3" x14ac:dyDescent="0.25">
      <c r="B6" s="17" t="s">
        <v>15</v>
      </c>
      <c r="C6" s="46">
        <v>49580</v>
      </c>
    </row>
    <row r="7" spans="2:3" x14ac:dyDescent="0.25">
      <c r="B7" s="17" t="s">
        <v>12</v>
      </c>
      <c r="C7" s="46">
        <v>48746</v>
      </c>
    </row>
    <row r="8" spans="2:3" x14ac:dyDescent="0.25">
      <c r="B8" s="17" t="s">
        <v>11</v>
      </c>
      <c r="C8" s="46">
        <v>47028</v>
      </c>
    </row>
    <row r="9" spans="2:3" x14ac:dyDescent="0.25">
      <c r="B9" s="17" t="s">
        <v>10</v>
      </c>
      <c r="C9" s="46">
        <v>43098</v>
      </c>
    </row>
    <row r="10" spans="2:3" x14ac:dyDescent="0.25">
      <c r="B10" s="17" t="s">
        <v>23</v>
      </c>
      <c r="C10" s="46">
        <v>42837</v>
      </c>
    </row>
    <row r="11" spans="2:3" x14ac:dyDescent="0.25">
      <c r="B11" s="17" t="s">
        <v>25</v>
      </c>
      <c r="C11" s="46">
        <v>41106</v>
      </c>
    </row>
    <row r="12" spans="2:3" x14ac:dyDescent="0.25">
      <c r="B12" s="17" t="s">
        <v>8</v>
      </c>
      <c r="C12" s="46">
        <v>41010</v>
      </c>
    </row>
    <row r="13" spans="2:3" x14ac:dyDescent="0.25">
      <c r="B13" s="17" t="s">
        <v>14</v>
      </c>
      <c r="C13" s="46">
        <v>40029</v>
      </c>
    </row>
    <row r="14" spans="2:3" x14ac:dyDescent="0.25">
      <c r="B14" s="17" t="s">
        <v>19</v>
      </c>
      <c r="C14" s="46">
        <v>39168</v>
      </c>
    </row>
    <row r="15" spans="2:3" x14ac:dyDescent="0.25">
      <c r="B15" s="17" t="s">
        <v>18</v>
      </c>
      <c r="C15" s="46">
        <v>38312</v>
      </c>
    </row>
    <row r="16" spans="2:3" x14ac:dyDescent="0.25">
      <c r="B16" s="17" t="s">
        <v>24</v>
      </c>
      <c r="C16" s="46">
        <v>37636</v>
      </c>
    </row>
    <row r="17" spans="2:3" x14ac:dyDescent="0.25">
      <c r="B17" s="17" t="s">
        <v>27</v>
      </c>
      <c r="C17" s="46">
        <v>36448</v>
      </c>
    </row>
    <row r="18" spans="2:3" x14ac:dyDescent="0.25">
      <c r="B18" s="17" t="s">
        <v>16</v>
      </c>
      <c r="C18" s="46">
        <v>36436</v>
      </c>
    </row>
    <row r="19" spans="2:3" x14ac:dyDescent="0.25">
      <c r="B19" s="17" t="s">
        <v>13</v>
      </c>
      <c r="C19" s="46">
        <v>35012</v>
      </c>
    </row>
    <row r="20" spans="2:3" x14ac:dyDescent="0.25">
      <c r="B20" s="17" t="s">
        <v>9</v>
      </c>
      <c r="C20" s="46">
        <v>32463</v>
      </c>
    </row>
    <row r="21" spans="2:3" x14ac:dyDescent="0.25">
      <c r="B21" s="17" t="s">
        <v>26</v>
      </c>
      <c r="C21" s="46">
        <v>31954</v>
      </c>
    </row>
    <row r="22" spans="2:3" x14ac:dyDescent="0.25">
      <c r="B22" s="17" t="s">
        <v>21</v>
      </c>
      <c r="C22" s="46">
        <v>27662</v>
      </c>
    </row>
    <row r="23" spans="2:3" x14ac:dyDescent="0.25">
      <c r="B23" s="17" t="s">
        <v>20</v>
      </c>
      <c r="C23" s="46">
        <v>27275</v>
      </c>
    </row>
    <row r="24" spans="2:3" x14ac:dyDescent="0.25">
      <c r="B24" s="17" t="s">
        <v>1007</v>
      </c>
      <c r="C24" s="46">
        <v>800433</v>
      </c>
    </row>
    <row r="33" spans="4:21" ht="25.5" x14ac:dyDescent="0.6">
      <c r="D33" s="143" t="s">
        <v>1111</v>
      </c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</row>
    <row r="34" spans="4:21" ht="36" x14ac:dyDescent="0.85">
      <c r="D34" s="149" t="s">
        <v>1038</v>
      </c>
      <c r="E34" s="149"/>
      <c r="F34" s="149"/>
      <c r="G34" s="149"/>
      <c r="H34" s="149"/>
    </row>
    <row r="35" spans="4:21" ht="42.75" x14ac:dyDescent="1">
      <c r="D35" s="143" t="s">
        <v>1141</v>
      </c>
      <c r="E35" s="143"/>
      <c r="F35" s="143"/>
      <c r="G35" s="143"/>
      <c r="H35" s="143"/>
      <c r="I35" s="143"/>
      <c r="J35" s="143"/>
      <c r="K35" s="143"/>
      <c r="L35" s="143"/>
      <c r="M35" s="143"/>
    </row>
    <row r="36" spans="4:21" ht="36" x14ac:dyDescent="0.85">
      <c r="D36" s="143" t="s">
        <v>1137</v>
      </c>
      <c r="E36" s="143"/>
      <c r="F36" s="143"/>
      <c r="G36" s="143"/>
      <c r="H36" s="143"/>
      <c r="I36" s="143"/>
      <c r="J36" s="143"/>
      <c r="K36" s="143"/>
      <c r="L36" s="143"/>
      <c r="M36" s="143"/>
      <c r="N36" s="143"/>
    </row>
    <row r="37" spans="4:21" ht="25.5" x14ac:dyDescent="0.6">
      <c r="D37" s="59" t="s">
        <v>1138</v>
      </c>
      <c r="E37" s="59"/>
      <c r="F37" s="59"/>
      <c r="G37" s="59"/>
      <c r="H37" s="59"/>
      <c r="I37" s="59"/>
      <c r="J37" s="59"/>
    </row>
    <row r="38" spans="4:21" ht="25.5" x14ac:dyDescent="0.6">
      <c r="D38" s="59" t="s">
        <v>1139</v>
      </c>
      <c r="E38" s="59"/>
      <c r="F38" s="59"/>
      <c r="G38" s="59"/>
      <c r="H38" s="59"/>
      <c r="I38" s="59"/>
      <c r="J38" s="59"/>
    </row>
    <row r="39" spans="4:21" ht="39.75" x14ac:dyDescent="0.95">
      <c r="D39" s="143" t="s">
        <v>1140</v>
      </c>
      <c r="E39" s="143"/>
      <c r="F39" s="143"/>
      <c r="G39" s="143"/>
      <c r="H39" s="143"/>
      <c r="I39" s="143"/>
      <c r="J39" s="143"/>
      <c r="K39" s="143"/>
    </row>
    <row r="40" spans="4:21" ht="26.25" x14ac:dyDescent="0.4">
      <c r="D40" s="135" t="s">
        <v>1112</v>
      </c>
      <c r="E40" s="135"/>
      <c r="F40" s="135"/>
      <c r="G40" s="135"/>
      <c r="H40" s="135"/>
      <c r="I40" s="135"/>
    </row>
    <row r="41" spans="4:21" ht="25.5" x14ac:dyDescent="0.6">
      <c r="D41" s="59" t="s">
        <v>1113</v>
      </c>
      <c r="E41" s="59"/>
      <c r="F41" s="59"/>
      <c r="G41" s="59"/>
      <c r="H41" s="59"/>
      <c r="I41" s="59"/>
      <c r="J41" s="59"/>
    </row>
    <row r="42" spans="4:21" ht="25.5" x14ac:dyDescent="0.6">
      <c r="D42" s="59" t="s">
        <v>1114</v>
      </c>
      <c r="E42" s="59"/>
      <c r="F42" s="59"/>
      <c r="G42" s="59"/>
      <c r="H42" s="59"/>
      <c r="I42" s="59"/>
      <c r="J42" s="59"/>
    </row>
    <row r="43" spans="4:21" ht="25.5" x14ac:dyDescent="0.6">
      <c r="D43" s="59" t="s">
        <v>1115</v>
      </c>
      <c r="E43" s="59"/>
      <c r="F43" s="59"/>
      <c r="G43" s="59"/>
      <c r="H43" s="59"/>
      <c r="I43" s="59"/>
      <c r="J43" s="59"/>
    </row>
    <row r="44" spans="4:21" ht="36" x14ac:dyDescent="0.85">
      <c r="D44" s="150" t="s">
        <v>1116</v>
      </c>
      <c r="E44" s="150"/>
      <c r="F44" s="150"/>
      <c r="G44" s="150"/>
    </row>
    <row r="45" spans="4:21" ht="21" x14ac:dyDescent="0.35">
      <c r="D45" s="58" t="s">
        <v>1117</v>
      </c>
      <c r="E45" s="58"/>
      <c r="F45" s="58"/>
      <c r="G45" s="58"/>
      <c r="H45" s="58"/>
      <c r="I45" s="58"/>
      <c r="J45" s="58"/>
    </row>
    <row r="46" spans="4:21" ht="21" x14ac:dyDescent="0.35">
      <c r="D46" s="58" t="s">
        <v>1118</v>
      </c>
      <c r="E46" s="58"/>
      <c r="F46" s="58"/>
      <c r="G46" s="58"/>
      <c r="H46" s="58"/>
      <c r="I46" s="58"/>
      <c r="J46" s="58"/>
    </row>
    <row r="47" spans="4:21" ht="21" x14ac:dyDescent="0.35">
      <c r="D47" s="58" t="s">
        <v>1119</v>
      </c>
      <c r="E47" s="58"/>
      <c r="F47" s="58"/>
      <c r="G47" s="58"/>
      <c r="H47" s="58"/>
      <c r="I47" s="58"/>
      <c r="J47" s="58"/>
    </row>
    <row r="48" spans="4:21" ht="33.75" x14ac:dyDescent="0.8">
      <c r="D48" s="60" t="s">
        <v>1120</v>
      </c>
      <c r="E48" s="60"/>
      <c r="F48" s="60"/>
      <c r="G48" s="60"/>
    </row>
    <row r="49" spans="4:15" ht="42.75" x14ac:dyDescent="1">
      <c r="D49" s="62" t="s">
        <v>1121</v>
      </c>
    </row>
    <row r="50" spans="4:15" ht="59.25" x14ac:dyDescent="1.4">
      <c r="D50" s="143" t="s">
        <v>1142</v>
      </c>
      <c r="E50" s="143"/>
      <c r="F50" s="143"/>
      <c r="G50" s="143"/>
      <c r="H50" s="143"/>
      <c r="I50" s="143"/>
      <c r="J50" s="143"/>
      <c r="K50" s="143"/>
      <c r="L50" s="143"/>
      <c r="M50" s="143"/>
      <c r="N50" s="59"/>
    </row>
    <row r="51" spans="4:15" ht="25.5" x14ac:dyDescent="0.6">
      <c r="D51" s="59" t="s">
        <v>1122</v>
      </c>
      <c r="E51" s="59"/>
      <c r="F51" s="59"/>
      <c r="G51" s="59"/>
      <c r="H51" s="59"/>
      <c r="I51" s="59"/>
      <c r="J51" s="59"/>
      <c r="K51" s="59"/>
      <c r="L51" s="59"/>
      <c r="M51" s="59"/>
      <c r="N51" s="59"/>
    </row>
    <row r="52" spans="4:15" ht="25.5" x14ac:dyDescent="0.6">
      <c r="D52" s="59" t="s">
        <v>1123</v>
      </c>
      <c r="E52" s="59"/>
      <c r="F52" s="59"/>
      <c r="G52" s="59"/>
      <c r="H52" s="59"/>
      <c r="I52" s="59"/>
      <c r="J52" s="59"/>
      <c r="K52" s="59"/>
      <c r="L52" s="59"/>
      <c r="M52" s="59"/>
      <c r="N52" s="59"/>
    </row>
    <row r="53" spans="4:15" ht="36" x14ac:dyDescent="0.85">
      <c r="D53" s="61" t="s">
        <v>1124</v>
      </c>
    </row>
    <row r="54" spans="4:15" ht="42.75" x14ac:dyDescent="1">
      <c r="D54" s="143" t="s">
        <v>1143</v>
      </c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59"/>
    </row>
    <row r="55" spans="4:15" ht="25.5" x14ac:dyDescent="0.6">
      <c r="D55" s="59" t="s">
        <v>1125</v>
      </c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</row>
    <row r="56" spans="4:15" ht="25.5" x14ac:dyDescent="0.6">
      <c r="D56" s="59" t="s">
        <v>1126</v>
      </c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</row>
    <row r="57" spans="4:15" ht="25.5" x14ac:dyDescent="0.6">
      <c r="D57" s="59" t="s">
        <v>1127</v>
      </c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</row>
    <row r="58" spans="4:15" ht="25.5" x14ac:dyDescent="0.6">
      <c r="D58" s="59" t="s">
        <v>1128</v>
      </c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</row>
  </sheetData>
  <mergeCells count="9">
    <mergeCell ref="D33:U33"/>
    <mergeCell ref="D34:H34"/>
    <mergeCell ref="D36:N36"/>
    <mergeCell ref="D50:M50"/>
    <mergeCell ref="D54:N54"/>
    <mergeCell ref="D39:K39"/>
    <mergeCell ref="D40:I40"/>
    <mergeCell ref="D44:G44"/>
    <mergeCell ref="D35:M35"/>
  </mergeCells>
  <conditionalFormatting sqref="B3:C2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8E91-536E-4645-9361-DB7BF5B75602}">
  <dimension ref="A3:M82"/>
  <sheetViews>
    <sheetView topLeftCell="A25" zoomScaleNormal="100" workbookViewId="0">
      <selection activeCell="C8" sqref="C8"/>
    </sheetView>
  </sheetViews>
  <sheetFormatPr defaultRowHeight="15" x14ac:dyDescent="0.25"/>
  <cols>
    <col min="1" max="1" width="20.140625" bestFit="1" customWidth="1"/>
    <col min="2" max="2" width="60.42578125" bestFit="1" customWidth="1"/>
  </cols>
  <sheetData>
    <row r="3" spans="1:2" x14ac:dyDescent="0.25">
      <c r="A3" s="63" t="s">
        <v>1024</v>
      </c>
      <c r="B3" s="63" t="s">
        <v>1144</v>
      </c>
    </row>
    <row r="4" spans="1:2" x14ac:dyDescent="0.25">
      <c r="A4" s="17" t="s">
        <v>71</v>
      </c>
      <c r="B4" s="110">
        <v>2928.9999999999991</v>
      </c>
    </row>
    <row r="5" spans="1:2" x14ac:dyDescent="0.25">
      <c r="A5" s="17" t="s">
        <v>34</v>
      </c>
      <c r="B5" s="110">
        <v>1846</v>
      </c>
    </row>
    <row r="6" spans="1:2" x14ac:dyDescent="0.25">
      <c r="A6" s="17" t="s">
        <v>107</v>
      </c>
      <c r="B6" s="110">
        <v>6411.9999999999973</v>
      </c>
    </row>
    <row r="7" spans="1:2" x14ac:dyDescent="0.25">
      <c r="A7" s="17" t="s">
        <v>123</v>
      </c>
      <c r="B7" s="110">
        <v>504</v>
      </c>
    </row>
    <row r="8" spans="1:2" x14ac:dyDescent="0.25">
      <c r="A8" s="17" t="s">
        <v>82</v>
      </c>
      <c r="B8" s="110">
        <v>5248</v>
      </c>
    </row>
    <row r="9" spans="1:2" x14ac:dyDescent="0.25">
      <c r="A9" s="17" t="s">
        <v>122</v>
      </c>
      <c r="B9" s="110">
        <v>2243.9999999999995</v>
      </c>
    </row>
    <row r="10" spans="1:2" x14ac:dyDescent="0.25">
      <c r="A10" s="17" t="s">
        <v>70</v>
      </c>
      <c r="B10" s="110">
        <v>4942.9999999999982</v>
      </c>
    </row>
    <row r="11" spans="1:2" x14ac:dyDescent="0.25">
      <c r="A11" s="17" t="s">
        <v>105</v>
      </c>
      <c r="B11" s="110">
        <v>2569.0000000000005</v>
      </c>
    </row>
    <row r="12" spans="1:2" x14ac:dyDescent="0.25">
      <c r="A12" s="17" t="s">
        <v>104</v>
      </c>
      <c r="B12" s="110">
        <v>4297</v>
      </c>
    </row>
    <row r="13" spans="1:2" x14ac:dyDescent="0.25">
      <c r="A13" s="17" t="s">
        <v>102</v>
      </c>
      <c r="B13" s="110">
        <v>5885.0000000000018</v>
      </c>
    </row>
    <row r="14" spans="1:2" x14ac:dyDescent="0.25">
      <c r="A14" s="17" t="s">
        <v>112</v>
      </c>
      <c r="B14" s="110">
        <v>1089</v>
      </c>
    </row>
    <row r="15" spans="1:2" x14ac:dyDescent="0.25">
      <c r="A15" s="17" t="s">
        <v>52</v>
      </c>
      <c r="B15" s="110">
        <v>420</v>
      </c>
    </row>
    <row r="16" spans="1:2" x14ac:dyDescent="0.25">
      <c r="A16" s="17" t="s">
        <v>120</v>
      </c>
      <c r="B16" s="110">
        <v>2225</v>
      </c>
    </row>
    <row r="17" spans="1:2" x14ac:dyDescent="0.25">
      <c r="A17" s="17" t="s">
        <v>110</v>
      </c>
      <c r="B17" s="110">
        <v>3111.9999999999995</v>
      </c>
    </row>
    <row r="18" spans="1:2" x14ac:dyDescent="0.25">
      <c r="A18" s="17" t="s">
        <v>94</v>
      </c>
      <c r="B18" s="110">
        <v>1511</v>
      </c>
    </row>
    <row r="19" spans="1:2" x14ac:dyDescent="0.25">
      <c r="A19" s="17" t="s">
        <v>77</v>
      </c>
      <c r="B19" s="110">
        <v>1762.0000000000002</v>
      </c>
    </row>
    <row r="20" spans="1:2" x14ac:dyDescent="0.25">
      <c r="A20" s="17" t="s">
        <v>88</v>
      </c>
      <c r="B20" s="110">
        <v>2433</v>
      </c>
    </row>
    <row r="21" spans="1:2" x14ac:dyDescent="0.25">
      <c r="A21" s="17" t="s">
        <v>64</v>
      </c>
      <c r="B21" s="110">
        <v>6756.9999999999982</v>
      </c>
    </row>
    <row r="22" spans="1:2" x14ac:dyDescent="0.25">
      <c r="A22" s="17" t="s">
        <v>97</v>
      </c>
      <c r="B22" s="110">
        <v>2609</v>
      </c>
    </row>
    <row r="23" spans="1:2" x14ac:dyDescent="0.25">
      <c r="A23" s="17" t="s">
        <v>65</v>
      </c>
      <c r="B23" s="110">
        <v>3548</v>
      </c>
    </row>
    <row r="24" spans="1:2" x14ac:dyDescent="0.25">
      <c r="A24" s="17" t="s">
        <v>68</v>
      </c>
      <c r="B24" s="110">
        <v>3493</v>
      </c>
    </row>
    <row r="25" spans="1:2" x14ac:dyDescent="0.25">
      <c r="A25" s="17" t="s">
        <v>114</v>
      </c>
      <c r="B25" s="110">
        <v>4584.9999999999991</v>
      </c>
    </row>
    <row r="26" spans="1:2" x14ac:dyDescent="0.25">
      <c r="A26" s="17" t="s">
        <v>91</v>
      </c>
      <c r="B26" s="110">
        <v>6852.0000000000009</v>
      </c>
    </row>
    <row r="27" spans="1:2" x14ac:dyDescent="0.25">
      <c r="A27" s="17" t="s">
        <v>113</v>
      </c>
      <c r="B27" s="110">
        <v>387</v>
      </c>
    </row>
    <row r="28" spans="1:2" x14ac:dyDescent="0.25">
      <c r="A28" s="17" t="s">
        <v>103</v>
      </c>
      <c r="B28" s="110">
        <v>2229</v>
      </c>
    </row>
    <row r="29" spans="1:2" x14ac:dyDescent="0.25">
      <c r="A29" s="17" t="s">
        <v>36</v>
      </c>
      <c r="B29" s="110">
        <v>1848</v>
      </c>
    </row>
    <row r="30" spans="1:2" x14ac:dyDescent="0.25">
      <c r="A30" s="17" t="s">
        <v>51</v>
      </c>
      <c r="B30" s="110">
        <v>2671</v>
      </c>
    </row>
    <row r="31" spans="1:2" x14ac:dyDescent="0.25">
      <c r="A31" s="17" t="s">
        <v>43</v>
      </c>
      <c r="B31" s="110">
        <v>4945.9999999999991</v>
      </c>
    </row>
    <row r="32" spans="1:2" x14ac:dyDescent="0.25">
      <c r="A32" s="17" t="s">
        <v>78</v>
      </c>
      <c r="B32" s="110">
        <v>2814</v>
      </c>
    </row>
    <row r="33" spans="1:11" x14ac:dyDescent="0.25">
      <c r="A33" s="17" t="s">
        <v>95</v>
      </c>
      <c r="B33" s="110">
        <v>796</v>
      </c>
    </row>
    <row r="34" spans="1:11" x14ac:dyDescent="0.25">
      <c r="A34" s="17" t="s">
        <v>75</v>
      </c>
      <c r="B34" s="110">
        <v>4286.9999999999991</v>
      </c>
    </row>
    <row r="35" spans="1:11" x14ac:dyDescent="0.25">
      <c r="A35" s="17" t="s">
        <v>111</v>
      </c>
      <c r="B35" s="110">
        <v>3973.9999999999995</v>
      </c>
    </row>
    <row r="36" spans="1:11" x14ac:dyDescent="0.25">
      <c r="A36" s="17" t="s">
        <v>92</v>
      </c>
      <c r="B36" s="110">
        <v>2802</v>
      </c>
    </row>
    <row r="37" spans="1:11" x14ac:dyDescent="0.25">
      <c r="A37" s="17" t="s">
        <v>100</v>
      </c>
      <c r="B37" s="110">
        <v>4199.9999999999991</v>
      </c>
    </row>
    <row r="38" spans="1:11" x14ac:dyDescent="0.25">
      <c r="A38" s="17" t="s">
        <v>83</v>
      </c>
      <c r="B38" s="110">
        <v>2189</v>
      </c>
    </row>
    <row r="39" spans="1:11" x14ac:dyDescent="0.25">
      <c r="A39" s="17" t="s">
        <v>101</v>
      </c>
      <c r="B39" s="110">
        <v>3621.9999999999991</v>
      </c>
    </row>
    <row r="40" spans="1:11" x14ac:dyDescent="0.25">
      <c r="A40" s="17" t="s">
        <v>54</v>
      </c>
      <c r="B40" s="110">
        <v>4430.9999999999991</v>
      </c>
    </row>
    <row r="41" spans="1:11" x14ac:dyDescent="0.25">
      <c r="A41" s="17" t="s">
        <v>119</v>
      </c>
      <c r="B41" s="110">
        <v>82</v>
      </c>
    </row>
    <row r="42" spans="1:11" x14ac:dyDescent="0.25">
      <c r="A42" s="17" t="s">
        <v>14</v>
      </c>
      <c r="B42" s="110">
        <v>3799.0000000000005</v>
      </c>
    </row>
    <row r="43" spans="1:11" x14ac:dyDescent="0.25">
      <c r="A43" s="17" t="s">
        <v>63</v>
      </c>
      <c r="B43" s="110">
        <v>4525</v>
      </c>
    </row>
    <row r="44" spans="1:11" ht="33.75" x14ac:dyDescent="0.8">
      <c r="A44" s="17" t="s">
        <v>85</v>
      </c>
      <c r="B44" s="110">
        <v>2107</v>
      </c>
      <c r="D44" s="152" t="s">
        <v>1145</v>
      </c>
      <c r="E44" s="152"/>
      <c r="F44" s="152"/>
      <c r="G44" s="152"/>
      <c r="H44" s="152"/>
      <c r="I44" s="152"/>
    </row>
    <row r="45" spans="1:11" ht="23.25" x14ac:dyDescent="0.35">
      <c r="A45" s="17" t="s">
        <v>62</v>
      </c>
      <c r="B45" s="110">
        <v>5165.0000000000009</v>
      </c>
      <c r="D45" s="151" t="s">
        <v>1146</v>
      </c>
      <c r="E45" s="151"/>
      <c r="F45" s="151"/>
      <c r="G45" s="151"/>
      <c r="H45" s="151"/>
      <c r="I45" s="151"/>
      <c r="J45" s="151"/>
      <c r="K45" s="151"/>
    </row>
    <row r="46" spans="1:11" ht="20.25" x14ac:dyDescent="0.3">
      <c r="A46" s="17" t="s">
        <v>81</v>
      </c>
      <c r="B46" s="110">
        <v>3283.0000000000005</v>
      </c>
      <c r="D46" s="64" t="s">
        <v>1147</v>
      </c>
      <c r="E46" s="64"/>
      <c r="F46" s="64"/>
      <c r="G46" s="64"/>
      <c r="H46" s="64"/>
      <c r="I46" s="64"/>
      <c r="J46" s="64"/>
      <c r="K46" s="64"/>
    </row>
    <row r="47" spans="1:11" ht="20.25" x14ac:dyDescent="0.3">
      <c r="A47" s="17" t="s">
        <v>39</v>
      </c>
      <c r="B47" s="110">
        <v>10236.999999999998</v>
      </c>
      <c r="D47" s="64" t="s">
        <v>1148</v>
      </c>
      <c r="E47" s="64"/>
      <c r="F47" s="64"/>
      <c r="G47" s="64"/>
      <c r="H47" s="64"/>
      <c r="I47" s="64"/>
      <c r="J47" s="64"/>
      <c r="K47" s="64"/>
    </row>
    <row r="48" spans="1:11" ht="20.25" x14ac:dyDescent="0.3">
      <c r="A48" s="17" t="s">
        <v>98</v>
      </c>
      <c r="B48" s="110">
        <v>3537.9999999999991</v>
      </c>
      <c r="D48" s="64" t="s">
        <v>1149</v>
      </c>
      <c r="E48" s="64"/>
      <c r="F48" s="64"/>
      <c r="G48" s="64"/>
      <c r="H48" s="64"/>
      <c r="I48" s="64"/>
      <c r="J48" s="64"/>
      <c r="K48" s="64"/>
    </row>
    <row r="49" spans="1:13" ht="20.25" x14ac:dyDescent="0.3">
      <c r="A49" s="17" t="s">
        <v>61</v>
      </c>
      <c r="B49" s="110">
        <v>4810</v>
      </c>
      <c r="D49" s="64" t="s">
        <v>1150</v>
      </c>
      <c r="E49" s="64"/>
      <c r="F49" s="64"/>
      <c r="G49" s="64"/>
      <c r="H49" s="64"/>
      <c r="I49" s="64"/>
      <c r="J49" s="64"/>
      <c r="K49" s="64"/>
    </row>
    <row r="50" spans="1:13" x14ac:dyDescent="0.25">
      <c r="A50" s="17" t="s">
        <v>99</v>
      </c>
      <c r="B50" s="110">
        <v>3507.0000000000005</v>
      </c>
    </row>
    <row r="51" spans="1:13" ht="23.25" x14ac:dyDescent="0.35">
      <c r="A51" s="17" t="s">
        <v>116</v>
      </c>
      <c r="B51" s="110">
        <v>2120.0000000000005</v>
      </c>
      <c r="D51" s="153" t="s">
        <v>1151</v>
      </c>
      <c r="E51" s="153"/>
      <c r="F51" s="153"/>
      <c r="G51" s="153"/>
      <c r="H51" s="153"/>
    </row>
    <row r="52" spans="1:13" ht="20.25" x14ac:dyDescent="0.3">
      <c r="A52" s="17" t="s">
        <v>73</v>
      </c>
      <c r="B52" s="110">
        <v>5928.9999999999982</v>
      </c>
      <c r="D52" s="64" t="s">
        <v>1152</v>
      </c>
      <c r="E52" s="64"/>
      <c r="F52" s="64"/>
      <c r="G52" s="64"/>
      <c r="H52" s="64"/>
      <c r="I52" s="64"/>
      <c r="J52" s="64"/>
      <c r="K52" s="64"/>
      <c r="L52" s="64"/>
      <c r="M52" s="64"/>
    </row>
    <row r="53" spans="1:13" ht="20.25" x14ac:dyDescent="0.3">
      <c r="A53" s="17" t="s">
        <v>80</v>
      </c>
      <c r="B53" s="110">
        <v>6053.0000000000018</v>
      </c>
      <c r="D53" s="64" t="s">
        <v>1153</v>
      </c>
      <c r="E53" s="64"/>
      <c r="F53" s="64"/>
      <c r="G53" s="64"/>
      <c r="H53" s="64"/>
      <c r="I53" s="64"/>
      <c r="J53" s="64"/>
      <c r="K53" s="64"/>
      <c r="L53" s="64"/>
      <c r="M53" s="64"/>
    </row>
    <row r="54" spans="1:13" ht="20.25" x14ac:dyDescent="0.3">
      <c r="A54" s="17" t="s">
        <v>117</v>
      </c>
      <c r="B54" s="110">
        <v>2902.0000000000005</v>
      </c>
      <c r="D54" s="64" t="s">
        <v>1154</v>
      </c>
      <c r="E54" s="64"/>
      <c r="F54" s="64"/>
      <c r="G54" s="64"/>
      <c r="H54" s="64"/>
      <c r="I54" s="64"/>
      <c r="J54" s="64"/>
      <c r="K54" s="64"/>
      <c r="L54" s="64"/>
      <c r="M54" s="64"/>
    </row>
    <row r="55" spans="1:13" x14ac:dyDescent="0.25">
      <c r="A55" s="17" t="s">
        <v>89</v>
      </c>
      <c r="B55" s="110">
        <v>4987.9999999999991</v>
      </c>
    </row>
    <row r="56" spans="1:13" ht="23.25" x14ac:dyDescent="0.35">
      <c r="A56" s="17" t="s">
        <v>93</v>
      </c>
      <c r="B56" s="110">
        <v>3165.9999999999995</v>
      </c>
      <c r="D56" s="151" t="s">
        <v>1155</v>
      </c>
      <c r="E56" s="151"/>
      <c r="F56" s="151"/>
      <c r="G56" s="151"/>
    </row>
    <row r="57" spans="1:13" ht="20.25" x14ac:dyDescent="0.3">
      <c r="A57" s="17" t="s">
        <v>86</v>
      </c>
      <c r="B57" s="110">
        <v>878</v>
      </c>
      <c r="D57" s="64" t="s">
        <v>1156</v>
      </c>
      <c r="E57" s="64"/>
      <c r="F57" s="64"/>
      <c r="G57" s="64"/>
      <c r="H57" s="64"/>
      <c r="I57" s="64"/>
      <c r="J57" s="64"/>
      <c r="K57" s="64"/>
      <c r="L57" s="64"/>
    </row>
    <row r="58" spans="1:13" ht="20.25" x14ac:dyDescent="0.3">
      <c r="A58" s="17" t="s">
        <v>115</v>
      </c>
      <c r="B58" s="110">
        <v>3405</v>
      </c>
      <c r="D58" s="64" t="s">
        <v>1157</v>
      </c>
      <c r="E58" s="64"/>
      <c r="F58" s="64"/>
      <c r="G58" s="64"/>
      <c r="H58" s="64"/>
      <c r="I58" s="64"/>
      <c r="J58" s="64"/>
      <c r="K58" s="64"/>
      <c r="L58" s="64"/>
    </row>
    <row r="59" spans="1:13" x14ac:dyDescent="0.25">
      <c r="A59" s="17" t="s">
        <v>121</v>
      </c>
      <c r="B59" s="110">
        <v>2796</v>
      </c>
    </row>
    <row r="60" spans="1:13" ht="23.25" x14ac:dyDescent="0.35">
      <c r="A60" s="17" t="s">
        <v>106</v>
      </c>
      <c r="B60" s="110">
        <v>2736.9999999999995</v>
      </c>
      <c r="D60" s="151" t="s">
        <v>1158</v>
      </c>
      <c r="E60" s="151"/>
      <c r="F60" s="151"/>
    </row>
    <row r="61" spans="1:13" ht="20.25" x14ac:dyDescent="0.3">
      <c r="A61" s="17" t="s">
        <v>118</v>
      </c>
      <c r="B61" s="110">
        <v>2164.0000000000005</v>
      </c>
      <c r="D61" s="64" t="s">
        <v>1159</v>
      </c>
      <c r="E61" s="64"/>
      <c r="F61" s="64"/>
      <c r="G61" s="64"/>
      <c r="H61" s="64"/>
      <c r="I61" s="64"/>
      <c r="J61" s="64"/>
      <c r="K61" s="64"/>
      <c r="L61" s="64"/>
    </row>
    <row r="62" spans="1:13" ht="20.25" x14ac:dyDescent="0.3">
      <c r="A62" s="17" t="s">
        <v>30</v>
      </c>
      <c r="B62" s="110">
        <v>2080</v>
      </c>
      <c r="D62" s="64" t="s">
        <v>1160</v>
      </c>
      <c r="E62" s="64"/>
      <c r="F62" s="64"/>
      <c r="G62" s="64"/>
      <c r="H62" s="64"/>
      <c r="I62" s="64"/>
      <c r="J62" s="64"/>
      <c r="K62" s="64"/>
      <c r="L62" s="64"/>
    </row>
    <row r="63" spans="1:13" ht="20.25" x14ac:dyDescent="0.3">
      <c r="A63" s="17" t="s">
        <v>47</v>
      </c>
      <c r="B63" s="110">
        <v>1608</v>
      </c>
      <c r="D63" s="64" t="s">
        <v>1161</v>
      </c>
      <c r="E63" s="64"/>
      <c r="F63" s="64"/>
      <c r="G63" s="64"/>
      <c r="H63" s="64"/>
      <c r="I63" s="64"/>
      <c r="J63" s="64"/>
      <c r="K63" s="64"/>
      <c r="L63" s="64"/>
    </row>
    <row r="64" spans="1:13" x14ac:dyDescent="0.25">
      <c r="A64" s="17" t="s">
        <v>79</v>
      </c>
      <c r="B64" s="110">
        <v>2842.9999999999995</v>
      </c>
    </row>
    <row r="65" spans="1:2" x14ac:dyDescent="0.25">
      <c r="A65" s="17" t="s">
        <v>28</v>
      </c>
      <c r="B65" s="110">
        <v>3604.0000000000014</v>
      </c>
    </row>
    <row r="66" spans="1:2" x14ac:dyDescent="0.25">
      <c r="A66" s="17" t="s">
        <v>109</v>
      </c>
      <c r="B66" s="110">
        <v>4630.0000000000009</v>
      </c>
    </row>
    <row r="67" spans="1:2" x14ac:dyDescent="0.25">
      <c r="A67" s="17" t="s">
        <v>49</v>
      </c>
      <c r="B67" s="110">
        <v>8943</v>
      </c>
    </row>
    <row r="68" spans="1:2" x14ac:dyDescent="0.25">
      <c r="A68" s="17" t="s">
        <v>59</v>
      </c>
      <c r="B68" s="110">
        <v>1127</v>
      </c>
    </row>
    <row r="69" spans="1:2" x14ac:dyDescent="0.25">
      <c r="A69" s="17" t="s">
        <v>67</v>
      </c>
      <c r="B69" s="110">
        <v>3022.9999999999995</v>
      </c>
    </row>
    <row r="70" spans="1:2" x14ac:dyDescent="0.25">
      <c r="A70" s="17" t="s">
        <v>38</v>
      </c>
      <c r="B70" s="110">
        <v>3358.0000000000005</v>
      </c>
    </row>
    <row r="71" spans="1:2" x14ac:dyDescent="0.25">
      <c r="A71" s="17" t="s">
        <v>32</v>
      </c>
      <c r="B71" s="110">
        <v>9023</v>
      </c>
    </row>
    <row r="72" spans="1:2" x14ac:dyDescent="0.25">
      <c r="A72" s="17" t="s">
        <v>58</v>
      </c>
      <c r="B72" s="110">
        <v>2526</v>
      </c>
    </row>
    <row r="73" spans="1:2" x14ac:dyDescent="0.25">
      <c r="A73" s="17" t="s">
        <v>87</v>
      </c>
      <c r="B73" s="110">
        <v>4226.0000000000018</v>
      </c>
    </row>
    <row r="74" spans="1:2" x14ac:dyDescent="0.25">
      <c r="A74" s="17" t="s">
        <v>56</v>
      </c>
      <c r="B74" s="110">
        <v>1281</v>
      </c>
    </row>
    <row r="75" spans="1:2" x14ac:dyDescent="0.25">
      <c r="A75" s="17" t="s">
        <v>84</v>
      </c>
      <c r="B75" s="110">
        <v>2222</v>
      </c>
    </row>
    <row r="76" spans="1:2" x14ac:dyDescent="0.25">
      <c r="A76" s="17" t="s">
        <v>45</v>
      </c>
      <c r="B76" s="110">
        <v>2870.9999999999995</v>
      </c>
    </row>
    <row r="77" spans="1:2" x14ac:dyDescent="0.25">
      <c r="A77" s="17" t="s">
        <v>74</v>
      </c>
      <c r="B77" s="110">
        <v>4059</v>
      </c>
    </row>
    <row r="78" spans="1:2" x14ac:dyDescent="0.25">
      <c r="A78" s="17" t="s">
        <v>96</v>
      </c>
      <c r="B78" s="110">
        <v>4171</v>
      </c>
    </row>
    <row r="79" spans="1:2" x14ac:dyDescent="0.25">
      <c r="A79" s="17" t="s">
        <v>66</v>
      </c>
      <c r="B79" s="110">
        <v>4970</v>
      </c>
    </row>
    <row r="80" spans="1:2" x14ac:dyDescent="0.25">
      <c r="A80" s="17" t="s">
        <v>124</v>
      </c>
      <c r="B80" s="110">
        <v>2091.9999999999995</v>
      </c>
    </row>
    <row r="81" spans="1:2" x14ac:dyDescent="0.25">
      <c r="A81" s="17" t="s">
        <v>41</v>
      </c>
      <c r="B81" s="110">
        <v>2772.9999999999995</v>
      </c>
    </row>
    <row r="82" spans="1:2" x14ac:dyDescent="0.25">
      <c r="A82" s="17" t="s">
        <v>1007</v>
      </c>
      <c r="B82" s="110">
        <v>268090</v>
      </c>
    </row>
  </sheetData>
  <mergeCells count="5">
    <mergeCell ref="D60:F60"/>
    <mergeCell ref="D44:I44"/>
    <mergeCell ref="D45:K45"/>
    <mergeCell ref="D51:H51"/>
    <mergeCell ref="D56:G56"/>
  </mergeCells>
  <conditionalFormatting sqref="A3:B3 A4:A8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A197-66F3-41AE-8DA7-CCB0CCDA03BA}">
  <dimension ref="A3:Q82"/>
  <sheetViews>
    <sheetView workbookViewId="0">
      <selection activeCell="B4" sqref="B4:B82"/>
    </sheetView>
  </sheetViews>
  <sheetFormatPr defaultRowHeight="15" x14ac:dyDescent="0.25"/>
  <cols>
    <col min="1" max="1" width="18.140625" bestFit="1" customWidth="1"/>
    <col min="2" max="2" width="27" bestFit="1" customWidth="1"/>
  </cols>
  <sheetData>
    <row r="3" spans="1:2" x14ac:dyDescent="0.25">
      <c r="A3" s="16" t="s">
        <v>1006</v>
      </c>
      <c r="B3" s="4" t="s">
        <v>1010</v>
      </c>
    </row>
    <row r="4" spans="1:2" x14ac:dyDescent="0.25">
      <c r="A4" s="17" t="s">
        <v>71</v>
      </c>
      <c r="B4" s="107">
        <v>8954</v>
      </c>
    </row>
    <row r="5" spans="1:2" x14ac:dyDescent="0.25">
      <c r="A5" s="17" t="s">
        <v>34</v>
      </c>
      <c r="B5" s="107">
        <v>6186</v>
      </c>
    </row>
    <row r="6" spans="1:2" x14ac:dyDescent="0.25">
      <c r="A6" s="17" t="s">
        <v>107</v>
      </c>
      <c r="B6" s="107">
        <v>21191</v>
      </c>
    </row>
    <row r="7" spans="1:2" x14ac:dyDescent="0.25">
      <c r="A7" s="17" t="s">
        <v>123</v>
      </c>
      <c r="B7" s="107">
        <v>1529</v>
      </c>
    </row>
    <row r="8" spans="1:2" x14ac:dyDescent="0.25">
      <c r="A8" s="17" t="s">
        <v>82</v>
      </c>
      <c r="B8" s="107">
        <v>15751</v>
      </c>
    </row>
    <row r="9" spans="1:2" x14ac:dyDescent="0.25">
      <c r="A9" s="17" t="s">
        <v>122</v>
      </c>
      <c r="B9" s="107">
        <v>8568</v>
      </c>
    </row>
    <row r="10" spans="1:2" x14ac:dyDescent="0.25">
      <c r="A10" s="17" t="s">
        <v>70</v>
      </c>
      <c r="B10" s="107">
        <v>13772</v>
      </c>
    </row>
    <row r="11" spans="1:2" x14ac:dyDescent="0.25">
      <c r="A11" s="17" t="s">
        <v>105</v>
      </c>
      <c r="B11" s="107">
        <v>6367</v>
      </c>
    </row>
    <row r="12" spans="1:2" x14ac:dyDescent="0.25">
      <c r="A12" s="17" t="s">
        <v>104</v>
      </c>
      <c r="B12" s="107">
        <v>12207</v>
      </c>
    </row>
    <row r="13" spans="1:2" x14ac:dyDescent="0.25">
      <c r="A13" s="17" t="s">
        <v>102</v>
      </c>
      <c r="B13" s="107">
        <v>18368</v>
      </c>
    </row>
    <row r="14" spans="1:2" x14ac:dyDescent="0.25">
      <c r="A14" s="17" t="s">
        <v>112</v>
      </c>
      <c r="B14" s="107">
        <v>3892</v>
      </c>
    </row>
    <row r="15" spans="1:2" x14ac:dyDescent="0.25">
      <c r="A15" s="17" t="s">
        <v>52</v>
      </c>
      <c r="B15" s="107">
        <v>1201</v>
      </c>
    </row>
    <row r="16" spans="1:2" x14ac:dyDescent="0.25">
      <c r="A16" s="17" t="s">
        <v>120</v>
      </c>
      <c r="B16" s="107">
        <v>5903</v>
      </c>
    </row>
    <row r="17" spans="1:16" x14ac:dyDescent="0.25">
      <c r="A17" s="17" t="s">
        <v>110</v>
      </c>
      <c r="B17" s="107">
        <v>9699</v>
      </c>
    </row>
    <row r="18" spans="1:16" x14ac:dyDescent="0.25">
      <c r="A18" s="17" t="s">
        <v>94</v>
      </c>
      <c r="B18" s="107">
        <v>4813</v>
      </c>
    </row>
    <row r="19" spans="1:16" x14ac:dyDescent="0.25">
      <c r="A19" s="17" t="s">
        <v>77</v>
      </c>
      <c r="B19" s="107">
        <v>6364</v>
      </c>
    </row>
    <row r="20" spans="1:16" x14ac:dyDescent="0.25">
      <c r="A20" s="17" t="s">
        <v>88</v>
      </c>
      <c r="B20" s="107">
        <v>5915</v>
      </c>
    </row>
    <row r="21" spans="1:16" x14ac:dyDescent="0.25">
      <c r="A21" s="17" t="s">
        <v>64</v>
      </c>
      <c r="B21" s="107">
        <v>20462</v>
      </c>
    </row>
    <row r="22" spans="1:16" x14ac:dyDescent="0.25">
      <c r="A22" s="17" t="s">
        <v>97</v>
      </c>
      <c r="B22" s="107">
        <v>7420</v>
      </c>
    </row>
    <row r="23" spans="1:16" x14ac:dyDescent="0.25">
      <c r="A23" s="17" t="s">
        <v>65</v>
      </c>
      <c r="B23" s="107">
        <v>11630</v>
      </c>
    </row>
    <row r="24" spans="1:16" x14ac:dyDescent="0.25">
      <c r="A24" s="17" t="s">
        <v>68</v>
      </c>
      <c r="B24" s="107">
        <v>12474</v>
      </c>
    </row>
    <row r="25" spans="1:16" x14ac:dyDescent="0.25">
      <c r="A25" s="17" t="s">
        <v>114</v>
      </c>
      <c r="B25" s="107">
        <v>17471</v>
      </c>
    </row>
    <row r="26" spans="1:16" x14ac:dyDescent="0.25">
      <c r="A26" s="17" t="s">
        <v>91</v>
      </c>
      <c r="B26" s="107">
        <v>20345</v>
      </c>
    </row>
    <row r="27" spans="1:16" x14ac:dyDescent="0.25">
      <c r="A27" s="17" t="s">
        <v>113</v>
      </c>
      <c r="B27" s="107">
        <v>1082</v>
      </c>
    </row>
    <row r="28" spans="1:16" x14ac:dyDescent="0.25">
      <c r="A28" s="17" t="s">
        <v>103</v>
      </c>
      <c r="B28" s="107">
        <v>7239</v>
      </c>
    </row>
    <row r="29" spans="1:16" ht="26.25" x14ac:dyDescent="0.4">
      <c r="A29" s="17" t="s">
        <v>36</v>
      </c>
      <c r="B29" s="107">
        <v>6133</v>
      </c>
      <c r="D29" s="124" t="s">
        <v>1345</v>
      </c>
      <c r="E29" s="124"/>
      <c r="F29" s="124"/>
      <c r="G29" s="124"/>
      <c r="H29" s="124"/>
      <c r="I29" s="124"/>
      <c r="J29" s="124"/>
    </row>
    <row r="30" spans="1:16" ht="23.25" x14ac:dyDescent="0.35">
      <c r="A30" s="17" t="s">
        <v>51</v>
      </c>
      <c r="B30" s="107">
        <v>8861</v>
      </c>
      <c r="D30" s="151" t="s">
        <v>1169</v>
      </c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1"/>
    </row>
    <row r="31" spans="1:16" ht="20.25" x14ac:dyDescent="0.3">
      <c r="A31" s="17" t="s">
        <v>43</v>
      </c>
      <c r="B31" s="107">
        <v>18739</v>
      </c>
      <c r="D31" s="74" t="s">
        <v>1170</v>
      </c>
      <c r="E31" s="74"/>
      <c r="F31" s="74"/>
      <c r="G31" s="74"/>
      <c r="H31" s="74"/>
      <c r="I31" s="74"/>
      <c r="J31" s="74"/>
      <c r="K31" s="74"/>
    </row>
    <row r="32" spans="1:16" ht="20.25" x14ac:dyDescent="0.3">
      <c r="A32" s="17" t="s">
        <v>78</v>
      </c>
      <c r="B32" s="107">
        <v>8841</v>
      </c>
      <c r="D32" s="74" t="s">
        <v>1171</v>
      </c>
      <c r="E32" s="74"/>
      <c r="F32" s="74"/>
      <c r="G32" s="74"/>
      <c r="H32" s="74"/>
      <c r="I32" s="74"/>
      <c r="J32" s="74"/>
      <c r="K32" s="74"/>
    </row>
    <row r="33" spans="1:17" ht="20.25" x14ac:dyDescent="0.3">
      <c r="A33" s="17" t="s">
        <v>95</v>
      </c>
      <c r="B33" s="107">
        <v>1546</v>
      </c>
      <c r="D33" s="74" t="s">
        <v>1172</v>
      </c>
      <c r="E33" s="74"/>
      <c r="F33" s="74"/>
      <c r="G33" s="74"/>
      <c r="H33" s="74"/>
      <c r="I33" s="74"/>
      <c r="J33" s="74"/>
      <c r="K33" s="74"/>
    </row>
    <row r="34" spans="1:17" ht="20.25" x14ac:dyDescent="0.3">
      <c r="A34" s="17" t="s">
        <v>75</v>
      </c>
      <c r="B34" s="107">
        <v>12813</v>
      </c>
      <c r="D34" s="74" t="s">
        <v>1173</v>
      </c>
      <c r="E34" s="74"/>
      <c r="F34" s="74"/>
      <c r="G34" s="74"/>
      <c r="H34" s="74"/>
      <c r="I34" s="74"/>
      <c r="J34" s="74"/>
      <c r="K34" s="74"/>
    </row>
    <row r="35" spans="1:17" x14ac:dyDescent="0.25">
      <c r="A35" s="17" t="s">
        <v>111</v>
      </c>
      <c r="B35" s="107">
        <v>10451</v>
      </c>
    </row>
    <row r="36" spans="1:17" ht="23.25" x14ac:dyDescent="0.35">
      <c r="A36" s="17" t="s">
        <v>92</v>
      </c>
      <c r="B36" s="107">
        <v>6329</v>
      </c>
      <c r="D36" s="151" t="s">
        <v>1174</v>
      </c>
      <c r="E36" s="151"/>
      <c r="F36" s="151"/>
      <c r="G36" s="151"/>
      <c r="H36" s="151"/>
      <c r="I36" s="151"/>
    </row>
    <row r="37" spans="1:17" ht="20.25" x14ac:dyDescent="0.3">
      <c r="A37" s="17" t="s">
        <v>100</v>
      </c>
      <c r="B37" s="107">
        <v>9294</v>
      </c>
      <c r="D37" s="74" t="s">
        <v>1175</v>
      </c>
      <c r="E37" s="74"/>
      <c r="F37" s="74"/>
      <c r="G37" s="74"/>
      <c r="H37" s="74"/>
      <c r="I37" s="74"/>
      <c r="J37" s="74"/>
      <c r="K37" s="74"/>
      <c r="L37" s="74"/>
      <c r="M37" s="74"/>
    </row>
    <row r="38" spans="1:17" ht="20.25" x14ac:dyDescent="0.3">
      <c r="A38" s="17" t="s">
        <v>83</v>
      </c>
      <c r="B38" s="107">
        <v>6162</v>
      </c>
      <c r="D38" s="74" t="s">
        <v>1176</v>
      </c>
      <c r="E38" s="74"/>
      <c r="F38" s="74"/>
      <c r="G38" s="74"/>
      <c r="H38" s="74"/>
      <c r="I38" s="74"/>
      <c r="J38" s="74"/>
      <c r="K38" s="74"/>
      <c r="L38" s="74"/>
      <c r="M38" s="74"/>
    </row>
    <row r="39" spans="1:17" ht="20.25" x14ac:dyDescent="0.3">
      <c r="A39" s="17" t="s">
        <v>101</v>
      </c>
      <c r="B39" s="107">
        <v>9123</v>
      </c>
      <c r="D39" s="74" t="s">
        <v>1177</v>
      </c>
      <c r="E39" s="74"/>
      <c r="F39" s="74"/>
      <c r="G39" s="74"/>
      <c r="H39" s="74"/>
      <c r="I39" s="74"/>
      <c r="J39" s="74"/>
      <c r="K39" s="74"/>
      <c r="L39" s="74"/>
      <c r="M39" s="74"/>
    </row>
    <row r="40" spans="1:17" ht="20.25" x14ac:dyDescent="0.3">
      <c r="A40" s="17" t="s">
        <v>54</v>
      </c>
      <c r="B40" s="107">
        <v>15507</v>
      </c>
      <c r="D40" s="74" t="s">
        <v>1178</v>
      </c>
      <c r="E40" s="74"/>
      <c r="F40" s="74"/>
      <c r="G40" s="74"/>
      <c r="H40" s="74"/>
      <c r="I40" s="74"/>
      <c r="J40" s="74"/>
      <c r="K40" s="74"/>
      <c r="L40" s="74"/>
      <c r="M40" s="74"/>
    </row>
    <row r="41" spans="1:17" x14ac:dyDescent="0.25">
      <c r="A41" s="17" t="s">
        <v>119</v>
      </c>
      <c r="B41" s="107">
        <v>82</v>
      </c>
    </row>
    <row r="42" spans="1:17" ht="23.25" x14ac:dyDescent="0.35">
      <c r="A42" s="17" t="s">
        <v>14</v>
      </c>
      <c r="B42" s="107">
        <v>12899</v>
      </c>
      <c r="D42" s="151" t="s">
        <v>1179</v>
      </c>
      <c r="E42" s="151"/>
      <c r="F42" s="151"/>
      <c r="G42" s="151"/>
      <c r="H42" s="151"/>
      <c r="I42" s="151"/>
    </row>
    <row r="43" spans="1:17" ht="23.25" x14ac:dyDescent="0.35">
      <c r="A43" s="17" t="s">
        <v>63</v>
      </c>
      <c r="B43" s="107">
        <v>10223</v>
      </c>
      <c r="D43" s="78" t="s">
        <v>1180</v>
      </c>
      <c r="E43" s="78"/>
      <c r="F43" s="78"/>
      <c r="G43" s="78"/>
      <c r="H43" s="78"/>
      <c r="I43" s="78"/>
      <c r="J43" s="78"/>
      <c r="K43" s="78"/>
      <c r="L43" s="78"/>
      <c r="M43" s="78"/>
    </row>
    <row r="44" spans="1:17" ht="23.25" x14ac:dyDescent="0.35">
      <c r="A44" s="17" t="s">
        <v>85</v>
      </c>
      <c r="B44" s="107">
        <v>5099</v>
      </c>
      <c r="D44" s="78" t="s">
        <v>1181</v>
      </c>
      <c r="E44" s="78"/>
      <c r="F44" s="78"/>
      <c r="G44" s="78"/>
      <c r="H44" s="78"/>
      <c r="I44" s="78"/>
      <c r="J44" s="78"/>
      <c r="K44" s="78"/>
      <c r="L44" s="78"/>
      <c r="M44" s="78"/>
    </row>
    <row r="45" spans="1:17" x14ac:dyDescent="0.25">
      <c r="A45" s="17" t="s">
        <v>62</v>
      </c>
      <c r="B45" s="107">
        <v>15581</v>
      </c>
    </row>
    <row r="46" spans="1:17" ht="26.25" x14ac:dyDescent="0.4">
      <c r="A46" s="17" t="s">
        <v>81</v>
      </c>
      <c r="B46" s="107">
        <v>9286</v>
      </c>
      <c r="D46" s="124" t="s">
        <v>1182</v>
      </c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</row>
    <row r="47" spans="1:17" ht="20.25" x14ac:dyDescent="0.3">
      <c r="A47" s="17" t="s">
        <v>39</v>
      </c>
      <c r="B47" s="107">
        <v>29430</v>
      </c>
      <c r="D47" s="74" t="s">
        <v>1183</v>
      </c>
      <c r="E47" s="74"/>
      <c r="F47" s="74"/>
      <c r="G47" s="74"/>
      <c r="H47" s="74"/>
      <c r="I47" s="74"/>
      <c r="J47" s="74"/>
      <c r="K47" s="74"/>
      <c r="L47" s="74"/>
      <c r="M47" s="74"/>
    </row>
    <row r="48" spans="1:17" ht="20.25" x14ac:dyDescent="0.3">
      <c r="A48" s="17" t="s">
        <v>98</v>
      </c>
      <c r="B48" s="107">
        <v>9900</v>
      </c>
      <c r="D48" s="74" t="s">
        <v>1184</v>
      </c>
      <c r="E48" s="74"/>
      <c r="F48" s="74"/>
      <c r="G48" s="74"/>
      <c r="H48" s="74"/>
      <c r="I48" s="74"/>
      <c r="J48" s="74"/>
      <c r="K48" s="74"/>
      <c r="L48" s="74"/>
      <c r="M48" s="74"/>
    </row>
    <row r="49" spans="1:15" x14ac:dyDescent="0.25">
      <c r="A49" s="17" t="s">
        <v>61</v>
      </c>
      <c r="B49" s="107">
        <v>14154</v>
      </c>
    </row>
    <row r="50" spans="1:15" ht="26.25" x14ac:dyDescent="0.4">
      <c r="A50" s="17" t="s">
        <v>99</v>
      </c>
      <c r="B50" s="107">
        <v>10714</v>
      </c>
      <c r="D50" s="124" t="s">
        <v>1185</v>
      </c>
      <c r="E50" s="124"/>
      <c r="F50" s="124"/>
      <c r="G50" s="124"/>
      <c r="H50" s="124"/>
      <c r="I50" s="124"/>
      <c r="J50" s="124"/>
      <c r="K50" s="124"/>
    </row>
    <row r="51" spans="1:15" ht="20.25" x14ac:dyDescent="0.3">
      <c r="A51" s="17" t="s">
        <v>116</v>
      </c>
      <c r="B51" s="107">
        <v>8047</v>
      </c>
      <c r="D51" s="74" t="s">
        <v>1186</v>
      </c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</row>
    <row r="52" spans="1:15" ht="20.25" x14ac:dyDescent="0.3">
      <c r="A52" s="17" t="s">
        <v>73</v>
      </c>
      <c r="B52" s="107">
        <v>13987</v>
      </c>
      <c r="D52" s="74" t="s">
        <v>1187</v>
      </c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</row>
    <row r="53" spans="1:15" x14ac:dyDescent="0.25">
      <c r="A53" s="17" t="s">
        <v>80</v>
      </c>
      <c r="B53" s="107">
        <v>16874</v>
      </c>
    </row>
    <row r="54" spans="1:15" x14ac:dyDescent="0.25">
      <c r="A54" s="17" t="s">
        <v>117</v>
      </c>
      <c r="B54" s="107">
        <v>8649</v>
      </c>
    </row>
    <row r="55" spans="1:15" x14ac:dyDescent="0.25">
      <c r="A55" s="17" t="s">
        <v>89</v>
      </c>
      <c r="B55" s="107">
        <v>13106</v>
      </c>
    </row>
    <row r="56" spans="1:15" x14ac:dyDescent="0.25">
      <c r="A56" s="17" t="s">
        <v>93</v>
      </c>
      <c r="B56" s="107">
        <v>12712</v>
      </c>
    </row>
    <row r="57" spans="1:15" x14ac:dyDescent="0.25">
      <c r="A57" s="17" t="s">
        <v>86</v>
      </c>
      <c r="B57" s="107">
        <v>3625</v>
      </c>
    </row>
    <row r="58" spans="1:15" x14ac:dyDescent="0.25">
      <c r="A58" s="17" t="s">
        <v>115</v>
      </c>
      <c r="B58" s="107">
        <v>10168</v>
      </c>
    </row>
    <row r="59" spans="1:15" x14ac:dyDescent="0.25">
      <c r="A59" s="17" t="s">
        <v>121</v>
      </c>
      <c r="B59" s="107">
        <v>8237</v>
      </c>
    </row>
    <row r="60" spans="1:15" x14ac:dyDescent="0.25">
      <c r="A60" s="17" t="s">
        <v>106</v>
      </c>
      <c r="B60" s="107">
        <v>10813</v>
      </c>
    </row>
    <row r="61" spans="1:15" x14ac:dyDescent="0.25">
      <c r="A61" s="17" t="s">
        <v>118</v>
      </c>
      <c r="B61" s="107">
        <v>5878</v>
      </c>
    </row>
    <row r="62" spans="1:15" x14ac:dyDescent="0.25">
      <c r="A62" s="17" t="s">
        <v>30</v>
      </c>
      <c r="B62" s="107">
        <v>6781</v>
      </c>
    </row>
    <row r="63" spans="1:15" x14ac:dyDescent="0.25">
      <c r="A63" s="17" t="s">
        <v>47</v>
      </c>
      <c r="B63" s="107">
        <v>5299</v>
      </c>
    </row>
    <row r="64" spans="1:15" x14ac:dyDescent="0.25">
      <c r="A64" s="17" t="s">
        <v>79</v>
      </c>
      <c r="B64" s="107">
        <v>8905</v>
      </c>
    </row>
    <row r="65" spans="1:2" x14ac:dyDescent="0.25">
      <c r="A65" s="17" t="s">
        <v>28</v>
      </c>
      <c r="B65" s="107">
        <v>12078</v>
      </c>
    </row>
    <row r="66" spans="1:2" x14ac:dyDescent="0.25">
      <c r="A66" s="17" t="s">
        <v>109</v>
      </c>
      <c r="B66" s="107">
        <v>14457</v>
      </c>
    </row>
    <row r="67" spans="1:2" x14ac:dyDescent="0.25">
      <c r="A67" s="17" t="s">
        <v>49</v>
      </c>
      <c r="B67" s="107">
        <v>24200</v>
      </c>
    </row>
    <row r="68" spans="1:2" x14ac:dyDescent="0.25">
      <c r="A68" s="17" t="s">
        <v>59</v>
      </c>
      <c r="B68" s="107">
        <v>2748</v>
      </c>
    </row>
    <row r="69" spans="1:2" x14ac:dyDescent="0.25">
      <c r="A69" s="17" t="s">
        <v>67</v>
      </c>
      <c r="B69" s="107">
        <v>8502</v>
      </c>
    </row>
    <row r="70" spans="1:2" x14ac:dyDescent="0.25">
      <c r="A70" s="17" t="s">
        <v>38</v>
      </c>
      <c r="B70" s="107">
        <v>10620</v>
      </c>
    </row>
    <row r="71" spans="1:2" x14ac:dyDescent="0.25">
      <c r="A71" s="17" t="s">
        <v>32</v>
      </c>
      <c r="B71" s="107">
        <v>24872</v>
      </c>
    </row>
    <row r="72" spans="1:2" x14ac:dyDescent="0.25">
      <c r="A72" s="17" t="s">
        <v>58</v>
      </c>
      <c r="B72" s="107">
        <v>5896</v>
      </c>
    </row>
    <row r="73" spans="1:2" x14ac:dyDescent="0.25">
      <c r="A73" s="17" t="s">
        <v>87</v>
      </c>
      <c r="B73" s="107">
        <v>13056</v>
      </c>
    </row>
    <row r="74" spans="1:2" x14ac:dyDescent="0.25">
      <c r="A74" s="17" t="s">
        <v>56</v>
      </c>
      <c r="B74" s="107">
        <v>3104</v>
      </c>
    </row>
    <row r="75" spans="1:2" x14ac:dyDescent="0.25">
      <c r="A75" s="17" t="s">
        <v>84</v>
      </c>
      <c r="B75" s="107">
        <v>7224</v>
      </c>
    </row>
    <row r="76" spans="1:2" x14ac:dyDescent="0.25">
      <c r="A76" s="17" t="s">
        <v>45</v>
      </c>
      <c r="B76" s="107">
        <v>8543</v>
      </c>
    </row>
    <row r="77" spans="1:2" x14ac:dyDescent="0.25">
      <c r="A77" s="17" t="s">
        <v>74</v>
      </c>
      <c r="B77" s="107">
        <v>11100</v>
      </c>
    </row>
    <row r="78" spans="1:2" x14ac:dyDescent="0.25">
      <c r="A78" s="17" t="s">
        <v>96</v>
      </c>
      <c r="B78" s="107">
        <v>11937</v>
      </c>
    </row>
    <row r="79" spans="1:2" x14ac:dyDescent="0.25">
      <c r="A79" s="17" t="s">
        <v>66</v>
      </c>
      <c r="B79" s="107">
        <v>12851</v>
      </c>
    </row>
    <row r="80" spans="1:2" x14ac:dyDescent="0.25">
      <c r="A80" s="17" t="s">
        <v>124</v>
      </c>
      <c r="B80" s="107">
        <v>7964</v>
      </c>
    </row>
    <row r="81" spans="1:2" x14ac:dyDescent="0.25">
      <c r="A81" s="17" t="s">
        <v>41</v>
      </c>
      <c r="B81" s="107">
        <v>8230</v>
      </c>
    </row>
    <row r="82" spans="1:2" x14ac:dyDescent="0.25">
      <c r="A82" s="17" t="s">
        <v>1007</v>
      </c>
      <c r="B82" s="107">
        <v>800433</v>
      </c>
    </row>
  </sheetData>
  <mergeCells count="6">
    <mergeCell ref="D46:Q46"/>
    <mergeCell ref="D50:K50"/>
    <mergeCell ref="D29:J29"/>
    <mergeCell ref="D30:P30"/>
    <mergeCell ref="D36:I36"/>
    <mergeCell ref="D42:I42"/>
  </mergeCells>
  <conditionalFormatting sqref="A3:B3 A4:A8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8F4E-2D45-43ED-B101-A8A359BDE219}">
  <dimension ref="A3:P51"/>
  <sheetViews>
    <sheetView workbookViewId="0">
      <selection activeCell="B4" sqref="B4:B24"/>
    </sheetView>
  </sheetViews>
  <sheetFormatPr defaultRowHeight="15" x14ac:dyDescent="0.25"/>
  <cols>
    <col min="1" max="1" width="19.5703125" bestFit="1" customWidth="1"/>
    <col min="2" max="2" width="27" bestFit="1" customWidth="1"/>
  </cols>
  <sheetData>
    <row r="3" spans="1:2" x14ac:dyDescent="0.25">
      <c r="A3" s="16" t="s">
        <v>1197</v>
      </c>
      <c r="B3" s="4" t="s">
        <v>1010</v>
      </c>
    </row>
    <row r="4" spans="1:2" x14ac:dyDescent="0.25">
      <c r="A4" s="17" t="s">
        <v>46</v>
      </c>
      <c r="B4" s="110">
        <v>41745</v>
      </c>
    </row>
    <row r="5" spans="1:2" x14ac:dyDescent="0.25">
      <c r="A5" s="17" t="s">
        <v>57</v>
      </c>
      <c r="B5" s="110">
        <v>21313</v>
      </c>
    </row>
    <row r="6" spans="1:2" x14ac:dyDescent="0.25">
      <c r="A6" s="17" t="s">
        <v>48</v>
      </c>
      <c r="B6" s="110">
        <v>48797</v>
      </c>
    </row>
    <row r="7" spans="1:2" x14ac:dyDescent="0.25">
      <c r="A7" s="17" t="s">
        <v>53</v>
      </c>
      <c r="B7" s="110">
        <v>30543</v>
      </c>
    </row>
    <row r="8" spans="1:2" x14ac:dyDescent="0.25">
      <c r="A8" s="17" t="s">
        <v>42</v>
      </c>
      <c r="B8" s="110">
        <v>28053</v>
      </c>
    </row>
    <row r="9" spans="1:2" x14ac:dyDescent="0.25">
      <c r="A9" s="17" t="s">
        <v>40</v>
      </c>
      <c r="B9" s="110">
        <v>66945</v>
      </c>
    </row>
    <row r="10" spans="1:2" x14ac:dyDescent="0.25">
      <c r="A10" s="17" t="s">
        <v>44</v>
      </c>
      <c r="B10" s="110">
        <v>42165</v>
      </c>
    </row>
    <row r="11" spans="1:2" x14ac:dyDescent="0.25">
      <c r="A11" s="17" t="s">
        <v>108</v>
      </c>
      <c r="B11" s="110">
        <v>47223</v>
      </c>
    </row>
    <row r="12" spans="1:2" x14ac:dyDescent="0.25">
      <c r="A12" s="17" t="s">
        <v>31</v>
      </c>
      <c r="B12" s="110">
        <v>31147</v>
      </c>
    </row>
    <row r="13" spans="1:2" x14ac:dyDescent="0.25">
      <c r="A13" s="17" t="s">
        <v>69</v>
      </c>
      <c r="B13" s="110">
        <v>39632</v>
      </c>
    </row>
    <row r="14" spans="1:2" x14ac:dyDescent="0.25">
      <c r="A14" s="17" t="s">
        <v>90</v>
      </c>
      <c r="B14" s="110">
        <v>27375</v>
      </c>
    </row>
    <row r="15" spans="1:2" x14ac:dyDescent="0.25">
      <c r="A15" s="17" t="s">
        <v>55</v>
      </c>
      <c r="B15" s="110">
        <v>32430</v>
      </c>
    </row>
    <row r="16" spans="1:2" x14ac:dyDescent="0.25">
      <c r="A16" s="17" t="s">
        <v>29</v>
      </c>
      <c r="B16" s="110">
        <v>44151</v>
      </c>
    </row>
    <row r="17" spans="1:13" x14ac:dyDescent="0.25">
      <c r="A17" s="17" t="s">
        <v>33</v>
      </c>
      <c r="B17" s="110">
        <v>45862</v>
      </c>
    </row>
    <row r="18" spans="1:13" x14ac:dyDescent="0.25">
      <c r="A18" s="17" t="s">
        <v>76</v>
      </c>
      <c r="B18" s="110">
        <v>44468</v>
      </c>
    </row>
    <row r="19" spans="1:13" x14ac:dyDescent="0.25">
      <c r="A19" s="17" t="s">
        <v>50</v>
      </c>
      <c r="B19" s="110">
        <v>44265</v>
      </c>
    </row>
    <row r="20" spans="1:13" x14ac:dyDescent="0.25">
      <c r="A20" s="17" t="s">
        <v>35</v>
      </c>
      <c r="B20" s="110">
        <v>33802</v>
      </c>
    </row>
    <row r="21" spans="1:13" x14ac:dyDescent="0.25">
      <c r="A21" s="17" t="s">
        <v>37</v>
      </c>
      <c r="B21" s="110">
        <v>42352</v>
      </c>
    </row>
    <row r="22" spans="1:13" x14ac:dyDescent="0.25">
      <c r="A22" s="17" t="s">
        <v>60</v>
      </c>
      <c r="B22" s="110">
        <v>43626</v>
      </c>
    </row>
    <row r="23" spans="1:13" x14ac:dyDescent="0.25">
      <c r="A23" s="17" t="s">
        <v>72</v>
      </c>
      <c r="B23" s="110">
        <v>44539</v>
      </c>
    </row>
    <row r="24" spans="1:13" x14ac:dyDescent="0.25">
      <c r="A24" s="17" t="s">
        <v>1007</v>
      </c>
      <c r="B24" s="110">
        <v>800433</v>
      </c>
    </row>
    <row r="32" spans="1:13" ht="26.25" x14ac:dyDescent="0.4">
      <c r="D32" s="124" t="s">
        <v>1198</v>
      </c>
      <c r="E32" s="124"/>
      <c r="F32" s="124"/>
      <c r="G32" s="124"/>
      <c r="H32" s="124"/>
      <c r="I32" s="124"/>
      <c r="J32" s="124"/>
      <c r="K32" s="124"/>
      <c r="L32" s="124"/>
      <c r="M32" s="124"/>
    </row>
    <row r="34" spans="4:16" ht="20.25" x14ac:dyDescent="0.3">
      <c r="D34" s="155" t="s">
        <v>1199</v>
      </c>
      <c r="E34" s="155"/>
      <c r="F34" s="155"/>
      <c r="G34" s="155"/>
      <c r="H34" s="155"/>
      <c r="I34" s="155"/>
    </row>
    <row r="35" spans="4:16" ht="20.25" x14ac:dyDescent="0.3">
      <c r="D35" s="64" t="s">
        <v>1200</v>
      </c>
      <c r="E35" s="64"/>
      <c r="F35" s="64"/>
      <c r="G35" s="64"/>
      <c r="H35" s="64"/>
      <c r="I35" s="64"/>
      <c r="J35" s="64"/>
      <c r="K35" s="64"/>
      <c r="L35" s="64"/>
      <c r="M35" s="64"/>
    </row>
    <row r="36" spans="4:16" ht="20.25" x14ac:dyDescent="0.3">
      <c r="D36" s="64" t="s">
        <v>1201</v>
      </c>
      <c r="E36" s="64"/>
      <c r="F36" s="64"/>
      <c r="G36" s="64"/>
      <c r="H36" s="64"/>
      <c r="I36" s="64"/>
      <c r="J36" s="64"/>
      <c r="K36" s="64"/>
      <c r="L36" s="64"/>
      <c r="M36" s="64"/>
    </row>
    <row r="38" spans="4:16" ht="21" x14ac:dyDescent="0.35">
      <c r="D38" s="141" t="s">
        <v>1202</v>
      </c>
      <c r="E38" s="141"/>
      <c r="F38" s="141"/>
      <c r="G38" s="141"/>
      <c r="H38" s="141"/>
      <c r="I38" s="141"/>
      <c r="J38" s="141"/>
      <c r="K38" s="141"/>
    </row>
    <row r="39" spans="4:16" ht="20.25" x14ac:dyDescent="0.3">
      <c r="D39" s="156" t="s">
        <v>1207</v>
      </c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</row>
    <row r="40" spans="4:16" ht="20.25" x14ac:dyDescent="0.3">
      <c r="D40" s="156" t="s">
        <v>1208</v>
      </c>
      <c r="E40" s="156"/>
      <c r="F40" s="156"/>
      <c r="G40" s="156"/>
      <c r="H40" s="156"/>
      <c r="I40" s="156"/>
      <c r="J40" s="156"/>
      <c r="K40" s="156"/>
      <c r="L40" s="156"/>
      <c r="M40" s="156"/>
      <c r="N40" s="64"/>
      <c r="O40" s="64"/>
      <c r="P40" s="64"/>
    </row>
    <row r="41" spans="4:16" ht="20.25" x14ac:dyDescent="0.3">
      <c r="D41" s="64" t="s">
        <v>1203</v>
      </c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</row>
    <row r="43" spans="4:16" ht="23.25" x14ac:dyDescent="0.35">
      <c r="D43" s="151" t="s">
        <v>1204</v>
      </c>
      <c r="E43" s="151"/>
      <c r="F43" s="151"/>
      <c r="G43" s="151"/>
    </row>
    <row r="44" spans="4:16" ht="21.75" x14ac:dyDescent="0.4">
      <c r="D44" s="65" t="s">
        <v>1205</v>
      </c>
      <c r="E44" s="65"/>
      <c r="F44" s="65"/>
      <c r="G44" s="65"/>
      <c r="H44" s="65"/>
      <c r="I44" s="65"/>
      <c r="J44" s="65"/>
      <c r="K44" s="65"/>
    </row>
    <row r="45" spans="4:16" ht="21.75" x14ac:dyDescent="0.4">
      <c r="D45" s="154" t="s">
        <v>1221</v>
      </c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</row>
    <row r="46" spans="4:16" ht="21.75" x14ac:dyDescent="0.4">
      <c r="D46" s="65" t="s">
        <v>1206</v>
      </c>
      <c r="E46" s="65"/>
      <c r="F46" s="65"/>
      <c r="G46" s="65"/>
      <c r="H46" s="65"/>
      <c r="I46" s="65"/>
      <c r="J46" s="65"/>
      <c r="K46" s="65"/>
    </row>
    <row r="47" spans="4:16" ht="21.75" x14ac:dyDescent="0.4">
      <c r="D47" s="65"/>
      <c r="E47" s="65"/>
      <c r="F47" s="65"/>
      <c r="G47" s="65"/>
      <c r="H47" s="65"/>
      <c r="I47" s="65"/>
      <c r="J47" s="65"/>
      <c r="K47" s="65"/>
    </row>
    <row r="50" spans="4:12" x14ac:dyDescent="0.25">
      <c r="D50" s="138"/>
      <c r="E50" s="138"/>
      <c r="F50" s="138"/>
      <c r="G50" s="138"/>
      <c r="H50" s="138"/>
      <c r="I50" s="138"/>
      <c r="J50" s="138"/>
      <c r="K50" s="138"/>
      <c r="L50" s="138"/>
    </row>
    <row r="51" spans="4:12" x14ac:dyDescent="0.25">
      <c r="D51" s="138"/>
      <c r="E51" s="138"/>
      <c r="F51" s="138"/>
      <c r="G51" s="138"/>
      <c r="H51" s="138"/>
      <c r="I51" s="138"/>
    </row>
  </sheetData>
  <mergeCells count="9">
    <mergeCell ref="D50:L50"/>
    <mergeCell ref="D51:I51"/>
    <mergeCell ref="D43:G43"/>
    <mergeCell ref="D45:P45"/>
    <mergeCell ref="D32:M32"/>
    <mergeCell ref="D34:I34"/>
    <mergeCell ref="D38:K38"/>
    <mergeCell ref="D39:P39"/>
    <mergeCell ref="D40:M40"/>
  </mergeCells>
  <conditionalFormatting sqref="A3:B3 A4:A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6840D-9008-4692-9B8A-BD452DAB5C97}">
  <dimension ref="A3:U50"/>
  <sheetViews>
    <sheetView workbookViewId="0">
      <selection activeCell="B4" sqref="B4:B24"/>
    </sheetView>
  </sheetViews>
  <sheetFormatPr defaultRowHeight="15" x14ac:dyDescent="0.25"/>
  <cols>
    <col min="1" max="1" width="19.28515625" bestFit="1" customWidth="1"/>
    <col min="2" max="2" width="35.7109375" bestFit="1" customWidth="1"/>
  </cols>
  <sheetData>
    <row r="3" spans="1:2" x14ac:dyDescent="0.25">
      <c r="A3" s="16" t="s">
        <v>1023</v>
      </c>
      <c r="B3" s="4" t="s">
        <v>1222</v>
      </c>
    </row>
    <row r="4" spans="1:2" x14ac:dyDescent="0.25">
      <c r="A4" s="17" t="s">
        <v>46</v>
      </c>
      <c r="B4" s="107">
        <v>2.7627118644067798</v>
      </c>
    </row>
    <row r="5" spans="1:2" x14ac:dyDescent="0.25">
      <c r="A5" s="17" t="s">
        <v>57</v>
      </c>
      <c r="B5" s="107">
        <v>2.8846153846153846</v>
      </c>
    </row>
    <row r="6" spans="1:2" x14ac:dyDescent="0.25">
      <c r="A6" s="17" t="s">
        <v>48</v>
      </c>
      <c r="B6" s="107">
        <v>2.9838709677419355</v>
      </c>
    </row>
    <row r="7" spans="1:2" x14ac:dyDescent="0.25">
      <c r="A7" s="17" t="s">
        <v>53</v>
      </c>
      <c r="B7" s="107">
        <v>3.0476190476190474</v>
      </c>
    </row>
    <row r="8" spans="1:2" x14ac:dyDescent="0.25">
      <c r="A8" s="17" t="s">
        <v>42</v>
      </c>
      <c r="B8" s="107">
        <v>2.7209302325581395</v>
      </c>
    </row>
    <row r="9" spans="1:2" x14ac:dyDescent="0.25">
      <c r="A9" s="17" t="s">
        <v>40</v>
      </c>
      <c r="B9" s="107">
        <v>2.941860465116279</v>
      </c>
    </row>
    <row r="10" spans="1:2" x14ac:dyDescent="0.25">
      <c r="A10" s="17" t="s">
        <v>44</v>
      </c>
      <c r="B10" s="107">
        <v>3.2380952380952381</v>
      </c>
    </row>
    <row r="11" spans="1:2" x14ac:dyDescent="0.25">
      <c r="A11" s="17" t="s">
        <v>108</v>
      </c>
      <c r="B11" s="107">
        <v>3.1272727272727274</v>
      </c>
    </row>
    <row r="12" spans="1:2" x14ac:dyDescent="0.25">
      <c r="A12" s="17" t="s">
        <v>31</v>
      </c>
      <c r="B12" s="107">
        <v>3.1463414634146343</v>
      </c>
    </row>
    <row r="13" spans="1:2" x14ac:dyDescent="0.25">
      <c r="A13" s="17" t="s">
        <v>69</v>
      </c>
      <c r="B13" s="107">
        <v>3.0638297872340425</v>
      </c>
    </row>
    <row r="14" spans="1:2" x14ac:dyDescent="0.25">
      <c r="A14" s="17" t="s">
        <v>90</v>
      </c>
      <c r="B14" s="107">
        <v>3.1875</v>
      </c>
    </row>
    <row r="15" spans="1:2" x14ac:dyDescent="0.25">
      <c r="A15" s="17" t="s">
        <v>55</v>
      </c>
      <c r="B15" s="107">
        <v>3.1282051282051282</v>
      </c>
    </row>
    <row r="16" spans="1:2" x14ac:dyDescent="0.25">
      <c r="A16" s="17" t="s">
        <v>29</v>
      </c>
      <c r="B16" s="107">
        <v>3.1355932203389831</v>
      </c>
    </row>
    <row r="17" spans="1:15" x14ac:dyDescent="0.25">
      <c r="A17" s="17" t="s">
        <v>33</v>
      </c>
      <c r="B17" s="107">
        <v>2.9827586206896552</v>
      </c>
    </row>
    <row r="18" spans="1:15" x14ac:dyDescent="0.25">
      <c r="A18" s="17" t="s">
        <v>76</v>
      </c>
      <c r="B18" s="107">
        <v>3.0754716981132075</v>
      </c>
    </row>
    <row r="19" spans="1:15" x14ac:dyDescent="0.25">
      <c r="A19" s="17" t="s">
        <v>50</v>
      </c>
      <c r="B19" s="107">
        <v>2.5873015873015874</v>
      </c>
    </row>
    <row r="20" spans="1:15" x14ac:dyDescent="0.25">
      <c r="A20" s="17" t="s">
        <v>35</v>
      </c>
      <c r="B20" s="107">
        <v>2.9534883720930232</v>
      </c>
    </row>
    <row r="21" spans="1:15" x14ac:dyDescent="0.25">
      <c r="A21" s="17" t="s">
        <v>37</v>
      </c>
      <c r="B21" s="107">
        <v>3.0909090909090908</v>
      </c>
    </row>
    <row r="22" spans="1:15" x14ac:dyDescent="0.25">
      <c r="A22" s="17" t="s">
        <v>60</v>
      </c>
      <c r="B22" s="107">
        <v>2.9272727272727272</v>
      </c>
    </row>
    <row r="23" spans="1:15" x14ac:dyDescent="0.25">
      <c r="A23" s="17" t="s">
        <v>72</v>
      </c>
      <c r="B23" s="107">
        <v>3.0588235294117645</v>
      </c>
    </row>
    <row r="24" spans="1:15" x14ac:dyDescent="0.25">
      <c r="A24" s="17" t="s">
        <v>1007</v>
      </c>
      <c r="B24" s="107">
        <v>2.99</v>
      </c>
    </row>
    <row r="30" spans="1:15" ht="27.75" x14ac:dyDescent="0.4">
      <c r="D30" s="128" t="s">
        <v>1223</v>
      </c>
      <c r="E30" s="128"/>
      <c r="F30" s="128"/>
      <c r="G30" s="128"/>
      <c r="H30" s="128"/>
      <c r="I30" s="128"/>
      <c r="J30" s="128"/>
      <c r="K30" s="128"/>
    </row>
    <row r="32" spans="1:15" ht="26.25" x14ac:dyDescent="0.4">
      <c r="D32" s="157" t="s">
        <v>985</v>
      </c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</row>
    <row r="33" spans="4:21" ht="26.25" x14ac:dyDescent="0.4"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</row>
    <row r="34" spans="4:21" ht="20.25" x14ac:dyDescent="0.3">
      <c r="D34" s="64" t="s">
        <v>1224</v>
      </c>
      <c r="E34" s="64"/>
      <c r="F34" s="64"/>
      <c r="G34" s="64"/>
      <c r="H34" s="64"/>
      <c r="I34" s="64"/>
      <c r="J34" s="64"/>
      <c r="K34" s="64"/>
      <c r="L34" s="64"/>
    </row>
    <row r="35" spans="4:21" ht="20.25" x14ac:dyDescent="0.3">
      <c r="D35" s="64" t="s">
        <v>1225</v>
      </c>
      <c r="E35" s="64"/>
      <c r="F35" s="64"/>
      <c r="G35" s="64"/>
      <c r="H35" s="64"/>
      <c r="I35" s="64"/>
      <c r="J35" s="64"/>
      <c r="K35" s="64"/>
      <c r="L35" s="64"/>
    </row>
    <row r="37" spans="4:21" ht="23.25" x14ac:dyDescent="0.35">
      <c r="D37" s="151" t="s">
        <v>1226</v>
      </c>
      <c r="E37" s="151"/>
      <c r="F37" s="151"/>
      <c r="G37" s="151"/>
      <c r="H37" s="151"/>
      <c r="I37" s="151"/>
    </row>
    <row r="38" spans="4:21" ht="20.25" x14ac:dyDescent="0.3">
      <c r="D38" s="156" t="s">
        <v>1236</v>
      </c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</row>
    <row r="39" spans="4:21" ht="20.25" x14ac:dyDescent="0.3">
      <c r="D39" s="64" t="s">
        <v>1227</v>
      </c>
      <c r="E39" s="64"/>
      <c r="F39" s="64"/>
      <c r="G39" s="64"/>
      <c r="H39" s="64"/>
      <c r="I39" s="64"/>
      <c r="J39" s="64"/>
      <c r="K39" s="64"/>
      <c r="L39" s="64"/>
      <c r="M39" s="64"/>
    </row>
    <row r="40" spans="4:21" ht="20.25" x14ac:dyDescent="0.3">
      <c r="D40" s="64" t="s">
        <v>1228</v>
      </c>
      <c r="E40" s="64"/>
      <c r="F40" s="64"/>
      <c r="G40" s="64"/>
      <c r="H40" s="64"/>
      <c r="I40" s="64"/>
      <c r="J40" s="64"/>
      <c r="K40" s="64"/>
      <c r="L40" s="64"/>
      <c r="M40" s="64"/>
    </row>
    <row r="41" spans="4:21" ht="20.25" x14ac:dyDescent="0.3">
      <c r="D41" s="64"/>
      <c r="E41" s="64"/>
      <c r="F41" s="64"/>
      <c r="G41" s="64"/>
      <c r="H41" s="64"/>
      <c r="I41" s="64"/>
      <c r="J41" s="64"/>
      <c r="K41" s="64"/>
      <c r="L41" s="64"/>
      <c r="M41" s="64"/>
    </row>
    <row r="42" spans="4:21" ht="27.75" x14ac:dyDescent="0.4">
      <c r="D42" s="142" t="s">
        <v>1229</v>
      </c>
      <c r="E42" s="142"/>
      <c r="F42" s="142"/>
      <c r="G42" s="142"/>
      <c r="H42" s="142"/>
      <c r="I42" s="142"/>
      <c r="J42" s="142"/>
    </row>
    <row r="43" spans="4:21" ht="20.25" x14ac:dyDescent="0.3">
      <c r="D43" s="64" t="s">
        <v>1230</v>
      </c>
      <c r="E43" s="64"/>
      <c r="F43" s="64"/>
      <c r="G43" s="64"/>
      <c r="H43" s="64"/>
      <c r="I43" s="64"/>
      <c r="J43" s="64"/>
      <c r="K43" s="64"/>
      <c r="L43" s="64"/>
      <c r="M43" s="64"/>
    </row>
    <row r="44" spans="4:21" ht="20.25" x14ac:dyDescent="0.3">
      <c r="D44" s="64" t="s">
        <v>1231</v>
      </c>
      <c r="E44" s="64"/>
      <c r="F44" s="64"/>
      <c r="G44" s="64"/>
      <c r="H44" s="64"/>
      <c r="I44" s="64"/>
      <c r="J44" s="64"/>
      <c r="K44" s="64"/>
      <c r="L44" s="64"/>
      <c r="M44" s="64"/>
    </row>
    <row r="45" spans="4:21" ht="20.25" x14ac:dyDescent="0.3">
      <c r="D45" s="64" t="s">
        <v>1232</v>
      </c>
      <c r="E45" s="64"/>
      <c r="F45" s="64"/>
      <c r="G45" s="64"/>
      <c r="H45" s="64"/>
      <c r="I45" s="64"/>
      <c r="J45" s="64"/>
      <c r="K45" s="64"/>
      <c r="L45" s="64"/>
      <c r="M45" s="64"/>
    </row>
    <row r="47" spans="4:21" ht="23.25" x14ac:dyDescent="0.35">
      <c r="D47" s="151" t="s">
        <v>1233</v>
      </c>
      <c r="E47" s="151"/>
      <c r="F47" s="151"/>
      <c r="G47" s="151"/>
    </row>
    <row r="48" spans="4:21" ht="20.25" x14ac:dyDescent="0.3">
      <c r="D48" s="156" t="s">
        <v>1237</v>
      </c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</row>
    <row r="49" spans="4:16" ht="20.25" x14ac:dyDescent="0.3">
      <c r="D49" s="64" t="s">
        <v>1234</v>
      </c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</row>
    <row r="50" spans="4:16" ht="20.25" x14ac:dyDescent="0.3">
      <c r="D50" s="64" t="s">
        <v>1235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</row>
  </sheetData>
  <mergeCells count="7">
    <mergeCell ref="D42:J42"/>
    <mergeCell ref="D47:G47"/>
    <mergeCell ref="D48:U48"/>
    <mergeCell ref="D30:K30"/>
    <mergeCell ref="D32:O32"/>
    <mergeCell ref="D37:I37"/>
    <mergeCell ref="D38:P38"/>
  </mergeCells>
  <conditionalFormatting sqref="A3:B3 A4:A2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DEB6-7592-47E4-B05B-ABEA1EB625B3}">
  <dimension ref="A3:N53"/>
  <sheetViews>
    <sheetView topLeftCell="B1" workbookViewId="0">
      <selection activeCell="B4" sqref="B4:B10"/>
    </sheetView>
  </sheetViews>
  <sheetFormatPr defaultRowHeight="15" x14ac:dyDescent="0.25"/>
  <cols>
    <col min="1" max="1" width="12.7109375" bestFit="1" customWidth="1"/>
    <col min="2" max="2" width="27" bestFit="1" customWidth="1"/>
  </cols>
  <sheetData>
    <row r="3" spans="1:2" x14ac:dyDescent="0.25">
      <c r="A3" s="16" t="s">
        <v>139</v>
      </c>
      <c r="B3" s="4" t="s">
        <v>1010</v>
      </c>
    </row>
    <row r="4" spans="1:2" x14ac:dyDescent="0.25">
      <c r="A4" s="17" t="s">
        <v>137</v>
      </c>
      <c r="B4" s="111">
        <v>276564</v>
      </c>
    </row>
    <row r="5" spans="1:2" x14ac:dyDescent="0.25">
      <c r="A5" s="17" t="s">
        <v>130</v>
      </c>
      <c r="B5" s="111">
        <v>146991</v>
      </c>
    </row>
    <row r="6" spans="1:2" x14ac:dyDescent="0.25">
      <c r="A6" s="17" t="s">
        <v>132</v>
      </c>
      <c r="B6" s="111">
        <v>144240</v>
      </c>
    </row>
    <row r="7" spans="1:2" x14ac:dyDescent="0.25">
      <c r="A7" s="17" t="s">
        <v>128</v>
      </c>
      <c r="B7" s="111">
        <v>142422</v>
      </c>
    </row>
    <row r="8" spans="1:2" x14ac:dyDescent="0.25">
      <c r="A8" s="17" t="s">
        <v>134</v>
      </c>
      <c r="B8" s="111">
        <v>88312</v>
      </c>
    </row>
    <row r="9" spans="1:2" x14ac:dyDescent="0.25">
      <c r="A9" s="17" t="s">
        <v>1033</v>
      </c>
      <c r="B9" s="111">
        <v>1904</v>
      </c>
    </row>
    <row r="10" spans="1:2" x14ac:dyDescent="0.25">
      <c r="A10" s="17" t="s">
        <v>1007</v>
      </c>
      <c r="B10" s="111">
        <v>800433</v>
      </c>
    </row>
    <row r="36" spans="4:12" ht="20.25" x14ac:dyDescent="0.3">
      <c r="D36" s="74" t="s">
        <v>1327</v>
      </c>
      <c r="E36" s="74"/>
      <c r="F36" s="74"/>
      <c r="G36" s="74"/>
      <c r="H36" s="74"/>
      <c r="I36" s="74"/>
      <c r="J36" s="74"/>
      <c r="K36" s="74"/>
      <c r="L36" s="74"/>
    </row>
    <row r="37" spans="4:12" ht="20.25" x14ac:dyDescent="0.3">
      <c r="D37" s="74" t="s">
        <v>1328</v>
      </c>
      <c r="E37" s="74"/>
      <c r="F37" s="74"/>
      <c r="G37" s="74"/>
      <c r="H37" s="74"/>
      <c r="I37" s="74"/>
      <c r="J37" s="74"/>
      <c r="K37" s="74"/>
      <c r="L37" s="74"/>
    </row>
    <row r="39" spans="4:12" ht="23.25" x14ac:dyDescent="0.35">
      <c r="D39" s="151" t="s">
        <v>1345</v>
      </c>
      <c r="E39" s="151"/>
      <c r="F39" s="151"/>
      <c r="G39" s="151"/>
      <c r="H39" s="151"/>
      <c r="I39" s="151"/>
    </row>
    <row r="40" spans="4:12" ht="23.25" x14ac:dyDescent="0.35">
      <c r="D40" s="151" t="s">
        <v>1329</v>
      </c>
      <c r="E40" s="151"/>
      <c r="F40" s="151"/>
      <c r="G40" s="151"/>
      <c r="H40" s="151"/>
    </row>
    <row r="41" spans="4:12" ht="20.25" x14ac:dyDescent="0.3">
      <c r="D41" s="74" t="s">
        <v>1330</v>
      </c>
      <c r="E41" s="74"/>
      <c r="F41" s="74"/>
      <c r="G41" s="74"/>
      <c r="H41" s="74"/>
      <c r="I41" s="74"/>
      <c r="J41" s="74"/>
      <c r="K41" s="74"/>
    </row>
    <row r="42" spans="4:12" ht="20.25" x14ac:dyDescent="0.3">
      <c r="D42" s="74" t="s">
        <v>1331</v>
      </c>
      <c r="E42" s="74"/>
      <c r="F42" s="74"/>
      <c r="G42" s="74"/>
      <c r="H42" s="74"/>
      <c r="I42" s="74"/>
      <c r="J42" s="74"/>
      <c r="K42" s="74"/>
    </row>
    <row r="43" spans="4:12" ht="20.25" x14ac:dyDescent="0.3">
      <c r="D43" s="74" t="s">
        <v>1332</v>
      </c>
      <c r="E43" s="74"/>
      <c r="F43" s="74"/>
      <c r="G43" s="74"/>
      <c r="H43" s="74"/>
      <c r="I43" s="74"/>
      <c r="J43" s="74"/>
      <c r="K43" s="74"/>
    </row>
    <row r="44" spans="4:12" ht="20.25" x14ac:dyDescent="0.3">
      <c r="D44" s="74" t="s">
        <v>1333</v>
      </c>
      <c r="E44" s="74"/>
      <c r="F44" s="74"/>
      <c r="G44" s="74"/>
      <c r="H44" s="74"/>
      <c r="I44" s="74"/>
      <c r="J44" s="74"/>
      <c r="K44" s="74"/>
    </row>
    <row r="46" spans="4:12" ht="26.25" x14ac:dyDescent="0.4">
      <c r="D46" s="124" t="s">
        <v>1334</v>
      </c>
      <c r="E46" s="124"/>
      <c r="F46" s="124"/>
      <c r="G46" s="124"/>
      <c r="H46" s="124"/>
      <c r="I46" s="124"/>
    </row>
    <row r="47" spans="4:12" ht="20.25" x14ac:dyDescent="0.3">
      <c r="D47" s="74" t="s">
        <v>1335</v>
      </c>
      <c r="E47" s="74"/>
      <c r="F47" s="74"/>
      <c r="G47" s="74"/>
      <c r="H47" s="74"/>
      <c r="I47" s="74"/>
      <c r="J47" s="74"/>
      <c r="K47" s="74"/>
      <c r="L47" s="74"/>
    </row>
    <row r="48" spans="4:12" ht="20.25" x14ac:dyDescent="0.3">
      <c r="D48" s="74" t="s">
        <v>1336</v>
      </c>
      <c r="E48" s="74"/>
      <c r="F48" s="74"/>
      <c r="G48" s="74"/>
      <c r="H48" s="74"/>
      <c r="I48" s="74"/>
      <c r="J48" s="74"/>
      <c r="K48" s="74"/>
      <c r="L48" s="74"/>
    </row>
    <row r="50" spans="4:14" ht="30.75" x14ac:dyDescent="0.45">
      <c r="D50" s="129" t="s">
        <v>1337</v>
      </c>
      <c r="E50" s="129"/>
      <c r="F50" s="129"/>
      <c r="G50" s="129"/>
      <c r="H50" s="129"/>
      <c r="I50" s="129"/>
      <c r="J50" s="129"/>
      <c r="K50" s="129"/>
    </row>
    <row r="51" spans="4:14" ht="20.25" x14ac:dyDescent="0.3">
      <c r="D51" s="74" t="s">
        <v>1338</v>
      </c>
      <c r="E51" s="74"/>
      <c r="F51" s="74"/>
      <c r="G51" s="74"/>
      <c r="H51" s="74"/>
      <c r="I51" s="74"/>
      <c r="J51" s="74"/>
      <c r="K51" s="74"/>
      <c r="L51" s="74"/>
      <c r="M51" s="74"/>
      <c r="N51" s="74"/>
    </row>
    <row r="52" spans="4:14" ht="20.25" x14ac:dyDescent="0.3">
      <c r="D52" s="74" t="s">
        <v>1339</v>
      </c>
      <c r="E52" s="74"/>
      <c r="F52" s="74"/>
      <c r="G52" s="74"/>
      <c r="H52" s="74"/>
      <c r="I52" s="74"/>
      <c r="J52" s="74"/>
      <c r="K52" s="74"/>
      <c r="L52" s="74"/>
      <c r="M52" s="74"/>
      <c r="N52" s="74"/>
    </row>
    <row r="53" spans="4:14" ht="20.25" x14ac:dyDescent="0.3"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</row>
  </sheetData>
  <mergeCells count="4">
    <mergeCell ref="D50:K50"/>
    <mergeCell ref="D39:I39"/>
    <mergeCell ref="D40:H40"/>
    <mergeCell ref="D46:I46"/>
  </mergeCells>
  <conditionalFormatting sqref="A3:B3 A4:A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F989"/>
  <sheetViews>
    <sheetView topLeftCell="N233" workbookViewId="0">
      <selection activeCell="P233" sqref="P233"/>
    </sheetView>
  </sheetViews>
  <sheetFormatPr defaultColWidth="8.85546875" defaultRowHeight="15" x14ac:dyDescent="0.25"/>
  <cols>
    <col min="2" max="2" width="11.85546875" bestFit="1" customWidth="1"/>
    <col min="3" max="3" width="13.85546875" bestFit="1" customWidth="1"/>
    <col min="4" max="4" width="23.7109375" bestFit="1" customWidth="1"/>
    <col min="5" max="5" width="23" bestFit="1" customWidth="1"/>
    <col min="6" max="6" width="16.140625" bestFit="1" customWidth="1"/>
    <col min="7" max="7" width="23.42578125" bestFit="1" customWidth="1"/>
    <col min="8" max="8" width="23.5703125" bestFit="1" customWidth="1"/>
    <col min="9" max="9" width="15.140625" bestFit="1" customWidth="1"/>
    <col min="10" max="10" width="21.5703125" bestFit="1" customWidth="1"/>
    <col min="11" max="11" width="33.7109375" bestFit="1" customWidth="1"/>
    <col min="12" max="12" width="12.42578125" bestFit="1" customWidth="1"/>
    <col min="13" max="13" width="22.42578125" bestFit="1" customWidth="1"/>
    <col min="14" max="14" width="49.5703125" bestFit="1" customWidth="1"/>
    <col min="15" max="15" width="30.140625" bestFit="1" customWidth="1"/>
    <col min="16" max="16" width="44.28515625" bestFit="1" customWidth="1"/>
    <col min="17" max="17" width="15.28515625" bestFit="1" customWidth="1"/>
  </cols>
  <sheetData>
    <row r="3" spans="2:17" ht="15.75" thickBot="1" x14ac:dyDescent="0.3">
      <c r="B3" s="42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19" t="s">
        <v>5</v>
      </c>
      <c r="H3" s="19" t="s">
        <v>6</v>
      </c>
      <c r="I3" s="19" t="s">
        <v>7</v>
      </c>
      <c r="J3" s="34" t="s">
        <v>1023</v>
      </c>
      <c r="K3" s="34" t="s">
        <v>1025</v>
      </c>
      <c r="L3" s="34" t="s">
        <v>1026</v>
      </c>
      <c r="M3" s="32" t="s">
        <v>1024</v>
      </c>
      <c r="N3" s="48" t="s">
        <v>1030</v>
      </c>
      <c r="O3" s="48" t="s">
        <v>973</v>
      </c>
      <c r="P3" s="48" t="s">
        <v>1035</v>
      </c>
      <c r="Q3" s="48" t="s">
        <v>139</v>
      </c>
    </row>
    <row r="4" spans="2:17" ht="16.5" thickTop="1" thickBot="1" x14ac:dyDescent="0.3">
      <c r="B4" s="43">
        <v>1</v>
      </c>
      <c r="C4" s="21">
        <v>300</v>
      </c>
      <c r="D4" s="20">
        <v>103</v>
      </c>
      <c r="E4" s="20">
        <v>4</v>
      </c>
      <c r="F4" s="20">
        <v>412</v>
      </c>
      <c r="G4" s="51">
        <v>45187</v>
      </c>
      <c r="H4" s="20" t="s">
        <v>8</v>
      </c>
      <c r="I4" s="20">
        <v>315</v>
      </c>
      <c r="J4" s="35" t="str">
        <f>VLOOKUP(C4,товар!$B$3:$D$435,2,FALSE)</f>
        <v>Сахар</v>
      </c>
      <c r="K4" s="112">
        <f t="shared" ref="K4:K12" si="0">IFERROR(AVERAGEIF($J$4:$J$989, J4, D4:D989), "Ошибка")</f>
        <v>258.19298245614033</v>
      </c>
      <c r="L4" s="40">
        <f>IFERROR(D4/K4-1, "Ошибка")</f>
        <v>-0.60107358836719438</v>
      </c>
      <c r="M4" s="36" t="str">
        <f>VLOOKUP(C4,товар!$B$3:$D$435,3,FALSE)</f>
        <v>Продимекс</v>
      </c>
      <c r="N4" s="67">
        <f t="shared" ref="N4:N67" si="1">AVERAGEIFS($D$4:$D$989,$J$4:$J$989,J4,$M$4:$M$989,M4)</f>
        <v>240.5</v>
      </c>
      <c r="O4" s="54">
        <f>VLOOKUP(I4,клиенты!B3:$H$419,5,FALSE)</f>
        <v>44747</v>
      </c>
      <c r="P4">
        <f t="shared" ref="P4:P59" si="2">G4-O4</f>
        <v>440</v>
      </c>
      <c r="Q4" s="72" t="str">
        <f>VLOOKUP(I4,клиенты!$B$3:$J$419,7,FALSE)</f>
        <v>Россия</v>
      </c>
    </row>
    <row r="5" spans="2:17" ht="16.5" thickTop="1" thickBot="1" x14ac:dyDescent="0.3">
      <c r="B5" s="44">
        <v>2</v>
      </c>
      <c r="C5" s="22">
        <v>486</v>
      </c>
      <c r="D5" s="22">
        <v>296</v>
      </c>
      <c r="E5" s="22">
        <v>3</v>
      </c>
      <c r="F5" s="22">
        <v>888</v>
      </c>
      <c r="G5" s="52">
        <v>45083</v>
      </c>
      <c r="H5" s="22" t="s">
        <v>9</v>
      </c>
      <c r="I5" s="22">
        <v>253</v>
      </c>
      <c r="J5" s="37" t="str">
        <f>VLOOKUP(C5,товар!$B$3:$D$435,2,FALSE)</f>
        <v>Соль</v>
      </c>
      <c r="K5" s="112">
        <f t="shared" si="0"/>
        <v>250.51923076923077</v>
      </c>
      <c r="L5" s="40">
        <f t="shared" ref="L5:L59" si="3">IFERROR(D5/K5-1, "Ошибка")</f>
        <v>0.18154601980502028</v>
      </c>
      <c r="M5" s="33" t="str">
        <f>VLOOKUP(C5,товар!$B$3:$D$435,3,FALSE)</f>
        <v>Илецкая</v>
      </c>
      <c r="N5" s="67">
        <f t="shared" si="1"/>
        <v>238.16666666666666</v>
      </c>
      <c r="O5" s="54">
        <f>VLOOKUP(I5,клиенты!B4:$H$419,5,FALSE)</f>
        <v>44748</v>
      </c>
      <c r="P5">
        <f t="shared" si="2"/>
        <v>335</v>
      </c>
      <c r="Q5" s="72" t="str">
        <f>VLOOKUP(I5,клиенты!$B$3:$J$419,7,FALSE)</f>
        <v>Украина</v>
      </c>
    </row>
    <row r="6" spans="2:17" ht="16.5" thickTop="1" thickBot="1" x14ac:dyDescent="0.3">
      <c r="B6" s="43">
        <v>3</v>
      </c>
      <c r="C6" s="20">
        <v>76</v>
      </c>
      <c r="D6" s="20">
        <v>139</v>
      </c>
      <c r="E6" s="20">
        <v>5</v>
      </c>
      <c r="F6" s="20">
        <v>695</v>
      </c>
      <c r="G6" s="51">
        <v>45363</v>
      </c>
      <c r="H6" s="20" t="s">
        <v>10</v>
      </c>
      <c r="I6" s="20">
        <v>12</v>
      </c>
      <c r="J6" s="38" t="str">
        <f>VLOOKUP(C6,товар!$B$3:$D$435,2,FALSE)</f>
        <v>Печенье</v>
      </c>
      <c r="K6" s="112">
        <f t="shared" si="0"/>
        <v>244.65957446808511</v>
      </c>
      <c r="L6" s="40">
        <f t="shared" si="3"/>
        <v>-0.43186364031654922</v>
      </c>
      <c r="M6" s="39" t="str">
        <f>VLOOKUP(C6,товар!$B$3:$D$435,3,FALSE)</f>
        <v>Юбилейное</v>
      </c>
      <c r="N6" s="67">
        <f t="shared" si="1"/>
        <v>232.44444444444446</v>
      </c>
      <c r="O6" s="54">
        <f>VLOOKUP(I6,клиенты!B5:$H$419,5,FALSE)</f>
        <v>44749</v>
      </c>
      <c r="P6">
        <f t="shared" si="2"/>
        <v>614</v>
      </c>
      <c r="Q6" s="72" t="str">
        <f>VLOOKUP(I6,клиенты!$B$3:$J$419,7,FALSE)</f>
        <v>Россия</v>
      </c>
    </row>
    <row r="7" spans="2:17" ht="16.5" thickTop="1" thickBot="1" x14ac:dyDescent="0.3">
      <c r="B7" s="44">
        <v>4</v>
      </c>
      <c r="C7" s="22">
        <v>240</v>
      </c>
      <c r="D7" s="22">
        <v>141</v>
      </c>
      <c r="E7" s="22">
        <v>5</v>
      </c>
      <c r="F7" s="22">
        <v>705</v>
      </c>
      <c r="G7" s="52">
        <v>45262</v>
      </c>
      <c r="H7" s="22" t="s">
        <v>11</v>
      </c>
      <c r="I7" s="22">
        <v>116</v>
      </c>
      <c r="J7" s="37" t="str">
        <f>VLOOKUP(C7,товар!$B$3:$D$435,2,FALSE)</f>
        <v>Макароны</v>
      </c>
      <c r="K7" s="112">
        <f t="shared" si="0"/>
        <v>298.57831325301203</v>
      </c>
      <c r="L7" s="40">
        <f t="shared" si="3"/>
        <v>-0.52776208538455327</v>
      </c>
      <c r="M7" s="33" t="str">
        <f>VLOOKUP(C7,товар!$B$3:$D$435,3,FALSE)</f>
        <v>Борилла</v>
      </c>
      <c r="N7" s="67">
        <f t="shared" si="1"/>
        <v>240.88888888888889</v>
      </c>
      <c r="O7" s="54">
        <f>VLOOKUP(I7,клиенты!B6:$H$419,5,FALSE)</f>
        <v>44750</v>
      </c>
      <c r="P7">
        <f t="shared" si="2"/>
        <v>512</v>
      </c>
      <c r="Q7" s="72" t="str">
        <f>VLOOKUP(I7,клиенты!$B$3:$J$419,7,FALSE)</f>
        <v>Узбекистан</v>
      </c>
    </row>
    <row r="8" spans="2:17" ht="16.5" thickTop="1" thickBot="1" x14ac:dyDescent="0.3">
      <c r="B8" s="43">
        <v>5</v>
      </c>
      <c r="C8" s="20">
        <v>32</v>
      </c>
      <c r="D8" s="20">
        <v>123</v>
      </c>
      <c r="E8" s="20">
        <v>2</v>
      </c>
      <c r="F8" s="20">
        <v>246</v>
      </c>
      <c r="G8" s="51">
        <v>45151</v>
      </c>
      <c r="H8" s="20" t="s">
        <v>12</v>
      </c>
      <c r="I8" s="20">
        <v>471</v>
      </c>
      <c r="J8" s="38" t="str">
        <f>VLOOKUP(C8,товар!$B$3:$D$435,2,FALSE)</f>
        <v>Овощи</v>
      </c>
      <c r="K8" s="112">
        <f t="shared" si="0"/>
        <v>275.95121951219511</v>
      </c>
      <c r="L8" s="40">
        <f t="shared" si="3"/>
        <v>-0.5542690471981615</v>
      </c>
      <c r="M8" s="39" t="str">
        <f>VLOOKUP(C8,товар!$B$3:$D$435,3,FALSE)</f>
        <v>Зеленая грядка</v>
      </c>
      <c r="N8" s="67">
        <f t="shared" si="1"/>
        <v>159.19999999999999</v>
      </c>
      <c r="O8" s="54">
        <f>VLOOKUP(I8,клиенты!B7:$H$419,5,FALSE)</f>
        <v>44751</v>
      </c>
      <c r="P8">
        <f t="shared" si="2"/>
        <v>400</v>
      </c>
      <c r="Q8" s="72" t="str">
        <f>VLOOKUP(I8,клиенты!$B$3:$J$419,7,FALSE)</f>
        <v>Украина</v>
      </c>
    </row>
    <row r="9" spans="2:17" ht="16.5" thickTop="1" thickBot="1" x14ac:dyDescent="0.3">
      <c r="B9" s="44">
        <v>6</v>
      </c>
      <c r="C9" s="22">
        <v>162</v>
      </c>
      <c r="D9" s="22">
        <v>452</v>
      </c>
      <c r="E9" s="22">
        <v>2</v>
      </c>
      <c r="F9" s="22">
        <v>904</v>
      </c>
      <c r="G9" s="52">
        <v>45281</v>
      </c>
      <c r="H9" s="22" t="s">
        <v>8</v>
      </c>
      <c r="I9" s="22">
        <v>374</v>
      </c>
      <c r="J9" s="37" t="str">
        <f>VLOOKUP(C9,товар!$B$3:$D$435,2,FALSE)</f>
        <v>Сок</v>
      </c>
      <c r="K9" s="112">
        <f t="shared" si="0"/>
        <v>253.44827586206895</v>
      </c>
      <c r="L9" s="40">
        <f t="shared" si="3"/>
        <v>0.78340136054421783</v>
      </c>
      <c r="M9" s="33" t="str">
        <f>VLOOKUP(C9,товар!$B$3:$D$435,3,FALSE)</f>
        <v>Фруктовый сад</v>
      </c>
      <c r="N9" s="67">
        <f t="shared" si="1"/>
        <v>281.96875</v>
      </c>
      <c r="O9" s="54">
        <f>VLOOKUP(I9,клиенты!B8:$H$419,5,FALSE)</f>
        <v>44752</v>
      </c>
      <c r="P9">
        <f t="shared" si="2"/>
        <v>529</v>
      </c>
      <c r="Q9" s="72" t="str">
        <f>VLOOKUP(I9,клиенты!$B$3:$J$419,7,FALSE)</f>
        <v>Украина</v>
      </c>
    </row>
    <row r="10" spans="2:17" ht="16.5" thickTop="1" thickBot="1" x14ac:dyDescent="0.3">
      <c r="B10" s="43">
        <v>7</v>
      </c>
      <c r="C10" s="20">
        <v>323</v>
      </c>
      <c r="D10" s="20">
        <v>149</v>
      </c>
      <c r="E10" s="20">
        <v>5</v>
      </c>
      <c r="F10" s="20">
        <v>745</v>
      </c>
      <c r="G10" s="51">
        <v>45349</v>
      </c>
      <c r="H10" s="20" t="s">
        <v>13</v>
      </c>
      <c r="I10" s="20">
        <v>477</v>
      </c>
      <c r="J10" s="38" t="str">
        <f>VLOOKUP(C10,товар!$B$3:$D$435,2,FALSE)</f>
        <v>Рыба</v>
      </c>
      <c r="K10" s="112">
        <f t="shared" si="0"/>
        <v>244.87179487179486</v>
      </c>
      <c r="L10" s="40">
        <f t="shared" si="3"/>
        <v>-0.39151832460732983</v>
      </c>
      <c r="M10" s="39" t="str">
        <f>VLOOKUP(C10,товар!$B$3:$D$435,3,FALSE)</f>
        <v>Меридиан</v>
      </c>
      <c r="N10" s="67">
        <f t="shared" si="1"/>
        <v>260.64705882352939</v>
      </c>
      <c r="O10" s="54">
        <f>VLOOKUP(I10,клиенты!B9:$H$419,5,FALSE)</f>
        <v>44753</v>
      </c>
      <c r="P10">
        <f t="shared" si="2"/>
        <v>596</v>
      </c>
      <c r="Q10" s="72" t="str">
        <f>VLOOKUP(I10,клиенты!$B$3:$J$419,7,FALSE)</f>
        <v>Беларусь</v>
      </c>
    </row>
    <row r="11" spans="2:17" ht="16.5" thickTop="1" thickBot="1" x14ac:dyDescent="0.3">
      <c r="B11" s="44">
        <v>8</v>
      </c>
      <c r="C11" s="22">
        <v>60</v>
      </c>
      <c r="D11" s="22">
        <v>489</v>
      </c>
      <c r="E11" s="22">
        <v>4</v>
      </c>
      <c r="F11" s="22">
        <v>1956</v>
      </c>
      <c r="G11" s="52">
        <v>45327</v>
      </c>
      <c r="H11" s="22" t="s">
        <v>14</v>
      </c>
      <c r="I11" s="22">
        <v>335</v>
      </c>
      <c r="J11" s="37" t="str">
        <f>VLOOKUP(C11,товар!$B$3:$D$435,2,FALSE)</f>
        <v>Кофе</v>
      </c>
      <c r="K11" s="112">
        <f t="shared" si="0"/>
        <v>249.0952380952381</v>
      </c>
      <c r="L11" s="40">
        <f t="shared" si="3"/>
        <v>0.9631045689160771</v>
      </c>
      <c r="M11" s="33" t="str">
        <f>VLOOKUP(C11,товар!$B$3:$D$435,3,FALSE)</f>
        <v>Jacobs</v>
      </c>
      <c r="N11" s="67">
        <f t="shared" si="1"/>
        <v>276.21052631578948</v>
      </c>
      <c r="O11" s="54">
        <f>VLOOKUP(I11,клиенты!B10:$H$419,5,FALSE)</f>
        <v>44754</v>
      </c>
      <c r="P11">
        <f t="shared" si="2"/>
        <v>573</v>
      </c>
      <c r="Q11" s="72" t="str">
        <f>VLOOKUP(I11,клиенты!$B$3:$J$419,7,FALSE)</f>
        <v>Таджикистан</v>
      </c>
    </row>
    <row r="12" spans="2:17" ht="16.5" thickTop="1" thickBot="1" x14ac:dyDescent="0.3">
      <c r="B12" s="43">
        <v>9</v>
      </c>
      <c r="C12" s="20">
        <v>401</v>
      </c>
      <c r="D12" s="20">
        <v>416</v>
      </c>
      <c r="E12" s="20">
        <v>5</v>
      </c>
      <c r="F12" s="20">
        <v>2080</v>
      </c>
      <c r="G12" s="51">
        <v>45376</v>
      </c>
      <c r="H12" s="20" t="s">
        <v>15</v>
      </c>
      <c r="I12" s="20">
        <v>350</v>
      </c>
      <c r="J12" s="38" t="str">
        <f>VLOOKUP(C12,товар!$B$3:$D$435,2,FALSE)</f>
        <v>Чай</v>
      </c>
      <c r="K12" s="112">
        <f t="shared" si="0"/>
        <v>274.03846153846155</v>
      </c>
      <c r="L12" s="40">
        <f t="shared" si="3"/>
        <v>0.51803508771929829</v>
      </c>
      <c r="M12" s="39" t="str">
        <f>VLOOKUP(C12,товар!$B$3:$D$435,3,FALSE)</f>
        <v>Greenfield</v>
      </c>
      <c r="N12" s="67">
        <f t="shared" si="1"/>
        <v>301.25</v>
      </c>
      <c r="O12" s="54">
        <f>VLOOKUP(I12,клиенты!B11:$H$419,5,FALSE)</f>
        <v>44755</v>
      </c>
      <c r="P12">
        <f t="shared" si="2"/>
        <v>621</v>
      </c>
      <c r="Q12" s="72" t="str">
        <f>VLOOKUP(I12,клиенты!$B$3:$J$419,7,FALSE)</f>
        <v>Россия</v>
      </c>
    </row>
    <row r="13" spans="2:17" ht="16.5" thickTop="1" thickBot="1" x14ac:dyDescent="0.3">
      <c r="B13" s="43">
        <v>11</v>
      </c>
      <c r="C13" s="20">
        <v>217</v>
      </c>
      <c r="D13" s="20">
        <v>296</v>
      </c>
      <c r="E13" s="20">
        <v>2</v>
      </c>
      <c r="F13" s="20">
        <v>592</v>
      </c>
      <c r="G13" s="51">
        <v>45136</v>
      </c>
      <c r="H13" s="20" t="s">
        <v>13</v>
      </c>
      <c r="I13" s="20">
        <v>495</v>
      </c>
      <c r="J13" s="38" t="str">
        <f>VLOOKUP(C13,товар!$B$3:$D$435,2,FALSE)</f>
        <v>Мясо</v>
      </c>
      <c r="K13" s="112">
        <f>IFERROR(AVERAGEIF($J$4:$J$989, J13, D13:D999), "Ошибка")</f>
        <v>274.42592592592592</v>
      </c>
      <c r="L13" s="40">
        <f t="shared" si="3"/>
        <v>7.8615291180241575E-2</v>
      </c>
      <c r="M13" s="39" t="str">
        <f>VLOOKUP(C13,товар!$B$3:$D$435,3,FALSE)</f>
        <v>Агрокомплекс</v>
      </c>
      <c r="N13" s="67">
        <f t="shared" si="1"/>
        <v>311.2</v>
      </c>
      <c r="O13" s="54">
        <f>VLOOKUP(I13,клиенты!B13:$H$419,5,FALSE)</f>
        <v>44757</v>
      </c>
      <c r="P13">
        <f t="shared" si="2"/>
        <v>379</v>
      </c>
      <c r="Q13" s="72" t="str">
        <f>VLOOKUP(I13,клиенты!$B$3:$J$419,7,FALSE)</f>
        <v>Россия</v>
      </c>
    </row>
    <row r="14" spans="2:17" ht="16.5" thickTop="1" thickBot="1" x14ac:dyDescent="0.3">
      <c r="B14" s="43">
        <v>13</v>
      </c>
      <c r="C14" s="20">
        <v>284</v>
      </c>
      <c r="D14" s="20">
        <v>213</v>
      </c>
      <c r="E14" s="20">
        <v>3</v>
      </c>
      <c r="F14" s="20">
        <v>639</v>
      </c>
      <c r="G14" s="51">
        <v>45266</v>
      </c>
      <c r="H14" s="20" t="s">
        <v>10</v>
      </c>
      <c r="I14" s="20">
        <v>332</v>
      </c>
      <c r="J14" s="38" t="str">
        <f>VLOOKUP(C14,товар!$B$3:$D$435,2,FALSE)</f>
        <v>Мясо</v>
      </c>
      <c r="K14" s="112">
        <f t="shared" ref="K14:K19" si="4">IFERROR(AVERAGEIF($J$4:$J$989, J14, D14:D1001), "Ошибка")</f>
        <v>286.03703703703701</v>
      </c>
      <c r="L14" s="40">
        <f t="shared" si="3"/>
        <v>-0.25534118865725752</v>
      </c>
      <c r="M14" s="39" t="str">
        <f>VLOOKUP(C14,товар!$B$3:$D$435,3,FALSE)</f>
        <v>Сава</v>
      </c>
      <c r="N14" s="67">
        <f t="shared" si="1"/>
        <v>217.46666666666667</v>
      </c>
      <c r="O14" s="54">
        <f>VLOOKUP(I14,клиенты!B15:$H$419,5,FALSE)</f>
        <v>44759</v>
      </c>
      <c r="P14">
        <f t="shared" si="2"/>
        <v>507</v>
      </c>
      <c r="Q14" s="72" t="str">
        <f>VLOOKUP(I14,клиенты!$B$3:$J$419,7,FALSE)</f>
        <v>Таджикистан</v>
      </c>
    </row>
    <row r="15" spans="2:17" ht="16.5" thickTop="1" thickBot="1" x14ac:dyDescent="0.3">
      <c r="B15" s="44">
        <v>14</v>
      </c>
      <c r="C15" s="22">
        <v>116</v>
      </c>
      <c r="D15" s="22">
        <v>190</v>
      </c>
      <c r="E15" s="22">
        <v>4</v>
      </c>
      <c r="F15" s="22">
        <v>760</v>
      </c>
      <c r="G15" s="52">
        <v>45133</v>
      </c>
      <c r="H15" s="22" t="s">
        <v>11</v>
      </c>
      <c r="I15" s="22">
        <v>414</v>
      </c>
      <c r="J15" s="37" t="str">
        <f>VLOOKUP(C15,товар!$B$3:$D$435,2,FALSE)</f>
        <v>Соль</v>
      </c>
      <c r="K15" s="112">
        <f t="shared" si="4"/>
        <v>262.86538461538464</v>
      </c>
      <c r="L15" s="40">
        <f t="shared" si="3"/>
        <v>-0.27719657619430838</v>
      </c>
      <c r="M15" s="33" t="str">
        <f>VLOOKUP(C15,товар!$B$3:$D$435,3,FALSE)</f>
        <v>Экстра</v>
      </c>
      <c r="N15" s="67">
        <f t="shared" si="1"/>
        <v>337.58333333333331</v>
      </c>
      <c r="O15" s="54">
        <f>VLOOKUP(I15,клиенты!B16:$H$419,5,FALSE)</f>
        <v>44760</v>
      </c>
      <c r="P15">
        <f t="shared" si="2"/>
        <v>373</v>
      </c>
      <c r="Q15" s="72" t="str">
        <f>VLOOKUP(I15,клиенты!$B$3:$J$419,7,FALSE)</f>
        <v>Беларусь</v>
      </c>
    </row>
    <row r="16" spans="2:17" ht="16.5" thickTop="1" thickBot="1" x14ac:dyDescent="0.3">
      <c r="B16" s="43">
        <v>15</v>
      </c>
      <c r="C16" s="20">
        <v>378</v>
      </c>
      <c r="D16" s="20">
        <v>237</v>
      </c>
      <c r="E16" s="20">
        <v>1</v>
      </c>
      <c r="F16" s="20">
        <v>237</v>
      </c>
      <c r="G16" s="51">
        <v>44972</v>
      </c>
      <c r="H16" s="20" t="s">
        <v>13</v>
      </c>
      <c r="I16" s="20">
        <v>236</v>
      </c>
      <c r="J16" s="38" t="str">
        <f>VLOOKUP(C16,товар!$B$3:$D$435,2,FALSE)</f>
        <v>Сок</v>
      </c>
      <c r="K16" s="112">
        <f t="shared" si="4"/>
        <v>263.43103448275861</v>
      </c>
      <c r="L16" s="40">
        <f t="shared" si="3"/>
        <v>-0.10033379147849986</v>
      </c>
      <c r="M16" s="39" t="str">
        <f>VLOOKUP(C16,товар!$B$3:$D$435,3,FALSE)</f>
        <v>Фруктовый сад</v>
      </c>
      <c r="N16" s="67">
        <f t="shared" si="1"/>
        <v>281.96875</v>
      </c>
      <c r="O16" s="54">
        <f>VLOOKUP(I16,клиенты!B17:$H$419,5,FALSE)</f>
        <v>44761</v>
      </c>
      <c r="P16">
        <f t="shared" si="2"/>
        <v>211</v>
      </c>
      <c r="Q16" s="72" t="str">
        <f>VLOOKUP(I16,клиенты!$B$3:$J$419,7,FALSE)</f>
        <v>Таджикистан</v>
      </c>
    </row>
    <row r="17" spans="2:24" ht="16.5" thickTop="1" thickBot="1" x14ac:dyDescent="0.3">
      <c r="B17" s="44">
        <v>16</v>
      </c>
      <c r="C17" s="22">
        <v>299</v>
      </c>
      <c r="D17" s="22">
        <v>178</v>
      </c>
      <c r="E17" s="22">
        <v>3</v>
      </c>
      <c r="F17" s="22">
        <v>534</v>
      </c>
      <c r="G17" s="52">
        <v>44980</v>
      </c>
      <c r="H17" s="22" t="s">
        <v>14</v>
      </c>
      <c r="I17" s="22">
        <v>164</v>
      </c>
      <c r="J17" s="37" t="str">
        <f>VLOOKUP(C17,товар!$B$3:$D$435,2,FALSE)</f>
        <v>Чай</v>
      </c>
      <c r="K17" s="112">
        <f t="shared" si="4"/>
        <v>277.01923076923077</v>
      </c>
      <c r="L17" s="40">
        <f t="shared" si="3"/>
        <v>-0.35744533148212432</v>
      </c>
      <c r="M17" s="33" t="str">
        <f>VLOOKUP(C17,товар!$B$3:$D$435,3,FALSE)</f>
        <v>Lipton</v>
      </c>
      <c r="N17" s="67">
        <f t="shared" si="1"/>
        <v>267.22222222222223</v>
      </c>
      <c r="O17" s="54">
        <f>VLOOKUP(I17,клиенты!B18:$H$419,5,FALSE)</f>
        <v>44762</v>
      </c>
      <c r="P17">
        <f t="shared" si="2"/>
        <v>218</v>
      </c>
      <c r="Q17" s="72" t="str">
        <f>VLOOKUP(I17,клиенты!$B$3:$J$419,7,FALSE)</f>
        <v>Украина</v>
      </c>
    </row>
    <row r="18" spans="2:24" ht="16.5" thickTop="1" thickBot="1" x14ac:dyDescent="0.3">
      <c r="B18" s="43">
        <v>17</v>
      </c>
      <c r="C18" s="20">
        <v>359</v>
      </c>
      <c r="D18" s="20">
        <v>320</v>
      </c>
      <c r="E18" s="20">
        <v>5</v>
      </c>
      <c r="F18" s="20">
        <v>1600</v>
      </c>
      <c r="G18" s="51">
        <v>45216</v>
      </c>
      <c r="H18" s="20" t="s">
        <v>16</v>
      </c>
      <c r="I18" s="20">
        <v>490</v>
      </c>
      <c r="J18" s="38" t="str">
        <f>VLOOKUP(C18,товар!$B$3:$D$435,2,FALSE)</f>
        <v>Мясо</v>
      </c>
      <c r="K18" s="112">
        <f t="shared" si="4"/>
        <v>255.30188679245282</v>
      </c>
      <c r="L18" s="40">
        <f t="shared" si="3"/>
        <v>0.25341807700835117</v>
      </c>
      <c r="M18" s="39" t="str">
        <f>VLOOKUP(C18,товар!$B$3:$D$435,3,FALSE)</f>
        <v>Мираторг</v>
      </c>
      <c r="N18" s="67">
        <f t="shared" si="1"/>
        <v>316.58333333333331</v>
      </c>
      <c r="O18" s="54">
        <f>VLOOKUP(I18,клиенты!B19:$H$419,5,FALSE)</f>
        <v>44763</v>
      </c>
      <c r="P18">
        <f t="shared" si="2"/>
        <v>453</v>
      </c>
      <c r="Q18" s="72" t="str">
        <f>VLOOKUP(I18,клиенты!$B$3:$J$419,7,FALSE)</f>
        <v>Беларусь</v>
      </c>
    </row>
    <row r="19" spans="2:24" ht="16.5" thickTop="1" thickBot="1" x14ac:dyDescent="0.3">
      <c r="B19" s="44">
        <v>18</v>
      </c>
      <c r="C19" s="22">
        <v>337</v>
      </c>
      <c r="D19" s="22">
        <v>419</v>
      </c>
      <c r="E19" s="22">
        <v>2</v>
      </c>
      <c r="F19" s="22">
        <v>838</v>
      </c>
      <c r="G19" s="52">
        <v>45116</v>
      </c>
      <c r="H19" s="22" t="s">
        <v>10</v>
      </c>
      <c r="I19" s="22">
        <v>223</v>
      </c>
      <c r="J19" s="37" t="str">
        <f>VLOOKUP(C19,товар!$B$3:$D$435,2,FALSE)</f>
        <v>Макароны</v>
      </c>
      <c r="K19" s="112">
        <f t="shared" si="4"/>
        <v>241.28395061728395</v>
      </c>
      <c r="L19" s="40">
        <f t="shared" si="3"/>
        <v>0.7365431846090873</v>
      </c>
      <c r="M19" s="33" t="str">
        <f>VLOOKUP(C19,товар!$B$3:$D$435,3,FALSE)</f>
        <v>Паста Зара</v>
      </c>
      <c r="N19" s="67">
        <f t="shared" si="1"/>
        <v>276.67567567567568</v>
      </c>
      <c r="O19" s="54">
        <f>VLOOKUP(I19,клиенты!B20:$H$419,5,FALSE)</f>
        <v>44764</v>
      </c>
      <c r="P19">
        <f t="shared" si="2"/>
        <v>352</v>
      </c>
      <c r="Q19" s="72" t="str">
        <f>VLOOKUP(I19,клиенты!$B$3:$J$419,7,FALSE)</f>
        <v>Беларусь</v>
      </c>
    </row>
    <row r="20" spans="2:24" ht="16.5" thickTop="1" thickBot="1" x14ac:dyDescent="0.3">
      <c r="B20" s="44">
        <v>20</v>
      </c>
      <c r="C20" s="22">
        <v>310</v>
      </c>
      <c r="D20" s="22">
        <v>458</v>
      </c>
      <c r="E20" s="22">
        <v>2</v>
      </c>
      <c r="F20" s="22">
        <v>916</v>
      </c>
      <c r="G20" s="52">
        <v>45158</v>
      </c>
      <c r="H20" s="22" t="s">
        <v>17</v>
      </c>
      <c r="I20" s="22">
        <v>481</v>
      </c>
      <c r="J20" s="37" t="str">
        <f>VLOOKUP(C20,товар!$B$3:$D$435,2,FALSE)</f>
        <v>Макароны</v>
      </c>
      <c r="K20" s="112">
        <f t="shared" ref="K20:K25" si="5">IFERROR(AVERAGEIF($J$4:$J$989, J20, D20:D1008), "Ошибка")</f>
        <v>280.58024691358025</v>
      </c>
      <c r="L20" s="40">
        <f t="shared" si="3"/>
        <v>0.63233158797905564</v>
      </c>
      <c r="M20" s="33" t="str">
        <f>VLOOKUP(C20,товар!$B$3:$D$435,3,FALSE)</f>
        <v>Паста Зара</v>
      </c>
      <c r="N20" s="67">
        <f t="shared" si="1"/>
        <v>276.67567567567568</v>
      </c>
      <c r="O20" s="54">
        <f>VLOOKUP(I20,клиенты!B22:$H$419,5,FALSE)</f>
        <v>44766</v>
      </c>
      <c r="P20">
        <f t="shared" si="2"/>
        <v>392</v>
      </c>
      <c r="Q20" s="72" t="str">
        <f>VLOOKUP(I20,клиенты!$B$3:$J$419,7,FALSE)</f>
        <v>Россия</v>
      </c>
    </row>
    <row r="21" spans="2:24" ht="16.5" thickTop="1" thickBot="1" x14ac:dyDescent="0.3">
      <c r="B21" s="43">
        <v>21</v>
      </c>
      <c r="C21" s="20">
        <v>137</v>
      </c>
      <c r="D21" s="20">
        <v>152</v>
      </c>
      <c r="E21" s="20">
        <v>2</v>
      </c>
      <c r="F21" s="20">
        <v>304</v>
      </c>
      <c r="G21" s="51">
        <v>45244</v>
      </c>
      <c r="H21" s="20" t="s">
        <v>8</v>
      </c>
      <c r="I21" s="20">
        <v>363</v>
      </c>
      <c r="J21" s="38" t="str">
        <f>VLOOKUP(C21,товар!$B$3:$D$435,2,FALSE)</f>
        <v>Фрукты</v>
      </c>
      <c r="K21" s="112">
        <f t="shared" si="5"/>
        <v>268.85714285714283</v>
      </c>
      <c r="L21" s="40">
        <f t="shared" si="3"/>
        <v>-0.43464399574920287</v>
      </c>
      <c r="M21" s="39" t="str">
        <f>VLOOKUP(C21,товар!$B$3:$D$435,3,FALSE)</f>
        <v>Экзотик</v>
      </c>
      <c r="N21" s="67">
        <f t="shared" si="1"/>
        <v>253.6875</v>
      </c>
      <c r="O21" s="54">
        <f>VLOOKUP(I21,клиенты!B23:$H$419,5,FALSE)</f>
        <v>44767</v>
      </c>
      <c r="P21">
        <f t="shared" si="2"/>
        <v>477</v>
      </c>
      <c r="Q21" s="72" t="str">
        <f>VLOOKUP(I21,клиенты!$B$3:$J$419,7,FALSE)</f>
        <v>Таджикистан</v>
      </c>
    </row>
    <row r="22" spans="2:24" ht="16.5" thickTop="1" thickBot="1" x14ac:dyDescent="0.3">
      <c r="B22" s="44">
        <v>22</v>
      </c>
      <c r="C22" s="22">
        <v>385</v>
      </c>
      <c r="D22" s="22">
        <v>352</v>
      </c>
      <c r="E22" s="22">
        <v>2</v>
      </c>
      <c r="F22" s="22">
        <v>704</v>
      </c>
      <c r="G22" s="52">
        <v>45123</v>
      </c>
      <c r="H22" s="22" t="s">
        <v>14</v>
      </c>
      <c r="I22" s="22">
        <v>397</v>
      </c>
      <c r="J22" s="37" t="str">
        <f>VLOOKUP(C22,товар!$B$3:$D$435,2,FALSE)</f>
        <v>Макароны</v>
      </c>
      <c r="K22" s="112">
        <f t="shared" si="5"/>
        <v>290.67901234567898</v>
      </c>
      <c r="L22" s="40">
        <f t="shared" si="3"/>
        <v>0.21095774049692095</v>
      </c>
      <c r="M22" s="33" t="str">
        <f>VLOOKUP(C22,товар!$B$3:$D$435,3,FALSE)</f>
        <v>Макфа</v>
      </c>
      <c r="N22" s="67">
        <f t="shared" si="1"/>
        <v>329.27272727272725</v>
      </c>
      <c r="O22" s="54">
        <f>VLOOKUP(I22,клиенты!B24:$H$419,5,FALSE)</f>
        <v>44768</v>
      </c>
      <c r="P22">
        <f t="shared" si="2"/>
        <v>355</v>
      </c>
      <c r="Q22" s="72" t="str">
        <f>VLOOKUP(I22,клиенты!$B$3:$J$419,7,FALSE)</f>
        <v>Беларусь</v>
      </c>
    </row>
    <row r="23" spans="2:24" ht="16.5" thickTop="1" thickBot="1" x14ac:dyDescent="0.3">
      <c r="B23" s="43">
        <v>23</v>
      </c>
      <c r="C23" s="20">
        <v>226</v>
      </c>
      <c r="D23" s="20">
        <v>228</v>
      </c>
      <c r="E23" s="20">
        <v>2</v>
      </c>
      <c r="F23" s="20">
        <v>456</v>
      </c>
      <c r="G23" s="51">
        <v>45027</v>
      </c>
      <c r="H23" s="20" t="s">
        <v>18</v>
      </c>
      <c r="I23" s="20">
        <v>280</v>
      </c>
      <c r="J23" s="38" t="str">
        <f>VLOOKUP(C23,товар!$B$3:$D$435,2,FALSE)</f>
        <v>Сыр</v>
      </c>
      <c r="K23" s="112">
        <f t="shared" si="5"/>
        <v>255.94915254237287</v>
      </c>
      <c r="L23" s="40">
        <f t="shared" si="3"/>
        <v>-0.1091980663532216</v>
      </c>
      <c r="M23" s="39" t="str">
        <f>VLOOKUP(C23,товар!$B$3:$D$435,3,FALSE)</f>
        <v>Карат</v>
      </c>
      <c r="N23" s="67">
        <f t="shared" si="1"/>
        <v>326.5</v>
      </c>
      <c r="O23" s="54">
        <f>VLOOKUP(I23,клиенты!B25:$H$419,5,FALSE)</f>
        <v>44769</v>
      </c>
      <c r="P23">
        <f t="shared" si="2"/>
        <v>258</v>
      </c>
      <c r="Q23" s="72" t="str">
        <f>VLOOKUP(I23,клиенты!$B$3:$J$419,7,FALSE)</f>
        <v>Узбекистан</v>
      </c>
    </row>
    <row r="24" spans="2:24" ht="16.5" thickTop="1" thickBot="1" x14ac:dyDescent="0.3">
      <c r="B24" s="44">
        <v>24</v>
      </c>
      <c r="C24" s="22">
        <v>451</v>
      </c>
      <c r="D24" s="22">
        <v>161</v>
      </c>
      <c r="E24" s="22">
        <v>4</v>
      </c>
      <c r="F24" s="22">
        <v>644</v>
      </c>
      <c r="G24" s="52">
        <v>44966</v>
      </c>
      <c r="H24" s="22" t="s">
        <v>15</v>
      </c>
      <c r="I24" s="22">
        <v>39</v>
      </c>
      <c r="J24" s="37" t="str">
        <f>VLOOKUP(C24,товар!$B$3:$D$435,2,FALSE)</f>
        <v>Рис</v>
      </c>
      <c r="K24" s="112">
        <f t="shared" si="5"/>
        <v>241.125</v>
      </c>
      <c r="L24" s="40">
        <f t="shared" si="3"/>
        <v>-0.33229652669777088</v>
      </c>
      <c r="M24" s="33" t="str">
        <f>VLOOKUP(C24,товар!$B$3:$D$435,3,FALSE)</f>
        <v>Белый Злат</v>
      </c>
      <c r="N24" s="67">
        <f t="shared" si="1"/>
        <v>269.70588235294116</v>
      </c>
      <c r="O24" s="54">
        <f>VLOOKUP(I24,клиенты!B26:$H$419,5,FALSE)</f>
        <v>44770</v>
      </c>
      <c r="P24">
        <f t="shared" si="2"/>
        <v>196</v>
      </c>
      <c r="Q24" s="72" t="str">
        <f>VLOOKUP(I24,клиенты!$B$3:$J$419,7,FALSE)</f>
        <v>Таджикистан</v>
      </c>
    </row>
    <row r="25" spans="2:24" ht="16.5" thickTop="1" thickBot="1" x14ac:dyDescent="0.3">
      <c r="B25" s="43">
        <v>25</v>
      </c>
      <c r="C25" s="20">
        <v>7</v>
      </c>
      <c r="D25" s="20">
        <v>362</v>
      </c>
      <c r="E25" s="20">
        <v>1</v>
      </c>
      <c r="F25" s="20">
        <v>362</v>
      </c>
      <c r="G25" s="51">
        <v>45326</v>
      </c>
      <c r="H25" s="20" t="s">
        <v>12</v>
      </c>
      <c r="I25" s="20">
        <v>303</v>
      </c>
      <c r="J25" s="38" t="str">
        <f>VLOOKUP(C25,товар!$B$3:$D$435,2,FALSE)</f>
        <v>Сыр</v>
      </c>
      <c r="K25" s="112">
        <f t="shared" si="5"/>
        <v>257.47457627118644</v>
      </c>
      <c r="L25" s="40">
        <f t="shared" si="3"/>
        <v>0.40596405766572308</v>
      </c>
      <c r="M25" s="39" t="str">
        <f>VLOOKUP(C25,товар!$B$3:$D$435,3,FALSE)</f>
        <v>President</v>
      </c>
      <c r="N25" s="67">
        <f t="shared" si="1"/>
        <v>238.72222222222223</v>
      </c>
      <c r="O25" s="54">
        <f>VLOOKUP(I25,клиенты!B27:$H$419,5,FALSE)</f>
        <v>44771</v>
      </c>
      <c r="P25">
        <f t="shared" si="2"/>
        <v>555</v>
      </c>
      <c r="Q25" s="72" t="str">
        <f>VLOOKUP(I25,клиенты!$B$3:$J$419,7,FALSE)</f>
        <v>Таджикистан</v>
      </c>
    </row>
    <row r="26" spans="2:24" ht="16.5" thickTop="1" thickBot="1" x14ac:dyDescent="0.3">
      <c r="B26" s="43">
        <v>27</v>
      </c>
      <c r="C26" s="20">
        <v>415</v>
      </c>
      <c r="D26" s="20">
        <v>311</v>
      </c>
      <c r="E26" s="20">
        <v>5</v>
      </c>
      <c r="F26" s="20">
        <v>1555</v>
      </c>
      <c r="G26" s="51">
        <v>45099</v>
      </c>
      <c r="H26" s="20" t="s">
        <v>19</v>
      </c>
      <c r="I26" s="20">
        <v>24</v>
      </c>
      <c r="J26" s="38" t="str">
        <f>VLOOKUP(C26,товар!$B$3:$D$435,2,FALSE)</f>
        <v>Чипсы</v>
      </c>
      <c r="K26" s="112">
        <f t="shared" ref="K26:K47" si="6">IFERROR(AVERAGEIF($J$4:$J$989, J26, D26:D1015), "Ошибка")</f>
        <v>260.0612244897959</v>
      </c>
      <c r="L26" s="40">
        <f t="shared" si="3"/>
        <v>0.19587224358471333</v>
      </c>
      <c r="M26" s="39" t="str">
        <f>VLOOKUP(C26,товар!$B$3:$D$435,3,FALSE)</f>
        <v>Pringles</v>
      </c>
      <c r="N26" s="67">
        <f t="shared" si="1"/>
        <v>280.23809523809524</v>
      </c>
      <c r="O26" s="54">
        <f>VLOOKUP(I26,клиенты!B29:$H$419,5,FALSE)</f>
        <v>44773</v>
      </c>
      <c r="P26">
        <f t="shared" si="2"/>
        <v>326</v>
      </c>
      <c r="Q26" s="72" t="str">
        <f>VLOOKUP(I26,клиенты!$B$3:$J$419,7,FALSE)</f>
        <v>Украина</v>
      </c>
    </row>
    <row r="27" spans="2:24" ht="16.5" thickTop="1" thickBot="1" x14ac:dyDescent="0.3">
      <c r="B27" s="44">
        <v>28</v>
      </c>
      <c r="C27" s="22">
        <v>176</v>
      </c>
      <c r="D27" s="22">
        <v>220</v>
      </c>
      <c r="E27" s="22">
        <v>1</v>
      </c>
      <c r="F27" s="22">
        <v>220</v>
      </c>
      <c r="G27" s="52">
        <v>45368</v>
      </c>
      <c r="H27" s="22" t="s">
        <v>8</v>
      </c>
      <c r="I27" s="22">
        <v>112</v>
      </c>
      <c r="J27" s="37" t="str">
        <f>VLOOKUP(C27,товар!$B$3:$D$435,2,FALSE)</f>
        <v>Сахар</v>
      </c>
      <c r="K27" s="112">
        <f t="shared" si="6"/>
        <v>279.57407407407408</v>
      </c>
      <c r="L27" s="40">
        <f t="shared" si="3"/>
        <v>-0.21308869311783796</v>
      </c>
      <c r="M27" s="33" t="str">
        <f>VLOOKUP(C27,товар!$B$3:$D$435,3,FALSE)</f>
        <v>Продимекс</v>
      </c>
      <c r="N27" s="67">
        <f t="shared" si="1"/>
        <v>240.5</v>
      </c>
      <c r="O27" s="54">
        <f>VLOOKUP(I27,клиенты!B30:$H$419,5,FALSE)</f>
        <v>44774</v>
      </c>
      <c r="P27">
        <f t="shared" si="2"/>
        <v>594</v>
      </c>
      <c r="Q27" s="72" t="str">
        <f>VLOOKUP(I27,клиенты!$B$3:$J$419,7,FALSE)</f>
        <v>Россия</v>
      </c>
      <c r="S27" s="138"/>
      <c r="T27" s="138"/>
      <c r="U27" s="138"/>
      <c r="V27" s="138"/>
      <c r="W27" s="138"/>
      <c r="X27" s="138"/>
    </row>
    <row r="28" spans="2:24" ht="16.5" thickTop="1" thickBot="1" x14ac:dyDescent="0.3">
      <c r="B28" s="43">
        <v>29</v>
      </c>
      <c r="C28" s="20">
        <v>181</v>
      </c>
      <c r="D28" s="20">
        <v>476</v>
      </c>
      <c r="E28" s="20">
        <v>4</v>
      </c>
      <c r="F28" s="20">
        <v>1904</v>
      </c>
      <c r="G28" s="51">
        <v>45040</v>
      </c>
      <c r="H28" s="20" t="s">
        <v>8</v>
      </c>
      <c r="I28" s="20">
        <v>451</v>
      </c>
      <c r="J28" s="38" t="str">
        <f>VLOOKUP(C28,товар!$B$3:$D$435,2,FALSE)</f>
        <v>Молоко</v>
      </c>
      <c r="K28" s="112">
        <f t="shared" si="6"/>
        <v>254.23809523809524</v>
      </c>
      <c r="L28" s="40">
        <f t="shared" si="3"/>
        <v>0.87226072298183177</v>
      </c>
      <c r="M28" s="39" t="str">
        <f>VLOOKUP(C28,товар!$B$3:$D$435,3,FALSE)</f>
        <v>Простоквашино</v>
      </c>
      <c r="N28" s="67">
        <f t="shared" si="1"/>
        <v>318.81818181818181</v>
      </c>
      <c r="O28" s="54">
        <f>VLOOKUP(I28,клиенты!B31:$H$419,5,FALSE)</f>
        <v>44775</v>
      </c>
      <c r="P28">
        <f t="shared" si="2"/>
        <v>265</v>
      </c>
      <c r="Q28" s="72" t="str">
        <f>VLOOKUP(I28,клиенты!$B$3:$J$419,7,FALSE)</f>
        <v>Беларусь</v>
      </c>
    </row>
    <row r="29" spans="2:24" ht="16.5" thickTop="1" thickBot="1" x14ac:dyDescent="0.3">
      <c r="B29" s="44">
        <v>30</v>
      </c>
      <c r="C29" s="22">
        <v>399</v>
      </c>
      <c r="D29" s="22">
        <v>190</v>
      </c>
      <c r="E29" s="22">
        <v>1</v>
      </c>
      <c r="F29" s="22">
        <v>190</v>
      </c>
      <c r="G29" s="52">
        <v>45414</v>
      </c>
      <c r="H29" s="22" t="s">
        <v>10</v>
      </c>
      <c r="I29" s="22">
        <v>131</v>
      </c>
      <c r="J29" s="37" t="str">
        <f>VLOOKUP(C29,товар!$B$3:$D$435,2,FALSE)</f>
        <v>Хлеб</v>
      </c>
      <c r="K29" s="112">
        <f t="shared" si="6"/>
        <v>267.02380952380952</v>
      </c>
      <c r="L29" s="40">
        <f t="shared" si="3"/>
        <v>-0.28845296477931337</v>
      </c>
      <c r="M29" s="33" t="str">
        <f>VLOOKUP(C29,товар!$B$3:$D$435,3,FALSE)</f>
        <v>Хлебный Дом</v>
      </c>
      <c r="N29" s="67">
        <f t="shared" si="1"/>
        <v>281.73333333333335</v>
      </c>
      <c r="O29" s="54">
        <f>VLOOKUP(I29,клиенты!B32:$H$419,5,FALSE)</f>
        <v>44776</v>
      </c>
      <c r="P29">
        <f t="shared" si="2"/>
        <v>638</v>
      </c>
      <c r="Q29" s="72" t="str">
        <f>VLOOKUP(I29,клиенты!$B$3:$J$419,7,FALSE)</f>
        <v>Украина</v>
      </c>
    </row>
    <row r="30" spans="2:24" ht="16.5" thickTop="1" thickBot="1" x14ac:dyDescent="0.3">
      <c r="B30" s="43">
        <v>31</v>
      </c>
      <c r="C30" s="20">
        <v>382</v>
      </c>
      <c r="D30" s="20">
        <v>198</v>
      </c>
      <c r="E30" s="20">
        <v>5</v>
      </c>
      <c r="F30" s="20">
        <v>990</v>
      </c>
      <c r="G30" s="51">
        <v>45125</v>
      </c>
      <c r="H30" s="20" t="s">
        <v>20</v>
      </c>
      <c r="I30" s="20">
        <v>160</v>
      </c>
      <c r="J30" s="38" t="str">
        <f>VLOOKUP(C30,товар!$B$3:$D$435,2,FALSE)</f>
        <v>Овощи</v>
      </c>
      <c r="K30" s="112">
        <f t="shared" si="6"/>
        <v>242.33333333333334</v>
      </c>
      <c r="L30" s="40">
        <f t="shared" si="3"/>
        <v>-0.18294360385144437</v>
      </c>
      <c r="M30" s="39" t="str">
        <f>VLOOKUP(C30,товар!$B$3:$D$435,3,FALSE)</f>
        <v>Овощной ряд</v>
      </c>
      <c r="N30" s="67">
        <f t="shared" si="1"/>
        <v>303.8235294117647</v>
      </c>
      <c r="O30" s="54">
        <f>VLOOKUP(I30,клиенты!B33:$H$419,5,FALSE)</f>
        <v>44777</v>
      </c>
      <c r="P30">
        <f t="shared" si="2"/>
        <v>348</v>
      </c>
      <c r="Q30" s="72" t="str">
        <f>VLOOKUP(I30,клиенты!$B$3:$J$419,7,FALSE)</f>
        <v>Таджикистан</v>
      </c>
    </row>
    <row r="31" spans="2:24" ht="16.5" thickTop="1" thickBot="1" x14ac:dyDescent="0.3">
      <c r="B31" s="44">
        <v>32</v>
      </c>
      <c r="C31" s="22">
        <v>103</v>
      </c>
      <c r="D31" s="22">
        <v>254</v>
      </c>
      <c r="E31" s="22">
        <v>3</v>
      </c>
      <c r="F31" s="22">
        <v>762</v>
      </c>
      <c r="G31" s="52">
        <v>45352</v>
      </c>
      <c r="H31" s="22" t="s">
        <v>21</v>
      </c>
      <c r="I31" s="22">
        <v>408</v>
      </c>
      <c r="J31" s="37" t="str">
        <f>VLOOKUP(C31,товар!$B$3:$D$435,2,FALSE)</f>
        <v>Рыба</v>
      </c>
      <c r="K31" s="112">
        <f t="shared" si="6"/>
        <v>274.07894736842104</v>
      </c>
      <c r="L31" s="40">
        <f t="shared" si="3"/>
        <v>-7.3259721555448798E-2</v>
      </c>
      <c r="M31" s="33" t="str">
        <f>VLOOKUP(C31,товар!$B$3:$D$435,3,FALSE)</f>
        <v>Санта Бремор</v>
      </c>
      <c r="N31" s="67">
        <f t="shared" si="1"/>
        <v>216.4</v>
      </c>
      <c r="O31" s="54">
        <f>VLOOKUP(I31,клиенты!B34:$H$419,5,FALSE)</f>
        <v>44778</v>
      </c>
      <c r="P31">
        <f t="shared" si="2"/>
        <v>574</v>
      </c>
      <c r="Q31" s="72" t="str">
        <f>VLOOKUP(I31,клиенты!$B$3:$J$419,7,FALSE)</f>
        <v>Узбекистан</v>
      </c>
    </row>
    <row r="32" spans="2:24" ht="27.75" thickTop="1" thickBot="1" x14ac:dyDescent="0.45">
      <c r="B32" s="43">
        <v>33</v>
      </c>
      <c r="C32" s="20">
        <v>104</v>
      </c>
      <c r="D32" s="20">
        <v>351</v>
      </c>
      <c r="E32" s="20">
        <v>1</v>
      </c>
      <c r="F32" s="20">
        <v>351</v>
      </c>
      <c r="G32" s="51">
        <v>44997</v>
      </c>
      <c r="H32" s="20" t="s">
        <v>20</v>
      </c>
      <c r="I32" s="20">
        <v>324</v>
      </c>
      <c r="J32" s="38" t="str">
        <f>VLOOKUP(C32,товар!$B$3:$D$435,2,FALSE)</f>
        <v>Йогурт</v>
      </c>
      <c r="K32" s="112">
        <f t="shared" si="6"/>
        <v>279.25</v>
      </c>
      <c r="L32" s="40">
        <f t="shared" si="3"/>
        <v>0.25693822739480754</v>
      </c>
      <c r="M32" s="39" t="str">
        <f>VLOOKUP(C32,товар!$B$3:$D$435,3,FALSE)</f>
        <v>Ростагроэкспорт</v>
      </c>
      <c r="N32" s="67">
        <f t="shared" si="1"/>
        <v>249.09090909090909</v>
      </c>
      <c r="O32" s="54" t="e">
        <f>VLOOKUP(I32,клиенты!B35:$H$419,5,FALSE)</f>
        <v>#N/A</v>
      </c>
      <c r="P32" t="e">
        <f t="shared" si="2"/>
        <v>#N/A</v>
      </c>
      <c r="Q32" s="72" t="str">
        <f>VLOOKUP(I32,клиенты!$B$3:$J$419,7,FALSE)</f>
        <v>Беларусь</v>
      </c>
      <c r="V32" s="77" t="s">
        <v>1038</v>
      </c>
      <c r="W32" s="77"/>
      <c r="X32" s="77"/>
    </row>
    <row r="33" spans="2:32" ht="24.75" thickTop="1" thickBot="1" x14ac:dyDescent="0.4">
      <c r="B33" s="44">
        <v>34</v>
      </c>
      <c r="C33" s="22">
        <v>213</v>
      </c>
      <c r="D33" s="22">
        <v>387</v>
      </c>
      <c r="E33" s="22">
        <v>1</v>
      </c>
      <c r="F33" s="22">
        <v>387</v>
      </c>
      <c r="G33" s="52">
        <v>45267</v>
      </c>
      <c r="H33" s="22" t="s">
        <v>13</v>
      </c>
      <c r="I33" s="22">
        <v>310</v>
      </c>
      <c r="J33" s="37" t="str">
        <f>VLOOKUP(C33,товар!$B$3:$D$435,2,FALSE)</f>
        <v>Сахар</v>
      </c>
      <c r="K33" s="112">
        <f t="shared" si="6"/>
        <v>296</v>
      </c>
      <c r="L33" s="40">
        <f t="shared" si="3"/>
        <v>0.30743243243243246</v>
      </c>
      <c r="M33" s="33" t="str">
        <f>VLOOKUP(C33,товар!$B$3:$D$435,3,FALSE)</f>
        <v>Продимекс</v>
      </c>
      <c r="N33" s="67">
        <f t="shared" si="1"/>
        <v>240.5</v>
      </c>
      <c r="O33" s="54">
        <f>VLOOKUP(I33,клиенты!B36:$H$419,5,FALSE)</f>
        <v>44780</v>
      </c>
      <c r="P33">
        <f t="shared" si="2"/>
        <v>487</v>
      </c>
      <c r="Q33" s="72" t="str">
        <f>VLOOKUP(I33,клиенты!$B$3:$J$419,7,FALSE)</f>
        <v>Россия</v>
      </c>
      <c r="V33" s="158" t="s">
        <v>1300</v>
      </c>
      <c r="W33" s="158"/>
      <c r="X33" s="158"/>
      <c r="Y33" s="158"/>
      <c r="Z33" s="158"/>
    </row>
    <row r="34" spans="2:32" ht="21.75" thickTop="1" thickBot="1" x14ac:dyDescent="0.35">
      <c r="B34" s="43">
        <v>35</v>
      </c>
      <c r="C34" s="20">
        <v>157</v>
      </c>
      <c r="D34" s="20">
        <v>55</v>
      </c>
      <c r="E34" s="20">
        <v>2</v>
      </c>
      <c r="F34" s="20">
        <v>110</v>
      </c>
      <c r="G34" s="51">
        <v>45381</v>
      </c>
      <c r="H34" s="20" t="s">
        <v>10</v>
      </c>
      <c r="I34" s="20">
        <v>179</v>
      </c>
      <c r="J34" s="38" t="str">
        <f>VLOOKUP(C34,товар!$B$3:$D$435,2,FALSE)</f>
        <v>Сыр</v>
      </c>
      <c r="K34" s="112">
        <f t="shared" si="6"/>
        <v>266.77966101694915</v>
      </c>
      <c r="L34" s="40">
        <f t="shared" si="3"/>
        <v>-0.79383735705209657</v>
      </c>
      <c r="M34" s="39" t="str">
        <f>VLOOKUP(C34,товар!$B$3:$D$435,3,FALSE)</f>
        <v>President</v>
      </c>
      <c r="N34" s="67">
        <f t="shared" si="1"/>
        <v>238.72222222222223</v>
      </c>
      <c r="O34" s="54">
        <f>VLOOKUP(I34,клиенты!B37:$H$419,5,FALSE)</f>
        <v>44781</v>
      </c>
      <c r="P34">
        <f t="shared" si="2"/>
        <v>600</v>
      </c>
      <c r="Q34" s="72" t="str">
        <f>VLOOKUP(I34,клиенты!$B$3:$J$419,7,FALSE)</f>
        <v>Беларусь</v>
      </c>
      <c r="V34" s="74" t="s">
        <v>1301</v>
      </c>
      <c r="W34" s="74"/>
      <c r="X34" s="74"/>
      <c r="Y34" s="74"/>
      <c r="Z34" s="74"/>
      <c r="AA34" s="74"/>
      <c r="AB34" s="74"/>
      <c r="AC34" s="74"/>
      <c r="AD34" s="74"/>
    </row>
    <row r="35" spans="2:32" ht="21.75" thickTop="1" thickBot="1" x14ac:dyDescent="0.35">
      <c r="B35" s="44">
        <v>36</v>
      </c>
      <c r="C35" s="22">
        <v>237</v>
      </c>
      <c r="D35" s="22">
        <v>336</v>
      </c>
      <c r="E35" s="22">
        <v>1</v>
      </c>
      <c r="F35" s="22">
        <v>336</v>
      </c>
      <c r="G35" s="52">
        <v>44971</v>
      </c>
      <c r="H35" s="22" t="s">
        <v>17</v>
      </c>
      <c r="I35" s="22">
        <v>64</v>
      </c>
      <c r="J35" s="37" t="str">
        <f>VLOOKUP(C35,товар!$B$3:$D$435,2,FALSE)</f>
        <v>Конфеты</v>
      </c>
      <c r="K35" s="112">
        <f t="shared" si="6"/>
        <v>254.79310344827587</v>
      </c>
      <c r="L35" s="40">
        <f t="shared" si="3"/>
        <v>0.31871701177425904</v>
      </c>
      <c r="M35" s="33" t="str">
        <f>VLOOKUP(C35,товар!$B$3:$D$435,3,FALSE)</f>
        <v>Рот Фронт</v>
      </c>
      <c r="N35" s="67">
        <f t="shared" si="1"/>
        <v>294.55</v>
      </c>
      <c r="O35" s="54">
        <f>VLOOKUP(I35,клиенты!B38:$H$419,5,FALSE)</f>
        <v>44782</v>
      </c>
      <c r="P35">
        <f t="shared" si="2"/>
        <v>189</v>
      </c>
      <c r="Q35" s="72" t="str">
        <f>VLOOKUP(I35,клиенты!$B$3:$J$419,7,FALSE)</f>
        <v>Украина</v>
      </c>
      <c r="V35" s="74" t="s">
        <v>1302</v>
      </c>
      <c r="W35" s="74"/>
      <c r="X35" s="74"/>
      <c r="Y35" s="74"/>
      <c r="Z35" s="74"/>
      <c r="AA35" s="74"/>
      <c r="AB35" s="74"/>
      <c r="AC35" s="74"/>
      <c r="AD35" s="74"/>
    </row>
    <row r="36" spans="2:32" ht="16.5" thickTop="1" thickBot="1" x14ac:dyDescent="0.3">
      <c r="B36" s="43">
        <v>37</v>
      </c>
      <c r="C36" s="20">
        <v>8</v>
      </c>
      <c r="D36" s="20">
        <v>480</v>
      </c>
      <c r="E36" s="20">
        <v>4</v>
      </c>
      <c r="F36" s="20">
        <v>1920</v>
      </c>
      <c r="G36" s="51">
        <v>44947</v>
      </c>
      <c r="H36" s="20" t="s">
        <v>22</v>
      </c>
      <c r="I36" s="20">
        <v>318</v>
      </c>
      <c r="J36" s="38" t="str">
        <f>VLOOKUP(C36,товар!$B$3:$D$435,2,FALSE)</f>
        <v>Макароны</v>
      </c>
      <c r="K36" s="112">
        <f t="shared" si="6"/>
        <v>307.45</v>
      </c>
      <c r="L36" s="40">
        <f t="shared" si="3"/>
        <v>0.56122946820621245</v>
      </c>
      <c r="M36" s="39" t="str">
        <f>VLOOKUP(C36,товар!$B$3:$D$435,3,FALSE)</f>
        <v>Паста Зара</v>
      </c>
      <c r="N36" s="67">
        <f t="shared" si="1"/>
        <v>276.67567567567568</v>
      </c>
      <c r="O36" s="54">
        <f>VLOOKUP(I36,клиенты!B39:$H$419,5,FALSE)</f>
        <v>44783</v>
      </c>
      <c r="P36">
        <f t="shared" si="2"/>
        <v>164</v>
      </c>
      <c r="Q36" s="72" t="str">
        <f>VLOOKUP(I36,клиенты!$B$3:$J$419,7,FALSE)</f>
        <v>Россия</v>
      </c>
    </row>
    <row r="37" spans="2:32" ht="24.75" thickTop="1" thickBot="1" x14ac:dyDescent="0.4">
      <c r="B37" s="44">
        <v>38</v>
      </c>
      <c r="C37" s="22">
        <v>65</v>
      </c>
      <c r="D37" s="22">
        <v>214</v>
      </c>
      <c r="E37" s="22">
        <v>3</v>
      </c>
      <c r="F37" s="22">
        <v>642</v>
      </c>
      <c r="G37" s="52">
        <v>45129</v>
      </c>
      <c r="H37" s="22" t="s">
        <v>8</v>
      </c>
      <c r="I37" s="22">
        <v>239</v>
      </c>
      <c r="J37" s="37" t="str">
        <f>VLOOKUP(C37,товар!$B$3:$D$435,2,FALSE)</f>
        <v>Хлеб</v>
      </c>
      <c r="K37" s="112">
        <f t="shared" si="6"/>
        <v>242.14285714285714</v>
      </c>
      <c r="L37" s="40">
        <f t="shared" si="3"/>
        <v>-0.11622418879056051</v>
      </c>
      <c r="M37" s="33" t="str">
        <f>VLOOKUP(C37,товар!$B$3:$D$435,3,FALSE)</f>
        <v>Хлебный Дом</v>
      </c>
      <c r="N37" s="67">
        <f t="shared" si="1"/>
        <v>281.73333333333335</v>
      </c>
      <c r="O37" s="54">
        <f>VLOOKUP(I37,клиенты!B40:$H$419,5,FALSE)</f>
        <v>44784</v>
      </c>
      <c r="P37">
        <f t="shared" si="2"/>
        <v>345</v>
      </c>
      <c r="Q37" s="72" t="str">
        <f>VLOOKUP(I37,клиенты!$B$3:$J$419,7,FALSE)</f>
        <v>Украина</v>
      </c>
      <c r="V37" s="130" t="s">
        <v>1303</v>
      </c>
      <c r="W37" s="130"/>
      <c r="X37" s="130"/>
      <c r="Y37" s="130"/>
      <c r="Z37" s="130"/>
      <c r="AA37" s="130"/>
      <c r="AB37" s="130"/>
      <c r="AC37" s="130"/>
      <c r="AD37" s="130"/>
    </row>
    <row r="38" spans="2:32" ht="22.5" thickTop="1" thickBot="1" x14ac:dyDescent="0.4">
      <c r="B38" s="43">
        <v>39</v>
      </c>
      <c r="C38" s="20">
        <v>45</v>
      </c>
      <c r="D38" s="20">
        <v>60</v>
      </c>
      <c r="E38" s="20">
        <v>2</v>
      </c>
      <c r="F38" s="20">
        <v>120</v>
      </c>
      <c r="G38" s="51">
        <v>45406</v>
      </c>
      <c r="H38" s="20" t="s">
        <v>23</v>
      </c>
      <c r="I38" s="20">
        <v>194</v>
      </c>
      <c r="J38" s="38" t="str">
        <f>VLOOKUP(C38,товар!$B$3:$D$435,2,FALSE)</f>
        <v>Сок</v>
      </c>
      <c r="K38" s="112">
        <f t="shared" si="6"/>
        <v>269.70175438596493</v>
      </c>
      <c r="L38" s="40">
        <f t="shared" si="3"/>
        <v>-0.77753203668769921</v>
      </c>
      <c r="M38" s="39" t="str">
        <f>VLOOKUP(C38,товар!$B$3:$D$435,3,FALSE)</f>
        <v>Добрый</v>
      </c>
      <c r="N38" s="67">
        <f t="shared" si="1"/>
        <v>242.81818181818181</v>
      </c>
      <c r="O38" s="54">
        <f>VLOOKUP(I38,клиенты!B41:$H$419,5,FALSE)</f>
        <v>44785</v>
      </c>
      <c r="P38">
        <f t="shared" si="2"/>
        <v>621</v>
      </c>
      <c r="Q38" s="72" t="str">
        <f>VLOOKUP(I38,клиенты!$B$3:$J$419,7,FALSE)</f>
        <v>Узбекистан</v>
      </c>
      <c r="V38" s="71" t="s">
        <v>1304</v>
      </c>
      <c r="W38" s="71"/>
      <c r="X38" s="71"/>
      <c r="Y38" s="71"/>
      <c r="Z38" s="71"/>
      <c r="AA38" s="71"/>
      <c r="AB38" s="71"/>
      <c r="AC38" s="71"/>
      <c r="AD38" s="71"/>
      <c r="AE38" s="71"/>
      <c r="AF38" s="71"/>
    </row>
    <row r="39" spans="2:32" ht="22.5" thickTop="1" thickBot="1" x14ac:dyDescent="0.4">
      <c r="B39" s="44">
        <v>40</v>
      </c>
      <c r="C39" s="22">
        <v>36</v>
      </c>
      <c r="D39" s="22">
        <v>414</v>
      </c>
      <c r="E39" s="22">
        <v>3</v>
      </c>
      <c r="F39" s="22">
        <v>1242</v>
      </c>
      <c r="G39" s="52">
        <v>45117</v>
      </c>
      <c r="H39" s="22" t="s">
        <v>14</v>
      </c>
      <c r="I39" s="22">
        <v>267</v>
      </c>
      <c r="J39" s="37" t="str">
        <f>VLOOKUP(C39,товар!$B$3:$D$435,2,FALSE)</f>
        <v>Макароны</v>
      </c>
      <c r="K39" s="112">
        <f t="shared" si="6"/>
        <v>275.1645569620253</v>
      </c>
      <c r="L39" s="40">
        <f t="shared" si="3"/>
        <v>0.50455423682031464</v>
      </c>
      <c r="M39" s="33" t="str">
        <f>VLOOKUP(C39,товар!$B$3:$D$435,3,FALSE)</f>
        <v>Роллтон</v>
      </c>
      <c r="N39" s="67">
        <f t="shared" si="1"/>
        <v>235.55555555555554</v>
      </c>
      <c r="O39" s="54">
        <f>VLOOKUP(I39,клиенты!B42:$H$419,5,FALSE)</f>
        <v>44786</v>
      </c>
      <c r="P39">
        <f t="shared" si="2"/>
        <v>331</v>
      </c>
      <c r="Q39" s="72" t="str">
        <f>VLOOKUP(I39,клиенты!$B$3:$J$419,7,FALSE)</f>
        <v>Беларусь</v>
      </c>
      <c r="V39" s="71" t="s">
        <v>1305</v>
      </c>
      <c r="W39" s="71"/>
      <c r="X39" s="71"/>
      <c r="Y39" s="71"/>
      <c r="Z39" s="71"/>
      <c r="AA39" s="71"/>
      <c r="AB39" s="71"/>
      <c r="AC39" s="71"/>
      <c r="AD39" s="71"/>
      <c r="AE39" s="71"/>
      <c r="AF39" s="71"/>
    </row>
    <row r="40" spans="2:32" ht="16.5" thickTop="1" thickBot="1" x14ac:dyDescent="0.3">
      <c r="B40" s="43">
        <v>41</v>
      </c>
      <c r="C40" s="20">
        <v>443</v>
      </c>
      <c r="D40" s="20">
        <v>62</v>
      </c>
      <c r="E40" s="20">
        <v>3</v>
      </c>
      <c r="F40" s="20">
        <v>186</v>
      </c>
      <c r="G40" s="51">
        <v>45194</v>
      </c>
      <c r="H40" s="20" t="s">
        <v>12</v>
      </c>
      <c r="I40" s="20">
        <v>334</v>
      </c>
      <c r="J40" s="38" t="str">
        <f>VLOOKUP(C40,товар!$B$3:$D$435,2,FALSE)</f>
        <v>Кофе</v>
      </c>
      <c r="K40" s="112">
        <f t="shared" si="6"/>
        <v>294.47619047619048</v>
      </c>
      <c r="L40" s="40">
        <f t="shared" si="3"/>
        <v>-0.7894566623544631</v>
      </c>
      <c r="M40" s="39" t="str">
        <f>VLOOKUP(C40,товар!$B$3:$D$435,3,FALSE)</f>
        <v>Jacobs</v>
      </c>
      <c r="N40" s="67">
        <f t="shared" si="1"/>
        <v>276.21052631578948</v>
      </c>
      <c r="O40" s="54">
        <f>VLOOKUP(I40,клиенты!B43:$H$419,5,FALSE)</f>
        <v>44787</v>
      </c>
      <c r="P40">
        <f t="shared" si="2"/>
        <v>407</v>
      </c>
      <c r="Q40" s="72" t="str">
        <f>VLOOKUP(I40,клиенты!$B$3:$J$419,7,FALSE)</f>
        <v>Россия</v>
      </c>
    </row>
    <row r="41" spans="2:32" ht="24.75" thickTop="1" thickBot="1" x14ac:dyDescent="0.4">
      <c r="B41" s="44">
        <v>42</v>
      </c>
      <c r="C41" s="22">
        <v>384</v>
      </c>
      <c r="D41" s="22">
        <v>357</v>
      </c>
      <c r="E41" s="22">
        <v>1</v>
      </c>
      <c r="F41" s="22">
        <v>357</v>
      </c>
      <c r="G41" s="52">
        <v>45196</v>
      </c>
      <c r="H41" s="22" t="s">
        <v>24</v>
      </c>
      <c r="I41" s="22">
        <v>47</v>
      </c>
      <c r="J41" s="37" t="str">
        <f>VLOOKUP(C41,товар!$B$3:$D$435,2,FALSE)</f>
        <v>Сахар</v>
      </c>
      <c r="K41" s="112">
        <f t="shared" si="6"/>
        <v>250.84905660377359</v>
      </c>
      <c r="L41" s="40">
        <f t="shared" si="3"/>
        <v>0.423166603986461</v>
      </c>
      <c r="M41" s="33" t="str">
        <f>VLOOKUP(C41,товар!$B$3:$D$435,3,FALSE)</f>
        <v>Сладов</v>
      </c>
      <c r="N41" s="67">
        <f t="shared" si="1"/>
        <v>262.15384615384613</v>
      </c>
      <c r="O41" s="54">
        <f>VLOOKUP(I41,клиенты!B44:$H$419,5,FALSE)</f>
        <v>44788</v>
      </c>
      <c r="P41">
        <f t="shared" si="2"/>
        <v>408</v>
      </c>
      <c r="Q41" s="72" t="str">
        <f>VLOOKUP(I41,клиенты!$B$3:$J$419,7,FALSE)</f>
        <v>Таджикистан</v>
      </c>
      <c r="V41" s="73" t="s">
        <v>1306</v>
      </c>
      <c r="W41" s="73"/>
      <c r="X41" s="73"/>
      <c r="Y41" s="73"/>
    </row>
    <row r="42" spans="2:32" ht="22.5" thickTop="1" thickBot="1" x14ac:dyDescent="0.4">
      <c r="B42" s="43">
        <v>43</v>
      </c>
      <c r="C42" s="20">
        <v>41</v>
      </c>
      <c r="D42" s="20">
        <v>493</v>
      </c>
      <c r="E42" s="20">
        <v>3</v>
      </c>
      <c r="F42" s="20">
        <v>1479</v>
      </c>
      <c r="G42" s="51">
        <v>45104</v>
      </c>
      <c r="H42" s="20" t="s">
        <v>9</v>
      </c>
      <c r="I42" s="20">
        <v>287</v>
      </c>
      <c r="J42" s="38" t="str">
        <f>VLOOKUP(C42,товар!$B$3:$D$435,2,FALSE)</f>
        <v>Рис</v>
      </c>
      <c r="K42" s="112">
        <f t="shared" si="6"/>
        <v>240.40625</v>
      </c>
      <c r="L42" s="40">
        <f t="shared" si="3"/>
        <v>1.0506954374106332</v>
      </c>
      <c r="M42" s="39" t="str">
        <f>VLOOKUP(C42,товар!$B$3:$D$435,3,FALSE)</f>
        <v>Агро-Альянс</v>
      </c>
      <c r="N42" s="67">
        <f t="shared" si="1"/>
        <v>317.85714285714283</v>
      </c>
      <c r="O42" s="54">
        <f>VLOOKUP(I42,клиенты!B45:$H$419,5,FALSE)</f>
        <v>44789</v>
      </c>
      <c r="P42">
        <f t="shared" si="2"/>
        <v>315</v>
      </c>
      <c r="Q42" s="72" t="str">
        <f>VLOOKUP(I42,клиенты!$B$3:$J$419,7,FALSE)</f>
        <v>Россия</v>
      </c>
      <c r="V42" s="71" t="s">
        <v>1307</v>
      </c>
      <c r="W42" s="71"/>
      <c r="X42" s="71"/>
      <c r="Y42" s="71"/>
      <c r="Z42" s="71"/>
      <c r="AA42" s="71"/>
      <c r="AB42" s="71"/>
      <c r="AC42" s="71"/>
    </row>
    <row r="43" spans="2:32" ht="22.5" thickTop="1" thickBot="1" x14ac:dyDescent="0.4">
      <c r="B43" s="44">
        <v>44</v>
      </c>
      <c r="C43" s="22">
        <v>484</v>
      </c>
      <c r="D43" s="22">
        <v>305</v>
      </c>
      <c r="E43" s="22">
        <v>2</v>
      </c>
      <c r="F43" s="22">
        <v>610</v>
      </c>
      <c r="G43" s="52">
        <v>45234</v>
      </c>
      <c r="H43" s="22" t="s">
        <v>19</v>
      </c>
      <c r="I43" s="22">
        <v>145</v>
      </c>
      <c r="J43" s="37" t="str">
        <f>VLOOKUP(C43,товар!$B$3:$D$435,2,FALSE)</f>
        <v>Печенье</v>
      </c>
      <c r="K43" s="112">
        <f t="shared" si="6"/>
        <v>242.38636363636363</v>
      </c>
      <c r="L43" s="40">
        <f t="shared" si="3"/>
        <v>0.2583216127519925</v>
      </c>
      <c r="M43" s="33" t="str">
        <f>VLOOKUP(C43,товар!$B$3:$D$435,3,FALSE)</f>
        <v>КДВ</v>
      </c>
      <c r="N43" s="67">
        <f t="shared" si="1"/>
        <v>323.07692307692309</v>
      </c>
      <c r="O43" s="54">
        <f>VLOOKUP(I43,клиенты!B46:$H$419,5,FALSE)</f>
        <v>44790</v>
      </c>
      <c r="P43">
        <f t="shared" si="2"/>
        <v>444</v>
      </c>
      <c r="Q43" s="72" t="str">
        <f>VLOOKUP(I43,клиенты!$B$3:$J$419,7,FALSE)</f>
        <v>Россия</v>
      </c>
      <c r="V43" s="71" t="s">
        <v>1308</v>
      </c>
      <c r="W43" s="71"/>
      <c r="X43" s="71"/>
      <c r="Y43" s="71"/>
      <c r="Z43" s="71"/>
      <c r="AA43" s="71"/>
      <c r="AB43" s="71"/>
      <c r="AC43" s="71"/>
    </row>
    <row r="44" spans="2:32" ht="16.5" thickTop="1" thickBot="1" x14ac:dyDescent="0.3">
      <c r="B44" s="43">
        <v>45</v>
      </c>
      <c r="C44" s="20">
        <v>7</v>
      </c>
      <c r="D44" s="20">
        <v>162</v>
      </c>
      <c r="E44" s="20">
        <v>4</v>
      </c>
      <c r="F44" s="20">
        <v>648</v>
      </c>
      <c r="G44" s="51">
        <v>45387</v>
      </c>
      <c r="H44" s="20" t="s">
        <v>16</v>
      </c>
      <c r="I44" s="20">
        <v>270</v>
      </c>
      <c r="J44" s="38" t="str">
        <f>VLOOKUP(C44,товар!$B$3:$D$435,2,FALSE)</f>
        <v>Сыр</v>
      </c>
      <c r="K44" s="112">
        <f t="shared" si="6"/>
        <v>272.50847457627117</v>
      </c>
      <c r="L44" s="40">
        <f t="shared" si="3"/>
        <v>-0.40552307500932949</v>
      </c>
      <c r="M44" s="39" t="str">
        <f>VLOOKUP(C44,товар!$B$3:$D$435,3,FALSE)</f>
        <v>President</v>
      </c>
      <c r="N44" s="67">
        <f t="shared" si="1"/>
        <v>238.72222222222223</v>
      </c>
      <c r="O44" s="54">
        <f>VLOOKUP(I44,клиенты!B47:$H$419,5,FALSE)</f>
        <v>44791</v>
      </c>
      <c r="P44">
        <f t="shared" si="2"/>
        <v>596</v>
      </c>
      <c r="Q44" s="72" t="str">
        <f>VLOOKUP(I44,клиенты!$B$3:$J$419,7,FALSE)</f>
        <v>Украина</v>
      </c>
    </row>
    <row r="45" spans="2:32" ht="16.5" thickTop="1" thickBot="1" x14ac:dyDescent="0.3">
      <c r="B45" s="44">
        <v>46</v>
      </c>
      <c r="C45" s="22">
        <v>390</v>
      </c>
      <c r="D45" s="22">
        <v>78</v>
      </c>
      <c r="E45" s="22">
        <v>1</v>
      </c>
      <c r="F45" s="22">
        <v>78</v>
      </c>
      <c r="G45" s="52">
        <v>44976</v>
      </c>
      <c r="H45" s="22" t="s">
        <v>15</v>
      </c>
      <c r="I45" s="22">
        <v>64</v>
      </c>
      <c r="J45" s="37" t="str">
        <f>VLOOKUP(C45,товар!$B$3:$D$435,2,FALSE)</f>
        <v>Сок</v>
      </c>
      <c r="K45" s="112">
        <f t="shared" si="6"/>
        <v>295.77192982456143</v>
      </c>
      <c r="L45" s="40">
        <f t="shared" si="3"/>
        <v>-0.73628329082389232</v>
      </c>
      <c r="M45" s="33" t="str">
        <f>VLOOKUP(C45,товар!$B$3:$D$435,3,FALSE)</f>
        <v>Сады Придонья</v>
      </c>
      <c r="N45" s="67">
        <f t="shared" si="1"/>
        <v>254.18181818181819</v>
      </c>
      <c r="O45" s="54">
        <f>VLOOKUP(I45,клиенты!B48:$H$419,5,FALSE)</f>
        <v>44782</v>
      </c>
      <c r="P45">
        <f t="shared" si="2"/>
        <v>194</v>
      </c>
      <c r="Q45" s="72" t="str">
        <f>VLOOKUP(I45,клиенты!$B$3:$J$419,7,FALSE)</f>
        <v>Украина</v>
      </c>
    </row>
    <row r="46" spans="2:32" ht="16.5" thickTop="1" thickBot="1" x14ac:dyDescent="0.3">
      <c r="B46" s="43">
        <v>47</v>
      </c>
      <c r="C46" s="20">
        <v>57</v>
      </c>
      <c r="D46" s="20">
        <v>343</v>
      </c>
      <c r="E46" s="20">
        <v>5</v>
      </c>
      <c r="F46" s="20">
        <v>1715</v>
      </c>
      <c r="G46" s="51">
        <v>45063</v>
      </c>
      <c r="H46" s="20" t="s">
        <v>9</v>
      </c>
      <c r="I46" s="20">
        <v>183</v>
      </c>
      <c r="J46" s="38" t="str">
        <f>VLOOKUP(C46,товар!$B$3:$D$435,2,FALSE)</f>
        <v>Печенье</v>
      </c>
      <c r="K46" s="112">
        <f t="shared" si="6"/>
        <v>285.18181818181819</v>
      </c>
      <c r="L46" s="40">
        <f t="shared" si="3"/>
        <v>0.20274147274466059</v>
      </c>
      <c r="M46" s="39" t="str">
        <f>VLOOKUP(C46,товар!$B$3:$D$435,3,FALSE)</f>
        <v>Юбилейное</v>
      </c>
      <c r="N46" s="67">
        <f t="shared" si="1"/>
        <v>232.44444444444446</v>
      </c>
      <c r="O46" s="54">
        <f>VLOOKUP(I46,клиенты!B49:$H$419,5,FALSE)</f>
        <v>44792</v>
      </c>
      <c r="P46">
        <f t="shared" si="2"/>
        <v>271</v>
      </c>
      <c r="Q46" s="72" t="str">
        <f>VLOOKUP(I46,клиенты!$B$3:$J$419,7,FALSE)</f>
        <v>Беларусь</v>
      </c>
    </row>
    <row r="47" spans="2:32" ht="16.5" thickTop="1" thickBot="1" x14ac:dyDescent="0.3">
      <c r="B47" s="44">
        <v>48</v>
      </c>
      <c r="C47" s="22">
        <v>285</v>
      </c>
      <c r="D47" s="22">
        <v>498</v>
      </c>
      <c r="E47" s="22">
        <v>4</v>
      </c>
      <c r="F47" s="22">
        <v>1992</v>
      </c>
      <c r="G47" s="52">
        <v>45208</v>
      </c>
      <c r="H47" s="22" t="s">
        <v>17</v>
      </c>
      <c r="I47" s="22">
        <v>2</v>
      </c>
      <c r="J47" s="37" t="str">
        <f>VLOOKUP(C47,товар!$B$3:$D$435,2,FALSE)</f>
        <v>Макароны</v>
      </c>
      <c r="K47" s="112">
        <f t="shared" si="6"/>
        <v>270.86842105263156</v>
      </c>
      <c r="L47" s="40">
        <f t="shared" si="3"/>
        <v>0.83853104051297001</v>
      </c>
      <c r="M47" s="33" t="str">
        <f>VLOOKUP(C47,товар!$B$3:$D$435,3,FALSE)</f>
        <v>Паста Зара</v>
      </c>
      <c r="N47" s="67">
        <f t="shared" si="1"/>
        <v>276.67567567567568</v>
      </c>
      <c r="O47" s="54">
        <f>VLOOKUP(I47,клиенты!B50:$H$419,5,FALSE)</f>
        <v>44793</v>
      </c>
      <c r="P47">
        <f t="shared" si="2"/>
        <v>415</v>
      </c>
      <c r="Q47" s="72" t="str">
        <f>VLOOKUP(I47,клиенты!$B$3:$J$419,7,FALSE)</f>
        <v>Россия</v>
      </c>
    </row>
    <row r="48" spans="2:32" ht="16.5" thickTop="1" thickBot="1" x14ac:dyDescent="0.3">
      <c r="B48" s="44">
        <v>50</v>
      </c>
      <c r="C48" s="22">
        <v>444</v>
      </c>
      <c r="D48" s="22">
        <v>311</v>
      </c>
      <c r="E48" s="22">
        <v>4</v>
      </c>
      <c r="F48" s="22">
        <v>1244</v>
      </c>
      <c r="G48" s="52">
        <v>45398</v>
      </c>
      <c r="H48" s="22" t="s">
        <v>23</v>
      </c>
      <c r="I48" s="22">
        <v>229</v>
      </c>
      <c r="J48" s="37" t="str">
        <f>VLOOKUP(C48,товар!$B$3:$D$435,2,FALSE)</f>
        <v>Йогурт</v>
      </c>
      <c r="K48" s="112">
        <f>IFERROR(AVERAGEIF($J$4:$J$989, J48, D48:D1038), "Ошибка")</f>
        <v>259.21818181818179</v>
      </c>
      <c r="L48" s="40">
        <f t="shared" si="3"/>
        <v>0.19976152065651975</v>
      </c>
      <c r="M48" s="33" t="str">
        <f>VLOOKUP(C48,товар!$B$3:$D$435,3,FALSE)</f>
        <v>Эрманн</v>
      </c>
      <c r="N48" s="67">
        <f t="shared" si="1"/>
        <v>258.4736842105263</v>
      </c>
      <c r="O48" s="54">
        <f>VLOOKUP(I48,клиенты!B52:$H$419,5,FALSE)</f>
        <v>44794</v>
      </c>
      <c r="P48">
        <f t="shared" si="2"/>
        <v>604</v>
      </c>
      <c r="Q48" s="72" t="str">
        <f>VLOOKUP(I48,клиенты!$B$3:$J$419,7,FALSE)</f>
        <v>Россия</v>
      </c>
    </row>
    <row r="49" spans="2:17" ht="16.5" thickTop="1" thickBot="1" x14ac:dyDescent="0.3">
      <c r="B49" s="43">
        <v>51</v>
      </c>
      <c r="C49" s="20">
        <v>35</v>
      </c>
      <c r="D49" s="20">
        <v>242</v>
      </c>
      <c r="E49" s="20">
        <v>2</v>
      </c>
      <c r="F49" s="20">
        <v>484</v>
      </c>
      <c r="G49" s="51">
        <v>45239</v>
      </c>
      <c r="H49" s="20" t="s">
        <v>22</v>
      </c>
      <c r="I49" s="20">
        <v>385</v>
      </c>
      <c r="J49" s="38" t="str">
        <f>VLOOKUP(C49,товар!$B$3:$D$435,2,FALSE)</f>
        <v>Крупа</v>
      </c>
      <c r="K49" s="112">
        <f>IFERROR(AVERAGEIF($J$4:$J$989, J49, D49:D1039), "Ошибка")</f>
        <v>255.55</v>
      </c>
      <c r="L49" s="40">
        <f t="shared" si="3"/>
        <v>-5.3022891801995709E-2</v>
      </c>
      <c r="M49" s="39" t="str">
        <f>VLOOKUP(C49,товар!$B$3:$D$435,3,FALSE)</f>
        <v>Мистраль</v>
      </c>
      <c r="N49" s="67">
        <f t="shared" si="1"/>
        <v>250.30769230769232</v>
      </c>
      <c r="O49" s="54">
        <f>VLOOKUP(I49,клиенты!B53:$H$419,5,FALSE)</f>
        <v>44795</v>
      </c>
      <c r="P49">
        <f t="shared" si="2"/>
        <v>444</v>
      </c>
      <c r="Q49" s="72" t="str">
        <f>VLOOKUP(I49,клиенты!$B$3:$J$419,7,FALSE)</f>
        <v>Россия</v>
      </c>
    </row>
    <row r="50" spans="2:17" ht="16.5" thickTop="1" thickBot="1" x14ac:dyDescent="0.3">
      <c r="B50" s="44">
        <v>52</v>
      </c>
      <c r="C50" s="22">
        <v>296</v>
      </c>
      <c r="D50" s="22">
        <v>101</v>
      </c>
      <c r="E50" s="22">
        <v>3</v>
      </c>
      <c r="F50" s="22">
        <v>303</v>
      </c>
      <c r="G50" s="52">
        <v>45080</v>
      </c>
      <c r="H50" s="22" t="s">
        <v>19</v>
      </c>
      <c r="I50" s="22">
        <v>407</v>
      </c>
      <c r="J50" s="37" t="str">
        <f>VLOOKUP(C50,товар!$B$3:$D$435,2,FALSE)</f>
        <v>Крупа</v>
      </c>
      <c r="K50" s="112">
        <f>IFERROR(AVERAGEIF($J$4:$J$989, J50, D50:D1040), "Ошибка")</f>
        <v>279.85000000000002</v>
      </c>
      <c r="L50" s="40">
        <f t="shared" si="3"/>
        <v>-0.6390923709129892</v>
      </c>
      <c r="M50" s="33" t="str">
        <f>VLOOKUP(C50,товар!$B$3:$D$435,3,FALSE)</f>
        <v>Мистраль</v>
      </c>
      <c r="N50" s="67">
        <f t="shared" si="1"/>
        <v>250.30769230769232</v>
      </c>
      <c r="O50" s="54">
        <f>VLOOKUP(I50,клиенты!B54:$H$419,5,FALSE)</f>
        <v>44796</v>
      </c>
      <c r="P50">
        <f t="shared" si="2"/>
        <v>284</v>
      </c>
      <c r="Q50" s="72" t="str">
        <f>VLOOKUP(I50,клиенты!$B$3:$J$419,7,FALSE)</f>
        <v>Украина</v>
      </c>
    </row>
    <row r="51" spans="2:17" ht="16.5" thickTop="1" thickBot="1" x14ac:dyDescent="0.3">
      <c r="B51" s="43">
        <v>53</v>
      </c>
      <c r="C51" s="20">
        <v>227</v>
      </c>
      <c r="D51" s="20">
        <v>65</v>
      </c>
      <c r="E51" s="20">
        <v>1</v>
      </c>
      <c r="F51" s="20">
        <v>65</v>
      </c>
      <c r="G51" s="51">
        <v>45308</v>
      </c>
      <c r="H51" s="20" t="s">
        <v>10</v>
      </c>
      <c r="I51" s="20">
        <v>493</v>
      </c>
      <c r="J51" s="38" t="str">
        <f>VLOOKUP(C51,товар!$B$3:$D$435,2,FALSE)</f>
        <v>Макароны</v>
      </c>
      <c r="K51" s="112">
        <f>IFERROR(AVERAGEIF($J$4:$J$989, J51, D51:D1041), "Ошибка")</f>
        <v>294.34210526315792</v>
      </c>
      <c r="L51" s="40">
        <f t="shared" si="3"/>
        <v>-0.77916852928028613</v>
      </c>
      <c r="M51" s="39" t="str">
        <f>VLOOKUP(C51,товар!$B$3:$D$435,3,FALSE)</f>
        <v>Макфа</v>
      </c>
      <c r="N51" s="67">
        <f t="shared" si="1"/>
        <v>329.27272727272725</v>
      </c>
      <c r="O51" s="54">
        <f>VLOOKUP(I51,клиенты!B55:$H$419,5,FALSE)</f>
        <v>44797</v>
      </c>
      <c r="P51">
        <f t="shared" si="2"/>
        <v>511</v>
      </c>
      <c r="Q51" s="72" t="str">
        <f>VLOOKUP(I51,клиенты!$B$3:$J$419,7,FALSE)</f>
        <v>Россия</v>
      </c>
    </row>
    <row r="52" spans="2:17" ht="16.5" thickTop="1" thickBot="1" x14ac:dyDescent="0.3">
      <c r="B52" s="43">
        <v>55</v>
      </c>
      <c r="C52" s="20">
        <v>146</v>
      </c>
      <c r="D52" s="20">
        <v>402</v>
      </c>
      <c r="E52" s="20">
        <v>5</v>
      </c>
      <c r="F52" s="20">
        <v>2010</v>
      </c>
      <c r="G52" s="51">
        <v>45356</v>
      </c>
      <c r="H52" s="20" t="s">
        <v>13</v>
      </c>
      <c r="I52" s="20">
        <v>190</v>
      </c>
      <c r="J52" s="38" t="str">
        <f>VLOOKUP(C52,товар!$B$3:$D$435,2,FALSE)</f>
        <v>Сок</v>
      </c>
      <c r="K52" s="112">
        <f>IFERROR(AVERAGEIF($J$4:$J$989, J52, D52:D1043), "Ошибка")</f>
        <v>253.42105263157896</v>
      </c>
      <c r="L52" s="40">
        <f t="shared" si="3"/>
        <v>0.58629283489096573</v>
      </c>
      <c r="M52" s="39" t="str">
        <f>VLOOKUP(C52,товар!$B$3:$D$435,3,FALSE)</f>
        <v>Добрый</v>
      </c>
      <c r="N52" s="67">
        <f t="shared" si="1"/>
        <v>242.81818181818181</v>
      </c>
      <c r="O52" s="54">
        <f>VLOOKUP(I52,клиенты!B57:$H$419,5,FALSE)</f>
        <v>44799</v>
      </c>
      <c r="P52">
        <f t="shared" si="2"/>
        <v>557</v>
      </c>
      <c r="Q52" s="72" t="str">
        <f>VLOOKUP(I52,клиенты!$B$3:$J$419,7,FALSE)</f>
        <v>Таджикистан</v>
      </c>
    </row>
    <row r="53" spans="2:17" ht="16.5" thickTop="1" thickBot="1" x14ac:dyDescent="0.3">
      <c r="B53" s="44">
        <v>56</v>
      </c>
      <c r="C53" s="22">
        <v>338</v>
      </c>
      <c r="D53" s="22">
        <v>97</v>
      </c>
      <c r="E53" s="22">
        <v>1</v>
      </c>
      <c r="F53" s="22">
        <v>97</v>
      </c>
      <c r="G53" s="52">
        <v>45234</v>
      </c>
      <c r="H53" s="22" t="s">
        <v>17</v>
      </c>
      <c r="I53" s="22">
        <v>266</v>
      </c>
      <c r="J53" s="37" t="str">
        <f>VLOOKUP(C53,товар!$B$3:$D$435,2,FALSE)</f>
        <v>Сыр</v>
      </c>
      <c r="K53" s="112">
        <f>IFERROR(AVERAGEIF($J$4:$J$989, J53, D53:D1044), "Ошибка")</f>
        <v>250.58928571428572</v>
      </c>
      <c r="L53" s="40">
        <f t="shared" si="3"/>
        <v>-0.61291242072258245</v>
      </c>
      <c r="M53" s="33" t="str">
        <f>VLOOKUP(C53,товар!$B$3:$D$435,3,FALSE)</f>
        <v>President</v>
      </c>
      <c r="N53" s="67">
        <f t="shared" si="1"/>
        <v>238.72222222222223</v>
      </c>
      <c r="O53" s="54">
        <f>VLOOKUP(I53,клиенты!B58:$H$419,5,FALSE)</f>
        <v>44800</v>
      </c>
      <c r="P53">
        <f t="shared" si="2"/>
        <v>434</v>
      </c>
      <c r="Q53" s="72" t="str">
        <f>VLOOKUP(I53,клиенты!$B$3:$J$419,7,FALSE)</f>
        <v>Узбекистан</v>
      </c>
    </row>
    <row r="54" spans="2:17" ht="16.5" thickTop="1" thickBot="1" x14ac:dyDescent="0.3">
      <c r="B54" s="43">
        <v>57</v>
      </c>
      <c r="C54" s="20">
        <v>155</v>
      </c>
      <c r="D54" s="20">
        <v>482</v>
      </c>
      <c r="E54" s="20">
        <v>1</v>
      </c>
      <c r="F54" s="20">
        <v>482</v>
      </c>
      <c r="G54" s="51">
        <v>45400</v>
      </c>
      <c r="H54" s="20" t="s">
        <v>14</v>
      </c>
      <c r="I54" s="20">
        <v>222</v>
      </c>
      <c r="J54" s="38" t="str">
        <f>VLOOKUP(C54,товар!$B$3:$D$435,2,FALSE)</f>
        <v>Йогурт</v>
      </c>
      <c r="K54" s="112">
        <f>IFERROR(AVERAGEIF($J$4:$J$989, J54, D54:D1045), "Ошибка")</f>
        <v>266.27272727272725</v>
      </c>
      <c r="L54" s="40">
        <f t="shared" si="3"/>
        <v>0.81017412086036211</v>
      </c>
      <c r="M54" s="39" t="str">
        <f>VLOOKUP(C54,товар!$B$3:$D$435,3,FALSE)</f>
        <v>Эрманн</v>
      </c>
      <c r="N54" s="67">
        <f t="shared" si="1"/>
        <v>258.4736842105263</v>
      </c>
      <c r="O54" s="54">
        <f>VLOOKUP(I54,клиенты!B59:$H$419,5,FALSE)</f>
        <v>44801</v>
      </c>
      <c r="P54">
        <f t="shared" si="2"/>
        <v>599</v>
      </c>
      <c r="Q54" s="72" t="str">
        <f>VLOOKUP(I54,клиенты!$B$3:$J$419,7,FALSE)</f>
        <v>Украина</v>
      </c>
    </row>
    <row r="55" spans="2:17" ht="16.5" thickTop="1" thickBot="1" x14ac:dyDescent="0.3">
      <c r="B55" s="44">
        <v>60</v>
      </c>
      <c r="C55" s="22">
        <v>147</v>
      </c>
      <c r="D55" s="22">
        <v>238</v>
      </c>
      <c r="E55" s="22">
        <v>5</v>
      </c>
      <c r="F55" s="22">
        <v>1190</v>
      </c>
      <c r="G55" s="52">
        <v>44981</v>
      </c>
      <c r="H55" s="22" t="s">
        <v>15</v>
      </c>
      <c r="I55" s="22">
        <v>270</v>
      </c>
      <c r="J55" s="37" t="str">
        <f>VLOOKUP(C55,товар!$B$3:$D$435,2,FALSE)</f>
        <v>Конфеты</v>
      </c>
      <c r="K55" s="112">
        <f>IFERROR(AVERAGEIF($J$4:$J$989, J55, D55:D1048), "Ошибка")</f>
        <v>247.13793103448276</v>
      </c>
      <c r="L55" s="40">
        <f t="shared" si="3"/>
        <v>-3.6975024417468916E-2</v>
      </c>
      <c r="M55" s="33" t="str">
        <f>VLOOKUP(C55,товар!$B$3:$D$435,3,FALSE)</f>
        <v>Бабаевский</v>
      </c>
      <c r="N55" s="67">
        <f t="shared" si="1"/>
        <v>250.25925925925927</v>
      </c>
      <c r="O55" s="54">
        <f>VLOOKUP(I55,клиенты!B62:$H$419,5,FALSE)</f>
        <v>44791</v>
      </c>
      <c r="P55">
        <f t="shared" si="2"/>
        <v>190</v>
      </c>
      <c r="Q55" s="72" t="str">
        <f>VLOOKUP(I55,клиенты!$B$3:$J$419,7,FALSE)</f>
        <v>Украина</v>
      </c>
    </row>
    <row r="56" spans="2:17" ht="16.5" thickTop="1" thickBot="1" x14ac:dyDescent="0.3">
      <c r="B56" s="43">
        <v>61</v>
      </c>
      <c r="C56" s="20">
        <v>311</v>
      </c>
      <c r="D56" s="20">
        <v>238</v>
      </c>
      <c r="E56" s="20">
        <v>5</v>
      </c>
      <c r="F56" s="20">
        <v>1190</v>
      </c>
      <c r="G56" s="51">
        <v>45245</v>
      </c>
      <c r="H56" s="20" t="s">
        <v>15</v>
      </c>
      <c r="I56" s="20">
        <v>150</v>
      </c>
      <c r="J56" s="38" t="str">
        <f>VLOOKUP(C56,товар!$B$3:$D$435,2,FALSE)</f>
        <v>Макароны</v>
      </c>
      <c r="K56" s="112">
        <f>IFERROR(AVERAGEIF($J$4:$J$989, J56, D56:D1049), "Ошибка")</f>
        <v>275.73333333333335</v>
      </c>
      <c r="L56" s="40">
        <f t="shared" si="3"/>
        <v>-0.13684719535783374</v>
      </c>
      <c r="M56" s="39" t="str">
        <f>VLOOKUP(C56,товар!$B$3:$D$435,3,FALSE)</f>
        <v>Паста Зара</v>
      </c>
      <c r="N56" s="67">
        <f t="shared" si="1"/>
        <v>276.67567567567568</v>
      </c>
      <c r="O56" s="54">
        <f>VLOOKUP(I56,клиенты!B63:$H$419,5,FALSE)</f>
        <v>44804</v>
      </c>
      <c r="P56">
        <f t="shared" si="2"/>
        <v>441</v>
      </c>
      <c r="Q56" s="72" t="str">
        <f>VLOOKUP(I56,клиенты!$B$3:$J$419,7,FALSE)</f>
        <v>Узбекистан</v>
      </c>
    </row>
    <row r="57" spans="2:17" ht="16.5" thickTop="1" thickBot="1" x14ac:dyDescent="0.3">
      <c r="B57" s="44">
        <v>62</v>
      </c>
      <c r="C57" s="22">
        <v>465</v>
      </c>
      <c r="D57" s="22">
        <v>311</v>
      </c>
      <c r="E57" s="22">
        <v>2</v>
      </c>
      <c r="F57" s="22">
        <v>622</v>
      </c>
      <c r="G57" s="52">
        <v>44934</v>
      </c>
      <c r="H57" s="22" t="s">
        <v>9</v>
      </c>
      <c r="I57" s="22">
        <v>14</v>
      </c>
      <c r="J57" s="37" t="str">
        <f>VLOOKUP(C57,товар!$B$3:$D$435,2,FALSE)</f>
        <v>Йогурт</v>
      </c>
      <c r="K57" s="112">
        <f>IFERROR(AVERAGEIF($J$4:$J$989, J57, D57:D1050), "Ошибка")</f>
        <v>266.85454545454547</v>
      </c>
      <c r="L57" s="40">
        <f t="shared" si="3"/>
        <v>0.16542890236424324</v>
      </c>
      <c r="M57" s="33" t="str">
        <f>VLOOKUP(C57,товар!$B$3:$D$435,3,FALSE)</f>
        <v>Ростагроэкспорт</v>
      </c>
      <c r="N57" s="67">
        <f t="shared" si="1"/>
        <v>249.09090909090909</v>
      </c>
      <c r="O57" s="54">
        <f>VLOOKUP(I57,клиенты!B64:$H$419,5,FALSE)</f>
        <v>44805</v>
      </c>
      <c r="P57">
        <f t="shared" si="2"/>
        <v>129</v>
      </c>
      <c r="Q57" s="72" t="str">
        <f>VLOOKUP(I57,клиенты!$B$3:$J$419,7,FALSE)</f>
        <v>Таджикистан</v>
      </c>
    </row>
    <row r="58" spans="2:17" ht="16.5" thickTop="1" thickBot="1" x14ac:dyDescent="0.3">
      <c r="B58" s="43">
        <v>63</v>
      </c>
      <c r="C58" s="20">
        <v>449</v>
      </c>
      <c r="D58" s="20">
        <v>392</v>
      </c>
      <c r="E58" s="20">
        <v>3</v>
      </c>
      <c r="F58" s="20">
        <v>1176</v>
      </c>
      <c r="G58" s="51">
        <v>45267</v>
      </c>
      <c r="H58" s="20" t="s">
        <v>19</v>
      </c>
      <c r="I58" s="20">
        <v>371</v>
      </c>
      <c r="J58" s="38" t="str">
        <f>VLOOKUP(C58,товар!$B$3:$D$435,2,FALSE)</f>
        <v>Мясо</v>
      </c>
      <c r="K58" s="112">
        <f>IFERROR(AVERAGEIF($J$4:$J$989, J58, D58:D1051), "Ошибка")</f>
        <v>242.15686274509804</v>
      </c>
      <c r="L58" s="40">
        <f t="shared" si="3"/>
        <v>0.61878542510121459</v>
      </c>
      <c r="M58" s="39" t="str">
        <f>VLOOKUP(C58,товар!$B$3:$D$435,3,FALSE)</f>
        <v>Агрокомплекс</v>
      </c>
      <c r="N58" s="67">
        <f t="shared" si="1"/>
        <v>311.2</v>
      </c>
      <c r="O58" s="54">
        <f>VLOOKUP(I58,клиенты!B65:$H$419,5,FALSE)</f>
        <v>44806</v>
      </c>
      <c r="P58">
        <f t="shared" si="2"/>
        <v>461</v>
      </c>
      <c r="Q58" s="72" t="str">
        <f>VLOOKUP(I58,клиенты!$B$3:$J$419,7,FALSE)</f>
        <v>Беларусь</v>
      </c>
    </row>
    <row r="59" spans="2:17" ht="16.5" thickTop="1" thickBot="1" x14ac:dyDescent="0.3">
      <c r="B59" s="44">
        <v>64</v>
      </c>
      <c r="C59" s="22">
        <v>144</v>
      </c>
      <c r="D59" s="22">
        <v>473</v>
      </c>
      <c r="E59" s="22">
        <v>5</v>
      </c>
      <c r="F59" s="22">
        <v>2365</v>
      </c>
      <c r="G59" s="52">
        <v>45280</v>
      </c>
      <c r="H59" s="22" t="s">
        <v>17</v>
      </c>
      <c r="I59" s="22">
        <v>328</v>
      </c>
      <c r="J59" s="37" t="str">
        <f>VLOOKUP(C59,товар!$B$3:$D$435,2,FALSE)</f>
        <v>Макароны</v>
      </c>
      <c r="K59" s="112">
        <f>IFERROR(AVERAGEIF($J$4:$J$989, J59, D59:D1052), "Ошибка")</f>
        <v>265.24</v>
      </c>
      <c r="L59" s="40">
        <f t="shared" si="3"/>
        <v>0.78329060473533407</v>
      </c>
      <c r="M59" s="33" t="str">
        <f>VLOOKUP(C59,товар!$B$3:$D$435,3,FALSE)</f>
        <v>Роллтон</v>
      </c>
      <c r="N59" s="67">
        <f t="shared" si="1"/>
        <v>235.55555555555554</v>
      </c>
      <c r="O59" s="54">
        <f>VLOOKUP(I59,клиенты!B66:$H$419,5,FALSE)</f>
        <v>44807</v>
      </c>
      <c r="P59">
        <f t="shared" si="2"/>
        <v>473</v>
      </c>
      <c r="Q59" s="72" t="str">
        <f>VLOOKUP(I59,клиенты!$B$3:$J$419,7,FALSE)</f>
        <v>Узбекистан</v>
      </c>
    </row>
    <row r="60" spans="2:17" ht="16.5" thickTop="1" thickBot="1" x14ac:dyDescent="0.3">
      <c r="B60" s="44">
        <v>66</v>
      </c>
      <c r="C60" s="22">
        <v>408</v>
      </c>
      <c r="D60" s="22">
        <v>438</v>
      </c>
      <c r="E60" s="22">
        <v>3</v>
      </c>
      <c r="F60" s="22">
        <v>1314</v>
      </c>
      <c r="G60" s="52">
        <v>44973</v>
      </c>
      <c r="H60" s="22" t="s">
        <v>19</v>
      </c>
      <c r="I60" s="22">
        <v>68</v>
      </c>
      <c r="J60" s="37" t="str">
        <f>VLOOKUP(C60,товар!$B$3:$D$435,2,FALSE)</f>
        <v>Йогурт</v>
      </c>
      <c r="K60" s="112">
        <f t="shared" ref="K60:K69" si="7">IFERROR(AVERAGEIF($J$4:$J$989, J60, D60:D1054), "Ошибка")</f>
        <v>248.96363636363637</v>
      </c>
      <c r="L60" s="40">
        <f t="shared" ref="L60:L120" si="8">IFERROR(D60/K60-1, "Ошибка")</f>
        <v>0.75929306945154451</v>
      </c>
      <c r="M60" s="33" t="str">
        <f>VLOOKUP(C60,товар!$B$3:$D$435,3,FALSE)</f>
        <v>Эрманн</v>
      </c>
      <c r="N60" s="67">
        <f t="shared" si="1"/>
        <v>258.4736842105263</v>
      </c>
      <c r="O60" s="54">
        <f>VLOOKUP(I60,клиенты!B68:$H$419,5,FALSE)</f>
        <v>44809</v>
      </c>
      <c r="P60">
        <f t="shared" ref="P60:P119" si="9">G60-O60</f>
        <v>164</v>
      </c>
      <c r="Q60" s="72" t="str">
        <f>VLOOKUP(I60,клиенты!$B$3:$J$419,7,FALSE)</f>
        <v>Таджикистан</v>
      </c>
    </row>
    <row r="61" spans="2:17" ht="16.5" thickTop="1" thickBot="1" x14ac:dyDescent="0.3">
      <c r="B61" s="43">
        <v>67</v>
      </c>
      <c r="C61" s="20">
        <v>425</v>
      </c>
      <c r="D61" s="20">
        <v>365</v>
      </c>
      <c r="E61" s="20">
        <v>2</v>
      </c>
      <c r="F61" s="20">
        <v>730</v>
      </c>
      <c r="G61" s="51">
        <v>44989</v>
      </c>
      <c r="H61" s="20" t="s">
        <v>21</v>
      </c>
      <c r="I61" s="20">
        <v>346</v>
      </c>
      <c r="J61" s="38" t="str">
        <f>VLOOKUP(C61,товар!$B$3:$D$435,2,FALSE)</f>
        <v>Соль</v>
      </c>
      <c r="K61" s="112">
        <f t="shared" si="7"/>
        <v>252</v>
      </c>
      <c r="L61" s="40">
        <f t="shared" si="8"/>
        <v>0.44841269841269837</v>
      </c>
      <c r="M61" s="39" t="str">
        <f>VLOOKUP(C61,товар!$B$3:$D$435,3,FALSE)</f>
        <v>Экстра</v>
      </c>
      <c r="N61" s="67">
        <f t="shared" si="1"/>
        <v>337.58333333333331</v>
      </c>
      <c r="O61" s="54">
        <f>VLOOKUP(I61,клиенты!B69:$H$419,5,FALSE)</f>
        <v>44810</v>
      </c>
      <c r="P61">
        <f t="shared" si="9"/>
        <v>179</v>
      </c>
      <c r="Q61" s="72" t="str">
        <f>VLOOKUP(I61,клиенты!$B$3:$J$419,7,FALSE)</f>
        <v>Беларусь</v>
      </c>
    </row>
    <row r="62" spans="2:17" ht="16.5" thickTop="1" thickBot="1" x14ac:dyDescent="0.3">
      <c r="B62" s="44">
        <v>68</v>
      </c>
      <c r="C62" s="22">
        <v>277</v>
      </c>
      <c r="D62" s="22">
        <v>324</v>
      </c>
      <c r="E62" s="22">
        <v>2</v>
      </c>
      <c r="F62" s="22">
        <v>648</v>
      </c>
      <c r="G62" s="52">
        <v>45287</v>
      </c>
      <c r="H62" s="22" t="s">
        <v>21</v>
      </c>
      <c r="I62" s="22">
        <v>415</v>
      </c>
      <c r="J62" s="37" t="str">
        <f>VLOOKUP(C62,товар!$B$3:$D$435,2,FALSE)</f>
        <v>Чай</v>
      </c>
      <c r="K62" s="112">
        <f t="shared" si="7"/>
        <v>260.34615384615387</v>
      </c>
      <c r="L62" s="40">
        <f t="shared" si="8"/>
        <v>0.24449697148766414</v>
      </c>
      <c r="M62" s="33" t="str">
        <f>VLOOKUP(C62,товар!$B$3:$D$435,3,FALSE)</f>
        <v>Greenfield</v>
      </c>
      <c r="N62" s="67">
        <f t="shared" si="1"/>
        <v>301.25</v>
      </c>
      <c r="O62" s="54">
        <f>VLOOKUP(I62,клиенты!B70:$H$419,5,FALSE)</f>
        <v>44811</v>
      </c>
      <c r="P62">
        <f t="shared" si="9"/>
        <v>476</v>
      </c>
      <c r="Q62" s="72" t="str">
        <f>VLOOKUP(I62,клиенты!$B$3:$J$419,7,FALSE)</f>
        <v>Россия</v>
      </c>
    </row>
    <row r="63" spans="2:17" ht="16.5" thickTop="1" thickBot="1" x14ac:dyDescent="0.3">
      <c r="B63" s="43">
        <v>69</v>
      </c>
      <c r="C63" s="20">
        <v>130</v>
      </c>
      <c r="D63" s="20">
        <v>208</v>
      </c>
      <c r="E63" s="20">
        <v>5</v>
      </c>
      <c r="F63" s="20">
        <v>1040</v>
      </c>
      <c r="G63" s="51">
        <v>44975</v>
      </c>
      <c r="H63" s="20" t="s">
        <v>15</v>
      </c>
      <c r="I63" s="20">
        <v>115</v>
      </c>
      <c r="J63" s="38" t="str">
        <f>VLOOKUP(C63,товар!$B$3:$D$435,2,FALSE)</f>
        <v>Соль</v>
      </c>
      <c r="K63" s="112">
        <f t="shared" si="7"/>
        <v>258.28846153846155</v>
      </c>
      <c r="L63" s="40">
        <f t="shared" si="8"/>
        <v>-0.19469883106246744</v>
      </c>
      <c r="M63" s="39" t="str">
        <f>VLOOKUP(C63,товар!$B$3:$D$435,3,FALSE)</f>
        <v>Илецкая</v>
      </c>
      <c r="N63" s="67">
        <f t="shared" si="1"/>
        <v>238.16666666666666</v>
      </c>
      <c r="O63" s="54">
        <f>VLOOKUP(I63,клиенты!B71:$H$419,5,FALSE)</f>
        <v>44812</v>
      </c>
      <c r="P63">
        <f t="shared" si="9"/>
        <v>163</v>
      </c>
      <c r="Q63" s="72" t="e">
        <f>VLOOKUP(I63,клиенты!$B$3:$J$419,7,FALSE)</f>
        <v>#REF!</v>
      </c>
    </row>
    <row r="64" spans="2:17" ht="16.5" thickTop="1" thickBot="1" x14ac:dyDescent="0.3">
      <c r="B64" s="44">
        <v>70</v>
      </c>
      <c r="C64" s="22">
        <v>337</v>
      </c>
      <c r="D64" s="22">
        <v>115</v>
      </c>
      <c r="E64" s="22">
        <v>3</v>
      </c>
      <c r="F64" s="22">
        <v>345</v>
      </c>
      <c r="G64" s="52">
        <v>45046</v>
      </c>
      <c r="H64" s="22" t="s">
        <v>8</v>
      </c>
      <c r="I64" s="22">
        <v>42</v>
      </c>
      <c r="J64" s="37" t="str">
        <f>VLOOKUP(C64,товар!$B$3:$D$435,2,FALSE)</f>
        <v>Макароны</v>
      </c>
      <c r="K64" s="112">
        <f t="shared" si="7"/>
        <v>259.56</v>
      </c>
      <c r="L64" s="40">
        <f t="shared" si="8"/>
        <v>-0.55694251810756668</v>
      </c>
      <c r="M64" s="33" t="str">
        <f>VLOOKUP(C64,товар!$B$3:$D$435,3,FALSE)</f>
        <v>Паста Зара</v>
      </c>
      <c r="N64" s="67">
        <f t="shared" si="1"/>
        <v>276.67567567567568</v>
      </c>
      <c r="O64" s="54">
        <f>VLOOKUP(I64,клиенты!B72:$H$419,5,FALSE)</f>
        <v>44813</v>
      </c>
      <c r="P64">
        <f t="shared" si="9"/>
        <v>233</v>
      </c>
      <c r="Q64" s="72" t="str">
        <f>VLOOKUP(I64,клиенты!$B$3:$J$419,7,FALSE)</f>
        <v>Таджикистан</v>
      </c>
    </row>
    <row r="65" spans="2:17" ht="16.5" thickTop="1" thickBot="1" x14ac:dyDescent="0.3">
      <c r="B65" s="43">
        <v>71</v>
      </c>
      <c r="C65" s="20">
        <v>30</v>
      </c>
      <c r="D65" s="20">
        <v>261</v>
      </c>
      <c r="E65" s="20">
        <v>1</v>
      </c>
      <c r="F65" s="20">
        <v>261</v>
      </c>
      <c r="G65" s="51">
        <v>45000</v>
      </c>
      <c r="H65" s="20" t="s">
        <v>22</v>
      </c>
      <c r="I65" s="20">
        <v>378</v>
      </c>
      <c r="J65" s="38" t="str">
        <f>VLOOKUP(C65,товар!$B$3:$D$435,2,FALSE)</f>
        <v>Чипсы</v>
      </c>
      <c r="K65" s="112">
        <f t="shared" si="7"/>
        <v>243.63829787234042</v>
      </c>
      <c r="L65" s="40">
        <f t="shared" si="8"/>
        <v>7.1260151951794581E-2</v>
      </c>
      <c r="M65" s="39" t="str">
        <f>VLOOKUP(C65,товар!$B$3:$D$435,3,FALSE)</f>
        <v>Pringles</v>
      </c>
      <c r="N65" s="67">
        <f t="shared" si="1"/>
        <v>280.23809523809524</v>
      </c>
      <c r="O65" s="54">
        <f>VLOOKUP(I65,клиенты!B72:$H$419,5,FALSE)</f>
        <v>44814</v>
      </c>
      <c r="P65">
        <f t="shared" si="9"/>
        <v>186</v>
      </c>
      <c r="Q65" s="72" t="str">
        <f>VLOOKUP(I65,клиенты!$B$3:$J$419,7,FALSE)</f>
        <v>Россия</v>
      </c>
    </row>
    <row r="66" spans="2:17" ht="16.5" thickTop="1" thickBot="1" x14ac:dyDescent="0.3">
      <c r="B66" s="44">
        <v>72</v>
      </c>
      <c r="C66" s="22">
        <v>75</v>
      </c>
      <c r="D66" s="22">
        <v>257</v>
      </c>
      <c r="E66" s="22">
        <v>2</v>
      </c>
      <c r="F66" s="22">
        <v>514</v>
      </c>
      <c r="G66" s="52">
        <v>45306</v>
      </c>
      <c r="H66" s="22" t="s">
        <v>25</v>
      </c>
      <c r="I66" s="22">
        <v>449</v>
      </c>
      <c r="J66" s="37" t="str">
        <f>VLOOKUP(C66,товар!$B$3:$D$435,2,FALSE)</f>
        <v>Печенье</v>
      </c>
      <c r="K66" s="112">
        <f t="shared" si="7"/>
        <v>283.04651162790697</v>
      </c>
      <c r="L66" s="40">
        <f t="shared" si="8"/>
        <v>-9.2022019554679146E-2</v>
      </c>
      <c r="M66" s="33" t="str">
        <f>VLOOKUP(C66,товар!$B$3:$D$435,3,FALSE)</f>
        <v>Белогорье</v>
      </c>
      <c r="N66" s="67">
        <f t="shared" si="1"/>
        <v>249.5</v>
      </c>
      <c r="O66" s="54">
        <f>VLOOKUP(I66,клиенты!B73:$H$419,5,FALSE)</f>
        <v>44815</v>
      </c>
      <c r="P66">
        <f t="shared" si="9"/>
        <v>491</v>
      </c>
      <c r="Q66" s="72" t="str">
        <f>VLOOKUP(I66,клиенты!$B$3:$J$419,7,FALSE)</f>
        <v>Россия</v>
      </c>
    </row>
    <row r="67" spans="2:17" ht="16.5" thickTop="1" thickBot="1" x14ac:dyDescent="0.3">
      <c r="B67" s="43">
        <v>73</v>
      </c>
      <c r="C67" s="20">
        <v>118</v>
      </c>
      <c r="D67" s="20">
        <v>459</v>
      </c>
      <c r="E67" s="20">
        <v>2</v>
      </c>
      <c r="F67" s="20">
        <v>918</v>
      </c>
      <c r="G67" s="51">
        <v>44993</v>
      </c>
      <c r="H67" s="20" t="s">
        <v>17</v>
      </c>
      <c r="I67" s="20">
        <v>318</v>
      </c>
      <c r="J67" s="38" t="str">
        <f>VLOOKUP(C67,товар!$B$3:$D$435,2,FALSE)</f>
        <v>Сахар</v>
      </c>
      <c r="K67" s="112">
        <f t="shared" si="7"/>
        <v>284.57692307692309</v>
      </c>
      <c r="L67" s="40">
        <f t="shared" si="8"/>
        <v>0.61292066495472342</v>
      </c>
      <c r="M67" s="39" t="str">
        <f>VLOOKUP(C67,товар!$B$3:$D$435,3,FALSE)</f>
        <v>Продимекс</v>
      </c>
      <c r="N67" s="67">
        <f t="shared" si="1"/>
        <v>240.5</v>
      </c>
      <c r="O67" s="54">
        <f>VLOOKUP(I67,клиенты!B74:$H$419,5,FALSE)</f>
        <v>44783</v>
      </c>
      <c r="P67">
        <f t="shared" si="9"/>
        <v>210</v>
      </c>
      <c r="Q67" s="72" t="str">
        <f>VLOOKUP(I67,клиенты!$B$3:$J$419,7,FALSE)</f>
        <v>Россия</v>
      </c>
    </row>
    <row r="68" spans="2:17" ht="16.5" thickTop="1" thickBot="1" x14ac:dyDescent="0.3">
      <c r="B68" s="44">
        <v>74</v>
      </c>
      <c r="C68" s="22">
        <v>19</v>
      </c>
      <c r="D68" s="22">
        <v>112</v>
      </c>
      <c r="E68" s="22">
        <v>4</v>
      </c>
      <c r="F68" s="22">
        <v>448</v>
      </c>
      <c r="G68" s="52">
        <v>45360</v>
      </c>
      <c r="H68" s="22" t="s">
        <v>17</v>
      </c>
      <c r="I68" s="22">
        <v>317</v>
      </c>
      <c r="J68" s="37" t="str">
        <f>VLOOKUP(C68,товар!$B$3:$D$435,2,FALSE)</f>
        <v>Мясо</v>
      </c>
      <c r="K68" s="112">
        <f t="shared" si="7"/>
        <v>251.64</v>
      </c>
      <c r="L68" s="40">
        <f t="shared" si="8"/>
        <v>-0.55491972659354638</v>
      </c>
      <c r="M68" s="33" t="str">
        <f>VLOOKUP(C68,товар!$B$3:$D$435,3,FALSE)</f>
        <v>Снежана</v>
      </c>
      <c r="N68" s="67">
        <f t="shared" ref="N68:N131" si="10">AVERAGEIFS($D$4:$D$989,$J$4:$J$989,J68,$M$4:$M$989,M68)</f>
        <v>272.35294117647061</v>
      </c>
      <c r="O68" s="54">
        <f>VLOOKUP(I68,клиенты!B75:$H$419,5,FALSE)</f>
        <v>44816</v>
      </c>
      <c r="P68">
        <f t="shared" si="9"/>
        <v>544</v>
      </c>
      <c r="Q68" s="72" t="str">
        <f>VLOOKUP(I68,клиенты!$B$3:$J$419,7,FALSE)</f>
        <v>Таджикистан</v>
      </c>
    </row>
    <row r="69" spans="2:17" ht="16.5" thickTop="1" thickBot="1" x14ac:dyDescent="0.3">
      <c r="B69" s="43">
        <v>75</v>
      </c>
      <c r="C69" s="20">
        <v>204</v>
      </c>
      <c r="D69" s="20">
        <v>491</v>
      </c>
      <c r="E69" s="20">
        <v>4</v>
      </c>
      <c r="F69" s="20">
        <v>1964</v>
      </c>
      <c r="G69" s="51">
        <v>44930</v>
      </c>
      <c r="H69" s="20" t="s">
        <v>18</v>
      </c>
      <c r="I69" s="20">
        <v>426</v>
      </c>
      <c r="J69" s="38" t="str">
        <f>VLOOKUP(C69,товар!$B$3:$D$435,2,FALSE)</f>
        <v>Печенье</v>
      </c>
      <c r="K69" s="112">
        <f t="shared" si="7"/>
        <v>301.72093023255815</v>
      </c>
      <c r="L69" s="40">
        <f t="shared" si="8"/>
        <v>0.62733158624942198</v>
      </c>
      <c r="M69" s="39" t="str">
        <f>VLOOKUP(C69,товар!$B$3:$D$435,3,FALSE)</f>
        <v>Юбилейное</v>
      </c>
      <c r="N69" s="67">
        <f t="shared" si="10"/>
        <v>232.44444444444446</v>
      </c>
      <c r="O69" s="54">
        <f>VLOOKUP(I69,клиенты!B76:$H$419,5,FALSE)</f>
        <v>44817</v>
      </c>
      <c r="P69">
        <f t="shared" si="9"/>
        <v>113</v>
      </c>
      <c r="Q69" s="72" t="str">
        <f>VLOOKUP(I69,клиенты!$B$3:$J$419,7,FALSE)</f>
        <v>Узбекистан</v>
      </c>
    </row>
    <row r="70" spans="2:17" ht="16.5" thickTop="1" thickBot="1" x14ac:dyDescent="0.3">
      <c r="B70" s="43">
        <v>77</v>
      </c>
      <c r="C70" s="20">
        <v>189</v>
      </c>
      <c r="D70" s="20">
        <v>278</v>
      </c>
      <c r="E70" s="20">
        <v>2</v>
      </c>
      <c r="F70" s="20">
        <v>556</v>
      </c>
      <c r="G70" s="51">
        <v>45109</v>
      </c>
      <c r="H70" s="20" t="s">
        <v>23</v>
      </c>
      <c r="I70" s="20">
        <v>462</v>
      </c>
      <c r="J70" s="38" t="str">
        <f>VLOOKUP(C70,товар!$B$3:$D$435,2,FALSE)</f>
        <v>Хлеб</v>
      </c>
      <c r="K70" s="112">
        <f>IFERROR(AVERAGEIF($J$4:$J$989, J70, D70:D1065), "Ошибка")</f>
        <v>256.78048780487802</v>
      </c>
      <c r="L70" s="40">
        <f t="shared" si="8"/>
        <v>8.2636778115501741E-2</v>
      </c>
      <c r="M70" s="39" t="str">
        <f>VLOOKUP(C70,товар!$B$3:$D$435,3,FALSE)</f>
        <v>Дарница</v>
      </c>
      <c r="N70" s="67">
        <f t="shared" si="10"/>
        <v>264</v>
      </c>
      <c r="O70" s="54">
        <f>VLOOKUP(I70,клиенты!B78:$H$419,5,FALSE)</f>
        <v>44819</v>
      </c>
      <c r="P70">
        <f t="shared" si="9"/>
        <v>290</v>
      </c>
      <c r="Q70" s="72" t="str">
        <f>VLOOKUP(I70,клиенты!$B$3:$J$419,7,FALSE)</f>
        <v>Беларусь</v>
      </c>
    </row>
    <row r="71" spans="2:17" ht="16.5" thickTop="1" thickBot="1" x14ac:dyDescent="0.3">
      <c r="B71" s="44">
        <v>78</v>
      </c>
      <c r="C71" s="22">
        <v>392</v>
      </c>
      <c r="D71" s="22">
        <v>484</v>
      </c>
      <c r="E71" s="22">
        <v>4</v>
      </c>
      <c r="F71" s="22">
        <v>1936</v>
      </c>
      <c r="G71" s="52">
        <v>45302</v>
      </c>
      <c r="H71" s="22" t="s">
        <v>10</v>
      </c>
      <c r="I71" s="22">
        <v>252</v>
      </c>
      <c r="J71" s="37" t="str">
        <f>VLOOKUP(C71,товар!$B$3:$D$435,2,FALSE)</f>
        <v>Кофе</v>
      </c>
      <c r="K71" s="112">
        <f>IFERROR(AVERAGEIF($J$4:$J$989, J71, D71:D1066), "Ошибка")</f>
        <v>269.36585365853659</v>
      </c>
      <c r="L71" s="40">
        <f t="shared" si="8"/>
        <v>0.79681274900398402</v>
      </c>
      <c r="M71" s="33" t="str">
        <f>VLOOKUP(C71,товар!$B$3:$D$435,3,FALSE)</f>
        <v>Черная Карта</v>
      </c>
      <c r="N71" s="67">
        <f t="shared" si="10"/>
        <v>222.2</v>
      </c>
      <c r="O71" s="54">
        <f>VLOOKUP(I71,клиенты!B79:$H$419,5,FALSE)</f>
        <v>44820</v>
      </c>
      <c r="P71">
        <f t="shared" si="9"/>
        <v>482</v>
      </c>
      <c r="Q71" s="72" t="str">
        <f>VLOOKUP(I71,клиенты!$B$3:$J$419,7,FALSE)</f>
        <v>Таджикистан</v>
      </c>
    </row>
    <row r="72" spans="2:17" ht="16.5" thickTop="1" thickBot="1" x14ac:dyDescent="0.3">
      <c r="B72" s="43">
        <v>79</v>
      </c>
      <c r="C72" s="20">
        <v>10</v>
      </c>
      <c r="D72" s="20">
        <v>53</v>
      </c>
      <c r="E72" s="20">
        <v>1</v>
      </c>
      <c r="F72" s="20">
        <v>53</v>
      </c>
      <c r="G72" s="51">
        <v>45164</v>
      </c>
      <c r="H72" s="20" t="s">
        <v>25</v>
      </c>
      <c r="I72" s="20">
        <v>392</v>
      </c>
      <c r="J72" s="38" t="str">
        <f>VLOOKUP(C72,товар!$B$3:$D$435,2,FALSE)</f>
        <v>Сок</v>
      </c>
      <c r="K72" s="112">
        <f>IFERROR(AVERAGEIF($J$4:$J$989, J72, D72:D1067), "Ошибка")</f>
        <v>266.32142857142856</v>
      </c>
      <c r="L72" s="40">
        <f t="shared" si="8"/>
        <v>-0.80099235617540565</v>
      </c>
      <c r="M72" s="39" t="str">
        <f>VLOOKUP(C72,товар!$B$3:$D$435,3,FALSE)</f>
        <v>Фруктовый сад</v>
      </c>
      <c r="N72" s="67">
        <f t="shared" si="10"/>
        <v>281.96875</v>
      </c>
      <c r="O72" s="54">
        <f>VLOOKUP(I72,клиенты!B80:$H$419,5,FALSE)</f>
        <v>44821</v>
      </c>
      <c r="P72">
        <f t="shared" si="9"/>
        <v>343</v>
      </c>
      <c r="Q72" s="72" t="str">
        <f>VLOOKUP(I72,клиенты!$B$3:$J$419,7,FALSE)</f>
        <v>Украина</v>
      </c>
    </row>
    <row r="73" spans="2:17" ht="16.5" thickTop="1" thickBot="1" x14ac:dyDescent="0.3">
      <c r="B73" s="44">
        <v>80</v>
      </c>
      <c r="C73" s="22">
        <v>64</v>
      </c>
      <c r="D73" s="22">
        <v>131</v>
      </c>
      <c r="E73" s="22">
        <v>5</v>
      </c>
      <c r="F73" s="22">
        <v>655</v>
      </c>
      <c r="G73" s="52">
        <v>44946</v>
      </c>
      <c r="H73" s="22" t="s">
        <v>15</v>
      </c>
      <c r="I73" s="22">
        <v>487</v>
      </c>
      <c r="J73" s="37" t="str">
        <f>VLOOKUP(C73,товар!$B$3:$D$435,2,FALSE)</f>
        <v>Колбаса</v>
      </c>
      <c r="K73" s="112">
        <f>IFERROR(AVERAGEIF($J$4:$J$989, J73, D73:D1068), "Ошибка")</f>
        <v>259.65384615384613</v>
      </c>
      <c r="L73" s="40">
        <f t="shared" si="8"/>
        <v>-0.49548215079247515</v>
      </c>
      <c r="M73" s="33" t="str">
        <f>VLOOKUP(C73,товар!$B$3:$D$435,3,FALSE)</f>
        <v>Окраина</v>
      </c>
      <c r="N73" s="67">
        <f t="shared" si="10"/>
        <v>273.58333333333331</v>
      </c>
      <c r="O73" s="54">
        <f>VLOOKUP(I73,клиенты!B81:$H$419,5,FALSE)</f>
        <v>44822</v>
      </c>
      <c r="P73">
        <f t="shared" si="9"/>
        <v>124</v>
      </c>
      <c r="Q73" s="72" t="str">
        <f>VLOOKUP(I73,клиенты!$B$3:$J$419,7,FALSE)</f>
        <v>Таджикистан</v>
      </c>
    </row>
    <row r="74" spans="2:17" ht="16.5" thickTop="1" thickBot="1" x14ac:dyDescent="0.3">
      <c r="B74" s="44">
        <v>82</v>
      </c>
      <c r="C74" s="22">
        <v>334</v>
      </c>
      <c r="D74" s="22">
        <v>396</v>
      </c>
      <c r="E74" s="22">
        <v>4</v>
      </c>
      <c r="F74" s="22">
        <v>1584</v>
      </c>
      <c r="G74" s="52">
        <v>45173</v>
      </c>
      <c r="H74" s="22" t="s">
        <v>25</v>
      </c>
      <c r="I74" s="22">
        <v>134</v>
      </c>
      <c r="J74" s="37" t="str">
        <f>VLOOKUP(C74,товар!$B$3:$D$435,2,FALSE)</f>
        <v>Молоко</v>
      </c>
      <c r="K74" s="112">
        <f>IFERROR(AVERAGEIF($J$4:$J$989, J74, D74:D1070), "Ошибка")</f>
        <v>250.35897435897436</v>
      </c>
      <c r="L74" s="40">
        <f t="shared" si="8"/>
        <v>0.58172879967226532</v>
      </c>
      <c r="M74" s="33" t="str">
        <f>VLOOKUP(C74,товар!$B$3:$D$435,3,FALSE)</f>
        <v>Домик в деревне</v>
      </c>
      <c r="N74" s="67">
        <f t="shared" si="10"/>
        <v>274.77777777777777</v>
      </c>
      <c r="O74" s="54">
        <f>VLOOKUP(I74,клиенты!B82:$H$419,5,FALSE)</f>
        <v>44823</v>
      </c>
      <c r="P74">
        <f t="shared" si="9"/>
        <v>350</v>
      </c>
      <c r="Q74" s="72" t="str">
        <f>VLOOKUP(I74,клиенты!$B$3:$J$419,7,FALSE)</f>
        <v>Россия</v>
      </c>
    </row>
    <row r="75" spans="2:17" ht="16.5" thickTop="1" thickBot="1" x14ac:dyDescent="0.3">
      <c r="B75" s="43">
        <v>83</v>
      </c>
      <c r="C75" s="20">
        <v>345</v>
      </c>
      <c r="D75" s="20">
        <v>267</v>
      </c>
      <c r="E75" s="20">
        <v>5</v>
      </c>
      <c r="F75" s="20">
        <v>1335</v>
      </c>
      <c r="G75" s="51">
        <v>45004</v>
      </c>
      <c r="H75" s="20" t="s">
        <v>9</v>
      </c>
      <c r="I75" s="20">
        <v>287</v>
      </c>
      <c r="J75" s="38" t="str">
        <f>VLOOKUP(C75,товар!$B$3:$D$435,2,FALSE)</f>
        <v>Конфеты</v>
      </c>
      <c r="K75" s="112">
        <f>IFERROR(AVERAGEIF($J$4:$J$989, J75, D75:D1071), "Ошибка")</f>
        <v>288.45614035087721</v>
      </c>
      <c r="L75" s="40">
        <f t="shared" si="8"/>
        <v>-7.4382678506264455E-2</v>
      </c>
      <c r="M75" s="39" t="str">
        <f>VLOOKUP(C75,товар!$B$3:$D$435,3,FALSE)</f>
        <v>Рот Фронт</v>
      </c>
      <c r="N75" s="67">
        <f t="shared" si="10"/>
        <v>294.55</v>
      </c>
      <c r="O75" s="54">
        <f>VLOOKUP(I75,клиенты!B83:$H$419,5,FALSE)</f>
        <v>44789</v>
      </c>
      <c r="P75">
        <f t="shared" si="9"/>
        <v>215</v>
      </c>
      <c r="Q75" s="72" t="str">
        <f>VLOOKUP(I75,клиенты!$B$3:$J$419,7,FALSE)</f>
        <v>Россия</v>
      </c>
    </row>
    <row r="76" spans="2:17" ht="16.5" thickTop="1" thickBot="1" x14ac:dyDescent="0.3">
      <c r="B76" s="44">
        <v>84</v>
      </c>
      <c r="C76" s="22">
        <v>281</v>
      </c>
      <c r="D76" s="22">
        <v>371</v>
      </c>
      <c r="E76" s="22">
        <v>1</v>
      </c>
      <c r="F76" s="22">
        <v>371</v>
      </c>
      <c r="G76" s="52">
        <v>44993</v>
      </c>
      <c r="H76" s="22" t="s">
        <v>22</v>
      </c>
      <c r="I76" s="22">
        <v>11</v>
      </c>
      <c r="J76" s="37" t="str">
        <f>VLOOKUP(C76,товар!$B$3:$D$435,2,FALSE)</f>
        <v>Чай</v>
      </c>
      <c r="K76" s="112">
        <f>IFERROR(AVERAGEIF($J$4:$J$989, J76, D76:D1072), "Ошибка")</f>
        <v>241.82692307692307</v>
      </c>
      <c r="L76" s="40">
        <f t="shared" si="8"/>
        <v>0.53415506958250503</v>
      </c>
      <c r="M76" s="33" t="str">
        <f>VLOOKUP(C76,товар!$B$3:$D$435,3,FALSE)</f>
        <v>Lipton</v>
      </c>
      <c r="N76" s="67">
        <f t="shared" si="10"/>
        <v>267.22222222222223</v>
      </c>
      <c r="O76" s="54">
        <f>VLOOKUP(I76,клиенты!B83:$H$419,5,FALSE)</f>
        <v>44824</v>
      </c>
      <c r="P76">
        <f t="shared" si="9"/>
        <v>169</v>
      </c>
      <c r="Q76" s="72" t="str">
        <f>VLOOKUP(I76,клиенты!$B$3:$J$419,7,FALSE)</f>
        <v>Таджикистан</v>
      </c>
    </row>
    <row r="77" spans="2:17" ht="16.5" thickTop="1" thickBot="1" x14ac:dyDescent="0.3">
      <c r="B77" s="43">
        <v>85</v>
      </c>
      <c r="C77" s="20">
        <v>276</v>
      </c>
      <c r="D77" s="20">
        <v>295</v>
      </c>
      <c r="E77" s="20">
        <v>1</v>
      </c>
      <c r="F77" s="20">
        <v>295</v>
      </c>
      <c r="G77" s="51">
        <v>45272</v>
      </c>
      <c r="H77" s="20" t="s">
        <v>17</v>
      </c>
      <c r="I77" s="20">
        <v>458</v>
      </c>
      <c r="J77" s="38" t="str">
        <f>VLOOKUP(C77,товар!$B$3:$D$435,2,FALSE)</f>
        <v>Колбаса</v>
      </c>
      <c r="K77" s="112">
        <f>IFERROR(AVERAGEIF($J$4:$J$989, J77, D77:D1073), "Ошибка")</f>
        <v>263.69230769230768</v>
      </c>
      <c r="L77" s="40">
        <f t="shared" si="8"/>
        <v>0.11872812135355892</v>
      </c>
      <c r="M77" s="39" t="str">
        <f>VLOOKUP(C77,товар!$B$3:$D$435,3,FALSE)</f>
        <v>Дымов</v>
      </c>
      <c r="N77" s="67">
        <f t="shared" si="10"/>
        <v>312.66666666666669</v>
      </c>
      <c r="O77" s="54">
        <f>VLOOKUP(I77,клиенты!B84:$H$419,5,FALSE)</f>
        <v>44825</v>
      </c>
      <c r="P77">
        <f t="shared" si="9"/>
        <v>447</v>
      </c>
      <c r="Q77" s="72" t="str">
        <f>VLOOKUP(I77,клиенты!$B$3:$J$419,7,FALSE)</f>
        <v>Таджикистан</v>
      </c>
    </row>
    <row r="78" spans="2:17" ht="16.5" thickTop="1" thickBot="1" x14ac:dyDescent="0.3">
      <c r="B78" s="43">
        <v>87</v>
      </c>
      <c r="C78" s="20">
        <v>319</v>
      </c>
      <c r="D78" s="20">
        <v>247</v>
      </c>
      <c r="E78" s="20">
        <v>2</v>
      </c>
      <c r="F78" s="20">
        <v>494</v>
      </c>
      <c r="G78" s="51">
        <v>45189</v>
      </c>
      <c r="H78" s="20" t="s">
        <v>8</v>
      </c>
      <c r="I78" s="20">
        <v>330</v>
      </c>
      <c r="J78" s="38" t="str">
        <f>VLOOKUP(C78,товар!$B$3:$D$435,2,FALSE)</f>
        <v>Йогурт</v>
      </c>
      <c r="K78" s="112">
        <f t="shared" ref="K78:K109" si="11">IFERROR(AVERAGEIF($J$4:$J$989, J78, D78:D1075), "Ошибка")</f>
        <v>270.69811320754718</v>
      </c>
      <c r="L78" s="40">
        <f t="shared" si="8"/>
        <v>-8.7544434376524705E-2</v>
      </c>
      <c r="M78" s="39" t="str">
        <f>VLOOKUP(C78,товар!$B$3:$D$435,3,FALSE)</f>
        <v>Эрманн</v>
      </c>
      <c r="N78" s="67">
        <f t="shared" si="10"/>
        <v>258.4736842105263</v>
      </c>
      <c r="O78" s="54">
        <f>VLOOKUP(I78,клиенты!B85:$H$419,5,FALSE)</f>
        <v>44827</v>
      </c>
      <c r="P78">
        <f t="shared" si="9"/>
        <v>362</v>
      </c>
      <c r="Q78" s="72" t="str">
        <f>VLOOKUP(I78,клиенты!$B$3:$J$419,7,FALSE)</f>
        <v>Россия</v>
      </c>
    </row>
    <row r="79" spans="2:17" ht="16.5" thickTop="1" thickBot="1" x14ac:dyDescent="0.3">
      <c r="B79" s="44">
        <v>88</v>
      </c>
      <c r="C79" s="22">
        <v>375</v>
      </c>
      <c r="D79" s="22">
        <v>281</v>
      </c>
      <c r="E79" s="22">
        <v>2</v>
      </c>
      <c r="F79" s="22">
        <v>562</v>
      </c>
      <c r="G79" s="52">
        <v>45079</v>
      </c>
      <c r="H79" s="22" t="s">
        <v>17</v>
      </c>
      <c r="I79" s="22">
        <v>167</v>
      </c>
      <c r="J79" s="37" t="str">
        <f>VLOOKUP(C79,товар!$B$3:$D$435,2,FALSE)</f>
        <v>Макароны</v>
      </c>
      <c r="K79" s="112">
        <f t="shared" si="11"/>
        <v>291.05479452054794</v>
      </c>
      <c r="L79" s="40">
        <f t="shared" si="8"/>
        <v>-3.4546053560502665E-2</v>
      </c>
      <c r="M79" s="33" t="str">
        <f>VLOOKUP(C79,товар!$B$3:$D$435,3,FALSE)</f>
        <v>Борилла</v>
      </c>
      <c r="N79" s="67">
        <f t="shared" si="10"/>
        <v>240.88888888888889</v>
      </c>
      <c r="O79" s="54">
        <f>VLOOKUP(I79,клиенты!B85:$H$419,5,FALSE)</f>
        <v>44828</v>
      </c>
      <c r="P79">
        <f t="shared" si="9"/>
        <v>251</v>
      </c>
      <c r="Q79" s="72" t="str">
        <f>VLOOKUP(I79,клиенты!$B$3:$J$419,7,FALSE)</f>
        <v>Россия</v>
      </c>
    </row>
    <row r="80" spans="2:17" ht="16.5" thickTop="1" thickBot="1" x14ac:dyDescent="0.3">
      <c r="B80" s="43">
        <v>89</v>
      </c>
      <c r="C80" s="20">
        <v>443</v>
      </c>
      <c r="D80" s="20">
        <v>136</v>
      </c>
      <c r="E80" s="20">
        <v>2</v>
      </c>
      <c r="F80" s="20">
        <v>272</v>
      </c>
      <c r="G80" s="51">
        <v>44927</v>
      </c>
      <c r="H80" s="20" t="s">
        <v>25</v>
      </c>
      <c r="I80" s="20">
        <v>140</v>
      </c>
      <c r="J80" s="38" t="str">
        <f>VLOOKUP(C80,товар!$B$3:$D$435,2,FALSE)</f>
        <v>Кофе</v>
      </c>
      <c r="K80" s="112">
        <f t="shared" si="11"/>
        <v>271.85365853658539</v>
      </c>
      <c r="L80" s="40">
        <f t="shared" si="8"/>
        <v>-0.49973084514624089</v>
      </c>
      <c r="M80" s="39" t="str">
        <f>VLOOKUP(C80,товар!$B$3:$D$435,3,FALSE)</f>
        <v>Jacobs</v>
      </c>
      <c r="N80" s="67">
        <f t="shared" si="10"/>
        <v>276.21052631578948</v>
      </c>
      <c r="O80" s="54">
        <f>VLOOKUP(I80,клиенты!B86:$H$419,5,FALSE)</f>
        <v>44829</v>
      </c>
      <c r="P80">
        <f t="shared" si="9"/>
        <v>98</v>
      </c>
      <c r="Q80" s="72" t="str">
        <f>VLOOKUP(I80,клиенты!$B$3:$J$419,7,FALSE)</f>
        <v>Украина</v>
      </c>
    </row>
    <row r="81" spans="2:17" ht="16.5" thickTop="1" thickBot="1" x14ac:dyDescent="0.3">
      <c r="B81" s="44">
        <v>90</v>
      </c>
      <c r="C81" s="22">
        <v>30</v>
      </c>
      <c r="D81" s="22">
        <v>142</v>
      </c>
      <c r="E81" s="22">
        <v>5</v>
      </c>
      <c r="F81" s="22">
        <v>710</v>
      </c>
      <c r="G81" s="52">
        <v>45226</v>
      </c>
      <c r="H81" s="22" t="s">
        <v>23</v>
      </c>
      <c r="I81" s="22">
        <v>423</v>
      </c>
      <c r="J81" s="37" t="str">
        <f>VLOOKUP(C81,товар!$B$3:$D$435,2,FALSE)</f>
        <v>Чипсы</v>
      </c>
      <c r="K81" s="112">
        <f t="shared" si="11"/>
        <v>263.97872340425533</v>
      </c>
      <c r="L81" s="40">
        <f t="shared" si="8"/>
        <v>-0.46207785927299105</v>
      </c>
      <c r="M81" s="33" t="str">
        <f>VLOOKUP(C81,товар!$B$3:$D$435,3,FALSE)</f>
        <v>Pringles</v>
      </c>
      <c r="N81" s="67">
        <f t="shared" si="10"/>
        <v>280.23809523809524</v>
      </c>
      <c r="O81" s="54" t="e">
        <f>VLOOKUP(I81,клиенты!B86:$H$419,5,FALSE)</f>
        <v>#N/A</v>
      </c>
      <c r="P81" t="e">
        <f t="shared" si="9"/>
        <v>#N/A</v>
      </c>
      <c r="Q81" s="72" t="str">
        <f>VLOOKUP(I81,клиенты!$B$3:$J$419,7,FALSE)</f>
        <v>Узбекистан</v>
      </c>
    </row>
    <row r="82" spans="2:17" ht="16.5" thickTop="1" thickBot="1" x14ac:dyDescent="0.3">
      <c r="B82" s="43">
        <v>91</v>
      </c>
      <c r="C82" s="20">
        <v>24</v>
      </c>
      <c r="D82" s="20">
        <v>414</v>
      </c>
      <c r="E82" s="20">
        <v>1</v>
      </c>
      <c r="F82" s="20">
        <v>414</v>
      </c>
      <c r="G82" s="51">
        <v>45388</v>
      </c>
      <c r="H82" s="20" t="s">
        <v>12</v>
      </c>
      <c r="I82" s="20">
        <v>365</v>
      </c>
      <c r="J82" s="38" t="str">
        <f>VLOOKUP(C82,товар!$B$3:$D$435,2,FALSE)</f>
        <v>Йогурт</v>
      </c>
      <c r="K82" s="112">
        <f t="shared" si="11"/>
        <v>292.03921568627453</v>
      </c>
      <c r="L82" s="40">
        <f t="shared" si="8"/>
        <v>0.4176178326843023</v>
      </c>
      <c r="M82" s="39" t="str">
        <f>VLOOKUP(C82,товар!$B$3:$D$435,3,FALSE)</f>
        <v>Чудо</v>
      </c>
      <c r="N82" s="67">
        <f t="shared" si="10"/>
        <v>287.10000000000002</v>
      </c>
      <c r="O82" s="54" t="e">
        <f>VLOOKUP(I82,клиенты!B87:$H$419,5,FALSE)</f>
        <v>#N/A</v>
      </c>
      <c r="P82" t="e">
        <f t="shared" si="9"/>
        <v>#N/A</v>
      </c>
      <c r="Q82" s="72" t="str">
        <f>VLOOKUP(I82,клиенты!$B$3:$J$419,7,FALSE)</f>
        <v>Украина</v>
      </c>
    </row>
    <row r="83" spans="2:17" ht="16.5" thickTop="1" thickBot="1" x14ac:dyDescent="0.3">
      <c r="B83" s="44">
        <v>92</v>
      </c>
      <c r="C83" s="22">
        <v>357</v>
      </c>
      <c r="D83" s="22">
        <v>206</v>
      </c>
      <c r="E83" s="22">
        <v>2</v>
      </c>
      <c r="F83" s="22">
        <v>412</v>
      </c>
      <c r="G83" s="52">
        <v>45424</v>
      </c>
      <c r="H83" s="22" t="s">
        <v>26</v>
      </c>
      <c r="I83" s="22">
        <v>452</v>
      </c>
      <c r="J83" s="37" t="str">
        <f>VLOOKUP(C83,товар!$B$3:$D$435,2,FALSE)</f>
        <v>Мясо</v>
      </c>
      <c r="K83" s="112">
        <f t="shared" si="11"/>
        <v>275.54000000000002</v>
      </c>
      <c r="L83" s="40">
        <f t="shared" si="8"/>
        <v>-0.25237715032300212</v>
      </c>
      <c r="M83" s="33" t="str">
        <f>VLOOKUP(C83,товар!$B$3:$D$435,3,FALSE)</f>
        <v>Снежана</v>
      </c>
      <c r="N83" s="67">
        <f t="shared" si="10"/>
        <v>272.35294117647061</v>
      </c>
      <c r="O83" s="54">
        <f>VLOOKUP(I83,клиенты!B87:$H$419,5,FALSE)</f>
        <v>44832</v>
      </c>
      <c r="P83">
        <f t="shared" si="9"/>
        <v>592</v>
      </c>
      <c r="Q83" s="72" t="str">
        <f>VLOOKUP(I83,клиенты!$B$3:$J$419,7,FALSE)</f>
        <v>Украина</v>
      </c>
    </row>
    <row r="84" spans="2:17" ht="16.5" thickTop="1" thickBot="1" x14ac:dyDescent="0.3">
      <c r="B84" s="43">
        <v>93</v>
      </c>
      <c r="C84" s="20">
        <v>265</v>
      </c>
      <c r="D84" s="20">
        <v>66</v>
      </c>
      <c r="E84" s="20">
        <v>1</v>
      </c>
      <c r="F84" s="20">
        <v>66</v>
      </c>
      <c r="G84" s="51">
        <v>45183</v>
      </c>
      <c r="H84" s="20" t="s">
        <v>24</v>
      </c>
      <c r="I84" s="20">
        <v>424</v>
      </c>
      <c r="J84" s="38" t="str">
        <f>VLOOKUP(C84,товар!$B$3:$D$435,2,FALSE)</f>
        <v>Мясо</v>
      </c>
      <c r="K84" s="112">
        <f t="shared" si="11"/>
        <v>265.7</v>
      </c>
      <c r="L84" s="40">
        <f t="shared" si="8"/>
        <v>-0.75159954836281517</v>
      </c>
      <c r="M84" s="39" t="str">
        <f>VLOOKUP(C84,товар!$B$3:$D$435,3,FALSE)</f>
        <v>Мираторг</v>
      </c>
      <c r="N84" s="67">
        <f t="shared" si="10"/>
        <v>316.58333333333331</v>
      </c>
      <c r="O84" s="54">
        <f>VLOOKUP(I84,клиенты!B88:$H$419,5,FALSE)</f>
        <v>44833</v>
      </c>
      <c r="P84">
        <f t="shared" si="9"/>
        <v>350</v>
      </c>
      <c r="Q84" s="72" t="str">
        <f>VLOOKUP(I84,клиенты!$B$3:$J$419,7,FALSE)</f>
        <v>Таджикистан</v>
      </c>
    </row>
    <row r="85" spans="2:17" ht="16.5" thickTop="1" thickBot="1" x14ac:dyDescent="0.3">
      <c r="B85" s="44">
        <v>94</v>
      </c>
      <c r="C85" s="22">
        <v>102</v>
      </c>
      <c r="D85" s="22">
        <v>452</v>
      </c>
      <c r="E85" s="22">
        <v>1</v>
      </c>
      <c r="F85" s="22">
        <v>452</v>
      </c>
      <c r="G85" s="52">
        <v>45218</v>
      </c>
      <c r="H85" s="22" t="s">
        <v>21</v>
      </c>
      <c r="I85" s="22">
        <v>75</v>
      </c>
      <c r="J85" s="37" t="str">
        <f>VLOOKUP(C85,товар!$B$3:$D$435,2,FALSE)</f>
        <v>Печенье</v>
      </c>
      <c r="K85" s="112">
        <f t="shared" si="11"/>
        <v>262.53488372093022</v>
      </c>
      <c r="L85" s="40">
        <f t="shared" si="8"/>
        <v>0.721675967756223</v>
      </c>
      <c r="M85" s="33" t="str">
        <f>VLOOKUP(C85,товар!$B$3:$D$435,3,FALSE)</f>
        <v>Белогорье</v>
      </c>
      <c r="N85" s="67">
        <f t="shared" si="10"/>
        <v>249.5</v>
      </c>
      <c r="O85" s="54">
        <f>VLOOKUP(I85,клиенты!B89:$H$419,5,FALSE)</f>
        <v>44834</v>
      </c>
      <c r="P85">
        <f t="shared" si="9"/>
        <v>384</v>
      </c>
      <c r="Q85" s="72" t="str">
        <f>VLOOKUP(I85,клиенты!$B$3:$J$419,7,FALSE)</f>
        <v>Узбекистан</v>
      </c>
    </row>
    <row r="86" spans="2:17" ht="16.5" thickTop="1" thickBot="1" x14ac:dyDescent="0.3">
      <c r="B86" s="43">
        <v>95</v>
      </c>
      <c r="C86" s="20">
        <v>212</v>
      </c>
      <c r="D86" s="20">
        <v>175</v>
      </c>
      <c r="E86" s="20">
        <v>1</v>
      </c>
      <c r="F86" s="20">
        <v>175</v>
      </c>
      <c r="G86" s="51">
        <v>45290</v>
      </c>
      <c r="H86" s="20" t="s">
        <v>27</v>
      </c>
      <c r="I86" s="20">
        <v>385</v>
      </c>
      <c r="J86" s="38" t="str">
        <f>VLOOKUP(C86,товар!$B$3:$D$435,2,FALSE)</f>
        <v>Чипсы</v>
      </c>
      <c r="K86" s="112">
        <f t="shared" si="11"/>
        <v>255.53191489361703</v>
      </c>
      <c r="L86" s="40">
        <f t="shared" si="8"/>
        <v>-0.31515403830141553</v>
      </c>
      <c r="M86" s="39" t="str">
        <f>VLOOKUP(C86,товар!$B$3:$D$435,3,FALSE)</f>
        <v>Lay's</v>
      </c>
      <c r="N86" s="67">
        <f t="shared" si="10"/>
        <v>320.57142857142856</v>
      </c>
      <c r="O86" s="54">
        <f>VLOOKUP(I86,клиенты!B90:$H$419,5,FALSE)</f>
        <v>44795</v>
      </c>
      <c r="P86">
        <f t="shared" si="9"/>
        <v>495</v>
      </c>
      <c r="Q86" s="72" t="str">
        <f>VLOOKUP(I86,клиенты!$B$3:$J$419,7,FALSE)</f>
        <v>Россия</v>
      </c>
    </row>
    <row r="87" spans="2:17" ht="16.5" thickTop="1" thickBot="1" x14ac:dyDescent="0.3">
      <c r="B87" s="44">
        <v>96</v>
      </c>
      <c r="C87" s="22">
        <v>215</v>
      </c>
      <c r="D87" s="22">
        <v>109</v>
      </c>
      <c r="E87" s="22">
        <v>1</v>
      </c>
      <c r="F87" s="22">
        <v>109</v>
      </c>
      <c r="G87" s="52">
        <v>45235</v>
      </c>
      <c r="H87" s="22" t="s">
        <v>17</v>
      </c>
      <c r="I87" s="22">
        <v>71</v>
      </c>
      <c r="J87" s="37" t="str">
        <f>VLOOKUP(C87,товар!$B$3:$D$435,2,FALSE)</f>
        <v>Сок</v>
      </c>
      <c r="K87" s="112">
        <f t="shared" si="11"/>
        <v>270.11320754716979</v>
      </c>
      <c r="L87" s="40">
        <f t="shared" si="8"/>
        <v>-0.59646549315451236</v>
      </c>
      <c r="M87" s="33" t="str">
        <f>VLOOKUP(C87,товар!$B$3:$D$435,3,FALSE)</f>
        <v>Фруктовый сад</v>
      </c>
      <c r="N87" s="67">
        <f t="shared" si="10"/>
        <v>281.96875</v>
      </c>
      <c r="O87" s="54">
        <f>VLOOKUP(I87,клиенты!B90:$H$419,5,FALSE)</f>
        <v>44835</v>
      </c>
      <c r="P87">
        <f t="shared" si="9"/>
        <v>400</v>
      </c>
      <c r="Q87" s="72" t="str">
        <f>VLOOKUP(I87,клиенты!$B$3:$J$419,7,FALSE)</f>
        <v>Узбекистан</v>
      </c>
    </row>
    <row r="88" spans="2:17" ht="16.5" thickTop="1" thickBot="1" x14ac:dyDescent="0.3">
      <c r="B88" s="43">
        <v>97</v>
      </c>
      <c r="C88" s="20">
        <v>364</v>
      </c>
      <c r="D88" s="20">
        <v>323</v>
      </c>
      <c r="E88" s="20">
        <v>2</v>
      </c>
      <c r="F88" s="20">
        <v>646</v>
      </c>
      <c r="G88" s="51">
        <v>45197</v>
      </c>
      <c r="H88" s="20" t="s">
        <v>25</v>
      </c>
      <c r="I88" s="20">
        <v>313</v>
      </c>
      <c r="J88" s="38" t="str">
        <f>VLOOKUP(C88,товар!$B$3:$D$435,2,FALSE)</f>
        <v>Сахар</v>
      </c>
      <c r="K88" s="112">
        <f t="shared" si="11"/>
        <v>256.09615384615387</v>
      </c>
      <c r="L88" s="40">
        <f t="shared" si="8"/>
        <v>0.26124502515581582</v>
      </c>
      <c r="M88" s="39" t="str">
        <f>VLOOKUP(C88,товар!$B$3:$D$435,3,FALSE)</f>
        <v>Русский сахар</v>
      </c>
      <c r="N88" s="67">
        <f t="shared" si="10"/>
        <v>293.41176470588238</v>
      </c>
      <c r="O88" s="54">
        <f>VLOOKUP(I88,клиенты!B90:$H$419,5,FALSE)</f>
        <v>44836</v>
      </c>
      <c r="P88">
        <f t="shared" si="9"/>
        <v>361</v>
      </c>
      <c r="Q88" s="72" t="str">
        <f>VLOOKUP(I88,клиенты!$B$3:$J$419,7,FALSE)</f>
        <v>Таджикистан</v>
      </c>
    </row>
    <row r="89" spans="2:17" ht="16.5" thickTop="1" thickBot="1" x14ac:dyDescent="0.3">
      <c r="B89" s="44">
        <v>98</v>
      </c>
      <c r="C89" s="22">
        <v>499</v>
      </c>
      <c r="D89" s="22">
        <v>96</v>
      </c>
      <c r="E89" s="22">
        <v>1</v>
      </c>
      <c r="F89" s="22">
        <v>96</v>
      </c>
      <c r="G89" s="52">
        <v>44942</v>
      </c>
      <c r="H89" s="22" t="s">
        <v>13</v>
      </c>
      <c r="I89" s="22">
        <v>239</v>
      </c>
      <c r="J89" s="37" t="str">
        <f>VLOOKUP(C89,товар!$B$3:$D$435,2,FALSE)</f>
        <v>Печенье</v>
      </c>
      <c r="K89" s="112">
        <f t="shared" si="11"/>
        <v>230.04651162790697</v>
      </c>
      <c r="L89" s="40">
        <f t="shared" si="8"/>
        <v>-0.5826930853214719</v>
      </c>
      <c r="M89" s="33" t="str">
        <f>VLOOKUP(C89,товар!$B$3:$D$435,3,FALSE)</f>
        <v>Посиделкино</v>
      </c>
      <c r="N89" s="67">
        <f t="shared" si="10"/>
        <v>321.63636363636363</v>
      </c>
      <c r="O89" s="54">
        <f>VLOOKUP(I89,клиенты!B90:$H$419,5,FALSE)</f>
        <v>44784</v>
      </c>
      <c r="P89">
        <f t="shared" si="9"/>
        <v>158</v>
      </c>
      <c r="Q89" s="72" t="str">
        <f>VLOOKUP(I89,клиенты!$B$3:$J$419,7,FALSE)</f>
        <v>Украина</v>
      </c>
    </row>
    <row r="90" spans="2:17" ht="16.5" thickTop="1" thickBot="1" x14ac:dyDescent="0.3">
      <c r="B90" s="43">
        <v>99</v>
      </c>
      <c r="C90" s="20">
        <v>202</v>
      </c>
      <c r="D90" s="20">
        <v>422</v>
      </c>
      <c r="E90" s="20">
        <v>2</v>
      </c>
      <c r="F90" s="20">
        <v>844</v>
      </c>
      <c r="G90" s="51">
        <v>45077</v>
      </c>
      <c r="H90" s="20" t="s">
        <v>13</v>
      </c>
      <c r="I90" s="20">
        <v>301</v>
      </c>
      <c r="J90" s="38" t="str">
        <f>VLOOKUP(C90,товар!$B$3:$D$435,2,FALSE)</f>
        <v>Овощи</v>
      </c>
      <c r="K90" s="112">
        <f t="shared" si="11"/>
        <v>296.47222222222223</v>
      </c>
      <c r="L90" s="40">
        <f t="shared" si="8"/>
        <v>0.42340485336831257</v>
      </c>
      <c r="M90" s="39" t="str">
        <f>VLOOKUP(C90,товар!$B$3:$D$435,3,FALSE)</f>
        <v>Овощной ряд</v>
      </c>
      <c r="N90" s="67">
        <f t="shared" si="10"/>
        <v>303.8235294117647</v>
      </c>
      <c r="O90" s="54">
        <f>VLOOKUP(I90,клиенты!B91:$H$419,5,FALSE)</f>
        <v>44837</v>
      </c>
      <c r="P90">
        <f t="shared" si="9"/>
        <v>240</v>
      </c>
      <c r="Q90" s="72" t="str">
        <f>VLOOKUP(I90,клиенты!$B$3:$J$419,7,FALSE)</f>
        <v>Украина</v>
      </c>
    </row>
    <row r="91" spans="2:17" ht="16.5" thickTop="1" thickBot="1" x14ac:dyDescent="0.3">
      <c r="B91" s="44">
        <v>100</v>
      </c>
      <c r="C91" s="22">
        <v>244</v>
      </c>
      <c r="D91" s="22">
        <v>57</v>
      </c>
      <c r="E91" s="22">
        <v>3</v>
      </c>
      <c r="F91" s="22">
        <v>171</v>
      </c>
      <c r="G91" s="52">
        <v>45331</v>
      </c>
      <c r="H91" s="22" t="s">
        <v>26</v>
      </c>
      <c r="I91" s="22">
        <v>359</v>
      </c>
      <c r="J91" s="37" t="str">
        <f>VLOOKUP(C91,товар!$B$3:$D$435,2,FALSE)</f>
        <v>Мясо</v>
      </c>
      <c r="K91" s="112">
        <f t="shared" si="11"/>
        <v>276.0408163265306</v>
      </c>
      <c r="L91" s="40">
        <f t="shared" si="8"/>
        <v>-0.79350879787076734</v>
      </c>
      <c r="M91" s="33" t="str">
        <f>VLOOKUP(C91,товар!$B$3:$D$435,3,FALSE)</f>
        <v>Сава</v>
      </c>
      <c r="N91" s="67">
        <f t="shared" si="10"/>
        <v>217.46666666666667</v>
      </c>
      <c r="O91" s="54">
        <f>VLOOKUP(I91,клиенты!B92:$H$419,5,FALSE)</f>
        <v>44838</v>
      </c>
      <c r="P91">
        <f t="shared" si="9"/>
        <v>493</v>
      </c>
      <c r="Q91" s="72" t="str">
        <f>VLOOKUP(I91,клиенты!$B$3:$J$419,7,FALSE)</f>
        <v>Таджикистан</v>
      </c>
    </row>
    <row r="92" spans="2:17" ht="16.5" thickTop="1" thickBot="1" x14ac:dyDescent="0.3">
      <c r="B92" s="43">
        <v>101</v>
      </c>
      <c r="C92" s="20">
        <v>363</v>
      </c>
      <c r="D92" s="20">
        <v>414</v>
      </c>
      <c r="E92" s="20">
        <v>4</v>
      </c>
      <c r="F92" s="20">
        <v>1656</v>
      </c>
      <c r="G92" s="51">
        <v>45210</v>
      </c>
      <c r="H92" s="20" t="s">
        <v>25</v>
      </c>
      <c r="I92" s="20">
        <v>474</v>
      </c>
      <c r="J92" s="38" t="str">
        <f>VLOOKUP(C92,товар!$B$3:$D$435,2,FALSE)</f>
        <v>Хлеб</v>
      </c>
      <c r="K92" s="112">
        <f t="shared" si="11"/>
        <v>271.125</v>
      </c>
      <c r="L92" s="40">
        <f t="shared" si="8"/>
        <v>0.52697095435684638</v>
      </c>
      <c r="M92" s="39" t="str">
        <f>VLOOKUP(C92,товар!$B$3:$D$435,3,FALSE)</f>
        <v>Дарница</v>
      </c>
      <c r="N92" s="67">
        <f t="shared" si="10"/>
        <v>264</v>
      </c>
      <c r="O92" s="54" t="e">
        <f>VLOOKUP(I92,клиенты!B93:$H$419,5,FALSE)</f>
        <v>#N/A</v>
      </c>
      <c r="P92" t="e">
        <f t="shared" si="9"/>
        <v>#N/A</v>
      </c>
      <c r="Q92" s="72" t="str">
        <f>VLOOKUP(I92,клиенты!$B$3:$J$419,7,FALSE)</f>
        <v>Украина</v>
      </c>
    </row>
    <row r="93" spans="2:17" ht="16.5" thickTop="1" thickBot="1" x14ac:dyDescent="0.3">
      <c r="B93" s="44">
        <v>102</v>
      </c>
      <c r="C93" s="22">
        <v>212</v>
      </c>
      <c r="D93" s="22">
        <v>320</v>
      </c>
      <c r="E93" s="22">
        <v>5</v>
      </c>
      <c r="F93" s="22">
        <v>1600</v>
      </c>
      <c r="G93" s="52">
        <v>45082</v>
      </c>
      <c r="H93" s="22" t="s">
        <v>10</v>
      </c>
      <c r="I93" s="22">
        <v>111</v>
      </c>
      <c r="J93" s="37" t="str">
        <f>VLOOKUP(C93,товар!$B$3:$D$435,2,FALSE)</f>
        <v>Чипсы</v>
      </c>
      <c r="K93" s="112">
        <f t="shared" si="11"/>
        <v>252.21276595744681</v>
      </c>
      <c r="L93" s="40">
        <f t="shared" si="8"/>
        <v>0.26877003543107802</v>
      </c>
      <c r="M93" s="33" t="str">
        <f>VLOOKUP(C93,товар!$B$3:$D$435,3,FALSE)</f>
        <v>Lay's</v>
      </c>
      <c r="N93" s="67">
        <f t="shared" si="10"/>
        <v>320.57142857142856</v>
      </c>
      <c r="O93" s="54">
        <f>VLOOKUP(I93,клиенты!B94:$H$419,5,FALSE)</f>
        <v>44840</v>
      </c>
      <c r="P93">
        <f t="shared" si="9"/>
        <v>242</v>
      </c>
      <c r="Q93" s="72" t="str">
        <f>VLOOKUP(I93,клиенты!$B$3:$J$419,7,FALSE)</f>
        <v>Россия</v>
      </c>
    </row>
    <row r="94" spans="2:17" ht="16.5" thickTop="1" thickBot="1" x14ac:dyDescent="0.3">
      <c r="B94" s="43">
        <v>103</v>
      </c>
      <c r="C94" s="20">
        <v>434</v>
      </c>
      <c r="D94" s="20">
        <v>272</v>
      </c>
      <c r="E94" s="20">
        <v>2</v>
      </c>
      <c r="F94" s="20">
        <v>544</v>
      </c>
      <c r="G94" s="51">
        <v>45174</v>
      </c>
      <c r="H94" s="20" t="s">
        <v>13</v>
      </c>
      <c r="I94" s="20">
        <v>126</v>
      </c>
      <c r="J94" s="38" t="str">
        <f>VLOOKUP(C94,товар!$B$3:$D$435,2,FALSE)</f>
        <v>Сыр</v>
      </c>
      <c r="K94" s="112">
        <f t="shared" si="11"/>
        <v>276.72222222222223</v>
      </c>
      <c r="L94" s="40">
        <f t="shared" si="8"/>
        <v>-1.7064846416382284E-2</v>
      </c>
      <c r="M94" s="39" t="str">
        <f>VLOOKUP(C94,товар!$B$3:$D$435,3,FALSE)</f>
        <v>Сырная долина</v>
      </c>
      <c r="N94" s="67">
        <f t="shared" si="10"/>
        <v>272.625</v>
      </c>
      <c r="O94" s="54">
        <f>VLOOKUP(I94,клиенты!B95:$H$419,5,FALSE)</f>
        <v>44841</v>
      </c>
      <c r="P94">
        <f t="shared" si="9"/>
        <v>333</v>
      </c>
      <c r="Q94" s="72" t="str">
        <f>VLOOKUP(I94,клиенты!$B$3:$J$419,7,FALSE)</f>
        <v>Украина</v>
      </c>
    </row>
    <row r="95" spans="2:17" ht="16.5" thickTop="1" thickBot="1" x14ac:dyDescent="0.3">
      <c r="B95" s="44">
        <v>104</v>
      </c>
      <c r="C95" s="22">
        <v>305</v>
      </c>
      <c r="D95" s="22">
        <v>419</v>
      </c>
      <c r="E95" s="22">
        <v>4</v>
      </c>
      <c r="F95" s="22">
        <v>1676</v>
      </c>
      <c r="G95" s="52">
        <v>45171</v>
      </c>
      <c r="H95" s="22" t="s">
        <v>27</v>
      </c>
      <c r="I95" s="22">
        <v>356</v>
      </c>
      <c r="J95" s="37" t="str">
        <f>VLOOKUP(C95,товар!$B$3:$D$435,2,FALSE)</f>
        <v>Печенье</v>
      </c>
      <c r="K95" s="112">
        <f t="shared" si="11"/>
        <v>258.13953488372096</v>
      </c>
      <c r="L95" s="40">
        <f t="shared" si="8"/>
        <v>0.62315315315315289</v>
      </c>
      <c r="M95" s="33" t="str">
        <f>VLOOKUP(C95,товар!$B$3:$D$435,3,FALSE)</f>
        <v>Посиделкино</v>
      </c>
      <c r="N95" s="67">
        <f t="shared" si="10"/>
        <v>321.63636363636363</v>
      </c>
      <c r="O95" s="54">
        <f>VLOOKUP(I95,клиенты!B96:$H$419,5,FALSE)</f>
        <v>44842</v>
      </c>
      <c r="P95">
        <f t="shared" si="9"/>
        <v>329</v>
      </c>
      <c r="Q95" s="72" t="str">
        <f>VLOOKUP(I95,клиенты!$B$3:$J$419,7,FALSE)</f>
        <v>Россия</v>
      </c>
    </row>
    <row r="96" spans="2:17" ht="16.5" thickTop="1" thickBot="1" x14ac:dyDescent="0.3">
      <c r="B96" s="43">
        <v>105</v>
      </c>
      <c r="C96" s="20">
        <v>37</v>
      </c>
      <c r="D96" s="20">
        <v>478</v>
      </c>
      <c r="E96" s="20">
        <v>4</v>
      </c>
      <c r="F96" s="20">
        <v>1912</v>
      </c>
      <c r="G96" s="51">
        <v>45259</v>
      </c>
      <c r="H96" s="20" t="s">
        <v>12</v>
      </c>
      <c r="I96" s="20">
        <v>166</v>
      </c>
      <c r="J96" s="38" t="str">
        <f>VLOOKUP(C96,товар!$B$3:$D$435,2,FALSE)</f>
        <v>Соль</v>
      </c>
      <c r="K96" s="112">
        <f t="shared" si="11"/>
        <v>282.21568627450978</v>
      </c>
      <c r="L96" s="40">
        <f t="shared" si="8"/>
        <v>0.69374001250607953</v>
      </c>
      <c r="M96" s="39" t="str">
        <f>VLOOKUP(C96,товар!$B$3:$D$435,3,FALSE)</f>
        <v>Илецкая</v>
      </c>
      <c r="N96" s="67">
        <f t="shared" si="10"/>
        <v>238.16666666666666</v>
      </c>
      <c r="O96" s="54">
        <f>VLOOKUP(I96,клиенты!B97:$H$419,5,FALSE)</f>
        <v>44843</v>
      </c>
      <c r="P96">
        <f t="shared" si="9"/>
        <v>416</v>
      </c>
      <c r="Q96" s="72" t="str">
        <f>VLOOKUP(I96,клиенты!$B$3:$J$419,7,FALSE)</f>
        <v>Украина</v>
      </c>
    </row>
    <row r="97" spans="2:17" ht="16.5" thickTop="1" thickBot="1" x14ac:dyDescent="0.3">
      <c r="B97" s="44">
        <v>106</v>
      </c>
      <c r="C97" s="22">
        <v>242</v>
      </c>
      <c r="D97" s="22">
        <v>333</v>
      </c>
      <c r="E97" s="22">
        <v>3</v>
      </c>
      <c r="F97" s="22">
        <v>999</v>
      </c>
      <c r="G97" s="52">
        <v>45287</v>
      </c>
      <c r="H97" s="22" t="s">
        <v>10</v>
      </c>
      <c r="I97" s="22">
        <v>162</v>
      </c>
      <c r="J97" s="37" t="str">
        <f>VLOOKUP(C97,товар!$B$3:$D$435,2,FALSE)</f>
        <v>Овощи</v>
      </c>
      <c r="K97" s="112">
        <f t="shared" si="11"/>
        <v>252.16666666666666</v>
      </c>
      <c r="L97" s="40">
        <f t="shared" si="8"/>
        <v>0.32055518836748198</v>
      </c>
      <c r="M97" s="33" t="str">
        <f>VLOOKUP(C97,товар!$B$3:$D$435,3,FALSE)</f>
        <v>Овощной ряд</v>
      </c>
      <c r="N97" s="67">
        <f t="shared" si="10"/>
        <v>303.8235294117647</v>
      </c>
      <c r="O97" s="54">
        <f>VLOOKUP(I97,клиенты!B98:$H$419,5,FALSE)</f>
        <v>44844</v>
      </c>
      <c r="P97">
        <f t="shared" si="9"/>
        <v>443</v>
      </c>
      <c r="Q97" s="72" t="str">
        <f>VLOOKUP(I97,клиенты!$B$3:$J$419,7,FALSE)</f>
        <v>Россия</v>
      </c>
    </row>
    <row r="98" spans="2:17" ht="16.5" thickTop="1" thickBot="1" x14ac:dyDescent="0.3">
      <c r="B98" s="43">
        <v>107</v>
      </c>
      <c r="C98" s="20">
        <v>332</v>
      </c>
      <c r="D98" s="20">
        <v>327</v>
      </c>
      <c r="E98" s="20">
        <v>2</v>
      </c>
      <c r="F98" s="20">
        <v>654</v>
      </c>
      <c r="G98" s="51">
        <v>45095</v>
      </c>
      <c r="H98" s="20" t="s">
        <v>19</v>
      </c>
      <c r="I98" s="20">
        <v>459</v>
      </c>
      <c r="J98" s="38" t="str">
        <f>VLOOKUP(C98,товар!$B$3:$D$435,2,FALSE)</f>
        <v>Чай</v>
      </c>
      <c r="K98" s="112">
        <f t="shared" si="11"/>
        <v>253.11538461538461</v>
      </c>
      <c r="L98" s="40">
        <f t="shared" si="8"/>
        <v>0.29190092691080394</v>
      </c>
      <c r="M98" s="39" t="str">
        <f>VLOOKUP(C98,товар!$B$3:$D$435,3,FALSE)</f>
        <v>Тесс</v>
      </c>
      <c r="N98" s="67">
        <f t="shared" si="10"/>
        <v>281.75</v>
      </c>
      <c r="O98" s="54">
        <f>VLOOKUP(I98,клиенты!B99:$H$419,5,FALSE)</f>
        <v>44845</v>
      </c>
      <c r="P98">
        <f t="shared" si="9"/>
        <v>250</v>
      </c>
      <c r="Q98" s="72" t="str">
        <f>VLOOKUP(I98,клиенты!$B$3:$J$419,7,FALSE)</f>
        <v>Россия</v>
      </c>
    </row>
    <row r="99" spans="2:17" ht="16.5" thickTop="1" thickBot="1" x14ac:dyDescent="0.3">
      <c r="B99" s="44">
        <v>108</v>
      </c>
      <c r="C99" s="22">
        <v>452</v>
      </c>
      <c r="D99" s="22">
        <v>89</v>
      </c>
      <c r="E99" s="22">
        <v>3</v>
      </c>
      <c r="F99" s="22">
        <v>267</v>
      </c>
      <c r="G99" s="52">
        <v>45033</v>
      </c>
      <c r="H99" s="22" t="s">
        <v>22</v>
      </c>
      <c r="I99" s="22">
        <v>211</v>
      </c>
      <c r="J99" s="37" t="str">
        <f>VLOOKUP(C99,товар!$B$3:$D$435,2,FALSE)</f>
        <v>Фрукты</v>
      </c>
      <c r="K99" s="112">
        <f t="shared" si="11"/>
        <v>235.52631578947367</v>
      </c>
      <c r="L99" s="40">
        <f t="shared" si="8"/>
        <v>-0.62212290502793288</v>
      </c>
      <c r="M99" s="33" t="str">
        <f>VLOOKUP(C99,товар!$B$3:$D$435,3,FALSE)</f>
        <v>Экзотик</v>
      </c>
      <c r="N99" s="67">
        <f t="shared" si="10"/>
        <v>253.6875</v>
      </c>
      <c r="O99" s="54">
        <f>VLOOKUP(I99,клиенты!B100:$H$419,5,FALSE)</f>
        <v>44846</v>
      </c>
      <c r="P99">
        <f t="shared" si="9"/>
        <v>187</v>
      </c>
      <c r="Q99" s="72" t="str">
        <f>VLOOKUP(I99,клиенты!$B$3:$J$419,7,FALSE)</f>
        <v>Украина</v>
      </c>
    </row>
    <row r="100" spans="2:17" ht="16.5" thickTop="1" thickBot="1" x14ac:dyDescent="0.3">
      <c r="B100" s="43">
        <v>109</v>
      </c>
      <c r="C100" s="20">
        <v>452</v>
      </c>
      <c r="D100" s="20">
        <v>78</v>
      </c>
      <c r="E100" s="20">
        <v>3</v>
      </c>
      <c r="F100" s="20">
        <v>234</v>
      </c>
      <c r="G100" s="51">
        <v>45285</v>
      </c>
      <c r="H100" s="20" t="s">
        <v>10</v>
      </c>
      <c r="I100" s="20">
        <v>132</v>
      </c>
      <c r="J100" s="38" t="str">
        <f>VLOOKUP(C100,товар!$B$3:$D$435,2,FALSE)</f>
        <v>Фрукты</v>
      </c>
      <c r="K100" s="112">
        <f t="shared" si="11"/>
        <v>245.65789473684211</v>
      </c>
      <c r="L100" s="40">
        <f t="shared" si="8"/>
        <v>-0.68248527048741292</v>
      </c>
      <c r="M100" s="39" t="str">
        <f>VLOOKUP(C100,товар!$B$3:$D$435,3,FALSE)</f>
        <v>Экзотик</v>
      </c>
      <c r="N100" s="67">
        <f t="shared" si="10"/>
        <v>253.6875</v>
      </c>
      <c r="O100" s="54">
        <f>VLOOKUP(I100,клиенты!B101:$H$419,5,FALSE)</f>
        <v>44847</v>
      </c>
      <c r="P100">
        <f t="shared" si="9"/>
        <v>438</v>
      </c>
      <c r="Q100" s="72" t="str">
        <f>VLOOKUP(I100,клиенты!$B$3:$J$419,7,FALSE)</f>
        <v>Россия</v>
      </c>
    </row>
    <row r="101" spans="2:17" ht="16.5" thickTop="1" thickBot="1" x14ac:dyDescent="0.3">
      <c r="B101" s="44">
        <v>110</v>
      </c>
      <c r="C101" s="22">
        <v>132</v>
      </c>
      <c r="D101" s="22">
        <v>278</v>
      </c>
      <c r="E101" s="22">
        <v>3</v>
      </c>
      <c r="F101" s="22">
        <v>834</v>
      </c>
      <c r="G101" s="52">
        <v>45013</v>
      </c>
      <c r="H101" s="22" t="s">
        <v>11</v>
      </c>
      <c r="I101" s="22">
        <v>236</v>
      </c>
      <c r="J101" s="37" t="str">
        <f>VLOOKUP(C101,товар!$B$3:$D$435,2,FALSE)</f>
        <v>Рыба</v>
      </c>
      <c r="K101" s="112">
        <f t="shared" si="11"/>
        <v>263.05555555555554</v>
      </c>
      <c r="L101" s="40">
        <f t="shared" si="8"/>
        <v>5.6810982048574488E-2</v>
      </c>
      <c r="M101" s="33" t="str">
        <f>VLOOKUP(C101,товар!$B$3:$D$435,3,FALSE)</f>
        <v>Меридиан</v>
      </c>
      <c r="N101" s="67">
        <f t="shared" si="10"/>
        <v>260.64705882352939</v>
      </c>
      <c r="O101" s="54">
        <f>VLOOKUP(I101,клиенты!B102:$H$419,5,FALSE)</f>
        <v>44761</v>
      </c>
      <c r="P101">
        <f t="shared" si="9"/>
        <v>252</v>
      </c>
      <c r="Q101" s="72" t="str">
        <f>VLOOKUP(I101,клиенты!$B$3:$J$419,7,FALSE)</f>
        <v>Таджикистан</v>
      </c>
    </row>
    <row r="102" spans="2:17" ht="16.5" thickTop="1" thickBot="1" x14ac:dyDescent="0.3">
      <c r="B102" s="43">
        <v>111</v>
      </c>
      <c r="C102" s="20">
        <v>457</v>
      </c>
      <c r="D102" s="20">
        <v>211</v>
      </c>
      <c r="E102" s="20">
        <v>4</v>
      </c>
      <c r="F102" s="20">
        <v>844</v>
      </c>
      <c r="G102" s="51">
        <v>45039</v>
      </c>
      <c r="H102" s="20" t="s">
        <v>17</v>
      </c>
      <c r="I102" s="20">
        <v>333</v>
      </c>
      <c r="J102" s="38" t="str">
        <f>VLOOKUP(C102,товар!$B$3:$D$435,2,FALSE)</f>
        <v>Сок</v>
      </c>
      <c r="K102" s="112">
        <f t="shared" si="11"/>
        <v>251.15384615384616</v>
      </c>
      <c r="L102" s="40">
        <f t="shared" si="8"/>
        <v>-0.1598774885145483</v>
      </c>
      <c r="M102" s="39" t="str">
        <f>VLOOKUP(C102,товар!$B$3:$D$435,3,FALSE)</f>
        <v>Rich</v>
      </c>
      <c r="N102" s="67">
        <f t="shared" si="10"/>
        <v>272.25</v>
      </c>
      <c r="O102" s="54" t="e">
        <f>VLOOKUP(I102,клиенты!B102:$H$419,5,FALSE)</f>
        <v>#N/A</v>
      </c>
      <c r="P102" t="e">
        <f t="shared" si="9"/>
        <v>#N/A</v>
      </c>
      <c r="Q102" s="72" t="str">
        <f>VLOOKUP(I102,клиенты!$B$3:$J$419,7,FALSE)</f>
        <v>Таджикистан</v>
      </c>
    </row>
    <row r="103" spans="2:17" ht="16.5" thickTop="1" thickBot="1" x14ac:dyDescent="0.3">
      <c r="B103" s="44">
        <v>112</v>
      </c>
      <c r="C103" s="22">
        <v>250</v>
      </c>
      <c r="D103" s="22">
        <v>97</v>
      </c>
      <c r="E103" s="22">
        <v>5</v>
      </c>
      <c r="F103" s="22">
        <v>485</v>
      </c>
      <c r="G103" s="52">
        <v>45214</v>
      </c>
      <c r="H103" s="22" t="s">
        <v>27</v>
      </c>
      <c r="I103" s="22">
        <v>298</v>
      </c>
      <c r="J103" s="37" t="str">
        <f>VLOOKUP(C103,товар!$B$3:$D$435,2,FALSE)</f>
        <v>Фрукты</v>
      </c>
      <c r="K103" s="112">
        <f t="shared" si="11"/>
        <v>268.70270270270271</v>
      </c>
      <c r="L103" s="40">
        <f t="shared" si="8"/>
        <v>-0.6390062361697848</v>
      </c>
      <c r="M103" s="33" t="str">
        <f>VLOOKUP(C103,товар!$B$3:$D$435,3,FALSE)</f>
        <v>Фрукты-Ягоды</v>
      </c>
      <c r="N103" s="67">
        <f t="shared" si="10"/>
        <v>280.66666666666669</v>
      </c>
      <c r="O103" s="54">
        <f>VLOOKUP(I103,клиенты!B103:$H$419,5,FALSE)</f>
        <v>44849</v>
      </c>
      <c r="P103">
        <f t="shared" si="9"/>
        <v>365</v>
      </c>
      <c r="Q103" s="72" t="str">
        <f>VLOOKUP(I103,клиенты!$B$3:$J$419,7,FALSE)</f>
        <v>Таджикистан</v>
      </c>
    </row>
    <row r="104" spans="2:17" ht="16.5" thickTop="1" thickBot="1" x14ac:dyDescent="0.3">
      <c r="B104" s="43">
        <v>113</v>
      </c>
      <c r="C104" s="20">
        <v>195</v>
      </c>
      <c r="D104" s="20">
        <v>240</v>
      </c>
      <c r="E104" s="20">
        <v>2</v>
      </c>
      <c r="F104" s="20">
        <v>480</v>
      </c>
      <c r="G104" s="51">
        <v>45277</v>
      </c>
      <c r="H104" s="20" t="s">
        <v>14</v>
      </c>
      <c r="I104" s="20">
        <v>273</v>
      </c>
      <c r="J104" s="38" t="str">
        <f>VLOOKUP(C104,товар!$B$3:$D$435,2,FALSE)</f>
        <v>Хлеб</v>
      </c>
      <c r="K104" s="112">
        <f t="shared" si="11"/>
        <v>230.57499999999999</v>
      </c>
      <c r="L104" s="40">
        <f t="shared" si="8"/>
        <v>4.0876070692833277E-2</v>
      </c>
      <c r="M104" s="39" t="str">
        <f>VLOOKUP(C104,товар!$B$3:$D$435,3,FALSE)</f>
        <v>Каравай</v>
      </c>
      <c r="N104" s="67">
        <f t="shared" si="10"/>
        <v>331.16666666666669</v>
      </c>
      <c r="O104" s="54" t="e">
        <f>VLOOKUP(I104,клиенты!B103:$H$419,5,FALSE)</f>
        <v>#N/A</v>
      </c>
      <c r="P104" t="e">
        <f t="shared" si="9"/>
        <v>#N/A</v>
      </c>
      <c r="Q104" s="72" t="str">
        <f>VLOOKUP(I104,клиенты!$B$3:$J$419,7,FALSE)</f>
        <v>Россия</v>
      </c>
    </row>
    <row r="105" spans="2:17" ht="16.5" thickTop="1" thickBot="1" x14ac:dyDescent="0.3">
      <c r="B105" s="44">
        <v>114</v>
      </c>
      <c r="C105" s="22">
        <v>186</v>
      </c>
      <c r="D105" s="22">
        <v>244</v>
      </c>
      <c r="E105" s="22">
        <v>1</v>
      </c>
      <c r="F105" s="22">
        <v>244</v>
      </c>
      <c r="G105" s="52">
        <v>45176</v>
      </c>
      <c r="H105" s="22" t="s">
        <v>17</v>
      </c>
      <c r="I105" s="22">
        <v>321</v>
      </c>
      <c r="J105" s="37" t="str">
        <f>VLOOKUP(C105,товар!$B$3:$D$435,2,FALSE)</f>
        <v>Сыр</v>
      </c>
      <c r="K105" s="112">
        <f t="shared" si="11"/>
        <v>310.72222222222223</v>
      </c>
      <c r="L105" s="40">
        <f t="shared" si="8"/>
        <v>-0.21473270159127478</v>
      </c>
      <c r="M105" s="33" t="str">
        <f>VLOOKUP(C105,товар!$B$3:$D$435,3,FALSE)</f>
        <v>President</v>
      </c>
      <c r="N105" s="67">
        <f t="shared" si="10"/>
        <v>238.72222222222223</v>
      </c>
      <c r="O105" s="54" t="e">
        <f>VLOOKUP(I105,клиенты!B103:$H$419,5,FALSE)</f>
        <v>#N/A</v>
      </c>
      <c r="P105" t="e">
        <f t="shared" si="9"/>
        <v>#N/A</v>
      </c>
      <c r="Q105" s="72" t="str">
        <f>VLOOKUP(I105,клиенты!$B$3:$J$419,7,FALSE)</f>
        <v>Россия</v>
      </c>
    </row>
    <row r="106" spans="2:17" ht="16.5" thickTop="1" thickBot="1" x14ac:dyDescent="0.3">
      <c r="B106" s="43">
        <v>115</v>
      </c>
      <c r="C106" s="20">
        <v>490</v>
      </c>
      <c r="D106" s="20">
        <v>219</v>
      </c>
      <c r="E106" s="20">
        <v>1</v>
      </c>
      <c r="F106" s="20">
        <v>219</v>
      </c>
      <c r="G106" s="51">
        <v>44948</v>
      </c>
      <c r="H106" s="20" t="s">
        <v>20</v>
      </c>
      <c r="I106" s="20">
        <v>119</v>
      </c>
      <c r="J106" s="38" t="str">
        <f>VLOOKUP(C106,товар!$B$3:$D$435,2,FALSE)</f>
        <v>Сыр</v>
      </c>
      <c r="K106" s="112">
        <f t="shared" si="11"/>
        <v>263.5</v>
      </c>
      <c r="L106" s="40">
        <f t="shared" si="8"/>
        <v>-0.16888045540796959</v>
      </c>
      <c r="M106" s="39" t="str">
        <f>VLOOKUP(C106,товар!$B$3:$D$435,3,FALSE)</f>
        <v>Сырная долина</v>
      </c>
      <c r="N106" s="67">
        <f t="shared" si="10"/>
        <v>272.625</v>
      </c>
      <c r="O106" s="54">
        <f>VLOOKUP(I106,клиенты!B103:$H$419,5,FALSE)</f>
        <v>44852</v>
      </c>
      <c r="P106">
        <f t="shared" si="9"/>
        <v>96</v>
      </c>
      <c r="Q106" s="72" t="str">
        <f>VLOOKUP(I106,клиенты!$B$3:$J$419,7,FALSE)</f>
        <v>Россия</v>
      </c>
    </row>
    <row r="107" spans="2:17" ht="16.5" thickTop="1" thickBot="1" x14ac:dyDescent="0.3">
      <c r="B107" s="44">
        <v>116</v>
      </c>
      <c r="C107" s="22">
        <v>72</v>
      </c>
      <c r="D107" s="22">
        <v>162</v>
      </c>
      <c r="E107" s="22">
        <v>1</v>
      </c>
      <c r="F107" s="22">
        <v>162</v>
      </c>
      <c r="G107" s="52">
        <v>44959</v>
      </c>
      <c r="H107" s="22" t="s">
        <v>17</v>
      </c>
      <c r="I107" s="22">
        <v>472</v>
      </c>
      <c r="J107" s="37" t="str">
        <f>VLOOKUP(C107,товар!$B$3:$D$435,2,FALSE)</f>
        <v>Конфеты</v>
      </c>
      <c r="K107" s="112">
        <f t="shared" si="11"/>
        <v>240.61111111111111</v>
      </c>
      <c r="L107" s="40">
        <f t="shared" si="8"/>
        <v>-0.32671438466866776</v>
      </c>
      <c r="M107" s="33" t="str">
        <f>VLOOKUP(C107,товар!$B$3:$D$435,3,FALSE)</f>
        <v>Бабаевский</v>
      </c>
      <c r="N107" s="67">
        <f t="shared" si="10"/>
        <v>250.25925925925927</v>
      </c>
      <c r="O107" s="54">
        <f>VLOOKUP(I107,клиенты!B103:$H$419,5,FALSE)</f>
        <v>44853</v>
      </c>
      <c r="P107">
        <f t="shared" si="9"/>
        <v>106</v>
      </c>
      <c r="Q107" s="72" t="str">
        <f>VLOOKUP(I107,клиенты!$B$3:$J$419,7,FALSE)</f>
        <v>Украина</v>
      </c>
    </row>
    <row r="108" spans="2:17" ht="16.5" thickTop="1" thickBot="1" x14ac:dyDescent="0.3">
      <c r="B108" s="43">
        <v>117</v>
      </c>
      <c r="C108" s="20">
        <v>430</v>
      </c>
      <c r="D108" s="20">
        <v>119</v>
      </c>
      <c r="E108" s="20">
        <v>3</v>
      </c>
      <c r="F108" s="20">
        <v>357</v>
      </c>
      <c r="G108" s="51">
        <v>45241</v>
      </c>
      <c r="H108" s="20" t="s">
        <v>24</v>
      </c>
      <c r="I108" s="20">
        <v>396</v>
      </c>
      <c r="J108" s="38" t="str">
        <f>VLOOKUP(C108,товар!$B$3:$D$435,2,FALSE)</f>
        <v>Чай</v>
      </c>
      <c r="K108" s="112">
        <f t="shared" si="11"/>
        <v>263.76923076923077</v>
      </c>
      <c r="L108" s="40">
        <f t="shared" si="8"/>
        <v>-0.54884806065908431</v>
      </c>
      <c r="M108" s="39" t="str">
        <f>VLOOKUP(C108,товар!$B$3:$D$435,3,FALSE)</f>
        <v>Ахмад</v>
      </c>
      <c r="N108" s="67">
        <f t="shared" si="10"/>
        <v>243.3</v>
      </c>
      <c r="O108" s="54">
        <f>VLOOKUP(I108,клиенты!B103:$H$419,5,FALSE)</f>
        <v>44854</v>
      </c>
      <c r="P108">
        <f t="shared" si="9"/>
        <v>387</v>
      </c>
      <c r="Q108" s="72" t="str">
        <f>VLOOKUP(I108,клиенты!$B$3:$J$419,7,FALSE)</f>
        <v>Беларусь</v>
      </c>
    </row>
    <row r="109" spans="2:17" ht="16.5" thickTop="1" thickBot="1" x14ac:dyDescent="0.3">
      <c r="B109" s="44">
        <v>118</v>
      </c>
      <c r="C109" s="22">
        <v>223</v>
      </c>
      <c r="D109" s="22">
        <v>174</v>
      </c>
      <c r="E109" s="22">
        <v>2</v>
      </c>
      <c r="F109" s="22">
        <v>348</v>
      </c>
      <c r="G109" s="52">
        <v>45338</v>
      </c>
      <c r="H109" s="22" t="s">
        <v>14</v>
      </c>
      <c r="I109" s="22">
        <v>269</v>
      </c>
      <c r="J109" s="37" t="str">
        <f>VLOOKUP(C109,товар!$B$3:$D$435,2,FALSE)</f>
        <v>Чай</v>
      </c>
      <c r="K109" s="112">
        <f t="shared" si="11"/>
        <v>262.34615384615387</v>
      </c>
      <c r="L109" s="40">
        <f t="shared" si="8"/>
        <v>-0.33675414162146322</v>
      </c>
      <c r="M109" s="33" t="str">
        <f>VLOOKUP(C109,товар!$B$3:$D$435,3,FALSE)</f>
        <v>Greenfield</v>
      </c>
      <c r="N109" s="67">
        <f t="shared" si="10"/>
        <v>301.25</v>
      </c>
      <c r="O109" s="54" t="e">
        <f>VLOOKUP(I109,клиенты!B103:$H$419,5,FALSE)</f>
        <v>#N/A</v>
      </c>
      <c r="P109" t="e">
        <f t="shared" si="9"/>
        <v>#N/A</v>
      </c>
      <c r="Q109" s="72" t="str">
        <f>VLOOKUP(I109,клиенты!$B$3:$J$419,7,FALSE)</f>
        <v>Узбекистан</v>
      </c>
    </row>
    <row r="110" spans="2:17" ht="16.5" thickTop="1" thickBot="1" x14ac:dyDescent="0.3">
      <c r="B110" s="43">
        <v>119</v>
      </c>
      <c r="C110" s="20">
        <v>164</v>
      </c>
      <c r="D110" s="20">
        <v>229</v>
      </c>
      <c r="E110" s="20">
        <v>3</v>
      </c>
      <c r="F110" s="20">
        <v>687</v>
      </c>
      <c r="G110" s="51">
        <v>45343</v>
      </c>
      <c r="H110" s="20" t="s">
        <v>22</v>
      </c>
      <c r="I110" s="20">
        <v>16</v>
      </c>
      <c r="J110" s="38" t="str">
        <f>VLOOKUP(C110,товар!$B$3:$D$435,2,FALSE)</f>
        <v>Молоко</v>
      </c>
      <c r="K110" s="112">
        <f t="shared" ref="K110:K141" si="12">IFERROR(AVERAGEIF($J$4:$J$989, J110, D110:D1107), "Ошибка")</f>
        <v>257.8857142857143</v>
      </c>
      <c r="L110" s="40">
        <f t="shared" si="8"/>
        <v>-0.11200974961223142</v>
      </c>
      <c r="M110" s="39" t="str">
        <f>VLOOKUP(C110,товар!$B$3:$D$435,3,FALSE)</f>
        <v>Беллакт</v>
      </c>
      <c r="N110" s="67">
        <f t="shared" si="10"/>
        <v>322.54545454545456</v>
      </c>
      <c r="O110" s="54" t="e">
        <f>VLOOKUP(I110,клиенты!B103:$H$419,5,FALSE)</f>
        <v>#N/A</v>
      </c>
      <c r="P110" t="e">
        <f t="shared" si="9"/>
        <v>#N/A</v>
      </c>
      <c r="Q110" s="72" t="str">
        <f>VLOOKUP(I110,клиенты!$B$3:$J$419,7,FALSE)</f>
        <v>Беларусь</v>
      </c>
    </row>
    <row r="111" spans="2:17" ht="16.5" thickTop="1" thickBot="1" x14ac:dyDescent="0.3">
      <c r="B111" s="44">
        <v>120</v>
      </c>
      <c r="C111" s="22">
        <v>223</v>
      </c>
      <c r="D111" s="22">
        <v>411</v>
      </c>
      <c r="E111" s="22">
        <v>5</v>
      </c>
      <c r="F111" s="22">
        <v>2055</v>
      </c>
      <c r="G111" s="52">
        <v>45244</v>
      </c>
      <c r="H111" s="22" t="s">
        <v>23</v>
      </c>
      <c r="I111" s="22">
        <v>281</v>
      </c>
      <c r="J111" s="37" t="str">
        <f>VLOOKUP(C111,товар!$B$3:$D$435,2,FALSE)</f>
        <v>Чай</v>
      </c>
      <c r="K111" s="112">
        <f t="shared" si="12"/>
        <v>260.13461538461536</v>
      </c>
      <c r="L111" s="40">
        <f t="shared" si="8"/>
        <v>0.57995120869372374</v>
      </c>
      <c r="M111" s="33" t="str">
        <f>VLOOKUP(C111,товар!$B$3:$D$435,3,FALSE)</f>
        <v>Greenfield</v>
      </c>
      <c r="N111" s="67">
        <f t="shared" si="10"/>
        <v>301.25</v>
      </c>
      <c r="O111" s="54" t="e">
        <f>VLOOKUP(I111,клиенты!B104:$H$419,5,FALSE)</f>
        <v>#N/A</v>
      </c>
      <c r="P111" t="e">
        <f t="shared" si="9"/>
        <v>#N/A</v>
      </c>
      <c r="Q111" s="72" t="e">
        <f>VLOOKUP(I111,клиенты!$B$3:$J$419,7,FALSE)</f>
        <v>#N/A</v>
      </c>
    </row>
    <row r="112" spans="2:17" ht="16.5" thickTop="1" thickBot="1" x14ac:dyDescent="0.3">
      <c r="B112" s="43">
        <v>121</v>
      </c>
      <c r="C112" s="20">
        <v>244</v>
      </c>
      <c r="D112" s="20">
        <v>245</v>
      </c>
      <c r="E112" s="20">
        <v>4</v>
      </c>
      <c r="F112" s="20">
        <v>980</v>
      </c>
      <c r="G112" s="51">
        <v>44960</v>
      </c>
      <c r="H112" s="20" t="s">
        <v>25</v>
      </c>
      <c r="I112" s="20">
        <v>149</v>
      </c>
      <c r="J112" s="38" t="str">
        <f>VLOOKUP(C112,товар!$B$3:$D$435,2,FALSE)</f>
        <v>Мясо</v>
      </c>
      <c r="K112" s="112">
        <f t="shared" si="12"/>
        <v>247.9387755102041</v>
      </c>
      <c r="L112" s="40">
        <f t="shared" si="8"/>
        <v>-1.1852827393201149E-2</v>
      </c>
      <c r="M112" s="39" t="str">
        <f>VLOOKUP(C112,товар!$B$3:$D$435,3,FALSE)</f>
        <v>Сава</v>
      </c>
      <c r="N112" s="67">
        <f t="shared" si="10"/>
        <v>217.46666666666667</v>
      </c>
      <c r="O112" s="54">
        <f>VLOOKUP(I112,клиенты!B105:$H$419,5,FALSE)</f>
        <v>44858</v>
      </c>
      <c r="P112">
        <f t="shared" si="9"/>
        <v>102</v>
      </c>
      <c r="Q112" s="72" t="str">
        <f>VLOOKUP(I112,клиенты!$B$3:$J$419,7,FALSE)</f>
        <v>Россия</v>
      </c>
    </row>
    <row r="113" spans="2:17" ht="16.5" thickTop="1" thickBot="1" x14ac:dyDescent="0.3">
      <c r="B113" s="44">
        <v>122</v>
      </c>
      <c r="C113" s="22">
        <v>393</v>
      </c>
      <c r="D113" s="22">
        <v>113</v>
      </c>
      <c r="E113" s="22">
        <v>5</v>
      </c>
      <c r="F113" s="22">
        <v>565</v>
      </c>
      <c r="G113" s="52">
        <v>45433</v>
      </c>
      <c r="H113" s="22" t="s">
        <v>19</v>
      </c>
      <c r="I113" s="22">
        <v>71</v>
      </c>
      <c r="J113" s="37" t="str">
        <f>VLOOKUP(C113,товар!$B$3:$D$435,2,FALSE)</f>
        <v>Рыба</v>
      </c>
      <c r="K113" s="112">
        <f t="shared" si="12"/>
        <v>286.22222222222223</v>
      </c>
      <c r="L113" s="40">
        <f t="shared" si="8"/>
        <v>-0.60520186335403725</v>
      </c>
      <c r="M113" s="33" t="str">
        <f>VLOOKUP(C113,товар!$B$3:$D$435,3,FALSE)</f>
        <v>Русское море</v>
      </c>
      <c r="N113" s="67">
        <f t="shared" si="10"/>
        <v>292.66666666666669</v>
      </c>
      <c r="O113" s="54">
        <f>VLOOKUP(I113,клиенты!B106:$H$419,5,FALSE)</f>
        <v>44835</v>
      </c>
      <c r="P113">
        <f t="shared" si="9"/>
        <v>598</v>
      </c>
      <c r="Q113" s="72" t="str">
        <f>VLOOKUP(I113,клиенты!$B$3:$J$419,7,FALSE)</f>
        <v>Узбекистан</v>
      </c>
    </row>
    <row r="114" spans="2:17" ht="16.5" thickTop="1" thickBot="1" x14ac:dyDescent="0.3">
      <c r="B114" s="43">
        <v>123</v>
      </c>
      <c r="C114" s="20">
        <v>166</v>
      </c>
      <c r="D114" s="20">
        <v>73</v>
      </c>
      <c r="E114" s="20">
        <v>4</v>
      </c>
      <c r="F114" s="20">
        <v>292</v>
      </c>
      <c r="G114" s="51">
        <v>45316</v>
      </c>
      <c r="H114" s="20" t="s">
        <v>24</v>
      </c>
      <c r="I114" s="20">
        <v>126</v>
      </c>
      <c r="J114" s="38" t="str">
        <f>VLOOKUP(C114,товар!$B$3:$D$435,2,FALSE)</f>
        <v>Сок</v>
      </c>
      <c r="K114" s="112">
        <f t="shared" si="12"/>
        <v>304.74509803921569</v>
      </c>
      <c r="L114" s="40">
        <f t="shared" si="8"/>
        <v>-0.76045553982756409</v>
      </c>
      <c r="M114" s="39" t="str">
        <f>VLOOKUP(C114,товар!$B$3:$D$435,3,FALSE)</f>
        <v>Добрый</v>
      </c>
      <c r="N114" s="67">
        <f t="shared" si="10"/>
        <v>242.81818181818181</v>
      </c>
      <c r="O114" s="54">
        <f>VLOOKUP(I114,клиенты!B107:$H$419,5,FALSE)</f>
        <v>44841</v>
      </c>
      <c r="P114">
        <f t="shared" si="9"/>
        <v>475</v>
      </c>
      <c r="Q114" s="72" t="str">
        <f>VLOOKUP(I114,клиенты!$B$3:$J$419,7,FALSE)</f>
        <v>Украина</v>
      </c>
    </row>
    <row r="115" spans="2:17" ht="16.5" thickTop="1" thickBot="1" x14ac:dyDescent="0.3">
      <c r="B115" s="44">
        <v>124</v>
      </c>
      <c r="C115" s="22">
        <v>249</v>
      </c>
      <c r="D115" s="22">
        <v>368</v>
      </c>
      <c r="E115" s="22">
        <v>2</v>
      </c>
      <c r="F115" s="22">
        <v>736</v>
      </c>
      <c r="G115" s="52">
        <v>45313</v>
      </c>
      <c r="H115" s="22" t="s">
        <v>22</v>
      </c>
      <c r="I115" s="22">
        <v>380</v>
      </c>
      <c r="J115" s="37" t="str">
        <f>VLOOKUP(C115,товар!$B$3:$D$435,2,FALSE)</f>
        <v>Чай</v>
      </c>
      <c r="K115" s="112">
        <f t="shared" si="12"/>
        <v>243.75</v>
      </c>
      <c r="L115" s="40">
        <f t="shared" si="8"/>
        <v>0.5097435897435898</v>
      </c>
      <c r="M115" s="33" t="str">
        <f>VLOOKUP(C115,товар!$B$3:$D$435,3,FALSE)</f>
        <v>Lipton</v>
      </c>
      <c r="N115" s="67">
        <f t="shared" si="10"/>
        <v>267.22222222222223</v>
      </c>
      <c r="O115" s="54" t="e">
        <f>VLOOKUP(I115,клиенты!B108:$H$419,5,FALSE)</f>
        <v>#N/A</v>
      </c>
      <c r="P115" t="e">
        <f t="shared" si="9"/>
        <v>#N/A</v>
      </c>
      <c r="Q115" s="72" t="str">
        <f>VLOOKUP(I115,клиенты!$B$3:$J$419,7,FALSE)</f>
        <v>Беларусь</v>
      </c>
    </row>
    <row r="116" spans="2:17" ht="16.5" thickTop="1" thickBot="1" x14ac:dyDescent="0.3">
      <c r="B116" s="43">
        <v>125</v>
      </c>
      <c r="C116" s="20">
        <v>83</v>
      </c>
      <c r="D116" s="20">
        <v>351</v>
      </c>
      <c r="E116" s="20">
        <v>1</v>
      </c>
      <c r="F116" s="20">
        <v>351</v>
      </c>
      <c r="G116" s="51">
        <v>45361</v>
      </c>
      <c r="H116" s="20" t="s">
        <v>15</v>
      </c>
      <c r="I116" s="20">
        <v>11</v>
      </c>
      <c r="J116" s="38" t="str">
        <f>VLOOKUP(C116,товар!$B$3:$D$435,2,FALSE)</f>
        <v>Сок</v>
      </c>
      <c r="K116" s="112">
        <f t="shared" si="12"/>
        <v>243.86274509803923</v>
      </c>
      <c r="L116" s="40">
        <f t="shared" si="8"/>
        <v>0.43933424459274728</v>
      </c>
      <c r="M116" s="39" t="str">
        <f>VLOOKUP(C116,товар!$B$3:$D$435,3,FALSE)</f>
        <v>Сады Придонья</v>
      </c>
      <c r="N116" s="67">
        <f t="shared" si="10"/>
        <v>254.18181818181819</v>
      </c>
      <c r="O116" s="54">
        <f>VLOOKUP(I116,клиенты!B109:$H$419,5,FALSE)</f>
        <v>44824</v>
      </c>
      <c r="P116">
        <f t="shared" si="9"/>
        <v>537</v>
      </c>
      <c r="Q116" s="72" t="str">
        <f>VLOOKUP(I116,клиенты!$B$3:$J$419,7,FALSE)</f>
        <v>Таджикистан</v>
      </c>
    </row>
    <row r="117" spans="2:17" ht="16.5" thickTop="1" thickBot="1" x14ac:dyDescent="0.3">
      <c r="B117" s="44">
        <v>126</v>
      </c>
      <c r="C117" s="22">
        <v>242</v>
      </c>
      <c r="D117" s="22">
        <v>221</v>
      </c>
      <c r="E117" s="22">
        <v>5</v>
      </c>
      <c r="F117" s="22">
        <v>1105</v>
      </c>
      <c r="G117" s="52">
        <v>45025</v>
      </c>
      <c r="H117" s="22" t="s">
        <v>20</v>
      </c>
      <c r="I117" s="22">
        <v>114</v>
      </c>
      <c r="J117" s="37" t="str">
        <f>VLOOKUP(C117,товар!$B$3:$D$435,2,FALSE)</f>
        <v>Овощи</v>
      </c>
      <c r="K117" s="112">
        <f t="shared" si="12"/>
        <v>267.36111111111109</v>
      </c>
      <c r="L117" s="40">
        <f t="shared" si="8"/>
        <v>-0.17340259740259734</v>
      </c>
      <c r="M117" s="33" t="str">
        <f>VLOOKUP(C117,товар!$B$3:$D$435,3,FALSE)</f>
        <v>Овощной ряд</v>
      </c>
      <c r="N117" s="67">
        <f t="shared" si="10"/>
        <v>303.8235294117647</v>
      </c>
      <c r="O117" s="54">
        <f>VLOOKUP(I117,клиенты!B110:$H$419,5,FALSE)</f>
        <v>44860</v>
      </c>
      <c r="P117">
        <f t="shared" si="9"/>
        <v>165</v>
      </c>
      <c r="Q117" s="72" t="str">
        <f>VLOOKUP(I117,клиенты!$B$3:$J$419,7,FALSE)</f>
        <v>Узбекистан</v>
      </c>
    </row>
    <row r="118" spans="2:17" ht="16.5" thickTop="1" thickBot="1" x14ac:dyDescent="0.3">
      <c r="B118" s="43">
        <v>127</v>
      </c>
      <c r="C118" s="20">
        <v>281</v>
      </c>
      <c r="D118" s="20">
        <v>442</v>
      </c>
      <c r="E118" s="20">
        <v>5</v>
      </c>
      <c r="F118" s="20">
        <v>2210</v>
      </c>
      <c r="G118" s="51">
        <v>45379</v>
      </c>
      <c r="H118" s="20" t="s">
        <v>10</v>
      </c>
      <c r="I118" s="20">
        <v>381</v>
      </c>
      <c r="J118" s="38" t="str">
        <f>VLOOKUP(C118,товар!$B$3:$D$435,2,FALSE)</f>
        <v>Чай</v>
      </c>
      <c r="K118" s="112">
        <f t="shared" si="12"/>
        <v>288.69230769230768</v>
      </c>
      <c r="L118" s="40">
        <f t="shared" si="8"/>
        <v>0.53104183320010656</v>
      </c>
      <c r="M118" s="39" t="str">
        <f>VLOOKUP(C118,товар!$B$3:$D$435,3,FALSE)</f>
        <v>Lipton</v>
      </c>
      <c r="N118" s="67">
        <f t="shared" si="10"/>
        <v>267.22222222222223</v>
      </c>
      <c r="O118" s="54">
        <f>VLOOKUP(I118,клиенты!B111:$H$419,5,FALSE)</f>
        <v>44861</v>
      </c>
      <c r="P118">
        <f t="shared" si="9"/>
        <v>518</v>
      </c>
      <c r="Q118" s="72" t="str">
        <f>VLOOKUP(I118,клиенты!$B$3:$J$419,7,FALSE)</f>
        <v>Узбекистан</v>
      </c>
    </row>
    <row r="119" spans="2:17" ht="16.5" thickTop="1" thickBot="1" x14ac:dyDescent="0.3">
      <c r="B119" s="44">
        <v>128</v>
      </c>
      <c r="C119" s="22">
        <v>236</v>
      </c>
      <c r="D119" s="22">
        <v>465</v>
      </c>
      <c r="E119" s="22">
        <v>1</v>
      </c>
      <c r="F119" s="22">
        <v>465</v>
      </c>
      <c r="G119" s="52">
        <v>45176</v>
      </c>
      <c r="H119" s="22" t="s">
        <v>26</v>
      </c>
      <c r="I119" s="22">
        <v>342</v>
      </c>
      <c r="J119" s="37" t="str">
        <f>VLOOKUP(C119,товар!$B$3:$D$435,2,FALSE)</f>
        <v>Печенье</v>
      </c>
      <c r="K119" s="112">
        <f t="shared" si="12"/>
        <v>262.4390243902439</v>
      </c>
      <c r="L119" s="40">
        <f t="shared" si="8"/>
        <v>0.77184014869888484</v>
      </c>
      <c r="M119" s="33" t="str">
        <f>VLOOKUP(C119,товар!$B$3:$D$435,3,FALSE)</f>
        <v>Посиделкино</v>
      </c>
      <c r="N119" s="67">
        <f t="shared" si="10"/>
        <v>321.63636363636363</v>
      </c>
      <c r="O119" s="54">
        <f>VLOOKUP(I119,клиенты!B112:$H$419,5,FALSE)</f>
        <v>44862</v>
      </c>
      <c r="P119">
        <f t="shared" si="9"/>
        <v>314</v>
      </c>
      <c r="Q119" s="72" t="str">
        <f>VLOOKUP(I119,клиенты!$B$3:$J$419,7,FALSE)</f>
        <v>Таджикистан</v>
      </c>
    </row>
    <row r="120" spans="2:17" ht="16.5" thickTop="1" thickBot="1" x14ac:dyDescent="0.3">
      <c r="B120" s="43">
        <v>129</v>
      </c>
      <c r="C120" s="20">
        <v>379</v>
      </c>
      <c r="D120" s="20">
        <v>380</v>
      </c>
      <c r="E120" s="20">
        <v>1</v>
      </c>
      <c r="F120" s="20">
        <v>380</v>
      </c>
      <c r="G120" s="51">
        <v>45260</v>
      </c>
      <c r="H120" s="20" t="s">
        <v>26</v>
      </c>
      <c r="I120" s="20">
        <v>276</v>
      </c>
      <c r="J120" s="38" t="str">
        <f>VLOOKUP(C120,товар!$B$3:$D$435,2,FALSE)</f>
        <v>Йогурт</v>
      </c>
      <c r="K120" s="112">
        <f t="shared" si="12"/>
        <v>307.30612244897958</v>
      </c>
      <c r="L120" s="40">
        <f t="shared" si="8"/>
        <v>0.23655199893744183</v>
      </c>
      <c r="M120" s="39" t="str">
        <f>VLOOKUP(C120,товар!$B$3:$D$435,3,FALSE)</f>
        <v>Активиа</v>
      </c>
      <c r="N120" s="67">
        <f t="shared" si="10"/>
        <v>293.66666666666669</v>
      </c>
      <c r="O120" s="54">
        <f>VLOOKUP(I120,клиенты!B113:$H$419,5,FALSE)</f>
        <v>44863</v>
      </c>
      <c r="P120">
        <f t="shared" ref="P120:P183" si="13">G120-O120</f>
        <v>397</v>
      </c>
      <c r="Q120" s="72" t="str">
        <f>VLOOKUP(I120,клиенты!$B$3:$J$419,7,FALSE)</f>
        <v>Украина</v>
      </c>
    </row>
    <row r="121" spans="2:17" ht="16.5" thickTop="1" thickBot="1" x14ac:dyDescent="0.3">
      <c r="B121" s="44">
        <v>130</v>
      </c>
      <c r="C121" s="22">
        <v>37</v>
      </c>
      <c r="D121" s="22">
        <v>313</v>
      </c>
      <c r="E121" s="22">
        <v>1</v>
      </c>
      <c r="F121" s="22">
        <v>313</v>
      </c>
      <c r="G121" s="52">
        <v>45009</v>
      </c>
      <c r="H121" s="22" t="s">
        <v>16</v>
      </c>
      <c r="I121" s="22">
        <v>293</v>
      </c>
      <c r="J121" s="37" t="str">
        <f>VLOOKUP(C121,товар!$B$3:$D$435,2,FALSE)</f>
        <v>Соль</v>
      </c>
      <c r="K121" s="112">
        <f t="shared" si="12"/>
        <v>267.31914893617022</v>
      </c>
      <c r="L121" s="40">
        <f t="shared" ref="L121:L184" si="14">IFERROR(D121/K121-1, "Ошибка")</f>
        <v>0.17088506844953821</v>
      </c>
      <c r="M121" s="33" t="str">
        <f>VLOOKUP(C121,товар!$B$3:$D$435,3,FALSE)</f>
        <v>Илецкая</v>
      </c>
      <c r="N121" s="67">
        <f t="shared" si="10"/>
        <v>238.16666666666666</v>
      </c>
      <c r="O121" s="54" t="e">
        <f>VLOOKUP(I121,клиенты!B114:$H$419,5,FALSE)</f>
        <v>#N/A</v>
      </c>
      <c r="P121" t="e">
        <f t="shared" si="13"/>
        <v>#N/A</v>
      </c>
      <c r="Q121" s="72" t="str">
        <f>VLOOKUP(I121,клиенты!$B$3:$J$419,7,FALSE)</f>
        <v>Россия</v>
      </c>
    </row>
    <row r="122" spans="2:17" ht="16.5" thickTop="1" thickBot="1" x14ac:dyDescent="0.3">
      <c r="B122" s="43">
        <v>131</v>
      </c>
      <c r="C122" s="20">
        <v>431</v>
      </c>
      <c r="D122" s="20">
        <v>141</v>
      </c>
      <c r="E122" s="20">
        <v>5</v>
      </c>
      <c r="F122" s="20">
        <v>705</v>
      </c>
      <c r="G122" s="51">
        <v>45029</v>
      </c>
      <c r="H122" s="20" t="s">
        <v>18</v>
      </c>
      <c r="I122" s="20">
        <v>386</v>
      </c>
      <c r="J122" s="38" t="str">
        <f>VLOOKUP(C122,товар!$B$3:$D$435,2,FALSE)</f>
        <v>Овощи</v>
      </c>
      <c r="K122" s="112">
        <f t="shared" si="12"/>
        <v>288.63888888888891</v>
      </c>
      <c r="L122" s="40">
        <f t="shared" si="14"/>
        <v>-0.51150033682994911</v>
      </c>
      <c r="M122" s="39" t="str">
        <f>VLOOKUP(C122,товар!$B$3:$D$435,3,FALSE)</f>
        <v>Гавриш</v>
      </c>
      <c r="N122" s="67">
        <f t="shared" si="10"/>
        <v>247.66666666666666</v>
      </c>
      <c r="O122" s="54">
        <f>VLOOKUP(I122,клиенты!B115:$H$419,5,FALSE)</f>
        <v>44865</v>
      </c>
      <c r="P122">
        <f t="shared" si="13"/>
        <v>164</v>
      </c>
      <c r="Q122" s="72" t="str">
        <f>VLOOKUP(I122,клиенты!$B$3:$J$419,7,FALSE)</f>
        <v>Узбекистан</v>
      </c>
    </row>
    <row r="123" spans="2:17" ht="16.5" thickTop="1" thickBot="1" x14ac:dyDescent="0.3">
      <c r="B123" s="44">
        <v>132</v>
      </c>
      <c r="C123" s="22">
        <v>237</v>
      </c>
      <c r="D123" s="22">
        <v>348</v>
      </c>
      <c r="E123" s="22">
        <v>2</v>
      </c>
      <c r="F123" s="22">
        <v>696</v>
      </c>
      <c r="G123" s="52">
        <v>45384</v>
      </c>
      <c r="H123" s="22" t="s">
        <v>9</v>
      </c>
      <c r="I123" s="22">
        <v>362</v>
      </c>
      <c r="J123" s="37" t="str">
        <f>VLOOKUP(C123,товар!$B$3:$D$435,2,FALSE)</f>
        <v>Конфеты</v>
      </c>
      <c r="K123" s="112">
        <f t="shared" si="12"/>
        <v>284.8679245283019</v>
      </c>
      <c r="L123" s="40">
        <f t="shared" si="14"/>
        <v>0.22161875745131798</v>
      </c>
      <c r="M123" s="33" t="str">
        <f>VLOOKUP(C123,товар!$B$3:$D$435,3,FALSE)</f>
        <v>Рот Фронт</v>
      </c>
      <c r="N123" s="67">
        <f t="shared" si="10"/>
        <v>294.55</v>
      </c>
      <c r="O123" s="54" t="e">
        <f>VLOOKUP(I123,клиенты!B116:$H$419,5,FALSE)</f>
        <v>#N/A</v>
      </c>
      <c r="P123" t="e">
        <f t="shared" si="13"/>
        <v>#N/A</v>
      </c>
      <c r="Q123" s="72" t="str">
        <f>VLOOKUP(I123,клиенты!$B$3:$J$419,7,FALSE)</f>
        <v>Россия</v>
      </c>
    </row>
    <row r="124" spans="2:17" ht="16.5" thickTop="1" thickBot="1" x14ac:dyDescent="0.3">
      <c r="B124" s="43">
        <v>133</v>
      </c>
      <c r="C124" s="20">
        <v>452</v>
      </c>
      <c r="D124" s="20">
        <v>349</v>
      </c>
      <c r="E124" s="20">
        <v>1</v>
      </c>
      <c r="F124" s="20">
        <v>349</v>
      </c>
      <c r="G124" s="51">
        <v>45000</v>
      </c>
      <c r="H124" s="20" t="s">
        <v>11</v>
      </c>
      <c r="I124" s="20">
        <v>283</v>
      </c>
      <c r="J124" s="38" t="str">
        <f>VLOOKUP(C124,товар!$B$3:$D$435,2,FALSE)</f>
        <v>Фрукты</v>
      </c>
      <c r="K124" s="112">
        <f t="shared" si="12"/>
        <v>252.43243243243242</v>
      </c>
      <c r="L124" s="40">
        <f t="shared" si="14"/>
        <v>0.38254817987152046</v>
      </c>
      <c r="M124" s="39" t="str">
        <f>VLOOKUP(C124,товар!$B$3:$D$435,3,FALSE)</f>
        <v>Экзотик</v>
      </c>
      <c r="N124" s="67">
        <f t="shared" si="10"/>
        <v>253.6875</v>
      </c>
      <c r="O124" s="54">
        <f>VLOOKUP(I124,клиенты!B117:$H$419,5,FALSE)</f>
        <v>44867</v>
      </c>
      <c r="P124">
        <f t="shared" si="13"/>
        <v>133</v>
      </c>
      <c r="Q124" s="72" t="str">
        <f>VLOOKUP(I124,клиенты!$B$3:$J$419,7,FALSE)</f>
        <v>Россия</v>
      </c>
    </row>
    <row r="125" spans="2:17" ht="16.5" thickTop="1" thickBot="1" x14ac:dyDescent="0.3">
      <c r="B125" s="44">
        <v>134</v>
      </c>
      <c r="C125" s="22">
        <v>382</v>
      </c>
      <c r="D125" s="22">
        <v>379</v>
      </c>
      <c r="E125" s="22">
        <v>5</v>
      </c>
      <c r="F125" s="22">
        <v>1895</v>
      </c>
      <c r="G125" s="52">
        <v>45314</v>
      </c>
      <c r="H125" s="22" t="s">
        <v>16</v>
      </c>
      <c r="I125" s="22">
        <v>388</v>
      </c>
      <c r="J125" s="37" t="str">
        <f>VLOOKUP(C125,товар!$B$3:$D$435,2,FALSE)</f>
        <v>Овощи</v>
      </c>
      <c r="K125" s="112">
        <f t="shared" si="12"/>
        <v>263.86111111111109</v>
      </c>
      <c r="L125" s="40">
        <f t="shared" si="14"/>
        <v>0.43636172228655656</v>
      </c>
      <c r="M125" s="33" t="str">
        <f>VLOOKUP(C125,товар!$B$3:$D$435,3,FALSE)</f>
        <v>Овощной ряд</v>
      </c>
      <c r="N125" s="67">
        <f t="shared" si="10"/>
        <v>303.8235294117647</v>
      </c>
      <c r="O125" s="54">
        <f>VLOOKUP(I125,клиенты!B118:$H$419,5,FALSE)</f>
        <v>44868</v>
      </c>
      <c r="P125">
        <f t="shared" si="13"/>
        <v>446</v>
      </c>
      <c r="Q125" s="72" t="str">
        <f>VLOOKUP(I125,клиенты!$B$3:$J$419,7,FALSE)</f>
        <v>Украина</v>
      </c>
    </row>
    <row r="126" spans="2:17" ht="16.5" thickTop="1" thickBot="1" x14ac:dyDescent="0.3">
      <c r="B126" s="43">
        <v>135</v>
      </c>
      <c r="C126" s="20">
        <v>452</v>
      </c>
      <c r="D126" s="20">
        <v>448</v>
      </c>
      <c r="E126" s="20">
        <v>4</v>
      </c>
      <c r="F126" s="20">
        <v>1792</v>
      </c>
      <c r="G126" s="51">
        <v>45434</v>
      </c>
      <c r="H126" s="20" t="s">
        <v>26</v>
      </c>
      <c r="I126" s="20">
        <v>437</v>
      </c>
      <c r="J126" s="38" t="str">
        <f>VLOOKUP(C126,товар!$B$3:$D$435,2,FALSE)</f>
        <v>Фрукты</v>
      </c>
      <c r="K126" s="112">
        <f t="shared" si="12"/>
        <v>303.29729729729729</v>
      </c>
      <c r="L126" s="40">
        <f t="shared" si="14"/>
        <v>0.47709855640705756</v>
      </c>
      <c r="M126" s="39" t="str">
        <f>VLOOKUP(C126,товар!$B$3:$D$435,3,FALSE)</f>
        <v>Экзотик</v>
      </c>
      <c r="N126" s="67">
        <f t="shared" si="10"/>
        <v>253.6875</v>
      </c>
      <c r="O126" s="54">
        <f>VLOOKUP(I126,клиенты!B119:$H$419,5,FALSE)</f>
        <v>44869</v>
      </c>
      <c r="P126">
        <f t="shared" si="13"/>
        <v>565</v>
      </c>
      <c r="Q126" s="72" t="str">
        <f>VLOOKUP(I126,клиенты!$B$3:$J$419,7,FALSE)</f>
        <v>Узбекистан</v>
      </c>
    </row>
    <row r="127" spans="2:17" ht="16.5" thickTop="1" thickBot="1" x14ac:dyDescent="0.3">
      <c r="B127" s="44">
        <v>136</v>
      </c>
      <c r="C127" s="22">
        <v>463</v>
      </c>
      <c r="D127" s="22">
        <v>173</v>
      </c>
      <c r="E127" s="22">
        <v>2</v>
      </c>
      <c r="F127" s="22">
        <v>346</v>
      </c>
      <c r="G127" s="52">
        <v>45038</v>
      </c>
      <c r="H127" s="22" t="s">
        <v>22</v>
      </c>
      <c r="I127" s="22">
        <v>450</v>
      </c>
      <c r="J127" s="37" t="str">
        <f>VLOOKUP(C127,товар!$B$3:$D$435,2,FALSE)</f>
        <v>Кофе</v>
      </c>
      <c r="K127" s="112">
        <f t="shared" si="12"/>
        <v>303.89743589743591</v>
      </c>
      <c r="L127" s="40">
        <f t="shared" si="14"/>
        <v>-0.43072899088761396</v>
      </c>
      <c r="M127" s="33" t="str">
        <f>VLOOKUP(C127,товар!$B$3:$D$435,3,FALSE)</f>
        <v>Черная Карта</v>
      </c>
      <c r="N127" s="67">
        <f t="shared" si="10"/>
        <v>222.2</v>
      </c>
      <c r="O127" s="54">
        <f>VLOOKUP(I127,клиенты!B120:$H$419,5,FALSE)</f>
        <v>44870</v>
      </c>
      <c r="P127">
        <f t="shared" si="13"/>
        <v>168</v>
      </c>
      <c r="Q127" s="72" t="str">
        <f>VLOOKUP(I127,клиенты!$B$3:$J$419,7,FALSE)</f>
        <v>Узбекистан</v>
      </c>
    </row>
    <row r="128" spans="2:17" ht="16.5" thickTop="1" thickBot="1" x14ac:dyDescent="0.3">
      <c r="B128" s="43">
        <v>137</v>
      </c>
      <c r="C128" s="20">
        <v>494</v>
      </c>
      <c r="D128" s="20">
        <v>304</v>
      </c>
      <c r="E128" s="20">
        <v>3</v>
      </c>
      <c r="F128" s="20">
        <v>912</v>
      </c>
      <c r="G128" s="51">
        <v>45070</v>
      </c>
      <c r="H128" s="20" t="s">
        <v>14</v>
      </c>
      <c r="I128" s="20">
        <v>136</v>
      </c>
      <c r="J128" s="38" t="str">
        <f>VLOOKUP(C128,товар!$B$3:$D$435,2,FALSE)</f>
        <v>Сыр</v>
      </c>
      <c r="K128" s="112">
        <f t="shared" si="12"/>
        <v>268.50943396226415</v>
      </c>
      <c r="L128" s="40">
        <f t="shared" si="14"/>
        <v>0.13217623497997333</v>
      </c>
      <c r="M128" s="39" t="str">
        <f>VLOOKUP(C128,товар!$B$3:$D$435,3,FALSE)</f>
        <v>Сырная долина</v>
      </c>
      <c r="N128" s="67">
        <f t="shared" si="10"/>
        <v>272.625</v>
      </c>
      <c r="O128" s="54">
        <f>VLOOKUP(I128,клиенты!B121:$H$419,5,FALSE)</f>
        <v>44871</v>
      </c>
      <c r="P128">
        <f t="shared" si="13"/>
        <v>199</v>
      </c>
      <c r="Q128" s="72" t="str">
        <f>VLOOKUP(I128,клиенты!$B$3:$J$419,7,FALSE)</f>
        <v>Беларусь</v>
      </c>
    </row>
    <row r="129" spans="2:17" ht="16.5" thickTop="1" thickBot="1" x14ac:dyDescent="0.3">
      <c r="B129" s="44">
        <v>138</v>
      </c>
      <c r="C129" s="22">
        <v>394</v>
      </c>
      <c r="D129" s="22">
        <v>493</v>
      </c>
      <c r="E129" s="22">
        <v>3</v>
      </c>
      <c r="F129" s="22">
        <v>1479</v>
      </c>
      <c r="G129" s="52">
        <v>45032</v>
      </c>
      <c r="H129" s="22" t="s">
        <v>12</v>
      </c>
      <c r="I129" s="22">
        <v>61</v>
      </c>
      <c r="J129" s="37" t="str">
        <f>VLOOKUP(C129,товар!$B$3:$D$435,2,FALSE)</f>
        <v>Кофе</v>
      </c>
      <c r="K129" s="112">
        <f t="shared" si="12"/>
        <v>277.28205128205127</v>
      </c>
      <c r="L129" s="40">
        <f t="shared" si="14"/>
        <v>0.77797299796560027</v>
      </c>
      <c r="M129" s="33" t="str">
        <f>VLOOKUP(C129,товар!$B$3:$D$435,3,FALSE)</f>
        <v>Черная Карта</v>
      </c>
      <c r="N129" s="67">
        <f t="shared" si="10"/>
        <v>222.2</v>
      </c>
      <c r="O129" s="54" t="e">
        <f>VLOOKUP(I129,клиенты!B122:$H$419,5,FALSE)</f>
        <v>#N/A</v>
      </c>
      <c r="P129" t="e">
        <f t="shared" si="13"/>
        <v>#N/A</v>
      </c>
      <c r="Q129" s="72" t="str">
        <f>VLOOKUP(I129,клиенты!$B$3:$J$419,7,FALSE)</f>
        <v>Россия</v>
      </c>
    </row>
    <row r="130" spans="2:17" ht="16.5" thickTop="1" thickBot="1" x14ac:dyDescent="0.3">
      <c r="B130" s="43">
        <v>139</v>
      </c>
      <c r="C130" s="20">
        <v>380</v>
      </c>
      <c r="D130" s="20">
        <v>344</v>
      </c>
      <c r="E130" s="20">
        <v>5</v>
      </c>
      <c r="F130" s="20">
        <v>1720</v>
      </c>
      <c r="G130" s="51">
        <v>45189</v>
      </c>
      <c r="H130" s="20" t="s">
        <v>12</v>
      </c>
      <c r="I130" s="20">
        <v>364</v>
      </c>
      <c r="J130" s="38" t="str">
        <f>VLOOKUP(C130,товар!$B$3:$D$435,2,FALSE)</f>
        <v>Конфеты</v>
      </c>
      <c r="K130" s="112">
        <f t="shared" si="12"/>
        <v>283.32075471698113</v>
      </c>
      <c r="L130" s="40">
        <f t="shared" si="14"/>
        <v>0.21417155034629731</v>
      </c>
      <c r="M130" s="39" t="str">
        <f>VLOOKUP(C130,товар!$B$3:$D$435,3,FALSE)</f>
        <v>Бабаевский</v>
      </c>
      <c r="N130" s="67">
        <f t="shared" si="10"/>
        <v>250.25925925925927</v>
      </c>
      <c r="O130" s="54">
        <f>VLOOKUP(I130,клиенты!B123:$H$419,5,FALSE)</f>
        <v>44873</v>
      </c>
      <c r="P130">
        <f t="shared" si="13"/>
        <v>316</v>
      </c>
      <c r="Q130" s="72" t="str">
        <f>VLOOKUP(I130,клиенты!$B$3:$J$419,7,FALSE)</f>
        <v>Беларусь</v>
      </c>
    </row>
    <row r="131" spans="2:17" ht="16.5" thickTop="1" thickBot="1" x14ac:dyDescent="0.3">
      <c r="B131" s="44">
        <v>140</v>
      </c>
      <c r="C131" s="22">
        <v>449</v>
      </c>
      <c r="D131" s="22">
        <v>470</v>
      </c>
      <c r="E131" s="22">
        <v>4</v>
      </c>
      <c r="F131" s="22">
        <v>1880</v>
      </c>
      <c r="G131" s="52">
        <v>45110</v>
      </c>
      <c r="H131" s="22" t="s">
        <v>18</v>
      </c>
      <c r="I131" s="22">
        <v>496</v>
      </c>
      <c r="J131" s="37" t="str">
        <f>VLOOKUP(C131,товар!$B$3:$D$435,2,FALSE)</f>
        <v>Мясо</v>
      </c>
      <c r="K131" s="112">
        <f t="shared" si="12"/>
        <v>282.71428571428572</v>
      </c>
      <c r="L131" s="40">
        <f t="shared" si="14"/>
        <v>0.662455785750379</v>
      </c>
      <c r="M131" s="33" t="str">
        <f>VLOOKUP(C131,товар!$B$3:$D$435,3,FALSE)</f>
        <v>Агрокомплекс</v>
      </c>
      <c r="N131" s="67">
        <f t="shared" si="10"/>
        <v>311.2</v>
      </c>
      <c r="O131" s="54" t="e">
        <f>VLOOKUP(I131,клиенты!B124:$H$419,5,FALSE)</f>
        <v>#N/A</v>
      </c>
      <c r="P131" t="e">
        <f t="shared" si="13"/>
        <v>#N/A</v>
      </c>
      <c r="Q131" s="72" t="str">
        <f>VLOOKUP(I131,клиенты!$B$3:$J$419,7,FALSE)</f>
        <v>Россия</v>
      </c>
    </row>
    <row r="132" spans="2:17" ht="16.5" thickTop="1" thickBot="1" x14ac:dyDescent="0.3">
      <c r="B132" s="43">
        <v>141</v>
      </c>
      <c r="C132" s="20">
        <v>309</v>
      </c>
      <c r="D132" s="20">
        <v>498</v>
      </c>
      <c r="E132" s="20">
        <v>1</v>
      </c>
      <c r="F132" s="20">
        <v>498</v>
      </c>
      <c r="G132" s="51">
        <v>45372</v>
      </c>
      <c r="H132" s="20" t="s">
        <v>18</v>
      </c>
      <c r="I132" s="20">
        <v>464</v>
      </c>
      <c r="J132" s="38" t="str">
        <f>VLOOKUP(C132,товар!$B$3:$D$435,2,FALSE)</f>
        <v>Конфеты</v>
      </c>
      <c r="K132" s="112">
        <f t="shared" si="12"/>
        <v>249.37735849056602</v>
      </c>
      <c r="L132" s="40">
        <f t="shared" si="14"/>
        <v>0.9969735946129985</v>
      </c>
      <c r="M132" s="39" t="str">
        <f>VLOOKUP(C132,товар!$B$3:$D$435,3,FALSE)</f>
        <v>Рот Фронт</v>
      </c>
      <c r="N132" s="67">
        <f t="shared" ref="N132:N195" si="15">AVERAGEIFS($D$4:$D$989,$J$4:$J$989,J132,$M$4:$M$989,M132)</f>
        <v>294.55</v>
      </c>
      <c r="O132" s="54">
        <f>VLOOKUP(I132,клиенты!B125:$H$419,5,FALSE)</f>
        <v>44875</v>
      </c>
      <c r="P132">
        <f t="shared" si="13"/>
        <v>497</v>
      </c>
      <c r="Q132" s="72" t="str">
        <f>VLOOKUP(I132,клиенты!$B$3:$J$419,7,FALSE)</f>
        <v>Украина</v>
      </c>
    </row>
    <row r="133" spans="2:17" ht="16.5" thickTop="1" thickBot="1" x14ac:dyDescent="0.3">
      <c r="B133" s="44">
        <v>142</v>
      </c>
      <c r="C133" s="22">
        <v>112</v>
      </c>
      <c r="D133" s="22">
        <v>351</v>
      </c>
      <c r="E133" s="22">
        <v>3</v>
      </c>
      <c r="F133" s="22">
        <v>1053</v>
      </c>
      <c r="G133" s="52">
        <v>45368</v>
      </c>
      <c r="H133" s="22" t="s">
        <v>18</v>
      </c>
      <c r="I133" s="22">
        <v>419</v>
      </c>
      <c r="J133" s="37" t="str">
        <f>VLOOKUP(C133,товар!$B$3:$D$435,2,FALSE)</f>
        <v>Молоко</v>
      </c>
      <c r="K133" s="112">
        <f t="shared" si="12"/>
        <v>269.91428571428571</v>
      </c>
      <c r="L133" s="40">
        <f t="shared" si="14"/>
        <v>0.30041282946967285</v>
      </c>
      <c r="M133" s="33" t="str">
        <f>VLOOKUP(C133,товар!$B$3:$D$435,3,FALSE)</f>
        <v>Беллакт</v>
      </c>
      <c r="N133" s="67">
        <f t="shared" si="15"/>
        <v>322.54545454545456</v>
      </c>
      <c r="O133" s="54">
        <f>VLOOKUP(I133,клиенты!B126:$H$419,5,FALSE)</f>
        <v>44876</v>
      </c>
      <c r="P133">
        <f t="shared" si="13"/>
        <v>492</v>
      </c>
      <c r="Q133" s="72" t="str">
        <f>VLOOKUP(I133,клиенты!$B$3:$J$419,7,FALSE)</f>
        <v>Украина</v>
      </c>
    </row>
    <row r="134" spans="2:17" ht="16.5" thickTop="1" thickBot="1" x14ac:dyDescent="0.3">
      <c r="B134" s="43">
        <v>143</v>
      </c>
      <c r="C134" s="20">
        <v>81</v>
      </c>
      <c r="D134" s="20">
        <v>116</v>
      </c>
      <c r="E134" s="20">
        <v>1</v>
      </c>
      <c r="F134" s="20">
        <v>116</v>
      </c>
      <c r="G134" s="51">
        <v>45356</v>
      </c>
      <c r="H134" s="20" t="s">
        <v>27</v>
      </c>
      <c r="I134" s="20">
        <v>247</v>
      </c>
      <c r="J134" s="38" t="str">
        <f>VLOOKUP(C134,товар!$B$3:$D$435,2,FALSE)</f>
        <v>Чай</v>
      </c>
      <c r="K134" s="112">
        <f t="shared" si="12"/>
        <v>212.15686274509804</v>
      </c>
      <c r="L134" s="40">
        <f t="shared" si="14"/>
        <v>-0.45323475046210726</v>
      </c>
      <c r="M134" s="39" t="str">
        <f>VLOOKUP(C134,товар!$B$3:$D$435,3,FALSE)</f>
        <v>Тесс</v>
      </c>
      <c r="N134" s="67">
        <f t="shared" si="15"/>
        <v>281.75</v>
      </c>
      <c r="O134" s="54">
        <f>VLOOKUP(I134,клиенты!B127:$H$419,5,FALSE)</f>
        <v>44877</v>
      </c>
      <c r="P134">
        <f t="shared" si="13"/>
        <v>479</v>
      </c>
      <c r="Q134" s="72" t="str">
        <f>VLOOKUP(I134,клиенты!$B$3:$J$419,7,FALSE)</f>
        <v>Беларусь</v>
      </c>
    </row>
    <row r="135" spans="2:17" ht="16.5" thickTop="1" thickBot="1" x14ac:dyDescent="0.3">
      <c r="B135" s="44">
        <v>144</v>
      </c>
      <c r="C135" s="22">
        <v>4</v>
      </c>
      <c r="D135" s="22">
        <v>314</v>
      </c>
      <c r="E135" s="22">
        <v>4</v>
      </c>
      <c r="F135" s="22">
        <v>1256</v>
      </c>
      <c r="G135" s="52">
        <v>45336</v>
      </c>
      <c r="H135" s="22" t="s">
        <v>14</v>
      </c>
      <c r="I135" s="22">
        <v>380</v>
      </c>
      <c r="J135" s="37" t="str">
        <f>VLOOKUP(C135,товар!$B$3:$D$435,2,FALSE)</f>
        <v>Рис</v>
      </c>
      <c r="K135" s="112">
        <f t="shared" si="12"/>
        <v>290.38709677419354</v>
      </c>
      <c r="L135" s="40">
        <f t="shared" si="14"/>
        <v>8.1315263274827965E-2</v>
      </c>
      <c r="M135" s="33" t="str">
        <f>VLOOKUP(C135,товар!$B$3:$D$435,3,FALSE)</f>
        <v>Белый Злат</v>
      </c>
      <c r="N135" s="67">
        <f t="shared" si="15"/>
        <v>269.70588235294116</v>
      </c>
      <c r="O135" s="54" t="e">
        <f>VLOOKUP(I135,клиенты!B128:$H$419,5,FALSE)</f>
        <v>#N/A</v>
      </c>
      <c r="P135" t="e">
        <f t="shared" si="13"/>
        <v>#N/A</v>
      </c>
      <c r="Q135" s="72" t="str">
        <f>VLOOKUP(I135,клиенты!$B$3:$J$419,7,FALSE)</f>
        <v>Беларусь</v>
      </c>
    </row>
    <row r="136" spans="2:17" ht="16.5" thickTop="1" thickBot="1" x14ac:dyDescent="0.3">
      <c r="B136" s="43">
        <v>145</v>
      </c>
      <c r="C136" s="20">
        <v>209</v>
      </c>
      <c r="D136" s="20">
        <v>284</v>
      </c>
      <c r="E136" s="20">
        <v>5</v>
      </c>
      <c r="F136" s="20">
        <v>1420</v>
      </c>
      <c r="G136" s="51">
        <v>45167</v>
      </c>
      <c r="H136" s="20" t="s">
        <v>12</v>
      </c>
      <c r="I136" s="20">
        <v>75</v>
      </c>
      <c r="J136" s="38" t="str">
        <f>VLOOKUP(C136,товар!$B$3:$D$435,2,FALSE)</f>
        <v>Хлеб</v>
      </c>
      <c r="K136" s="112">
        <f t="shared" si="12"/>
        <v>295.63157894736844</v>
      </c>
      <c r="L136" s="40">
        <f t="shared" si="14"/>
        <v>-3.9344846003204648E-2</v>
      </c>
      <c r="M136" s="39" t="str">
        <f>VLOOKUP(C136,товар!$B$3:$D$435,3,FALSE)</f>
        <v>Русский Хлеб</v>
      </c>
      <c r="N136" s="67">
        <f t="shared" si="15"/>
        <v>316.60000000000002</v>
      </c>
      <c r="O136" s="54">
        <f>VLOOKUP(I136,клиенты!B129:$H$419,5,FALSE)</f>
        <v>44834</v>
      </c>
      <c r="P136">
        <f t="shared" si="13"/>
        <v>333</v>
      </c>
      <c r="Q136" s="72" t="str">
        <f>VLOOKUP(I136,клиенты!$B$3:$J$419,7,FALSE)</f>
        <v>Узбекистан</v>
      </c>
    </row>
    <row r="137" spans="2:17" ht="16.5" thickTop="1" thickBot="1" x14ac:dyDescent="0.3">
      <c r="B137" s="44">
        <v>146</v>
      </c>
      <c r="C137" s="22">
        <v>156</v>
      </c>
      <c r="D137" s="22">
        <v>332</v>
      </c>
      <c r="E137" s="22">
        <v>1</v>
      </c>
      <c r="F137" s="22">
        <v>332</v>
      </c>
      <c r="G137" s="52">
        <v>45069</v>
      </c>
      <c r="H137" s="22" t="s">
        <v>17</v>
      </c>
      <c r="I137" s="22">
        <v>356</v>
      </c>
      <c r="J137" s="37" t="str">
        <f>VLOOKUP(C137,товар!$B$3:$D$435,2,FALSE)</f>
        <v>Фрукты</v>
      </c>
      <c r="K137" s="112">
        <f t="shared" si="12"/>
        <v>314.75</v>
      </c>
      <c r="L137" s="40">
        <f t="shared" si="14"/>
        <v>5.4805401111993612E-2</v>
      </c>
      <c r="M137" s="33" t="str">
        <f>VLOOKUP(C137,товар!$B$3:$D$435,3,FALSE)</f>
        <v>Фрукты-Ягоды</v>
      </c>
      <c r="N137" s="67">
        <f t="shared" si="15"/>
        <v>280.66666666666669</v>
      </c>
      <c r="O137" s="54">
        <f>VLOOKUP(I137,клиенты!B130:$H$419,5,FALSE)</f>
        <v>44842</v>
      </c>
      <c r="P137">
        <f t="shared" si="13"/>
        <v>227</v>
      </c>
      <c r="Q137" s="72" t="str">
        <f>VLOOKUP(I137,клиенты!$B$3:$J$419,7,FALSE)</f>
        <v>Россия</v>
      </c>
    </row>
    <row r="138" spans="2:17" ht="16.5" thickTop="1" thickBot="1" x14ac:dyDescent="0.3">
      <c r="B138" s="43">
        <v>147</v>
      </c>
      <c r="C138" s="20">
        <v>441</v>
      </c>
      <c r="D138" s="20">
        <v>239</v>
      </c>
      <c r="E138" s="20">
        <v>2</v>
      </c>
      <c r="F138" s="20">
        <v>478</v>
      </c>
      <c r="G138" s="51">
        <v>45103</v>
      </c>
      <c r="H138" s="20" t="s">
        <v>24</v>
      </c>
      <c r="I138" s="20">
        <v>487</v>
      </c>
      <c r="J138" s="38" t="str">
        <f>VLOOKUP(C138,товар!$B$3:$D$435,2,FALSE)</f>
        <v>Чай</v>
      </c>
      <c r="K138" s="112">
        <f t="shared" si="12"/>
        <v>267.78431372549022</v>
      </c>
      <c r="L138" s="40">
        <f t="shared" si="14"/>
        <v>-0.1074906641282859</v>
      </c>
      <c r="M138" s="39" t="str">
        <f>VLOOKUP(C138,товар!$B$3:$D$435,3,FALSE)</f>
        <v>Lipton</v>
      </c>
      <c r="N138" s="67">
        <f t="shared" si="15"/>
        <v>267.22222222222223</v>
      </c>
      <c r="O138" s="54">
        <f>VLOOKUP(I138,клиенты!B131:$H$419,5,FALSE)</f>
        <v>44822</v>
      </c>
      <c r="P138">
        <f t="shared" si="13"/>
        <v>281</v>
      </c>
      <c r="Q138" s="72" t="str">
        <f>VLOOKUP(I138,клиенты!$B$3:$J$419,7,FALSE)</f>
        <v>Таджикистан</v>
      </c>
    </row>
    <row r="139" spans="2:17" ht="16.5" thickTop="1" thickBot="1" x14ac:dyDescent="0.3">
      <c r="B139" s="44">
        <v>148</v>
      </c>
      <c r="C139" s="22">
        <v>180</v>
      </c>
      <c r="D139" s="22">
        <v>86</v>
      </c>
      <c r="E139" s="22">
        <v>4</v>
      </c>
      <c r="F139" s="22">
        <v>344</v>
      </c>
      <c r="G139" s="52">
        <v>45326</v>
      </c>
      <c r="H139" s="22" t="s">
        <v>17</v>
      </c>
      <c r="I139" s="22">
        <v>73</v>
      </c>
      <c r="J139" s="37" t="str">
        <f>VLOOKUP(C139,товар!$B$3:$D$435,2,FALSE)</f>
        <v>Чипсы</v>
      </c>
      <c r="K139" s="112">
        <f t="shared" si="12"/>
        <v>270.93478260869563</v>
      </c>
      <c r="L139" s="40">
        <f t="shared" si="14"/>
        <v>-0.68258043809676638</v>
      </c>
      <c r="M139" s="33" t="str">
        <f>VLOOKUP(C139,товар!$B$3:$D$435,3,FALSE)</f>
        <v>Русская картошка</v>
      </c>
      <c r="N139" s="67">
        <f t="shared" si="15"/>
        <v>241.83333333333334</v>
      </c>
      <c r="O139" s="54">
        <f>VLOOKUP(I139,клиенты!B132:$H$419,5,FALSE)</f>
        <v>44878</v>
      </c>
      <c r="P139">
        <f t="shared" si="13"/>
        <v>448</v>
      </c>
      <c r="Q139" s="72" t="str">
        <f>VLOOKUP(I139,клиенты!$B$3:$J$419,7,FALSE)</f>
        <v>Таджикистан</v>
      </c>
    </row>
    <row r="140" spans="2:17" ht="16.5" thickTop="1" thickBot="1" x14ac:dyDescent="0.3">
      <c r="B140" s="43">
        <v>149</v>
      </c>
      <c r="C140" s="20">
        <v>438</v>
      </c>
      <c r="D140" s="20">
        <v>154</v>
      </c>
      <c r="E140" s="20">
        <v>4</v>
      </c>
      <c r="F140" s="20">
        <v>616</v>
      </c>
      <c r="G140" s="51">
        <v>45264</v>
      </c>
      <c r="H140" s="20" t="s">
        <v>12</v>
      </c>
      <c r="I140" s="20">
        <v>139</v>
      </c>
      <c r="J140" s="38" t="str">
        <f>VLOOKUP(C140,товар!$B$3:$D$435,2,FALSE)</f>
        <v>Кофе</v>
      </c>
      <c r="K140" s="112">
        <f t="shared" si="12"/>
        <v>268.07692307692309</v>
      </c>
      <c r="L140" s="40">
        <f t="shared" si="14"/>
        <v>-0.42553802008608321</v>
      </c>
      <c r="M140" s="39" t="str">
        <f>VLOOKUP(C140,товар!$B$3:$D$435,3,FALSE)</f>
        <v>Nescafe</v>
      </c>
      <c r="N140" s="67">
        <f t="shared" si="15"/>
        <v>256.89999999999998</v>
      </c>
      <c r="O140" s="54">
        <f>VLOOKUP(I140,клиенты!B133:$H$419,5,FALSE)</f>
        <v>44879</v>
      </c>
      <c r="P140">
        <f t="shared" si="13"/>
        <v>385</v>
      </c>
      <c r="Q140" s="72" t="str">
        <f>VLOOKUP(I140,клиенты!$B$3:$J$419,7,FALSE)</f>
        <v>Узбекистан</v>
      </c>
    </row>
    <row r="141" spans="2:17" ht="16.5" thickTop="1" thickBot="1" x14ac:dyDescent="0.3">
      <c r="B141" s="44">
        <v>150</v>
      </c>
      <c r="C141" s="22">
        <v>232</v>
      </c>
      <c r="D141" s="22">
        <v>109</v>
      </c>
      <c r="E141" s="22">
        <v>4</v>
      </c>
      <c r="F141" s="22">
        <v>436</v>
      </c>
      <c r="G141" s="52">
        <v>45387</v>
      </c>
      <c r="H141" s="22" t="s">
        <v>20</v>
      </c>
      <c r="I141" s="22">
        <v>407</v>
      </c>
      <c r="J141" s="37" t="str">
        <f>VLOOKUP(C141,товар!$B$3:$D$435,2,FALSE)</f>
        <v>Молоко</v>
      </c>
      <c r="K141" s="112">
        <f t="shared" si="12"/>
        <v>276.70588235294116</v>
      </c>
      <c r="L141" s="40">
        <f t="shared" si="14"/>
        <v>-0.60607993197278909</v>
      </c>
      <c r="M141" s="33" t="str">
        <f>VLOOKUP(C141,товар!$B$3:$D$435,3,FALSE)</f>
        <v>Простоквашино</v>
      </c>
      <c r="N141" s="67">
        <f t="shared" si="15"/>
        <v>318.81818181818181</v>
      </c>
      <c r="O141" s="54">
        <f>VLOOKUP(I141,клиенты!B134:$H$419,5,FALSE)</f>
        <v>44796</v>
      </c>
      <c r="P141">
        <f t="shared" si="13"/>
        <v>591</v>
      </c>
      <c r="Q141" s="72" t="str">
        <f>VLOOKUP(I141,клиенты!$B$3:$J$419,7,FALSE)</f>
        <v>Украина</v>
      </c>
    </row>
    <row r="142" spans="2:17" ht="16.5" thickTop="1" thickBot="1" x14ac:dyDescent="0.3">
      <c r="B142" s="43">
        <v>151</v>
      </c>
      <c r="C142" s="20">
        <v>206</v>
      </c>
      <c r="D142" s="20">
        <v>73</v>
      </c>
      <c r="E142" s="20">
        <v>5</v>
      </c>
      <c r="F142" s="20">
        <v>365</v>
      </c>
      <c r="G142" s="51">
        <v>45310</v>
      </c>
      <c r="H142" s="20" t="s">
        <v>10</v>
      </c>
      <c r="I142" s="20">
        <v>115</v>
      </c>
      <c r="J142" s="38" t="str">
        <f>VLOOKUP(C142,товар!$B$3:$D$435,2,FALSE)</f>
        <v>Молоко</v>
      </c>
      <c r="K142" s="112">
        <f t="shared" ref="K142:K173" si="16">IFERROR(AVERAGEIF($J$4:$J$989, J142, D142:D1139), "Ошибка")</f>
        <v>261.91176470588238</v>
      </c>
      <c r="L142" s="40">
        <f t="shared" si="14"/>
        <v>-0.72128017967434022</v>
      </c>
      <c r="M142" s="39" t="str">
        <f>VLOOKUP(C142,товар!$B$3:$D$435,3,FALSE)</f>
        <v>Домик в деревне</v>
      </c>
      <c r="N142" s="67">
        <f t="shared" si="15"/>
        <v>274.77777777777777</v>
      </c>
      <c r="O142" s="54" t="e">
        <f>VLOOKUP(I142,клиенты!B135:$H$419,5,FALSE)</f>
        <v>#N/A</v>
      </c>
      <c r="P142" t="e">
        <f t="shared" si="13"/>
        <v>#N/A</v>
      </c>
      <c r="Q142" s="72" t="e">
        <f>VLOOKUP(I142,клиенты!$B$3:$J$419,7,FALSE)</f>
        <v>#REF!</v>
      </c>
    </row>
    <row r="143" spans="2:17" ht="16.5" thickTop="1" thickBot="1" x14ac:dyDescent="0.3">
      <c r="B143" s="44">
        <v>152</v>
      </c>
      <c r="C143" s="22">
        <v>295</v>
      </c>
      <c r="D143" s="22">
        <v>230</v>
      </c>
      <c r="E143" s="22">
        <v>4</v>
      </c>
      <c r="F143" s="22">
        <v>920</v>
      </c>
      <c r="G143" s="52">
        <v>44990</v>
      </c>
      <c r="H143" s="22" t="s">
        <v>12</v>
      </c>
      <c r="I143" s="22">
        <v>258</v>
      </c>
      <c r="J143" s="37" t="str">
        <f>VLOOKUP(C143,товар!$B$3:$D$435,2,FALSE)</f>
        <v>Печенье</v>
      </c>
      <c r="K143" s="112">
        <f t="shared" si="16"/>
        <v>287.05</v>
      </c>
      <c r="L143" s="40">
        <f t="shared" si="14"/>
        <v>-0.19874586309005404</v>
      </c>
      <c r="M143" s="33" t="str">
        <f>VLOOKUP(C143,товар!$B$3:$D$435,3,FALSE)</f>
        <v>Белогорье</v>
      </c>
      <c r="N143" s="67">
        <f t="shared" si="15"/>
        <v>249.5</v>
      </c>
      <c r="O143" s="54" t="e">
        <f>VLOOKUP(I143,клиенты!B136:$H$419,5,FALSE)</f>
        <v>#N/A</v>
      </c>
      <c r="P143" t="e">
        <f t="shared" si="13"/>
        <v>#N/A</v>
      </c>
      <c r="Q143" s="72" t="e">
        <f>VLOOKUP(I143,клиенты!$B$3:$J$419,7,FALSE)</f>
        <v>#REF!</v>
      </c>
    </row>
    <row r="144" spans="2:17" ht="16.5" thickTop="1" thickBot="1" x14ac:dyDescent="0.3">
      <c r="B144" s="43">
        <v>153</v>
      </c>
      <c r="C144" s="20">
        <v>204</v>
      </c>
      <c r="D144" s="20">
        <v>88</v>
      </c>
      <c r="E144" s="20">
        <v>4</v>
      </c>
      <c r="F144" s="20">
        <v>352</v>
      </c>
      <c r="G144" s="51">
        <v>44990</v>
      </c>
      <c r="H144" s="20" t="s">
        <v>24</v>
      </c>
      <c r="I144" s="20">
        <v>349</v>
      </c>
      <c r="J144" s="38" t="str">
        <f>VLOOKUP(C144,товар!$B$3:$D$435,2,FALSE)</f>
        <v>Печенье</v>
      </c>
      <c r="K144" s="112">
        <f t="shared" si="16"/>
        <v>276.52499999999998</v>
      </c>
      <c r="L144" s="40">
        <f t="shared" si="14"/>
        <v>-0.68176475906337575</v>
      </c>
      <c r="M144" s="39" t="str">
        <f>VLOOKUP(C144,товар!$B$3:$D$435,3,FALSE)</f>
        <v>Юбилейное</v>
      </c>
      <c r="N144" s="67">
        <f t="shared" si="15"/>
        <v>232.44444444444446</v>
      </c>
      <c r="O144" s="54" t="e">
        <f>VLOOKUP(I144,клиенты!B137:$H$419,5,FALSE)</f>
        <v>#N/A</v>
      </c>
      <c r="P144" t="e">
        <f t="shared" si="13"/>
        <v>#N/A</v>
      </c>
      <c r="Q144" s="72" t="str">
        <f>VLOOKUP(I144,клиенты!$B$3:$J$419,7,FALSE)</f>
        <v>Россия</v>
      </c>
    </row>
    <row r="145" spans="2:17" ht="16.5" thickTop="1" thickBot="1" x14ac:dyDescent="0.3">
      <c r="B145" s="44">
        <v>154</v>
      </c>
      <c r="C145" s="22">
        <v>399</v>
      </c>
      <c r="D145" s="22">
        <v>231</v>
      </c>
      <c r="E145" s="22">
        <v>2</v>
      </c>
      <c r="F145" s="22">
        <v>462</v>
      </c>
      <c r="G145" s="52">
        <v>45290</v>
      </c>
      <c r="H145" s="22" t="s">
        <v>23</v>
      </c>
      <c r="I145" s="22">
        <v>325</v>
      </c>
      <c r="J145" s="37" t="str">
        <f>VLOOKUP(C145,товар!$B$3:$D$435,2,FALSE)</f>
        <v>Хлеб</v>
      </c>
      <c r="K145" s="112">
        <f t="shared" si="16"/>
        <v>238</v>
      </c>
      <c r="L145" s="40">
        <f t="shared" si="14"/>
        <v>-2.9411764705882359E-2</v>
      </c>
      <c r="M145" s="33" t="str">
        <f>VLOOKUP(C145,товар!$B$3:$D$435,3,FALSE)</f>
        <v>Хлебный Дом</v>
      </c>
      <c r="N145" s="67">
        <f t="shared" si="15"/>
        <v>281.73333333333335</v>
      </c>
      <c r="O145" s="54" t="e">
        <f>VLOOKUP(I145,клиенты!B138:$H$419,5,FALSE)</f>
        <v>#N/A</v>
      </c>
      <c r="P145" t="e">
        <f t="shared" si="13"/>
        <v>#N/A</v>
      </c>
      <c r="Q145" s="72" t="str">
        <f>VLOOKUP(I145,клиенты!$B$3:$J$419,7,FALSE)</f>
        <v>Россия</v>
      </c>
    </row>
    <row r="146" spans="2:17" ht="16.5" thickTop="1" thickBot="1" x14ac:dyDescent="0.3">
      <c r="B146" s="43">
        <v>155</v>
      </c>
      <c r="C146" s="20">
        <v>221</v>
      </c>
      <c r="D146" s="20">
        <v>477</v>
      </c>
      <c r="E146" s="20">
        <v>4</v>
      </c>
      <c r="F146" s="20">
        <v>1908</v>
      </c>
      <c r="G146" s="51">
        <v>45185</v>
      </c>
      <c r="H146" s="20" t="s">
        <v>15</v>
      </c>
      <c r="I146" s="20">
        <v>276</v>
      </c>
      <c r="J146" s="38" t="str">
        <f>VLOOKUP(C146,товар!$B$3:$D$435,2,FALSE)</f>
        <v>Чипсы</v>
      </c>
      <c r="K146" s="112">
        <f t="shared" si="16"/>
        <v>272.60869565217394</v>
      </c>
      <c r="L146" s="40">
        <f t="shared" si="14"/>
        <v>0.74976076555023918</v>
      </c>
      <c r="M146" s="39" t="str">
        <f>VLOOKUP(C146,товар!$B$3:$D$435,3,FALSE)</f>
        <v>Pringles</v>
      </c>
      <c r="N146" s="67">
        <f t="shared" si="15"/>
        <v>280.23809523809524</v>
      </c>
      <c r="O146" s="54">
        <f>VLOOKUP(I146,клиенты!B139:$H$419,5,FALSE)</f>
        <v>44863</v>
      </c>
      <c r="P146">
        <f t="shared" si="13"/>
        <v>322</v>
      </c>
      <c r="Q146" s="72" t="str">
        <f>VLOOKUP(I146,клиенты!$B$3:$J$419,7,FALSE)</f>
        <v>Украина</v>
      </c>
    </row>
    <row r="147" spans="2:17" ht="16.5" thickTop="1" thickBot="1" x14ac:dyDescent="0.3">
      <c r="B147" s="44">
        <v>156</v>
      </c>
      <c r="C147" s="22">
        <v>333</v>
      </c>
      <c r="D147" s="22">
        <v>74</v>
      </c>
      <c r="E147" s="22">
        <v>2</v>
      </c>
      <c r="F147" s="22">
        <v>148</v>
      </c>
      <c r="G147" s="52">
        <v>45153</v>
      </c>
      <c r="H147" s="22" t="s">
        <v>16</v>
      </c>
      <c r="I147" s="22">
        <v>328</v>
      </c>
      <c r="J147" s="37" t="str">
        <f>VLOOKUP(C147,товар!$B$3:$D$435,2,FALSE)</f>
        <v>Рыба</v>
      </c>
      <c r="K147" s="112">
        <f t="shared" si="16"/>
        <v>274.3235294117647</v>
      </c>
      <c r="L147" s="40">
        <f t="shared" si="14"/>
        <v>-0.73024552374825769</v>
      </c>
      <c r="M147" s="33" t="str">
        <f>VLOOKUP(C147,товар!$B$3:$D$435,3,FALSE)</f>
        <v>Санта Бремор</v>
      </c>
      <c r="N147" s="67">
        <f t="shared" si="15"/>
        <v>216.4</v>
      </c>
      <c r="O147" s="54">
        <f>VLOOKUP(I147,клиенты!B140:$H$419,5,FALSE)</f>
        <v>44807</v>
      </c>
      <c r="P147">
        <f t="shared" si="13"/>
        <v>346</v>
      </c>
      <c r="Q147" s="72" t="str">
        <f>VLOOKUP(I147,клиенты!$B$3:$J$419,7,FALSE)</f>
        <v>Узбекистан</v>
      </c>
    </row>
    <row r="148" spans="2:17" ht="16.5" thickTop="1" thickBot="1" x14ac:dyDescent="0.3">
      <c r="B148" s="43">
        <v>157</v>
      </c>
      <c r="C148" s="20">
        <v>498</v>
      </c>
      <c r="D148" s="20">
        <v>430</v>
      </c>
      <c r="E148" s="20">
        <v>5</v>
      </c>
      <c r="F148" s="20">
        <v>2150</v>
      </c>
      <c r="G148" s="51">
        <v>45106</v>
      </c>
      <c r="H148" s="20" t="s">
        <v>25</v>
      </c>
      <c r="I148" s="20">
        <v>250</v>
      </c>
      <c r="J148" s="38" t="str">
        <f>VLOOKUP(C148,товар!$B$3:$D$435,2,FALSE)</f>
        <v>Молоко</v>
      </c>
      <c r="K148" s="112">
        <f t="shared" si="16"/>
        <v>271.91176470588238</v>
      </c>
      <c r="L148" s="40">
        <f t="shared" si="14"/>
        <v>0.58139534883720922</v>
      </c>
      <c r="M148" s="39" t="str">
        <f>VLOOKUP(C148,товар!$B$3:$D$435,3,FALSE)</f>
        <v>Домик в деревне</v>
      </c>
      <c r="N148" s="67">
        <f t="shared" si="15"/>
        <v>274.77777777777777</v>
      </c>
      <c r="O148" s="54" t="e">
        <f>VLOOKUP(I148,клиенты!B141:$H$419,5,FALSE)</f>
        <v>#N/A</v>
      </c>
      <c r="P148" t="e">
        <f t="shared" si="13"/>
        <v>#N/A</v>
      </c>
      <c r="Q148" s="72" t="str">
        <f>VLOOKUP(I148,клиенты!$B$3:$J$419,7,FALSE)</f>
        <v>Таджикистан</v>
      </c>
    </row>
    <row r="149" spans="2:17" ht="16.5" thickTop="1" thickBot="1" x14ac:dyDescent="0.3">
      <c r="B149" s="44">
        <v>158</v>
      </c>
      <c r="C149" s="22">
        <v>476</v>
      </c>
      <c r="D149" s="22">
        <v>286</v>
      </c>
      <c r="E149" s="22">
        <v>2</v>
      </c>
      <c r="F149" s="22">
        <v>572</v>
      </c>
      <c r="G149" s="52">
        <v>44973</v>
      </c>
      <c r="H149" s="22" t="s">
        <v>19</v>
      </c>
      <c r="I149" s="22">
        <v>397</v>
      </c>
      <c r="J149" s="37" t="str">
        <f>VLOOKUP(C149,товар!$B$3:$D$435,2,FALSE)</f>
        <v>Рыба</v>
      </c>
      <c r="K149" s="112">
        <f t="shared" si="16"/>
        <v>258.44117647058823</v>
      </c>
      <c r="L149" s="40">
        <f t="shared" si="14"/>
        <v>0.10663480141117554</v>
      </c>
      <c r="M149" s="33" t="str">
        <f>VLOOKUP(C149,товар!$B$3:$D$435,3,FALSE)</f>
        <v>Балтийский берег</v>
      </c>
      <c r="N149" s="67">
        <f t="shared" si="15"/>
        <v>289.88888888888891</v>
      </c>
      <c r="O149" s="54">
        <f>VLOOKUP(I149,клиенты!B142:$H$419,5,FALSE)</f>
        <v>44768</v>
      </c>
      <c r="P149">
        <f t="shared" si="13"/>
        <v>205</v>
      </c>
      <c r="Q149" s="72" t="str">
        <f>VLOOKUP(I149,клиенты!$B$3:$J$419,7,FALSE)</f>
        <v>Беларусь</v>
      </c>
    </row>
    <row r="150" spans="2:17" ht="16.5" thickTop="1" thickBot="1" x14ac:dyDescent="0.3">
      <c r="B150" s="43">
        <v>159</v>
      </c>
      <c r="C150" s="20">
        <v>126</v>
      </c>
      <c r="D150" s="20">
        <v>273</v>
      </c>
      <c r="E150" s="20">
        <v>3</v>
      </c>
      <c r="F150" s="20">
        <v>819</v>
      </c>
      <c r="G150" s="51">
        <v>45051</v>
      </c>
      <c r="H150" s="20" t="s">
        <v>16</v>
      </c>
      <c r="I150" s="20">
        <v>153</v>
      </c>
      <c r="J150" s="38" t="str">
        <f>VLOOKUP(C150,товар!$B$3:$D$435,2,FALSE)</f>
        <v>Сахар</v>
      </c>
      <c r="K150" s="112">
        <f t="shared" si="16"/>
        <v>240.51063829787233</v>
      </c>
      <c r="L150" s="40">
        <f t="shared" si="14"/>
        <v>0.13508492569002128</v>
      </c>
      <c r="M150" s="39" t="str">
        <f>VLOOKUP(C150,товар!$B$3:$D$435,3,FALSE)</f>
        <v>Русский сахар</v>
      </c>
      <c r="N150" s="67">
        <f t="shared" si="15"/>
        <v>293.41176470588238</v>
      </c>
      <c r="O150" s="54">
        <f>VLOOKUP(I150,клиенты!B143:$H$419,5,FALSE)</f>
        <v>44884</v>
      </c>
      <c r="P150">
        <f t="shared" si="13"/>
        <v>167</v>
      </c>
      <c r="Q150" s="72" t="str">
        <f>VLOOKUP(I150,клиенты!$B$3:$J$419,7,FALSE)</f>
        <v>Россия</v>
      </c>
    </row>
    <row r="151" spans="2:17" ht="16.5" thickTop="1" thickBot="1" x14ac:dyDescent="0.3">
      <c r="B151" s="44">
        <v>160</v>
      </c>
      <c r="C151" s="22">
        <v>255</v>
      </c>
      <c r="D151" s="22">
        <v>279</v>
      </c>
      <c r="E151" s="22">
        <v>3</v>
      </c>
      <c r="F151" s="22">
        <v>837</v>
      </c>
      <c r="G151" s="52">
        <v>45081</v>
      </c>
      <c r="H151" s="22" t="s">
        <v>10</v>
      </c>
      <c r="I151" s="22">
        <v>286</v>
      </c>
      <c r="J151" s="37" t="str">
        <f>VLOOKUP(C151,товар!$B$3:$D$435,2,FALSE)</f>
        <v>Кофе</v>
      </c>
      <c r="K151" s="112">
        <f t="shared" si="16"/>
        <v>267.42105263157896</v>
      </c>
      <c r="L151" s="40">
        <f t="shared" si="14"/>
        <v>4.3298563274945856E-2</v>
      </c>
      <c r="M151" s="33" t="str">
        <f>VLOOKUP(C151,товар!$B$3:$D$435,3,FALSE)</f>
        <v>Nescafe</v>
      </c>
      <c r="N151" s="67">
        <f t="shared" si="15"/>
        <v>256.89999999999998</v>
      </c>
      <c r="O151" s="54" t="e">
        <f>VLOOKUP(I151,клиенты!B144:$H$419,5,FALSE)</f>
        <v>#N/A</v>
      </c>
      <c r="P151" t="e">
        <f t="shared" si="13"/>
        <v>#N/A</v>
      </c>
      <c r="Q151" s="72" t="str">
        <f>VLOOKUP(I151,клиенты!$B$3:$J$419,7,FALSE)</f>
        <v>Узбекистан</v>
      </c>
    </row>
    <row r="152" spans="2:17" ht="16.5" thickTop="1" thickBot="1" x14ac:dyDescent="0.3">
      <c r="B152" s="43">
        <v>161</v>
      </c>
      <c r="C152" s="20">
        <v>138</v>
      </c>
      <c r="D152" s="20">
        <v>210</v>
      </c>
      <c r="E152" s="20">
        <v>2</v>
      </c>
      <c r="F152" s="20">
        <v>420</v>
      </c>
      <c r="G152" s="51">
        <v>45012</v>
      </c>
      <c r="H152" s="20" t="s">
        <v>13</v>
      </c>
      <c r="I152" s="20">
        <v>14</v>
      </c>
      <c r="J152" s="38" t="str">
        <f>VLOOKUP(C152,товар!$B$3:$D$435,2,FALSE)</f>
        <v>Сыр</v>
      </c>
      <c r="K152" s="112">
        <f t="shared" si="16"/>
        <v>277.15686274509807</v>
      </c>
      <c r="L152" s="40">
        <f t="shared" si="14"/>
        <v>-0.24230633180049532</v>
      </c>
      <c r="M152" s="39" t="str">
        <f>VLOOKUP(C152,товар!$B$3:$D$435,3,FALSE)</f>
        <v>Сырная долина</v>
      </c>
      <c r="N152" s="67">
        <f t="shared" si="15"/>
        <v>272.625</v>
      </c>
      <c r="O152" s="54">
        <f>VLOOKUP(I152,клиенты!B145:$H$419,5,FALSE)</f>
        <v>44805</v>
      </c>
      <c r="P152">
        <f t="shared" si="13"/>
        <v>207</v>
      </c>
      <c r="Q152" s="72" t="str">
        <f>VLOOKUP(I152,клиенты!$B$3:$J$419,7,FALSE)</f>
        <v>Таджикистан</v>
      </c>
    </row>
    <row r="153" spans="2:17" ht="16.5" thickTop="1" thickBot="1" x14ac:dyDescent="0.3">
      <c r="B153" s="44">
        <v>162</v>
      </c>
      <c r="C153" s="22">
        <v>403</v>
      </c>
      <c r="D153" s="22">
        <v>229</v>
      </c>
      <c r="E153" s="22">
        <v>1</v>
      </c>
      <c r="F153" s="22">
        <v>229</v>
      </c>
      <c r="G153" s="52">
        <v>44991</v>
      </c>
      <c r="H153" s="22" t="s">
        <v>17</v>
      </c>
      <c r="I153" s="22">
        <v>32</v>
      </c>
      <c r="J153" s="37" t="str">
        <f>VLOOKUP(C153,товар!$B$3:$D$435,2,FALSE)</f>
        <v>Чай</v>
      </c>
      <c r="K153" s="112">
        <f t="shared" si="16"/>
        <v>279.10204081632651</v>
      </c>
      <c r="L153" s="40">
        <f t="shared" si="14"/>
        <v>-0.17951155308569755</v>
      </c>
      <c r="M153" s="33" t="str">
        <f>VLOOKUP(C153,товар!$B$3:$D$435,3,FALSE)</f>
        <v>Ахмад</v>
      </c>
      <c r="N153" s="67">
        <f t="shared" si="15"/>
        <v>243.3</v>
      </c>
      <c r="O153" s="54" t="e">
        <f>VLOOKUP(I153,клиенты!B146:$H$419,5,FALSE)</f>
        <v>#N/A</v>
      </c>
      <c r="P153" t="e">
        <f t="shared" si="13"/>
        <v>#N/A</v>
      </c>
      <c r="Q153" s="72" t="e">
        <f>VLOOKUP(I153,клиенты!$B$3:$J$419,7,FALSE)</f>
        <v>#N/A</v>
      </c>
    </row>
    <row r="154" spans="2:17" ht="16.5" thickTop="1" thickBot="1" x14ac:dyDescent="0.3">
      <c r="B154" s="43">
        <v>163</v>
      </c>
      <c r="C154" s="20">
        <v>280</v>
      </c>
      <c r="D154" s="20">
        <v>192</v>
      </c>
      <c r="E154" s="20">
        <v>2</v>
      </c>
      <c r="F154" s="20">
        <v>384</v>
      </c>
      <c r="G154" s="51">
        <v>45283</v>
      </c>
      <c r="H154" s="20" t="s">
        <v>8</v>
      </c>
      <c r="I154" s="20">
        <v>49</v>
      </c>
      <c r="J154" s="38" t="str">
        <f>VLOOKUP(C154,товар!$B$3:$D$435,2,FALSE)</f>
        <v>Сыр</v>
      </c>
      <c r="K154" s="112">
        <f t="shared" si="16"/>
        <v>276.43137254901961</v>
      </c>
      <c r="L154" s="40">
        <f t="shared" si="14"/>
        <v>-0.30543339480777421</v>
      </c>
      <c r="M154" s="39" t="str">
        <f>VLOOKUP(C154,товар!$B$3:$D$435,3,FALSE)</f>
        <v>President</v>
      </c>
      <c r="N154" s="67">
        <f t="shared" si="15"/>
        <v>238.72222222222223</v>
      </c>
      <c r="O154" s="54">
        <f>VLOOKUP(I154,клиенты!B147:$H$419,5,FALSE)</f>
        <v>44887</v>
      </c>
      <c r="P154">
        <f t="shared" si="13"/>
        <v>396</v>
      </c>
      <c r="Q154" s="72" t="str">
        <f>VLOOKUP(I154,клиенты!$B$3:$J$419,7,FALSE)</f>
        <v>Украина</v>
      </c>
    </row>
    <row r="155" spans="2:17" ht="16.5" thickTop="1" thickBot="1" x14ac:dyDescent="0.3">
      <c r="B155" s="44">
        <v>164</v>
      </c>
      <c r="C155" s="22">
        <v>356</v>
      </c>
      <c r="D155" s="22">
        <v>373</v>
      </c>
      <c r="E155" s="22">
        <v>1</v>
      </c>
      <c r="F155" s="22">
        <v>373</v>
      </c>
      <c r="G155" s="52">
        <v>45291</v>
      </c>
      <c r="H155" s="22" t="s">
        <v>10</v>
      </c>
      <c r="I155" s="22">
        <v>115</v>
      </c>
      <c r="J155" s="37" t="str">
        <f>VLOOKUP(C155,товар!$B$3:$D$435,2,FALSE)</f>
        <v>Печенье</v>
      </c>
      <c r="K155" s="112">
        <f t="shared" si="16"/>
        <v>289.75</v>
      </c>
      <c r="L155" s="40">
        <f t="shared" si="14"/>
        <v>0.28731665228645387</v>
      </c>
      <c r="M155" s="33" t="str">
        <f>VLOOKUP(C155,товар!$B$3:$D$435,3,FALSE)</f>
        <v>Посиделкино</v>
      </c>
      <c r="N155" s="67">
        <f t="shared" si="15"/>
        <v>321.63636363636363</v>
      </c>
      <c r="O155" s="54" t="e">
        <f>VLOOKUP(I155,клиенты!B148:$H$419,5,FALSE)</f>
        <v>#N/A</v>
      </c>
      <c r="P155" t="e">
        <f t="shared" si="13"/>
        <v>#N/A</v>
      </c>
      <c r="Q155" s="72" t="e">
        <f>VLOOKUP(I155,клиенты!$B$3:$J$419,7,FALSE)</f>
        <v>#REF!</v>
      </c>
    </row>
    <row r="156" spans="2:17" ht="16.5" thickTop="1" thickBot="1" x14ac:dyDescent="0.3">
      <c r="B156" s="43">
        <v>165</v>
      </c>
      <c r="C156" s="20">
        <v>41</v>
      </c>
      <c r="D156" s="20">
        <v>315</v>
      </c>
      <c r="E156" s="20">
        <v>3</v>
      </c>
      <c r="F156" s="20">
        <v>945</v>
      </c>
      <c r="G156" s="51">
        <v>45202</v>
      </c>
      <c r="H156" s="20" t="s">
        <v>21</v>
      </c>
      <c r="I156" s="20">
        <v>420</v>
      </c>
      <c r="J156" s="38" t="str">
        <f>VLOOKUP(C156,товар!$B$3:$D$435,2,FALSE)</f>
        <v>Рис</v>
      </c>
      <c r="K156" s="112">
        <f t="shared" si="16"/>
        <v>225.61290322580646</v>
      </c>
      <c r="L156" s="40">
        <f t="shared" si="14"/>
        <v>0.39619674006291095</v>
      </c>
      <c r="M156" s="39" t="str">
        <f>VLOOKUP(C156,товар!$B$3:$D$435,3,FALSE)</f>
        <v>Агро-Альянс</v>
      </c>
      <c r="N156" s="67">
        <f t="shared" si="15"/>
        <v>317.85714285714283</v>
      </c>
      <c r="O156" s="54">
        <f>VLOOKUP(I156,клиенты!B149:$H$419,5,FALSE)</f>
        <v>44888</v>
      </c>
      <c r="P156">
        <f t="shared" si="13"/>
        <v>314</v>
      </c>
      <c r="Q156" s="72" t="str">
        <f>VLOOKUP(I156,клиенты!$B$3:$J$419,7,FALSE)</f>
        <v>Узбекистан</v>
      </c>
    </row>
    <row r="157" spans="2:17" ht="16.5" thickTop="1" thickBot="1" x14ac:dyDescent="0.3">
      <c r="B157" s="44">
        <v>166</v>
      </c>
      <c r="C157" s="22">
        <v>379</v>
      </c>
      <c r="D157" s="22">
        <v>321</v>
      </c>
      <c r="E157" s="22">
        <v>5</v>
      </c>
      <c r="F157" s="22">
        <v>1605</v>
      </c>
      <c r="G157" s="52">
        <v>45032</v>
      </c>
      <c r="H157" s="22" t="s">
        <v>17</v>
      </c>
      <c r="I157" s="22">
        <v>47</v>
      </c>
      <c r="J157" s="37" t="str">
        <f>VLOOKUP(C157,товар!$B$3:$D$435,2,FALSE)</f>
        <v>Йогурт</v>
      </c>
      <c r="K157" s="112">
        <f t="shared" si="16"/>
        <v>255.21276595744681</v>
      </c>
      <c r="L157" s="40">
        <f t="shared" si="14"/>
        <v>0.25777407253022089</v>
      </c>
      <c r="M157" s="33" t="str">
        <f>VLOOKUP(C157,товар!$B$3:$D$435,3,FALSE)</f>
        <v>Активиа</v>
      </c>
      <c r="N157" s="67">
        <f t="shared" si="15"/>
        <v>293.66666666666669</v>
      </c>
      <c r="O157" s="54">
        <f>VLOOKUP(I157,клиенты!B150:$H$419,5,FALSE)</f>
        <v>44788</v>
      </c>
      <c r="P157">
        <f t="shared" si="13"/>
        <v>244</v>
      </c>
      <c r="Q157" s="72" t="str">
        <f>VLOOKUP(I157,клиенты!$B$3:$J$419,7,FALSE)</f>
        <v>Таджикистан</v>
      </c>
    </row>
    <row r="158" spans="2:17" ht="16.5" thickTop="1" thickBot="1" x14ac:dyDescent="0.3">
      <c r="B158" s="43">
        <v>167</v>
      </c>
      <c r="C158" s="20">
        <v>282</v>
      </c>
      <c r="D158" s="20">
        <v>189</v>
      </c>
      <c r="E158" s="20">
        <v>2</v>
      </c>
      <c r="F158" s="20">
        <v>378</v>
      </c>
      <c r="G158" s="51">
        <v>45158</v>
      </c>
      <c r="H158" s="20" t="s">
        <v>17</v>
      </c>
      <c r="I158" s="20">
        <v>202</v>
      </c>
      <c r="J158" s="38" t="str">
        <f>VLOOKUP(C158,товар!$B$3:$D$435,2,FALSE)</f>
        <v>Рис</v>
      </c>
      <c r="K158" s="112">
        <f t="shared" si="16"/>
        <v>228.12903225806451</v>
      </c>
      <c r="L158" s="40">
        <f t="shared" si="14"/>
        <v>-0.17152149321266963</v>
      </c>
      <c r="M158" s="39" t="str">
        <f>VLOOKUP(C158,товар!$B$3:$D$435,3,FALSE)</f>
        <v>Агро-Альянс</v>
      </c>
      <c r="N158" s="67">
        <f t="shared" si="15"/>
        <v>317.85714285714283</v>
      </c>
      <c r="O158" s="54">
        <f>VLOOKUP(I158,клиенты!B151:$H$419,5,FALSE)</f>
        <v>44889</v>
      </c>
      <c r="P158">
        <f t="shared" si="13"/>
        <v>269</v>
      </c>
      <c r="Q158" s="72" t="str">
        <f>VLOOKUP(I158,клиенты!$B$3:$J$419,7,FALSE)</f>
        <v>Беларусь</v>
      </c>
    </row>
    <row r="159" spans="2:17" ht="16.5" thickTop="1" thickBot="1" x14ac:dyDescent="0.3">
      <c r="B159" s="44">
        <v>168</v>
      </c>
      <c r="C159" s="22">
        <v>459</v>
      </c>
      <c r="D159" s="22">
        <v>405</v>
      </c>
      <c r="E159" s="22">
        <v>3</v>
      </c>
      <c r="F159" s="22">
        <v>1215</v>
      </c>
      <c r="G159" s="52">
        <v>44949</v>
      </c>
      <c r="H159" s="22" t="s">
        <v>10</v>
      </c>
      <c r="I159" s="22">
        <v>37</v>
      </c>
      <c r="J159" s="37" t="str">
        <f>VLOOKUP(C159,товар!$B$3:$D$435,2,FALSE)</f>
        <v>Крупа</v>
      </c>
      <c r="K159" s="112">
        <f t="shared" si="16"/>
        <v>258.41935483870969</v>
      </c>
      <c r="L159" s="40">
        <f t="shared" si="14"/>
        <v>0.56722007240044925</v>
      </c>
      <c r="M159" s="33" t="str">
        <f>VLOOKUP(C159,товар!$B$3:$D$435,3,FALSE)</f>
        <v>Националь</v>
      </c>
      <c r="N159" s="67">
        <f t="shared" si="15"/>
        <v>274.28571428571428</v>
      </c>
      <c r="O159" s="54">
        <f>VLOOKUP(I159,клиенты!B152:$H$419,5,FALSE)</f>
        <v>44890</v>
      </c>
      <c r="P159">
        <f t="shared" si="13"/>
        <v>59</v>
      </c>
      <c r="Q159" s="72" t="str">
        <f>VLOOKUP(I159,клиенты!$B$3:$J$419,7,FALSE)</f>
        <v>Беларусь</v>
      </c>
    </row>
    <row r="160" spans="2:17" ht="16.5" thickTop="1" thickBot="1" x14ac:dyDescent="0.3">
      <c r="B160" s="43">
        <v>169</v>
      </c>
      <c r="C160" s="20">
        <v>402</v>
      </c>
      <c r="D160" s="20">
        <v>426</v>
      </c>
      <c r="E160" s="20">
        <v>2</v>
      </c>
      <c r="F160" s="20">
        <v>852</v>
      </c>
      <c r="G160" s="51">
        <v>45099</v>
      </c>
      <c r="H160" s="20" t="s">
        <v>25</v>
      </c>
      <c r="I160" s="20">
        <v>366</v>
      </c>
      <c r="J160" s="38" t="str">
        <f>VLOOKUP(C160,товар!$B$3:$D$435,2,FALSE)</f>
        <v>Хлеб</v>
      </c>
      <c r="K160" s="112">
        <f t="shared" si="16"/>
        <v>251.39473684210526</v>
      </c>
      <c r="L160" s="40">
        <f t="shared" si="14"/>
        <v>0.69454621584842458</v>
      </c>
      <c r="M160" s="39" t="str">
        <f>VLOOKUP(C160,товар!$B$3:$D$435,3,FALSE)</f>
        <v>Каравай</v>
      </c>
      <c r="N160" s="67">
        <f t="shared" si="15"/>
        <v>331.16666666666669</v>
      </c>
      <c r="O160" s="54" t="e">
        <f>VLOOKUP(I160,клиенты!B153:$H$419,5,FALSE)</f>
        <v>#N/A</v>
      </c>
      <c r="P160" t="e">
        <f t="shared" si="13"/>
        <v>#N/A</v>
      </c>
      <c r="Q160" s="72" t="str">
        <f>VLOOKUP(I160,клиенты!$B$3:$J$419,7,FALSE)</f>
        <v>Таджикистан</v>
      </c>
    </row>
    <row r="161" spans="2:17" ht="16.5" thickTop="1" thickBot="1" x14ac:dyDescent="0.3">
      <c r="B161" s="44">
        <v>170</v>
      </c>
      <c r="C161" s="22">
        <v>320</v>
      </c>
      <c r="D161" s="22">
        <v>271</v>
      </c>
      <c r="E161" s="22">
        <v>1</v>
      </c>
      <c r="F161" s="22">
        <v>271</v>
      </c>
      <c r="G161" s="52">
        <v>45412</v>
      </c>
      <c r="H161" s="22" t="s">
        <v>27</v>
      </c>
      <c r="I161" s="22">
        <v>434</v>
      </c>
      <c r="J161" s="37" t="str">
        <f>VLOOKUP(C161,товар!$B$3:$D$435,2,FALSE)</f>
        <v>Конфеты</v>
      </c>
      <c r="K161" s="112">
        <f t="shared" si="16"/>
        <v>244.68627450980392</v>
      </c>
      <c r="L161" s="40">
        <f t="shared" si="14"/>
        <v>0.1075406683227822</v>
      </c>
      <c r="M161" s="33" t="str">
        <f>VLOOKUP(C161,товар!$B$3:$D$435,3,FALSE)</f>
        <v>Бабаевский</v>
      </c>
      <c r="N161" s="67">
        <f t="shared" si="15"/>
        <v>250.25925925925927</v>
      </c>
      <c r="O161" s="54">
        <f>VLOOKUP(I161,клиенты!B154:$H$419,5,FALSE)</f>
        <v>44892</v>
      </c>
      <c r="P161">
        <f t="shared" si="13"/>
        <v>520</v>
      </c>
      <c r="Q161" s="72" t="str">
        <f>VLOOKUP(I161,клиенты!$B$3:$J$419,7,FALSE)</f>
        <v>Россия</v>
      </c>
    </row>
    <row r="162" spans="2:17" ht="16.5" thickTop="1" thickBot="1" x14ac:dyDescent="0.3">
      <c r="B162" s="43">
        <v>171</v>
      </c>
      <c r="C162" s="20">
        <v>19</v>
      </c>
      <c r="D162" s="20">
        <v>96</v>
      </c>
      <c r="E162" s="20">
        <v>4</v>
      </c>
      <c r="F162" s="20">
        <v>384</v>
      </c>
      <c r="G162" s="51">
        <v>45041</v>
      </c>
      <c r="H162" s="20" t="s">
        <v>9</v>
      </c>
      <c r="I162" s="20">
        <v>172</v>
      </c>
      <c r="J162" s="38" t="str">
        <f>VLOOKUP(C162,товар!$B$3:$D$435,2,FALSE)</f>
        <v>Мясо</v>
      </c>
      <c r="K162" s="112">
        <f t="shared" si="16"/>
        <v>273.59183673469386</v>
      </c>
      <c r="L162" s="40">
        <f t="shared" si="14"/>
        <v>-0.64911233775921229</v>
      </c>
      <c r="M162" s="39" t="str">
        <f>VLOOKUP(C162,товар!$B$3:$D$435,3,FALSE)</f>
        <v>Снежана</v>
      </c>
      <c r="N162" s="67">
        <f t="shared" si="15"/>
        <v>272.35294117647061</v>
      </c>
      <c r="O162" s="54">
        <f>VLOOKUP(I162,клиенты!B155:$H$419,5,FALSE)</f>
        <v>44893</v>
      </c>
      <c r="P162">
        <f t="shared" si="13"/>
        <v>148</v>
      </c>
      <c r="Q162" s="72" t="str">
        <f>VLOOKUP(I162,клиенты!$B$3:$J$419,7,FALSE)</f>
        <v>Таджикистан</v>
      </c>
    </row>
    <row r="163" spans="2:17" ht="16.5" thickTop="1" thickBot="1" x14ac:dyDescent="0.3">
      <c r="B163" s="44">
        <v>172</v>
      </c>
      <c r="C163" s="22">
        <v>447</v>
      </c>
      <c r="D163" s="22">
        <v>65</v>
      </c>
      <c r="E163" s="22">
        <v>1</v>
      </c>
      <c r="F163" s="22">
        <v>65</v>
      </c>
      <c r="G163" s="52">
        <v>45341</v>
      </c>
      <c r="H163" s="22" t="s">
        <v>11</v>
      </c>
      <c r="I163" s="22">
        <v>52</v>
      </c>
      <c r="J163" s="37" t="str">
        <f>VLOOKUP(C163,товар!$B$3:$D$435,2,FALSE)</f>
        <v>Йогурт</v>
      </c>
      <c r="K163" s="112">
        <f t="shared" si="16"/>
        <v>276.2340425531915</v>
      </c>
      <c r="L163" s="40">
        <f t="shared" si="14"/>
        <v>-0.76469228991758453</v>
      </c>
      <c r="M163" s="33" t="str">
        <f>VLOOKUP(C163,товар!$B$3:$D$435,3,FALSE)</f>
        <v>Эрманн</v>
      </c>
      <c r="N163" s="67">
        <f t="shared" si="15"/>
        <v>258.4736842105263</v>
      </c>
      <c r="O163" s="54" t="e">
        <f>VLOOKUP(I163,клиенты!B156:$H$419,5,FALSE)</f>
        <v>#N/A</v>
      </c>
      <c r="P163" t="e">
        <f t="shared" si="13"/>
        <v>#N/A</v>
      </c>
      <c r="Q163" s="72" t="str">
        <f>VLOOKUP(I163,клиенты!$B$3:$J$419,7,FALSE)</f>
        <v>Россия</v>
      </c>
    </row>
    <row r="164" spans="2:17" ht="16.5" thickTop="1" thickBot="1" x14ac:dyDescent="0.3">
      <c r="B164" s="43">
        <v>173</v>
      </c>
      <c r="C164" s="20">
        <v>406</v>
      </c>
      <c r="D164" s="20">
        <v>426</v>
      </c>
      <c r="E164" s="20">
        <v>1</v>
      </c>
      <c r="F164" s="20">
        <v>426</v>
      </c>
      <c r="G164" s="51">
        <v>45289</v>
      </c>
      <c r="H164" s="20" t="s">
        <v>12</v>
      </c>
      <c r="I164" s="20">
        <v>395</v>
      </c>
      <c r="J164" s="38" t="str">
        <f>VLOOKUP(C164,товар!$B$3:$D$435,2,FALSE)</f>
        <v>Сок</v>
      </c>
      <c r="K164" s="112">
        <f t="shared" si="16"/>
        <v>250.29166666666666</v>
      </c>
      <c r="L164" s="40">
        <f t="shared" si="14"/>
        <v>0.70201431663059766</v>
      </c>
      <c r="M164" s="39" t="str">
        <f>VLOOKUP(C164,товар!$B$3:$D$435,3,FALSE)</f>
        <v>Фруктовый сад</v>
      </c>
      <c r="N164" s="67">
        <f t="shared" si="15"/>
        <v>281.96875</v>
      </c>
      <c r="O164" s="54">
        <f>VLOOKUP(I164,клиенты!B157:$H$419,5,FALSE)</f>
        <v>44895</v>
      </c>
      <c r="P164">
        <f t="shared" si="13"/>
        <v>394</v>
      </c>
      <c r="Q164" s="72" t="str">
        <f>VLOOKUP(I164,клиенты!$B$3:$J$419,7,FALSE)</f>
        <v>не найдено</v>
      </c>
    </row>
    <row r="165" spans="2:17" ht="16.5" thickTop="1" thickBot="1" x14ac:dyDescent="0.3">
      <c r="B165" s="44">
        <v>174</v>
      </c>
      <c r="C165" s="22">
        <v>391</v>
      </c>
      <c r="D165" s="22">
        <v>356</v>
      </c>
      <c r="E165" s="22">
        <v>2</v>
      </c>
      <c r="F165" s="22">
        <v>712</v>
      </c>
      <c r="G165" s="52">
        <v>45175</v>
      </c>
      <c r="H165" s="22" t="s">
        <v>12</v>
      </c>
      <c r="I165" s="22">
        <v>46</v>
      </c>
      <c r="J165" s="37" t="str">
        <f>VLOOKUP(C165,товар!$B$3:$D$435,2,FALSE)</f>
        <v>Рыба</v>
      </c>
      <c r="K165" s="112">
        <f t="shared" si="16"/>
        <v>223.85294117647058</v>
      </c>
      <c r="L165" s="40">
        <f t="shared" si="14"/>
        <v>0.5903297858362897</v>
      </c>
      <c r="M165" s="33" t="str">
        <f>VLOOKUP(C165,товар!$B$3:$D$435,3,FALSE)</f>
        <v>Балтийский берег</v>
      </c>
      <c r="N165" s="67">
        <f t="shared" si="15"/>
        <v>289.88888888888891</v>
      </c>
      <c r="O165" s="54">
        <f>VLOOKUP(I165,клиенты!B158:$H$419,5,FALSE)</f>
        <v>44896</v>
      </c>
      <c r="P165">
        <f t="shared" si="13"/>
        <v>279</v>
      </c>
      <c r="Q165" s="72" t="str">
        <f>VLOOKUP(I165,клиенты!$B$3:$J$419,7,FALSE)</f>
        <v>Россия</v>
      </c>
    </row>
    <row r="166" spans="2:17" ht="16.5" thickTop="1" thickBot="1" x14ac:dyDescent="0.3">
      <c r="B166" s="43">
        <v>175</v>
      </c>
      <c r="C166" s="20">
        <v>82</v>
      </c>
      <c r="D166" s="20">
        <v>233</v>
      </c>
      <c r="E166" s="20">
        <v>2</v>
      </c>
      <c r="F166" s="20">
        <v>466</v>
      </c>
      <c r="G166" s="51">
        <v>45369</v>
      </c>
      <c r="H166" s="20" t="s">
        <v>24</v>
      </c>
      <c r="I166" s="20">
        <v>361</v>
      </c>
      <c r="J166" s="38" t="str">
        <f>VLOOKUP(C166,товар!$B$3:$D$435,2,FALSE)</f>
        <v>Сыр</v>
      </c>
      <c r="K166" s="112">
        <f t="shared" si="16"/>
        <v>255.34</v>
      </c>
      <c r="L166" s="40">
        <f t="shared" si="14"/>
        <v>-8.7491188219628757E-2</v>
      </c>
      <c r="M166" s="39" t="str">
        <f>VLOOKUP(C166,товар!$B$3:$D$435,3,FALSE)</f>
        <v>Hochland</v>
      </c>
      <c r="N166" s="67">
        <f t="shared" si="15"/>
        <v>168</v>
      </c>
      <c r="O166" s="54">
        <f>VLOOKUP(I166,клиенты!B159:$H$419,5,FALSE)</f>
        <v>44897</v>
      </c>
      <c r="P166">
        <f t="shared" si="13"/>
        <v>472</v>
      </c>
      <c r="Q166" s="72" t="str">
        <f>VLOOKUP(I166,клиенты!$B$3:$J$419,7,FALSE)</f>
        <v>Украина</v>
      </c>
    </row>
    <row r="167" spans="2:17" ht="16.5" thickTop="1" thickBot="1" x14ac:dyDescent="0.3">
      <c r="B167" s="44">
        <v>176</v>
      </c>
      <c r="C167" s="22">
        <v>243</v>
      </c>
      <c r="D167" s="22">
        <v>494</v>
      </c>
      <c r="E167" s="22">
        <v>5</v>
      </c>
      <c r="F167" s="22">
        <v>2470</v>
      </c>
      <c r="G167" s="52">
        <v>45353</v>
      </c>
      <c r="H167" s="22" t="s">
        <v>27</v>
      </c>
      <c r="I167" s="22">
        <v>358</v>
      </c>
      <c r="J167" s="37" t="str">
        <f>VLOOKUP(C167,товар!$B$3:$D$435,2,FALSE)</f>
        <v>Рис</v>
      </c>
      <c r="K167" s="112">
        <f t="shared" si="16"/>
        <v>270</v>
      </c>
      <c r="L167" s="40">
        <f t="shared" si="14"/>
        <v>0.82962962962962972</v>
      </c>
      <c r="M167" s="33" t="str">
        <f>VLOOKUP(C167,товар!$B$3:$D$435,3,FALSE)</f>
        <v>Белый Злат</v>
      </c>
      <c r="N167" s="67">
        <f t="shared" si="15"/>
        <v>269.70588235294116</v>
      </c>
      <c r="O167" s="54" t="e">
        <f>VLOOKUP(I167,клиенты!B160:$H$419,5,FALSE)</f>
        <v>#N/A</v>
      </c>
      <c r="P167" t="e">
        <f t="shared" si="13"/>
        <v>#N/A</v>
      </c>
      <c r="Q167" s="72" t="str">
        <f>VLOOKUP(I167,клиенты!$B$3:$J$419,7,FALSE)</f>
        <v>Россия</v>
      </c>
    </row>
    <row r="168" spans="2:17" ht="16.5" thickTop="1" thickBot="1" x14ac:dyDescent="0.3">
      <c r="B168" s="43">
        <v>177</v>
      </c>
      <c r="C168" s="20">
        <v>432</v>
      </c>
      <c r="D168" s="20">
        <v>305</v>
      </c>
      <c r="E168" s="20">
        <v>3</v>
      </c>
      <c r="F168" s="20">
        <v>915</v>
      </c>
      <c r="G168" s="51">
        <v>45413</v>
      </c>
      <c r="H168" s="20" t="s">
        <v>22</v>
      </c>
      <c r="I168" s="20">
        <v>44</v>
      </c>
      <c r="J168" s="38" t="str">
        <f>VLOOKUP(C168,товар!$B$3:$D$435,2,FALSE)</f>
        <v>Макароны</v>
      </c>
      <c r="K168" s="112">
        <f t="shared" si="16"/>
        <v>298.18461538461537</v>
      </c>
      <c r="L168" s="40">
        <f t="shared" si="14"/>
        <v>2.2856258384067685E-2</v>
      </c>
      <c r="M168" s="39" t="str">
        <f>VLOOKUP(C168,товар!$B$3:$D$435,3,FALSE)</f>
        <v>Борилла</v>
      </c>
      <c r="N168" s="67">
        <f t="shared" si="15"/>
        <v>240.88888888888889</v>
      </c>
      <c r="O168" s="54">
        <f>VLOOKUP(I168,клиенты!B161:$H$419,5,FALSE)</f>
        <v>44899</v>
      </c>
      <c r="P168">
        <f t="shared" si="13"/>
        <v>514</v>
      </c>
      <c r="Q168" s="72" t="str">
        <f>VLOOKUP(I168,клиенты!$B$3:$J$419,7,FALSE)</f>
        <v>Таджикистан</v>
      </c>
    </row>
    <row r="169" spans="2:17" ht="16.5" thickTop="1" thickBot="1" x14ac:dyDescent="0.3">
      <c r="B169" s="44">
        <v>178</v>
      </c>
      <c r="C169" s="22">
        <v>159</v>
      </c>
      <c r="D169" s="22">
        <v>173</v>
      </c>
      <c r="E169" s="22">
        <v>4</v>
      </c>
      <c r="F169" s="22">
        <v>692</v>
      </c>
      <c r="G169" s="52">
        <v>45175</v>
      </c>
      <c r="H169" s="22" t="s">
        <v>10</v>
      </c>
      <c r="I169" s="22">
        <v>416</v>
      </c>
      <c r="J169" s="37" t="str">
        <f>VLOOKUP(C169,товар!$B$3:$D$435,2,FALSE)</f>
        <v>Крупа</v>
      </c>
      <c r="K169" s="112">
        <f t="shared" si="16"/>
        <v>285.13333333333333</v>
      </c>
      <c r="L169" s="40">
        <f t="shared" si="14"/>
        <v>-0.39326630815992514</v>
      </c>
      <c r="M169" s="33" t="str">
        <f>VLOOKUP(C169,товар!$B$3:$D$435,3,FALSE)</f>
        <v>Националь</v>
      </c>
      <c r="N169" s="67">
        <f t="shared" si="15"/>
        <v>274.28571428571428</v>
      </c>
      <c r="O169" s="54" t="e">
        <f>VLOOKUP(I169,клиенты!B162:$H$419,5,FALSE)</f>
        <v>#N/A</v>
      </c>
      <c r="P169" t="e">
        <f t="shared" si="13"/>
        <v>#N/A</v>
      </c>
      <c r="Q169" s="72" t="str">
        <f>VLOOKUP(I169,клиенты!$B$3:$J$419,7,FALSE)</f>
        <v>Таджикистан</v>
      </c>
    </row>
    <row r="170" spans="2:17" ht="16.5" thickTop="1" thickBot="1" x14ac:dyDescent="0.3">
      <c r="B170" s="43">
        <v>179</v>
      </c>
      <c r="C170" s="20">
        <v>197</v>
      </c>
      <c r="D170" s="20">
        <v>177</v>
      </c>
      <c r="E170" s="20">
        <v>2</v>
      </c>
      <c r="F170" s="20">
        <v>354</v>
      </c>
      <c r="G170" s="51">
        <v>45165</v>
      </c>
      <c r="H170" s="20" t="s">
        <v>23</v>
      </c>
      <c r="I170" s="20">
        <v>153</v>
      </c>
      <c r="J170" s="38" t="str">
        <f>VLOOKUP(C170,товар!$B$3:$D$435,2,FALSE)</f>
        <v>Печенье</v>
      </c>
      <c r="K170" s="112">
        <f t="shared" si="16"/>
        <v>268.30769230769232</v>
      </c>
      <c r="L170" s="40">
        <f t="shared" si="14"/>
        <v>-0.34030963302752293</v>
      </c>
      <c r="M170" s="39" t="str">
        <f>VLOOKUP(C170,товар!$B$3:$D$435,3,FALSE)</f>
        <v>Юбилейное</v>
      </c>
      <c r="N170" s="67">
        <f t="shared" si="15"/>
        <v>232.44444444444446</v>
      </c>
      <c r="O170" s="54">
        <f>VLOOKUP(I170,клиенты!B163:$H$419,5,FALSE)</f>
        <v>44884</v>
      </c>
      <c r="P170">
        <f t="shared" si="13"/>
        <v>281</v>
      </c>
      <c r="Q170" s="72" t="str">
        <f>VLOOKUP(I170,клиенты!$B$3:$J$419,7,FALSE)</f>
        <v>Россия</v>
      </c>
    </row>
    <row r="171" spans="2:17" ht="16.5" thickTop="1" thickBot="1" x14ac:dyDescent="0.3">
      <c r="B171" s="44">
        <v>180</v>
      </c>
      <c r="C171" s="22">
        <v>110</v>
      </c>
      <c r="D171" s="22">
        <v>261</v>
      </c>
      <c r="E171" s="22">
        <v>1</v>
      </c>
      <c r="F171" s="22">
        <v>261</v>
      </c>
      <c r="G171" s="52">
        <v>45325</v>
      </c>
      <c r="H171" s="22" t="s">
        <v>21</v>
      </c>
      <c r="I171" s="22">
        <v>223</v>
      </c>
      <c r="J171" s="37" t="str">
        <f>VLOOKUP(C171,товар!$B$3:$D$435,2,FALSE)</f>
        <v>Макароны</v>
      </c>
      <c r="K171" s="112">
        <f t="shared" si="16"/>
        <v>271.61538461538464</v>
      </c>
      <c r="L171" s="40">
        <f t="shared" si="14"/>
        <v>-3.908241291418868E-2</v>
      </c>
      <c r="M171" s="33" t="str">
        <f>VLOOKUP(C171,товар!$B$3:$D$435,3,FALSE)</f>
        <v>Паста Зара</v>
      </c>
      <c r="N171" s="67">
        <f t="shared" si="15"/>
        <v>276.67567567567568</v>
      </c>
      <c r="O171" s="54" t="e">
        <f>VLOOKUP(I171,клиенты!B164:$H$419,5,FALSE)</f>
        <v>#N/A</v>
      </c>
      <c r="P171" t="e">
        <f t="shared" si="13"/>
        <v>#N/A</v>
      </c>
      <c r="Q171" s="72" t="str">
        <f>VLOOKUP(I171,клиенты!$B$3:$J$419,7,FALSE)</f>
        <v>Беларусь</v>
      </c>
    </row>
    <row r="172" spans="2:17" ht="16.5" thickTop="1" thickBot="1" x14ac:dyDescent="0.3">
      <c r="B172" s="43">
        <v>181</v>
      </c>
      <c r="C172" s="20">
        <v>288</v>
      </c>
      <c r="D172" s="20">
        <v>198</v>
      </c>
      <c r="E172" s="20">
        <v>5</v>
      </c>
      <c r="F172" s="20">
        <v>990</v>
      </c>
      <c r="G172" s="51">
        <v>45212</v>
      </c>
      <c r="H172" s="20" t="s">
        <v>26</v>
      </c>
      <c r="I172" s="20">
        <v>74</v>
      </c>
      <c r="J172" s="38" t="str">
        <f>VLOOKUP(C172,товар!$B$3:$D$435,2,FALSE)</f>
        <v>Сыр</v>
      </c>
      <c r="K172" s="112">
        <f t="shared" si="16"/>
        <v>226.38775510204081</v>
      </c>
      <c r="L172" s="40">
        <f t="shared" si="14"/>
        <v>-0.12539439286036236</v>
      </c>
      <c r="M172" s="39" t="str">
        <f>VLOOKUP(C172,товар!$B$3:$D$435,3,FALSE)</f>
        <v>Hochland</v>
      </c>
      <c r="N172" s="67">
        <f t="shared" si="15"/>
        <v>168</v>
      </c>
      <c r="O172" s="54">
        <f>VLOOKUP(I172,клиенты!B165:$H$419,5,FALSE)</f>
        <v>44901</v>
      </c>
      <c r="P172">
        <f t="shared" si="13"/>
        <v>311</v>
      </c>
      <c r="Q172" s="72" t="str">
        <f>VLOOKUP(I172,клиенты!$B$3:$J$419,7,FALSE)</f>
        <v>Россия</v>
      </c>
    </row>
    <row r="173" spans="2:17" ht="16.5" thickTop="1" thickBot="1" x14ac:dyDescent="0.3">
      <c r="B173" s="44">
        <v>182</v>
      </c>
      <c r="C173" s="22">
        <v>7</v>
      </c>
      <c r="D173" s="22">
        <v>114</v>
      </c>
      <c r="E173" s="22">
        <v>3</v>
      </c>
      <c r="F173" s="22">
        <v>342</v>
      </c>
      <c r="G173" s="52">
        <v>45244</v>
      </c>
      <c r="H173" s="22" t="s">
        <v>22</v>
      </c>
      <c r="I173" s="22">
        <v>180</v>
      </c>
      <c r="J173" s="37" t="str">
        <f>VLOOKUP(C173,товар!$B$3:$D$435,2,FALSE)</f>
        <v>Сыр</v>
      </c>
      <c r="K173" s="112">
        <f t="shared" si="16"/>
        <v>261.89795918367349</v>
      </c>
      <c r="L173" s="40">
        <f t="shared" si="14"/>
        <v>-0.56471596664848445</v>
      </c>
      <c r="M173" s="33" t="str">
        <f>VLOOKUP(C173,товар!$B$3:$D$435,3,FALSE)</f>
        <v>President</v>
      </c>
      <c r="N173" s="67">
        <f t="shared" si="15"/>
        <v>238.72222222222223</v>
      </c>
      <c r="O173" s="54" t="e">
        <f>VLOOKUP(I173,клиенты!B166:$H$419,5,FALSE)</f>
        <v>#N/A</v>
      </c>
      <c r="P173" t="e">
        <f t="shared" si="13"/>
        <v>#N/A</v>
      </c>
      <c r="Q173" s="72" t="str">
        <f>VLOOKUP(I173,клиенты!$B$3:$J$419,7,FALSE)</f>
        <v>Украина</v>
      </c>
    </row>
    <row r="174" spans="2:17" ht="16.5" thickTop="1" thickBot="1" x14ac:dyDescent="0.3">
      <c r="B174" s="43">
        <v>183</v>
      </c>
      <c r="C174" s="20">
        <v>385</v>
      </c>
      <c r="D174" s="20">
        <v>427</v>
      </c>
      <c r="E174" s="20">
        <v>3</v>
      </c>
      <c r="F174" s="20">
        <v>1281</v>
      </c>
      <c r="G174" s="51">
        <v>44942</v>
      </c>
      <c r="H174" s="20" t="s">
        <v>27</v>
      </c>
      <c r="I174" s="20">
        <v>359</v>
      </c>
      <c r="J174" s="38" t="str">
        <f>VLOOKUP(C174,товар!$B$3:$D$435,2,FALSE)</f>
        <v>Макароны</v>
      </c>
      <c r="K174" s="112">
        <f t="shared" ref="K174:K205" si="17">IFERROR(AVERAGEIF($J$4:$J$989, J174, D174:D1171), "Ошибка")</f>
        <v>272.38461538461536</v>
      </c>
      <c r="L174" s="40">
        <f t="shared" si="14"/>
        <v>0.5676362609432366</v>
      </c>
      <c r="M174" s="39" t="str">
        <f>VLOOKUP(C174,товар!$B$3:$D$435,3,FALSE)</f>
        <v>Макфа</v>
      </c>
      <c r="N174" s="67">
        <f t="shared" si="15"/>
        <v>329.27272727272725</v>
      </c>
      <c r="O174" s="54" t="e">
        <f>VLOOKUP(I174,клиенты!B167:$H$419,5,FALSE)</f>
        <v>#N/A</v>
      </c>
      <c r="P174" t="e">
        <f t="shared" si="13"/>
        <v>#N/A</v>
      </c>
      <c r="Q174" s="72" t="str">
        <f>VLOOKUP(I174,клиенты!$B$3:$J$419,7,FALSE)</f>
        <v>Таджикистан</v>
      </c>
    </row>
    <row r="175" spans="2:17" ht="16.5" thickTop="1" thickBot="1" x14ac:dyDescent="0.3">
      <c r="B175" s="44">
        <v>184</v>
      </c>
      <c r="C175" s="22">
        <v>493</v>
      </c>
      <c r="D175" s="22">
        <v>376</v>
      </c>
      <c r="E175" s="22">
        <v>1</v>
      </c>
      <c r="F175" s="22">
        <v>376</v>
      </c>
      <c r="G175" s="52">
        <v>45253</v>
      </c>
      <c r="H175" s="22" t="s">
        <v>8</v>
      </c>
      <c r="I175" s="22">
        <v>134</v>
      </c>
      <c r="J175" s="37" t="str">
        <f>VLOOKUP(C175,товар!$B$3:$D$435,2,FALSE)</f>
        <v>Овощи</v>
      </c>
      <c r="K175" s="112">
        <f t="shared" si="17"/>
        <v>284</v>
      </c>
      <c r="L175" s="40">
        <f t="shared" si="14"/>
        <v>0.323943661971831</v>
      </c>
      <c r="M175" s="33" t="str">
        <f>VLOOKUP(C175,товар!$B$3:$D$435,3,FALSE)</f>
        <v>Овощной ряд</v>
      </c>
      <c r="N175" s="67">
        <f t="shared" si="15"/>
        <v>303.8235294117647</v>
      </c>
      <c r="O175" s="54">
        <f>VLOOKUP(I175,клиенты!B168:$H$419,5,FALSE)</f>
        <v>44823</v>
      </c>
      <c r="P175">
        <f t="shared" si="13"/>
        <v>430</v>
      </c>
      <c r="Q175" s="72" t="str">
        <f>VLOOKUP(I175,клиенты!$B$3:$J$419,7,FALSE)</f>
        <v>Россия</v>
      </c>
    </row>
    <row r="176" spans="2:17" ht="16.5" thickTop="1" thickBot="1" x14ac:dyDescent="0.3">
      <c r="B176" s="43">
        <v>185</v>
      </c>
      <c r="C176" s="20">
        <v>158</v>
      </c>
      <c r="D176" s="20">
        <v>51</v>
      </c>
      <c r="E176" s="20">
        <v>2</v>
      </c>
      <c r="F176" s="20">
        <v>102</v>
      </c>
      <c r="G176" s="51">
        <v>45325</v>
      </c>
      <c r="H176" s="20" t="s">
        <v>11</v>
      </c>
      <c r="I176" s="20">
        <v>159</v>
      </c>
      <c r="J176" s="38" t="str">
        <f>VLOOKUP(C176,товар!$B$3:$D$435,2,FALSE)</f>
        <v>Сахар</v>
      </c>
      <c r="K176" s="112">
        <f t="shared" si="17"/>
        <v>256.62790697674421</v>
      </c>
      <c r="L176" s="40">
        <f t="shared" si="14"/>
        <v>-0.80126869053013139</v>
      </c>
      <c r="M176" s="39" t="str">
        <f>VLOOKUP(C176,товар!$B$3:$D$435,3,FALSE)</f>
        <v>Сладов</v>
      </c>
      <c r="N176" s="67">
        <f t="shared" si="15"/>
        <v>262.15384615384613</v>
      </c>
      <c r="O176" s="54">
        <f>VLOOKUP(I176,клиенты!B169:$H$419,5,FALSE)</f>
        <v>44903</v>
      </c>
      <c r="P176">
        <f t="shared" si="13"/>
        <v>422</v>
      </c>
      <c r="Q176" s="72" t="str">
        <f>VLOOKUP(I176,клиенты!$B$3:$J$419,7,FALSE)</f>
        <v>Узбекистан</v>
      </c>
    </row>
    <row r="177" spans="2:17" ht="16.5" thickTop="1" thickBot="1" x14ac:dyDescent="0.3">
      <c r="B177" s="44">
        <v>186</v>
      </c>
      <c r="C177" s="22">
        <v>446</v>
      </c>
      <c r="D177" s="22">
        <v>316</v>
      </c>
      <c r="E177" s="22">
        <v>2</v>
      </c>
      <c r="F177" s="22">
        <v>632</v>
      </c>
      <c r="G177" s="52">
        <v>45029</v>
      </c>
      <c r="H177" s="22" t="s">
        <v>16</v>
      </c>
      <c r="I177" s="22">
        <v>328</v>
      </c>
      <c r="J177" s="37" t="str">
        <f>VLOOKUP(C177,товар!$B$3:$D$435,2,FALSE)</f>
        <v>Чипсы</v>
      </c>
      <c r="K177" s="112">
        <f t="shared" si="17"/>
        <v>249.25</v>
      </c>
      <c r="L177" s="40">
        <f t="shared" si="14"/>
        <v>0.2678034102306921</v>
      </c>
      <c r="M177" s="33" t="str">
        <f>VLOOKUP(C177,товар!$B$3:$D$435,3,FALSE)</f>
        <v>Lay's</v>
      </c>
      <c r="N177" s="67">
        <f t="shared" si="15"/>
        <v>320.57142857142856</v>
      </c>
      <c r="O177" s="54">
        <f>VLOOKUP(I177,клиенты!B170:$H$419,5,FALSE)</f>
        <v>44807</v>
      </c>
      <c r="P177">
        <f t="shared" si="13"/>
        <v>222</v>
      </c>
      <c r="Q177" s="72" t="str">
        <f>VLOOKUP(I177,клиенты!$B$3:$J$419,7,FALSE)</f>
        <v>Узбекистан</v>
      </c>
    </row>
    <row r="178" spans="2:17" ht="16.5" thickTop="1" thickBot="1" x14ac:dyDescent="0.3">
      <c r="B178" s="43">
        <v>187</v>
      </c>
      <c r="C178" s="20">
        <v>428</v>
      </c>
      <c r="D178" s="20">
        <v>156</v>
      </c>
      <c r="E178" s="20">
        <v>1</v>
      </c>
      <c r="F178" s="20">
        <v>156</v>
      </c>
      <c r="G178" s="51">
        <v>45421</v>
      </c>
      <c r="H178" s="20" t="s">
        <v>16</v>
      </c>
      <c r="I178" s="20">
        <v>325</v>
      </c>
      <c r="J178" s="38" t="str">
        <f>VLOOKUP(C178,товар!$B$3:$D$435,2,FALSE)</f>
        <v>Конфеты</v>
      </c>
      <c r="K178" s="112">
        <f t="shared" si="17"/>
        <v>261.77083333333331</v>
      </c>
      <c r="L178" s="40">
        <f t="shared" si="14"/>
        <v>-0.40405889375248705</v>
      </c>
      <c r="M178" s="39" t="str">
        <f>VLOOKUP(C178,товар!$B$3:$D$435,3,FALSE)</f>
        <v>Бабаевский</v>
      </c>
      <c r="N178" s="67">
        <f t="shared" si="15"/>
        <v>250.25925925925927</v>
      </c>
      <c r="O178" s="54" t="e">
        <f>VLOOKUP(I178,клиенты!B171:$H$419,5,FALSE)</f>
        <v>#N/A</v>
      </c>
      <c r="P178" t="e">
        <f t="shared" si="13"/>
        <v>#N/A</v>
      </c>
      <c r="Q178" s="72" t="str">
        <f>VLOOKUP(I178,клиенты!$B$3:$J$419,7,FALSE)</f>
        <v>Россия</v>
      </c>
    </row>
    <row r="179" spans="2:17" ht="16.5" thickTop="1" thickBot="1" x14ac:dyDescent="0.3">
      <c r="B179" s="44">
        <v>188</v>
      </c>
      <c r="C179" s="22">
        <v>192</v>
      </c>
      <c r="D179" s="22">
        <v>215</v>
      </c>
      <c r="E179" s="22">
        <v>1</v>
      </c>
      <c r="F179" s="22">
        <v>215</v>
      </c>
      <c r="G179" s="52">
        <v>45411</v>
      </c>
      <c r="H179" s="22" t="s">
        <v>26</v>
      </c>
      <c r="I179" s="22">
        <v>106</v>
      </c>
      <c r="J179" s="37" t="str">
        <f>VLOOKUP(C179,товар!$B$3:$D$435,2,FALSE)</f>
        <v>Мясо</v>
      </c>
      <c r="K179" s="112">
        <f t="shared" si="17"/>
        <v>269.63265306122452</v>
      </c>
      <c r="L179" s="40">
        <f t="shared" si="14"/>
        <v>-0.20261883136542547</v>
      </c>
      <c r="M179" s="33" t="str">
        <f>VLOOKUP(C179,товар!$B$3:$D$435,3,FALSE)</f>
        <v>Снежана</v>
      </c>
      <c r="N179" s="67">
        <f t="shared" si="15"/>
        <v>272.35294117647061</v>
      </c>
      <c r="O179" s="54">
        <f>VLOOKUP(I179,клиенты!B172:$H$419,5,FALSE)</f>
        <v>44904</v>
      </c>
      <c r="P179">
        <f t="shared" si="13"/>
        <v>507</v>
      </c>
      <c r="Q179" s="72" t="str">
        <f>VLOOKUP(I179,клиенты!$B$3:$J$419,7,FALSE)</f>
        <v>Украина</v>
      </c>
    </row>
    <row r="180" spans="2:17" ht="16.5" thickTop="1" thickBot="1" x14ac:dyDescent="0.3">
      <c r="B180" s="43">
        <v>189</v>
      </c>
      <c r="C180" s="20">
        <v>41</v>
      </c>
      <c r="D180" s="20">
        <v>59</v>
      </c>
      <c r="E180" s="20">
        <v>1</v>
      </c>
      <c r="F180" s="20">
        <v>59</v>
      </c>
      <c r="G180" s="51">
        <v>45000</v>
      </c>
      <c r="H180" s="20" t="s">
        <v>9</v>
      </c>
      <c r="I180" s="20">
        <v>65</v>
      </c>
      <c r="J180" s="38" t="str">
        <f>VLOOKUP(C180,товар!$B$3:$D$435,2,FALSE)</f>
        <v>Рис</v>
      </c>
      <c r="K180" s="112">
        <f t="shared" si="17"/>
        <v>278.58064516129031</v>
      </c>
      <c r="L180" s="40">
        <f t="shared" si="14"/>
        <v>-0.78821213524779987</v>
      </c>
      <c r="M180" s="39" t="str">
        <f>VLOOKUP(C180,товар!$B$3:$D$435,3,FALSE)</f>
        <v>Агро-Альянс</v>
      </c>
      <c r="N180" s="67">
        <f t="shared" si="15"/>
        <v>317.85714285714283</v>
      </c>
      <c r="O180" s="54">
        <f>VLOOKUP(I180,клиенты!B173:$H$419,5,FALSE)</f>
        <v>44905</v>
      </c>
      <c r="P180">
        <f t="shared" si="13"/>
        <v>95</v>
      </c>
      <c r="Q180" s="72" t="str">
        <f>VLOOKUP(I180,клиенты!$B$3:$J$419,7,FALSE)</f>
        <v>Узбекистан</v>
      </c>
    </row>
    <row r="181" spans="2:17" ht="16.5" thickTop="1" thickBot="1" x14ac:dyDescent="0.3">
      <c r="B181" s="44">
        <v>190</v>
      </c>
      <c r="C181" s="22">
        <v>69</v>
      </c>
      <c r="D181" s="22">
        <v>88</v>
      </c>
      <c r="E181" s="22">
        <v>4</v>
      </c>
      <c r="F181" s="22">
        <v>352</v>
      </c>
      <c r="G181" s="52">
        <v>45309</v>
      </c>
      <c r="H181" s="22" t="s">
        <v>12</v>
      </c>
      <c r="I181" s="22">
        <v>346</v>
      </c>
      <c r="J181" s="37" t="str">
        <f>VLOOKUP(C181,товар!$B$3:$D$435,2,FALSE)</f>
        <v>Чипсы</v>
      </c>
      <c r="K181" s="112">
        <f t="shared" si="17"/>
        <v>272.81818181818181</v>
      </c>
      <c r="L181" s="40">
        <f t="shared" si="14"/>
        <v>-0.67744085304898372</v>
      </c>
      <c r="M181" s="33" t="str">
        <f>VLOOKUP(C181,товар!$B$3:$D$435,3,FALSE)</f>
        <v>Estrella</v>
      </c>
      <c r="N181" s="67">
        <f t="shared" si="15"/>
        <v>266.27272727272725</v>
      </c>
      <c r="O181" s="54" t="e">
        <f>VLOOKUP(I181,клиенты!B174:$H$419,5,FALSE)</f>
        <v>#N/A</v>
      </c>
      <c r="P181" t="e">
        <f t="shared" si="13"/>
        <v>#N/A</v>
      </c>
      <c r="Q181" s="72" t="str">
        <f>VLOOKUP(I181,клиенты!$B$3:$J$419,7,FALSE)</f>
        <v>Беларусь</v>
      </c>
    </row>
    <row r="182" spans="2:17" ht="16.5" thickTop="1" thickBot="1" x14ac:dyDescent="0.3">
      <c r="B182" s="43">
        <v>191</v>
      </c>
      <c r="C182" s="20">
        <v>270</v>
      </c>
      <c r="D182" s="20">
        <v>484</v>
      </c>
      <c r="E182" s="20">
        <v>4</v>
      </c>
      <c r="F182" s="20">
        <v>1936</v>
      </c>
      <c r="G182" s="51">
        <v>45084</v>
      </c>
      <c r="H182" s="20" t="s">
        <v>8</v>
      </c>
      <c r="I182" s="20">
        <v>457</v>
      </c>
      <c r="J182" s="38" t="str">
        <f>VLOOKUP(C182,товар!$B$3:$D$435,2,FALSE)</f>
        <v>Соль</v>
      </c>
      <c r="K182" s="112">
        <f t="shared" si="17"/>
        <v>283.48837209302326</v>
      </c>
      <c r="L182" s="40">
        <f t="shared" si="14"/>
        <v>0.70730106644790802</v>
      </c>
      <c r="M182" s="39" t="str">
        <f>VLOOKUP(C182,товар!$B$3:$D$435,3,FALSE)</f>
        <v>Славянская</v>
      </c>
      <c r="N182" s="67">
        <f t="shared" si="15"/>
        <v>236.91666666666666</v>
      </c>
      <c r="O182" s="54" t="e">
        <f>VLOOKUP(I182,клиенты!B175:$H$419,5,FALSE)</f>
        <v>#N/A</v>
      </c>
      <c r="P182" t="e">
        <f t="shared" si="13"/>
        <v>#N/A</v>
      </c>
      <c r="Q182" s="72" t="str">
        <f>VLOOKUP(I182,клиенты!$B$3:$J$419,7,FALSE)</f>
        <v>Узбекистан</v>
      </c>
    </row>
    <row r="183" spans="2:17" ht="16.5" thickTop="1" thickBot="1" x14ac:dyDescent="0.3">
      <c r="B183" s="44">
        <v>192</v>
      </c>
      <c r="C183" s="22">
        <v>345</v>
      </c>
      <c r="D183" s="22">
        <v>257</v>
      </c>
      <c r="E183" s="22">
        <v>1</v>
      </c>
      <c r="F183" s="22">
        <v>257</v>
      </c>
      <c r="G183" s="52">
        <v>44969</v>
      </c>
      <c r="H183" s="22" t="s">
        <v>9</v>
      </c>
      <c r="I183" s="22">
        <v>255</v>
      </c>
      <c r="J183" s="37" t="str">
        <f>VLOOKUP(C183,товар!$B$3:$D$435,2,FALSE)</f>
        <v>Конфеты</v>
      </c>
      <c r="K183" s="112">
        <f t="shared" si="17"/>
        <v>273.9375</v>
      </c>
      <c r="L183" s="40">
        <f t="shared" si="14"/>
        <v>-6.1829796942733273E-2</v>
      </c>
      <c r="M183" s="33" t="str">
        <f>VLOOKUP(C183,товар!$B$3:$D$435,3,FALSE)</f>
        <v>Рот Фронт</v>
      </c>
      <c r="N183" s="67">
        <f t="shared" si="15"/>
        <v>294.55</v>
      </c>
      <c r="O183" s="54">
        <f>VLOOKUP(I183,клиенты!B176:$H$419,5,FALSE)</f>
        <v>44907</v>
      </c>
      <c r="P183">
        <f t="shared" si="13"/>
        <v>62</v>
      </c>
      <c r="Q183" s="72" t="str">
        <f>VLOOKUP(I183,клиенты!$B$3:$J$419,7,FALSE)</f>
        <v>Узбекистан</v>
      </c>
    </row>
    <row r="184" spans="2:17" ht="16.5" thickTop="1" thickBot="1" x14ac:dyDescent="0.3">
      <c r="B184" s="43">
        <v>193</v>
      </c>
      <c r="C184" s="20">
        <v>348</v>
      </c>
      <c r="D184" s="20">
        <v>497</v>
      </c>
      <c r="E184" s="20">
        <v>3</v>
      </c>
      <c r="F184" s="20">
        <v>1491</v>
      </c>
      <c r="G184" s="51">
        <v>45276</v>
      </c>
      <c r="H184" s="20" t="s">
        <v>8</v>
      </c>
      <c r="I184" s="20">
        <v>42</v>
      </c>
      <c r="J184" s="38" t="str">
        <f>VLOOKUP(C184,товар!$B$3:$D$435,2,FALSE)</f>
        <v>Чипсы</v>
      </c>
      <c r="K184" s="112">
        <f t="shared" si="17"/>
        <v>240.13636363636363</v>
      </c>
      <c r="L184" s="40">
        <f t="shared" si="14"/>
        <v>1.0696573916335415</v>
      </c>
      <c r="M184" s="39" t="str">
        <f>VLOOKUP(C184,товар!$B$3:$D$435,3,FALSE)</f>
        <v>Estrella</v>
      </c>
      <c r="N184" s="67">
        <f t="shared" si="15"/>
        <v>266.27272727272725</v>
      </c>
      <c r="O184" s="54">
        <f>VLOOKUP(I184,клиенты!B177:$H$419,5,FALSE)</f>
        <v>44813</v>
      </c>
      <c r="P184">
        <f t="shared" ref="P184:P245" si="18">G184-O184</f>
        <v>463</v>
      </c>
      <c r="Q184" s="72" t="str">
        <f>VLOOKUP(I184,клиенты!$B$3:$J$419,7,FALSE)</f>
        <v>Таджикистан</v>
      </c>
    </row>
    <row r="185" spans="2:17" ht="16.5" thickTop="1" thickBot="1" x14ac:dyDescent="0.3">
      <c r="B185" s="44">
        <v>194</v>
      </c>
      <c r="C185" s="22">
        <v>102</v>
      </c>
      <c r="D185" s="22">
        <v>115</v>
      </c>
      <c r="E185" s="22">
        <v>2</v>
      </c>
      <c r="F185" s="22">
        <v>230</v>
      </c>
      <c r="G185" s="52">
        <v>45380</v>
      </c>
      <c r="H185" s="22" t="s">
        <v>16</v>
      </c>
      <c r="I185" s="22">
        <v>385</v>
      </c>
      <c r="J185" s="37" t="str">
        <f>VLOOKUP(C185,товар!$B$3:$D$435,2,FALSE)</f>
        <v>Печенье</v>
      </c>
      <c r="K185" s="112">
        <f t="shared" si="17"/>
        <v>281.57894736842104</v>
      </c>
      <c r="L185" s="40">
        <f t="shared" ref="L185:L246" si="19">IFERROR(D185/K185-1, "Ошибка")</f>
        <v>-0.59158878504672896</v>
      </c>
      <c r="M185" s="33" t="str">
        <f>VLOOKUP(C185,товар!$B$3:$D$435,3,FALSE)</f>
        <v>Белогорье</v>
      </c>
      <c r="N185" s="67">
        <f t="shared" si="15"/>
        <v>249.5</v>
      </c>
      <c r="O185" s="54">
        <f>VLOOKUP(I185,клиенты!B178:$H$419,5,FALSE)</f>
        <v>44795</v>
      </c>
      <c r="P185">
        <f t="shared" si="18"/>
        <v>585</v>
      </c>
      <c r="Q185" s="72" t="str">
        <f>VLOOKUP(I185,клиенты!$B$3:$J$419,7,FALSE)</f>
        <v>Россия</v>
      </c>
    </row>
    <row r="186" spans="2:17" ht="16.5" thickTop="1" thickBot="1" x14ac:dyDescent="0.3">
      <c r="B186" s="43">
        <v>195</v>
      </c>
      <c r="C186" s="20">
        <v>321</v>
      </c>
      <c r="D186" s="20">
        <v>368</v>
      </c>
      <c r="E186" s="20">
        <v>1</v>
      </c>
      <c r="F186" s="20">
        <v>368</v>
      </c>
      <c r="G186" s="51">
        <v>45193</v>
      </c>
      <c r="H186" s="20" t="s">
        <v>25</v>
      </c>
      <c r="I186" s="20">
        <v>436</v>
      </c>
      <c r="J186" s="38" t="str">
        <f>VLOOKUP(C186,товар!$B$3:$D$435,2,FALSE)</f>
        <v>Мясо</v>
      </c>
      <c r="K186" s="112">
        <f t="shared" si="17"/>
        <v>261.81632653061223</v>
      </c>
      <c r="L186" s="40">
        <f t="shared" si="19"/>
        <v>0.40556551562865395</v>
      </c>
      <c r="M186" s="39" t="str">
        <f>VLOOKUP(C186,товар!$B$3:$D$435,3,FALSE)</f>
        <v>Сава</v>
      </c>
      <c r="N186" s="67">
        <f t="shared" si="15"/>
        <v>217.46666666666667</v>
      </c>
      <c r="O186" s="54">
        <f>VLOOKUP(I186,клиенты!B179:$H$419,5,FALSE)</f>
        <v>44908</v>
      </c>
      <c r="P186">
        <f t="shared" si="18"/>
        <v>285</v>
      </c>
      <c r="Q186" s="72" t="str">
        <f>VLOOKUP(I186,клиенты!$B$3:$J$419,7,FALSE)</f>
        <v>Россия</v>
      </c>
    </row>
    <row r="187" spans="2:17" ht="16.5" thickTop="1" thickBot="1" x14ac:dyDescent="0.3">
      <c r="B187" s="44">
        <v>196</v>
      </c>
      <c r="C187" s="22">
        <v>176</v>
      </c>
      <c r="D187" s="22">
        <v>113</v>
      </c>
      <c r="E187" s="22">
        <v>4</v>
      </c>
      <c r="F187" s="22">
        <v>452</v>
      </c>
      <c r="G187" s="52">
        <v>45335</v>
      </c>
      <c r="H187" s="22" t="s">
        <v>22</v>
      </c>
      <c r="I187" s="22">
        <v>175</v>
      </c>
      <c r="J187" s="37" t="str">
        <f>VLOOKUP(C187,товар!$B$3:$D$435,2,FALSE)</f>
        <v>Сахар</v>
      </c>
      <c r="K187" s="112">
        <f t="shared" si="17"/>
        <v>251.07317073170731</v>
      </c>
      <c r="L187" s="40">
        <f t="shared" si="19"/>
        <v>-0.54993199922284819</v>
      </c>
      <c r="M187" s="33" t="str">
        <f>VLOOKUP(C187,товар!$B$3:$D$435,3,FALSE)</f>
        <v>Продимекс</v>
      </c>
      <c r="N187" s="67">
        <f t="shared" si="15"/>
        <v>240.5</v>
      </c>
      <c r="O187" s="54" t="e">
        <f>VLOOKUP(I187,клиенты!B180:$H$419,5,FALSE)</f>
        <v>#N/A</v>
      </c>
      <c r="P187" t="e">
        <f t="shared" si="18"/>
        <v>#N/A</v>
      </c>
      <c r="Q187" s="72" t="str">
        <f>VLOOKUP(I187,клиенты!$B$3:$J$419,7,FALSE)</f>
        <v>Украина</v>
      </c>
    </row>
    <row r="188" spans="2:17" ht="16.5" thickTop="1" thickBot="1" x14ac:dyDescent="0.3">
      <c r="B188" s="43">
        <v>197</v>
      </c>
      <c r="C188" s="20">
        <v>341</v>
      </c>
      <c r="D188" s="20">
        <v>194</v>
      </c>
      <c r="E188" s="20">
        <v>3</v>
      </c>
      <c r="F188" s="20">
        <v>582</v>
      </c>
      <c r="G188" s="51">
        <v>45255</v>
      </c>
      <c r="H188" s="20" t="s">
        <v>15</v>
      </c>
      <c r="I188" s="20">
        <v>274</v>
      </c>
      <c r="J188" s="38" t="str">
        <f>VLOOKUP(C188,товар!$B$3:$D$435,2,FALSE)</f>
        <v>Макароны</v>
      </c>
      <c r="K188" s="112">
        <f t="shared" si="17"/>
        <v>271.203125</v>
      </c>
      <c r="L188" s="40">
        <f t="shared" si="19"/>
        <v>-0.28466900962147834</v>
      </c>
      <c r="M188" s="39" t="str">
        <f>VLOOKUP(C188,товар!$B$3:$D$435,3,FALSE)</f>
        <v>Макфа</v>
      </c>
      <c r="N188" s="67">
        <f t="shared" si="15"/>
        <v>329.27272727272725</v>
      </c>
      <c r="O188" s="54">
        <f>VLOOKUP(I188,клиенты!B181:$H$419,5,FALSE)</f>
        <v>44910</v>
      </c>
      <c r="P188">
        <f t="shared" si="18"/>
        <v>345</v>
      </c>
      <c r="Q188" s="72" t="str">
        <f>VLOOKUP(I188,клиенты!$B$3:$J$419,7,FALSE)</f>
        <v>Таджикистан</v>
      </c>
    </row>
    <row r="189" spans="2:17" ht="16.5" thickTop="1" thickBot="1" x14ac:dyDescent="0.3">
      <c r="B189" s="44">
        <v>198</v>
      </c>
      <c r="C189" s="22">
        <v>473</v>
      </c>
      <c r="D189" s="22">
        <v>171</v>
      </c>
      <c r="E189" s="22">
        <v>4</v>
      </c>
      <c r="F189" s="22">
        <v>684</v>
      </c>
      <c r="G189" s="52">
        <v>45058</v>
      </c>
      <c r="H189" s="22" t="s">
        <v>27</v>
      </c>
      <c r="I189" s="22">
        <v>266</v>
      </c>
      <c r="J189" s="37" t="str">
        <f>VLOOKUP(C189,товар!$B$3:$D$435,2,FALSE)</f>
        <v>Хлеб</v>
      </c>
      <c r="K189" s="112">
        <f t="shared" si="17"/>
        <v>271.33333333333331</v>
      </c>
      <c r="L189" s="40">
        <f t="shared" si="19"/>
        <v>-0.36977886977886976</v>
      </c>
      <c r="M189" s="33" t="str">
        <f>VLOOKUP(C189,товар!$B$3:$D$435,3,FALSE)</f>
        <v>Хлебный Дом</v>
      </c>
      <c r="N189" s="67">
        <f t="shared" si="15"/>
        <v>281.73333333333335</v>
      </c>
      <c r="O189" s="54" t="e">
        <f>VLOOKUP(I189,клиенты!B182:$H$419,5,FALSE)</f>
        <v>#N/A</v>
      </c>
      <c r="P189" t="e">
        <f t="shared" si="18"/>
        <v>#N/A</v>
      </c>
      <c r="Q189" s="72" t="str">
        <f>VLOOKUP(I189,клиенты!$B$3:$J$419,7,FALSE)</f>
        <v>Узбекистан</v>
      </c>
    </row>
    <row r="190" spans="2:17" ht="16.5" thickTop="1" thickBot="1" x14ac:dyDescent="0.3">
      <c r="B190" s="43">
        <v>199</v>
      </c>
      <c r="C190" s="20">
        <v>482</v>
      </c>
      <c r="D190" s="20">
        <v>321</v>
      </c>
      <c r="E190" s="20">
        <v>2</v>
      </c>
      <c r="F190" s="20">
        <v>642</v>
      </c>
      <c r="G190" s="51">
        <v>44942</v>
      </c>
      <c r="H190" s="20" t="s">
        <v>10</v>
      </c>
      <c r="I190" s="20">
        <v>481</v>
      </c>
      <c r="J190" s="38" t="str">
        <f>VLOOKUP(C190,товар!$B$3:$D$435,2,FALSE)</f>
        <v>Крупа</v>
      </c>
      <c r="K190" s="112">
        <f t="shared" si="17"/>
        <v>230.07142857142858</v>
      </c>
      <c r="L190" s="40">
        <f t="shared" si="19"/>
        <v>0.39521887612542672</v>
      </c>
      <c r="M190" s="39" t="str">
        <f>VLOOKUP(C190,товар!$B$3:$D$435,3,FALSE)</f>
        <v>Мистраль</v>
      </c>
      <c r="N190" s="67">
        <f t="shared" si="15"/>
        <v>250.30769230769232</v>
      </c>
      <c r="O190" s="54">
        <f>VLOOKUP(I190,клиенты!B183:$H$419,5,FALSE)</f>
        <v>44766</v>
      </c>
      <c r="P190">
        <f t="shared" si="18"/>
        <v>176</v>
      </c>
      <c r="Q190" s="72" t="str">
        <f>VLOOKUP(I190,клиенты!$B$3:$J$419,7,FALSE)</f>
        <v>Россия</v>
      </c>
    </row>
    <row r="191" spans="2:17" ht="16.5" thickTop="1" thickBot="1" x14ac:dyDescent="0.3">
      <c r="B191" s="44">
        <v>200</v>
      </c>
      <c r="C191" s="22">
        <v>169</v>
      </c>
      <c r="D191" s="22">
        <v>386</v>
      </c>
      <c r="E191" s="22">
        <v>5</v>
      </c>
      <c r="F191" s="22">
        <v>1930</v>
      </c>
      <c r="G191" s="52">
        <v>44967</v>
      </c>
      <c r="H191" s="22" t="s">
        <v>18</v>
      </c>
      <c r="I191" s="22">
        <v>59</v>
      </c>
      <c r="J191" s="37" t="str">
        <f>VLOOKUP(C191,товар!$B$3:$D$435,2,FALSE)</f>
        <v>Фрукты</v>
      </c>
      <c r="K191" s="112">
        <f t="shared" si="17"/>
        <v>268.16666666666669</v>
      </c>
      <c r="L191" s="40">
        <f t="shared" si="19"/>
        <v>0.43940335612181469</v>
      </c>
      <c r="M191" s="33" t="str">
        <f>VLOOKUP(C191,товар!$B$3:$D$435,3,FALSE)</f>
        <v>Фруктовый Рай</v>
      </c>
      <c r="N191" s="67">
        <f t="shared" si="15"/>
        <v>258.30769230769232</v>
      </c>
      <c r="O191" s="54">
        <f>VLOOKUP(I191,клиенты!B184:$H$419,5,FALSE)</f>
        <v>44911</v>
      </c>
      <c r="P191">
        <f t="shared" si="18"/>
        <v>56</v>
      </c>
      <c r="Q191" s="72" t="str">
        <f>VLOOKUP(I191,клиенты!$B$3:$J$419,7,FALSE)</f>
        <v>Украина</v>
      </c>
    </row>
    <row r="192" spans="2:17" ht="16.5" thickTop="1" thickBot="1" x14ac:dyDescent="0.3">
      <c r="B192" s="43">
        <v>201</v>
      </c>
      <c r="C192" s="20">
        <v>397</v>
      </c>
      <c r="D192" s="20">
        <v>148</v>
      </c>
      <c r="E192" s="20">
        <v>1</v>
      </c>
      <c r="F192" s="20">
        <v>148</v>
      </c>
      <c r="G192" s="51">
        <v>45010</v>
      </c>
      <c r="H192" s="20" t="s">
        <v>21</v>
      </c>
      <c r="I192" s="20">
        <v>47</v>
      </c>
      <c r="J192" s="38" t="str">
        <f>VLOOKUP(C192,товар!$B$3:$D$435,2,FALSE)</f>
        <v>Йогурт</v>
      </c>
      <c r="K192" s="112">
        <f t="shared" si="17"/>
        <v>256.43181818181819</v>
      </c>
      <c r="L192" s="40">
        <f t="shared" si="19"/>
        <v>-0.42284853319152704</v>
      </c>
      <c r="M192" s="39" t="str">
        <f>VLOOKUP(C192,товар!$B$3:$D$435,3,FALSE)</f>
        <v>Ростагроэкспорт</v>
      </c>
      <c r="N192" s="67">
        <f t="shared" si="15"/>
        <v>249.09090909090909</v>
      </c>
      <c r="O192" s="54">
        <f>VLOOKUP(I192,клиенты!B185:$H$419,5,FALSE)</f>
        <v>44788</v>
      </c>
      <c r="P192">
        <f t="shared" si="18"/>
        <v>222</v>
      </c>
      <c r="Q192" s="72" t="str">
        <f>VLOOKUP(I192,клиенты!$B$3:$J$419,7,FALSE)</f>
        <v>Таджикистан</v>
      </c>
    </row>
    <row r="193" spans="2:17" ht="16.5" thickTop="1" thickBot="1" x14ac:dyDescent="0.3">
      <c r="B193" s="44">
        <v>202</v>
      </c>
      <c r="C193" s="22">
        <v>436</v>
      </c>
      <c r="D193" s="22">
        <v>291</v>
      </c>
      <c r="E193" s="22">
        <v>2</v>
      </c>
      <c r="F193" s="22">
        <v>582</v>
      </c>
      <c r="G193" s="52">
        <v>45095</v>
      </c>
      <c r="H193" s="22" t="s">
        <v>21</v>
      </c>
      <c r="I193" s="22">
        <v>385</v>
      </c>
      <c r="J193" s="37" t="str">
        <f>VLOOKUP(C193,товар!$B$3:$D$435,2,FALSE)</f>
        <v>Овощи</v>
      </c>
      <c r="K193" s="112">
        <f t="shared" si="17"/>
        <v>262.21212121212119</v>
      </c>
      <c r="L193" s="40">
        <f t="shared" si="19"/>
        <v>0.10978851265457079</v>
      </c>
      <c r="M193" s="33" t="str">
        <f>VLOOKUP(C193,товар!$B$3:$D$435,3,FALSE)</f>
        <v>Гавриш</v>
      </c>
      <c r="N193" s="67">
        <f t="shared" si="15"/>
        <v>247.66666666666666</v>
      </c>
      <c r="O193" s="54">
        <f>VLOOKUP(I193,клиенты!B186:$H$419,5,FALSE)</f>
        <v>44795</v>
      </c>
      <c r="P193">
        <f t="shared" si="18"/>
        <v>300</v>
      </c>
      <c r="Q193" s="72" t="str">
        <f>VLOOKUP(I193,клиенты!$B$3:$J$419,7,FALSE)</f>
        <v>Россия</v>
      </c>
    </row>
    <row r="194" spans="2:17" ht="16.5" thickTop="1" thickBot="1" x14ac:dyDescent="0.3">
      <c r="B194" s="43">
        <v>203</v>
      </c>
      <c r="C194" s="20">
        <v>369</v>
      </c>
      <c r="D194" s="20">
        <v>74</v>
      </c>
      <c r="E194" s="20">
        <v>1</v>
      </c>
      <c r="F194" s="20">
        <v>74</v>
      </c>
      <c r="G194" s="51">
        <v>45208</v>
      </c>
      <c r="H194" s="20" t="s">
        <v>18</v>
      </c>
      <c r="I194" s="20">
        <v>411</v>
      </c>
      <c r="J194" s="38" t="str">
        <f>VLOOKUP(C194,товар!$B$3:$D$435,2,FALSE)</f>
        <v>Молоко</v>
      </c>
      <c r="K194" s="112">
        <f t="shared" si="17"/>
        <v>286.93103448275861</v>
      </c>
      <c r="L194" s="40">
        <f t="shared" si="19"/>
        <v>-0.74209830549212841</v>
      </c>
      <c r="M194" s="39" t="str">
        <f>VLOOKUP(C194,товар!$B$3:$D$435,3,FALSE)</f>
        <v>Домик в деревне</v>
      </c>
      <c r="N194" s="67">
        <f t="shared" si="15"/>
        <v>274.77777777777777</v>
      </c>
      <c r="O194" s="54">
        <f>VLOOKUP(I194,клиенты!B187:$H$419,5,FALSE)</f>
        <v>44912</v>
      </c>
      <c r="P194">
        <f t="shared" si="18"/>
        <v>296</v>
      </c>
      <c r="Q194" s="72" t="str">
        <f>VLOOKUP(I194,клиенты!$B$3:$J$419,7,FALSE)</f>
        <v>Россия</v>
      </c>
    </row>
    <row r="195" spans="2:17" ht="16.5" thickTop="1" thickBot="1" x14ac:dyDescent="0.3">
      <c r="B195" s="44">
        <v>204</v>
      </c>
      <c r="C195" s="22">
        <v>361</v>
      </c>
      <c r="D195" s="22">
        <v>245</v>
      </c>
      <c r="E195" s="22">
        <v>1</v>
      </c>
      <c r="F195" s="22">
        <v>245</v>
      </c>
      <c r="G195" s="52">
        <v>45178</v>
      </c>
      <c r="H195" s="22" t="s">
        <v>24</v>
      </c>
      <c r="I195" s="22">
        <v>259</v>
      </c>
      <c r="J195" s="37" t="str">
        <f>VLOOKUP(C195,товар!$B$3:$D$435,2,FALSE)</f>
        <v>Мясо</v>
      </c>
      <c r="K195" s="112">
        <f t="shared" si="17"/>
        <v>231.0625</v>
      </c>
      <c r="L195" s="40">
        <f t="shared" si="19"/>
        <v>6.0319177711658067E-2</v>
      </c>
      <c r="M195" s="33" t="str">
        <f>VLOOKUP(C195,товар!$B$3:$D$435,3,FALSE)</f>
        <v>Сава</v>
      </c>
      <c r="N195" s="67">
        <f t="shared" si="15"/>
        <v>217.46666666666667</v>
      </c>
      <c r="O195" s="54" t="e">
        <f>VLOOKUP(I195,клиенты!B188:$H$419,5,FALSE)</f>
        <v>#N/A</v>
      </c>
      <c r="P195" t="e">
        <f t="shared" si="18"/>
        <v>#N/A</v>
      </c>
      <c r="Q195" s="72" t="str">
        <f>VLOOKUP(I195,клиенты!$B$3:$J$419,7,FALSE)</f>
        <v>Россия</v>
      </c>
    </row>
    <row r="196" spans="2:17" ht="16.5" thickTop="1" thickBot="1" x14ac:dyDescent="0.3">
      <c r="B196" s="43">
        <v>205</v>
      </c>
      <c r="C196" s="20">
        <v>226</v>
      </c>
      <c r="D196" s="20">
        <v>339</v>
      </c>
      <c r="E196" s="20">
        <v>4</v>
      </c>
      <c r="F196" s="20">
        <v>1356</v>
      </c>
      <c r="G196" s="51">
        <v>45251</v>
      </c>
      <c r="H196" s="20" t="s">
        <v>15</v>
      </c>
      <c r="I196" s="20">
        <v>337</v>
      </c>
      <c r="J196" s="38" t="str">
        <f>VLOOKUP(C196,товар!$B$3:$D$435,2,FALSE)</f>
        <v>Сыр</v>
      </c>
      <c r="K196" s="112">
        <f t="shared" si="17"/>
        <v>260.83333333333331</v>
      </c>
      <c r="L196" s="40">
        <f t="shared" si="19"/>
        <v>0.29968051118210881</v>
      </c>
      <c r="M196" s="39" t="str">
        <f>VLOOKUP(C196,товар!$B$3:$D$435,3,FALSE)</f>
        <v>Карат</v>
      </c>
      <c r="N196" s="67">
        <f t="shared" ref="N196:N259" si="20">AVERAGEIFS($D$4:$D$989,$J$4:$J$989,J196,$M$4:$M$989,M196)</f>
        <v>326.5</v>
      </c>
      <c r="O196" s="54">
        <f>VLOOKUP(I196,клиенты!B189:$H$419,5,FALSE)</f>
        <v>44914</v>
      </c>
      <c r="P196">
        <f t="shared" si="18"/>
        <v>337</v>
      </c>
      <c r="Q196" s="72" t="str">
        <f>VLOOKUP(I196,клиенты!$B$3:$J$419,7,FALSE)</f>
        <v>Узбекистан</v>
      </c>
    </row>
    <row r="197" spans="2:17" ht="16.5" thickTop="1" thickBot="1" x14ac:dyDescent="0.3">
      <c r="B197" s="44">
        <v>206</v>
      </c>
      <c r="C197" s="22">
        <v>87</v>
      </c>
      <c r="D197" s="22">
        <v>487</v>
      </c>
      <c r="E197" s="22">
        <v>1</v>
      </c>
      <c r="F197" s="22">
        <v>487</v>
      </c>
      <c r="G197" s="52">
        <v>45019</v>
      </c>
      <c r="H197" s="22" t="s">
        <v>17</v>
      </c>
      <c r="I197" s="22">
        <v>172</v>
      </c>
      <c r="J197" s="37" t="str">
        <f>VLOOKUP(C197,товар!$B$3:$D$435,2,FALSE)</f>
        <v>Кофе</v>
      </c>
      <c r="K197" s="112">
        <f t="shared" si="17"/>
        <v>281.15789473684208</v>
      </c>
      <c r="L197" s="40">
        <f t="shared" si="19"/>
        <v>0.73212280044927014</v>
      </c>
      <c r="M197" s="33" t="str">
        <f>VLOOKUP(C197,товар!$B$3:$D$435,3,FALSE)</f>
        <v>Jacobs</v>
      </c>
      <c r="N197" s="67">
        <f t="shared" si="20"/>
        <v>276.21052631578948</v>
      </c>
      <c r="O197" s="54">
        <f>VLOOKUP(I197,клиенты!B190:$H$419,5,FALSE)</f>
        <v>44893</v>
      </c>
      <c r="P197">
        <f t="shared" si="18"/>
        <v>126</v>
      </c>
      <c r="Q197" s="72" t="str">
        <f>VLOOKUP(I197,клиенты!$B$3:$J$419,7,FALSE)</f>
        <v>Таджикистан</v>
      </c>
    </row>
    <row r="198" spans="2:17" ht="16.5" thickTop="1" thickBot="1" x14ac:dyDescent="0.3">
      <c r="B198" s="43">
        <v>207</v>
      </c>
      <c r="C198" s="20">
        <v>376</v>
      </c>
      <c r="D198" s="20">
        <v>335</v>
      </c>
      <c r="E198" s="20">
        <v>5</v>
      </c>
      <c r="F198" s="20">
        <v>1675</v>
      </c>
      <c r="G198" s="51">
        <v>44983</v>
      </c>
      <c r="H198" s="20" t="s">
        <v>17</v>
      </c>
      <c r="I198" s="20">
        <v>130</v>
      </c>
      <c r="J198" s="38" t="str">
        <f>VLOOKUP(C198,товар!$B$3:$D$435,2,FALSE)</f>
        <v>Конфеты</v>
      </c>
      <c r="K198" s="112">
        <f t="shared" si="17"/>
        <v>237.6875</v>
      </c>
      <c r="L198" s="40">
        <f t="shared" si="19"/>
        <v>0.40941362082566402</v>
      </c>
      <c r="M198" s="39" t="str">
        <f>VLOOKUP(C198,товар!$B$3:$D$435,3,FALSE)</f>
        <v>Красный Октябрь</v>
      </c>
      <c r="N198" s="67">
        <f t="shared" si="20"/>
        <v>273.625</v>
      </c>
      <c r="O198" s="54" t="e">
        <f>VLOOKUP(I198,клиенты!B191:$H$419,5,FALSE)</f>
        <v>#N/A</v>
      </c>
      <c r="P198" t="e">
        <f t="shared" si="18"/>
        <v>#N/A</v>
      </c>
      <c r="Q198" s="72" t="str">
        <f>VLOOKUP(I198,клиенты!$B$3:$J$419,7,FALSE)</f>
        <v>Узбекистан</v>
      </c>
    </row>
    <row r="199" spans="2:17" ht="16.5" thickTop="1" thickBot="1" x14ac:dyDescent="0.3">
      <c r="B199" s="44">
        <v>208</v>
      </c>
      <c r="C199" s="22">
        <v>255</v>
      </c>
      <c r="D199" s="22">
        <v>214</v>
      </c>
      <c r="E199" s="22">
        <v>2</v>
      </c>
      <c r="F199" s="22">
        <v>428</v>
      </c>
      <c r="G199" s="52">
        <v>45031</v>
      </c>
      <c r="H199" s="22" t="s">
        <v>12</v>
      </c>
      <c r="I199" s="22">
        <v>354</v>
      </c>
      <c r="J199" s="37" t="str">
        <f>VLOOKUP(C199,товар!$B$3:$D$435,2,FALSE)</f>
        <v>Кофе</v>
      </c>
      <c r="K199" s="112">
        <f t="shared" si="17"/>
        <v>279.89473684210526</v>
      </c>
      <c r="L199" s="40">
        <f t="shared" si="19"/>
        <v>-0.2354268522000752</v>
      </c>
      <c r="M199" s="33" t="str">
        <f>VLOOKUP(C199,товар!$B$3:$D$435,3,FALSE)</f>
        <v>Nescafe</v>
      </c>
      <c r="N199" s="67">
        <f t="shared" si="20"/>
        <v>256.89999999999998</v>
      </c>
      <c r="O199" s="54" t="e">
        <f>VLOOKUP(I199,клиенты!B192:$H$419,5,FALSE)</f>
        <v>#N/A</v>
      </c>
      <c r="P199" t="e">
        <f t="shared" si="18"/>
        <v>#N/A</v>
      </c>
      <c r="Q199" s="72" t="str">
        <f>VLOOKUP(I199,клиенты!$B$3:$J$419,7,FALSE)</f>
        <v>Россия</v>
      </c>
    </row>
    <row r="200" spans="2:17" ht="16.5" thickTop="1" thickBot="1" x14ac:dyDescent="0.3">
      <c r="B200" s="43">
        <v>209</v>
      </c>
      <c r="C200" s="20">
        <v>111</v>
      </c>
      <c r="D200" s="20">
        <v>452</v>
      </c>
      <c r="E200" s="20">
        <v>4</v>
      </c>
      <c r="F200" s="20">
        <v>1808</v>
      </c>
      <c r="G200" s="51">
        <v>44927</v>
      </c>
      <c r="H200" s="20" t="s">
        <v>15</v>
      </c>
      <c r="I200" s="20">
        <v>329</v>
      </c>
      <c r="J200" s="38" t="str">
        <f>VLOOKUP(C200,товар!$B$3:$D$435,2,FALSE)</f>
        <v>Сахар</v>
      </c>
      <c r="K200" s="112">
        <f t="shared" si="17"/>
        <v>282.27499999999998</v>
      </c>
      <c r="L200" s="40">
        <f t="shared" si="19"/>
        <v>0.60127535205030558</v>
      </c>
      <c r="M200" s="39" t="str">
        <f>VLOOKUP(C200,товар!$B$3:$D$435,3,FALSE)</f>
        <v>Сладов</v>
      </c>
      <c r="N200" s="67">
        <f t="shared" si="20"/>
        <v>262.15384615384613</v>
      </c>
      <c r="O200" s="54">
        <f>VLOOKUP(I200,клиенты!B193:$H$419,5,FALSE)</f>
        <v>44916</v>
      </c>
      <c r="P200">
        <f t="shared" si="18"/>
        <v>11</v>
      </c>
      <c r="Q200" s="72" t="str">
        <f>VLOOKUP(I200,клиенты!$B$3:$J$419,7,FALSE)</f>
        <v>Украина</v>
      </c>
    </row>
    <row r="201" spans="2:17" ht="16.5" thickTop="1" thickBot="1" x14ac:dyDescent="0.3">
      <c r="B201" s="44">
        <v>210</v>
      </c>
      <c r="C201" s="22">
        <v>344</v>
      </c>
      <c r="D201" s="22">
        <v>172</v>
      </c>
      <c r="E201" s="22">
        <v>5</v>
      </c>
      <c r="F201" s="22">
        <v>860</v>
      </c>
      <c r="G201" s="52">
        <v>45092</v>
      </c>
      <c r="H201" s="22" t="s">
        <v>18</v>
      </c>
      <c r="I201" s="22">
        <v>186</v>
      </c>
      <c r="J201" s="37" t="str">
        <f>VLOOKUP(C201,товар!$B$3:$D$435,2,FALSE)</f>
        <v>Сок</v>
      </c>
      <c r="K201" s="112">
        <f t="shared" si="17"/>
        <v>263.86956521739131</v>
      </c>
      <c r="L201" s="40">
        <f t="shared" si="19"/>
        <v>-0.34816279452957655</v>
      </c>
      <c r="M201" s="33" t="str">
        <f>VLOOKUP(C201,товар!$B$3:$D$435,3,FALSE)</f>
        <v>Сады Придонья</v>
      </c>
      <c r="N201" s="67">
        <f t="shared" si="20"/>
        <v>254.18181818181819</v>
      </c>
      <c r="O201" s="54">
        <f>VLOOKUP(I201,клиенты!B194:$H$419,5,FALSE)</f>
        <v>44917</v>
      </c>
      <c r="P201">
        <f t="shared" si="18"/>
        <v>175</v>
      </c>
      <c r="Q201" s="72" t="str">
        <f>VLOOKUP(I201,клиенты!$B$3:$J$419,7,FALSE)</f>
        <v>Таджикистан</v>
      </c>
    </row>
    <row r="202" spans="2:17" ht="16.5" thickTop="1" thickBot="1" x14ac:dyDescent="0.3">
      <c r="B202" s="43">
        <v>211</v>
      </c>
      <c r="C202" s="20">
        <v>462</v>
      </c>
      <c r="D202" s="20">
        <v>104</v>
      </c>
      <c r="E202" s="20">
        <v>4</v>
      </c>
      <c r="F202" s="20">
        <v>416</v>
      </c>
      <c r="G202" s="51">
        <v>45105</v>
      </c>
      <c r="H202" s="20" t="s">
        <v>20</v>
      </c>
      <c r="I202" s="20">
        <v>448</v>
      </c>
      <c r="J202" s="38" t="str">
        <f>VLOOKUP(C202,товар!$B$3:$D$435,2,FALSE)</f>
        <v>Рис</v>
      </c>
      <c r="K202" s="112">
        <f t="shared" si="17"/>
        <v>268.45161290322579</v>
      </c>
      <c r="L202" s="40">
        <f t="shared" si="19"/>
        <v>-0.61259312665224708</v>
      </c>
      <c r="M202" s="39" t="str">
        <f>VLOOKUP(C202,товар!$B$3:$D$435,3,FALSE)</f>
        <v>Белый Злат</v>
      </c>
      <c r="N202" s="67">
        <f t="shared" si="20"/>
        <v>269.70588235294116</v>
      </c>
      <c r="O202" s="54" t="e">
        <f>VLOOKUP(I202,клиенты!B195:$H$419,5,FALSE)</f>
        <v>#N/A</v>
      </c>
      <c r="P202" t="e">
        <f t="shared" si="18"/>
        <v>#N/A</v>
      </c>
      <c r="Q202" s="72" t="str">
        <f>VLOOKUP(I202,клиенты!$B$3:$J$419,7,FALSE)</f>
        <v>Россия</v>
      </c>
    </row>
    <row r="203" spans="2:17" ht="16.5" thickTop="1" thickBot="1" x14ac:dyDescent="0.3">
      <c r="B203" s="44">
        <v>212</v>
      </c>
      <c r="C203" s="22">
        <v>279</v>
      </c>
      <c r="D203" s="22">
        <v>433</v>
      </c>
      <c r="E203" s="22">
        <v>4</v>
      </c>
      <c r="F203" s="22">
        <v>1732</v>
      </c>
      <c r="G203" s="52">
        <v>45265</v>
      </c>
      <c r="H203" s="22" t="s">
        <v>25</v>
      </c>
      <c r="I203" s="22">
        <v>377</v>
      </c>
      <c r="J203" s="37" t="str">
        <f>VLOOKUP(C203,товар!$B$3:$D$435,2,FALSE)</f>
        <v>Крупа</v>
      </c>
      <c r="K203" s="112">
        <f t="shared" si="17"/>
        <v>303.25925925925924</v>
      </c>
      <c r="L203" s="40">
        <f t="shared" si="19"/>
        <v>0.42782120175867133</v>
      </c>
      <c r="M203" s="33" t="str">
        <f>VLOOKUP(C203,товар!$B$3:$D$435,3,FALSE)</f>
        <v>Увелка</v>
      </c>
      <c r="N203" s="67">
        <f t="shared" si="20"/>
        <v>251.91666666666666</v>
      </c>
      <c r="O203" s="54" t="e">
        <f>VLOOKUP(I203,клиенты!B196:$H$419,5,FALSE)</f>
        <v>#N/A</v>
      </c>
      <c r="P203" t="e">
        <f t="shared" si="18"/>
        <v>#N/A</v>
      </c>
      <c r="Q203" s="72" t="str">
        <f>VLOOKUP(I203,клиенты!$B$3:$J$419,7,FALSE)</f>
        <v>Украина</v>
      </c>
    </row>
    <row r="204" spans="2:17" ht="16.5" thickTop="1" thickBot="1" x14ac:dyDescent="0.3">
      <c r="B204" s="43">
        <v>213</v>
      </c>
      <c r="C204" s="20">
        <v>322</v>
      </c>
      <c r="D204" s="20">
        <v>79</v>
      </c>
      <c r="E204" s="20">
        <v>5</v>
      </c>
      <c r="F204" s="20">
        <v>395</v>
      </c>
      <c r="G204" s="51">
        <v>45108</v>
      </c>
      <c r="H204" s="20" t="s">
        <v>13</v>
      </c>
      <c r="I204" s="20">
        <v>316</v>
      </c>
      <c r="J204" s="38" t="str">
        <f>VLOOKUP(C204,товар!$B$3:$D$435,2,FALSE)</f>
        <v>Крупа</v>
      </c>
      <c r="K204" s="112">
        <f t="shared" si="17"/>
        <v>288.18518518518516</v>
      </c>
      <c r="L204" s="40">
        <f t="shared" si="19"/>
        <v>-0.72587071070556486</v>
      </c>
      <c r="M204" s="39" t="str">
        <f>VLOOKUP(C204,товар!$B$3:$D$435,3,FALSE)</f>
        <v>Увелка</v>
      </c>
      <c r="N204" s="67">
        <f t="shared" si="20"/>
        <v>251.91666666666666</v>
      </c>
      <c r="O204" s="54" t="e">
        <f>VLOOKUP(I204,клиенты!B197:$H$419,5,FALSE)</f>
        <v>#N/A</v>
      </c>
      <c r="P204" t="e">
        <f t="shared" si="18"/>
        <v>#N/A</v>
      </c>
      <c r="Q204" s="72" t="str">
        <f>VLOOKUP(I204,клиенты!$B$3:$J$419,7,FALSE)</f>
        <v>Таджикистан</v>
      </c>
    </row>
    <row r="205" spans="2:17" ht="16.5" thickTop="1" thickBot="1" x14ac:dyDescent="0.3">
      <c r="B205" s="44">
        <v>214</v>
      </c>
      <c r="C205" s="22">
        <v>494</v>
      </c>
      <c r="D205" s="22">
        <v>181</v>
      </c>
      <c r="E205" s="22">
        <v>1</v>
      </c>
      <c r="F205" s="22">
        <v>181</v>
      </c>
      <c r="G205" s="52">
        <v>45251</v>
      </c>
      <c r="H205" s="22" t="s">
        <v>24</v>
      </c>
      <c r="I205" s="22">
        <v>356</v>
      </c>
      <c r="J205" s="37" t="str">
        <f>VLOOKUP(C205,товар!$B$3:$D$435,2,FALSE)</f>
        <v>Сыр</v>
      </c>
      <c r="K205" s="112">
        <f t="shared" si="17"/>
        <v>286.60416666666669</v>
      </c>
      <c r="L205" s="40">
        <f t="shared" si="19"/>
        <v>-0.36846696227375164</v>
      </c>
      <c r="M205" s="33" t="str">
        <f>VLOOKUP(C205,товар!$B$3:$D$435,3,FALSE)</f>
        <v>Сырная долина</v>
      </c>
      <c r="N205" s="67">
        <f t="shared" si="20"/>
        <v>272.625</v>
      </c>
      <c r="O205" s="54" t="e">
        <f>VLOOKUP(I205,клиенты!B198:$H$419,5,FALSE)</f>
        <v>#N/A</v>
      </c>
      <c r="P205" t="e">
        <f t="shared" si="18"/>
        <v>#N/A</v>
      </c>
      <c r="Q205" s="72" t="str">
        <f>VLOOKUP(I205,клиенты!$B$3:$J$419,7,FALSE)</f>
        <v>Россия</v>
      </c>
    </row>
    <row r="206" spans="2:17" ht="16.5" thickTop="1" thickBot="1" x14ac:dyDescent="0.3">
      <c r="B206" s="43">
        <v>215</v>
      </c>
      <c r="C206" s="20">
        <v>317</v>
      </c>
      <c r="D206" s="20">
        <v>196</v>
      </c>
      <c r="E206" s="20">
        <v>3</v>
      </c>
      <c r="F206" s="20">
        <v>588</v>
      </c>
      <c r="G206" s="51">
        <v>45371</v>
      </c>
      <c r="H206" s="20" t="s">
        <v>16</v>
      </c>
      <c r="I206" s="20">
        <v>159</v>
      </c>
      <c r="J206" s="38" t="str">
        <f>VLOOKUP(C206,товар!$B$3:$D$435,2,FALSE)</f>
        <v>Сок</v>
      </c>
      <c r="K206" s="112">
        <f t="shared" ref="K206:K237" si="21">IFERROR(AVERAGEIF($J$4:$J$989, J206, D206:D1203), "Ошибка")</f>
        <v>276.02222222222224</v>
      </c>
      <c r="L206" s="40">
        <f t="shared" si="19"/>
        <v>-0.28991224539087035</v>
      </c>
      <c r="M206" s="39" t="str">
        <f>VLOOKUP(C206,товар!$B$3:$D$435,3,FALSE)</f>
        <v>Фруктовый сад</v>
      </c>
      <c r="N206" s="67">
        <f t="shared" si="20"/>
        <v>281.96875</v>
      </c>
      <c r="O206" s="54">
        <f>VLOOKUP(I206,клиенты!B199:$H$419,5,FALSE)</f>
        <v>44903</v>
      </c>
      <c r="P206">
        <f t="shared" si="18"/>
        <v>468</v>
      </c>
      <c r="Q206" s="72" t="str">
        <f>VLOOKUP(I206,клиенты!$B$3:$J$419,7,FALSE)</f>
        <v>Узбекистан</v>
      </c>
    </row>
    <row r="207" spans="2:17" ht="16.5" thickTop="1" thickBot="1" x14ac:dyDescent="0.3">
      <c r="B207" s="44">
        <v>216</v>
      </c>
      <c r="C207" s="22">
        <v>223</v>
      </c>
      <c r="D207" s="22">
        <v>174</v>
      </c>
      <c r="E207" s="22">
        <v>1</v>
      </c>
      <c r="F207" s="22">
        <v>174</v>
      </c>
      <c r="G207" s="52">
        <v>45022</v>
      </c>
      <c r="H207" s="22" t="s">
        <v>10</v>
      </c>
      <c r="I207" s="22">
        <v>287</v>
      </c>
      <c r="J207" s="37" t="str">
        <f>VLOOKUP(C207,товар!$B$3:$D$435,2,FALSE)</f>
        <v>Чай</v>
      </c>
      <c r="K207" s="112">
        <f t="shared" si="21"/>
        <v>295.13333333333333</v>
      </c>
      <c r="L207" s="40">
        <f t="shared" si="19"/>
        <v>-0.41043596114750391</v>
      </c>
      <c r="M207" s="33" t="str">
        <f>VLOOKUP(C207,товар!$B$3:$D$435,3,FALSE)</f>
        <v>Greenfield</v>
      </c>
      <c r="N207" s="67">
        <f t="shared" si="20"/>
        <v>301.25</v>
      </c>
      <c r="O207" s="54">
        <f>VLOOKUP(I207,клиенты!B200:$H$419,5,FALSE)</f>
        <v>44789</v>
      </c>
      <c r="P207">
        <f t="shared" si="18"/>
        <v>233</v>
      </c>
      <c r="Q207" s="72" t="str">
        <f>VLOOKUP(I207,клиенты!$B$3:$J$419,7,FALSE)</f>
        <v>Россия</v>
      </c>
    </row>
    <row r="208" spans="2:17" ht="16.5" thickTop="1" thickBot="1" x14ac:dyDescent="0.3">
      <c r="B208" s="43">
        <v>217</v>
      </c>
      <c r="C208" s="20">
        <v>25</v>
      </c>
      <c r="D208" s="20">
        <v>356</v>
      </c>
      <c r="E208" s="20">
        <v>3</v>
      </c>
      <c r="F208" s="20">
        <v>1068</v>
      </c>
      <c r="G208" s="51">
        <v>45018</v>
      </c>
      <c r="H208" s="20" t="s">
        <v>15</v>
      </c>
      <c r="I208" s="20">
        <v>322</v>
      </c>
      <c r="J208" s="38" t="str">
        <f>VLOOKUP(C208,товар!$B$3:$D$435,2,FALSE)</f>
        <v>Чипсы</v>
      </c>
      <c r="K208" s="112">
        <f t="shared" si="21"/>
        <v>279.3170731707317</v>
      </c>
      <c r="L208" s="40">
        <f t="shared" si="19"/>
        <v>0.27453719874257776</v>
      </c>
      <c r="M208" s="39" t="str">
        <f>VLOOKUP(C208,товар!$B$3:$D$435,3,FALSE)</f>
        <v>Русская картошка</v>
      </c>
      <c r="N208" s="67">
        <f t="shared" si="20"/>
        <v>241.83333333333334</v>
      </c>
      <c r="O208" s="54">
        <f>VLOOKUP(I208,клиенты!B201:$H$419,5,FALSE)</f>
        <v>44921</v>
      </c>
      <c r="P208">
        <f t="shared" si="18"/>
        <v>97</v>
      </c>
      <c r="Q208" s="72" t="str">
        <f>VLOOKUP(I208,клиенты!$B$3:$J$419,7,FALSE)</f>
        <v>Украина</v>
      </c>
    </row>
    <row r="209" spans="2:17" ht="16.5" thickTop="1" thickBot="1" x14ac:dyDescent="0.3">
      <c r="B209" s="44">
        <v>218</v>
      </c>
      <c r="C209" s="22">
        <v>392</v>
      </c>
      <c r="D209" s="22">
        <v>125</v>
      </c>
      <c r="E209" s="22">
        <v>5</v>
      </c>
      <c r="F209" s="22">
        <v>625</v>
      </c>
      <c r="G209" s="52">
        <v>45282</v>
      </c>
      <c r="H209" s="22" t="s">
        <v>9</v>
      </c>
      <c r="I209" s="22">
        <v>62</v>
      </c>
      <c r="J209" s="37" t="str">
        <f>VLOOKUP(C209,товар!$B$3:$D$435,2,FALSE)</f>
        <v>Кофе</v>
      </c>
      <c r="K209" s="112">
        <f t="shared" si="21"/>
        <v>214.15789473684211</v>
      </c>
      <c r="L209" s="40">
        <f t="shared" si="19"/>
        <v>-0.41631850577537477</v>
      </c>
      <c r="M209" s="33" t="str">
        <f>VLOOKUP(C209,товар!$B$3:$D$435,3,FALSE)</f>
        <v>Черная Карта</v>
      </c>
      <c r="N209" s="67">
        <f t="shared" si="20"/>
        <v>222.2</v>
      </c>
      <c r="O209" s="54">
        <f>VLOOKUP(I209,клиенты!B202:$H$419,5,FALSE)</f>
        <v>44922</v>
      </c>
      <c r="P209">
        <f t="shared" si="18"/>
        <v>360</v>
      </c>
      <c r="Q209" s="72" t="str">
        <f>VLOOKUP(I209,клиенты!$B$3:$J$419,7,FALSE)</f>
        <v>Узбекистан</v>
      </c>
    </row>
    <row r="210" spans="2:17" ht="16.5" thickTop="1" thickBot="1" x14ac:dyDescent="0.3">
      <c r="B210" s="43">
        <v>219</v>
      </c>
      <c r="C210" s="20">
        <v>410</v>
      </c>
      <c r="D210" s="20">
        <v>228</v>
      </c>
      <c r="E210" s="20">
        <v>2</v>
      </c>
      <c r="F210" s="20">
        <v>456</v>
      </c>
      <c r="G210" s="51">
        <v>45224</v>
      </c>
      <c r="H210" s="20" t="s">
        <v>22</v>
      </c>
      <c r="I210" s="20">
        <v>295</v>
      </c>
      <c r="J210" s="38" t="str">
        <f>VLOOKUP(C210,товар!$B$3:$D$435,2,FALSE)</f>
        <v>Чипсы</v>
      </c>
      <c r="K210" s="112">
        <f t="shared" si="21"/>
        <v>260.58536585365852</v>
      </c>
      <c r="L210" s="40">
        <f t="shared" si="19"/>
        <v>-0.12504679895170345</v>
      </c>
      <c r="M210" s="39" t="str">
        <f>VLOOKUP(C210,товар!$B$3:$D$435,3,FALSE)</f>
        <v>Lay's</v>
      </c>
      <c r="N210" s="67">
        <f t="shared" si="20"/>
        <v>320.57142857142856</v>
      </c>
      <c r="O210" s="54" t="e">
        <f>VLOOKUP(I210,клиенты!B203:$H$419,5,FALSE)</f>
        <v>#N/A</v>
      </c>
      <c r="P210" t="e">
        <f t="shared" si="18"/>
        <v>#N/A</v>
      </c>
      <c r="Q210" s="72" t="str">
        <f>VLOOKUP(I210,клиенты!$B$3:$J$419,7,FALSE)</f>
        <v>Таджикистан</v>
      </c>
    </row>
    <row r="211" spans="2:17" ht="16.5" thickTop="1" thickBot="1" x14ac:dyDescent="0.3">
      <c r="B211" s="44">
        <v>220</v>
      </c>
      <c r="C211" s="22">
        <v>498</v>
      </c>
      <c r="D211" s="22">
        <v>472</v>
      </c>
      <c r="E211" s="22">
        <v>5</v>
      </c>
      <c r="F211" s="22">
        <v>2360</v>
      </c>
      <c r="G211" s="52">
        <v>45195</v>
      </c>
      <c r="H211" s="22" t="s">
        <v>17</v>
      </c>
      <c r="I211" s="22">
        <v>171</v>
      </c>
      <c r="J211" s="37" t="str">
        <f>VLOOKUP(C211,товар!$B$3:$D$435,2,FALSE)</f>
        <v>Молоко</v>
      </c>
      <c r="K211" s="112">
        <f t="shared" si="21"/>
        <v>266.62068965517244</v>
      </c>
      <c r="L211" s="40">
        <f t="shared" si="19"/>
        <v>0.77030522503879961</v>
      </c>
      <c r="M211" s="33" t="str">
        <f>VLOOKUP(C211,товар!$B$3:$D$435,3,FALSE)</f>
        <v>Домик в деревне</v>
      </c>
      <c r="N211" s="67">
        <f t="shared" si="20"/>
        <v>274.77777777777777</v>
      </c>
      <c r="O211" s="54" t="e">
        <f>VLOOKUP(I211,клиенты!B204:$H$419,5,FALSE)</f>
        <v>#N/A</v>
      </c>
      <c r="P211" t="e">
        <f t="shared" si="18"/>
        <v>#N/A</v>
      </c>
      <c r="Q211" s="72" t="str">
        <f>VLOOKUP(I211,клиенты!$B$3:$J$419,7,FALSE)</f>
        <v>Россия</v>
      </c>
    </row>
    <row r="212" spans="2:17" ht="16.5" thickTop="1" thickBot="1" x14ac:dyDescent="0.3">
      <c r="B212" s="43">
        <v>221</v>
      </c>
      <c r="C212" s="20">
        <v>304</v>
      </c>
      <c r="D212" s="20">
        <v>163</v>
      </c>
      <c r="E212" s="20">
        <v>3</v>
      </c>
      <c r="F212" s="20">
        <v>489</v>
      </c>
      <c r="G212" s="51">
        <v>45139</v>
      </c>
      <c r="H212" s="20" t="s">
        <v>14</v>
      </c>
      <c r="I212" s="20">
        <v>392</v>
      </c>
      <c r="J212" s="38" t="str">
        <f>VLOOKUP(C212,товар!$B$3:$D$435,2,FALSE)</f>
        <v>Конфеты</v>
      </c>
      <c r="K212" s="112">
        <f t="shared" si="21"/>
        <v>268.39999999999998</v>
      </c>
      <c r="L212" s="40">
        <f t="shared" si="19"/>
        <v>-0.39269746646795822</v>
      </c>
      <c r="M212" s="39" t="str">
        <f>VLOOKUP(C212,товар!$B$3:$D$435,3,FALSE)</f>
        <v>Рот Фронт</v>
      </c>
      <c r="N212" s="67">
        <f t="shared" si="20"/>
        <v>294.55</v>
      </c>
      <c r="O212" s="54">
        <f>VLOOKUP(I212,клиенты!B205:$H$419,5,FALSE)</f>
        <v>44821</v>
      </c>
      <c r="P212">
        <f t="shared" si="18"/>
        <v>318</v>
      </c>
      <c r="Q212" s="72" t="str">
        <f>VLOOKUP(I212,клиенты!$B$3:$J$419,7,FALSE)</f>
        <v>Украина</v>
      </c>
    </row>
    <row r="213" spans="2:17" ht="16.5" thickTop="1" thickBot="1" x14ac:dyDescent="0.3">
      <c r="B213" s="44">
        <v>222</v>
      </c>
      <c r="C213" s="22">
        <v>333</v>
      </c>
      <c r="D213" s="22">
        <v>70</v>
      </c>
      <c r="E213" s="22">
        <v>1</v>
      </c>
      <c r="F213" s="22">
        <v>70</v>
      </c>
      <c r="G213" s="52">
        <v>45076</v>
      </c>
      <c r="H213" s="22" t="s">
        <v>16</v>
      </c>
      <c r="I213" s="22">
        <v>229</v>
      </c>
      <c r="J213" s="37" t="str">
        <f>VLOOKUP(C213,товар!$B$3:$D$435,2,FALSE)</f>
        <v>Рыба</v>
      </c>
      <c r="K213" s="112">
        <f t="shared" si="21"/>
        <v>278.84375</v>
      </c>
      <c r="L213" s="40">
        <f t="shared" si="19"/>
        <v>-0.74896335313235451</v>
      </c>
      <c r="M213" s="33" t="str">
        <f>VLOOKUP(C213,товар!$B$3:$D$435,3,FALSE)</f>
        <v>Санта Бремор</v>
      </c>
      <c r="N213" s="67">
        <f t="shared" si="20"/>
        <v>216.4</v>
      </c>
      <c r="O213" s="54">
        <f>VLOOKUP(I213,клиенты!B206:$H$419,5,FALSE)</f>
        <v>44794</v>
      </c>
      <c r="P213">
        <f t="shared" si="18"/>
        <v>282</v>
      </c>
      <c r="Q213" s="72" t="str">
        <f>VLOOKUP(I213,клиенты!$B$3:$J$419,7,FALSE)</f>
        <v>Россия</v>
      </c>
    </row>
    <row r="214" spans="2:17" ht="16.5" thickTop="1" thickBot="1" x14ac:dyDescent="0.3">
      <c r="B214" s="43">
        <v>223</v>
      </c>
      <c r="C214" s="20">
        <v>207</v>
      </c>
      <c r="D214" s="20">
        <v>208</v>
      </c>
      <c r="E214" s="20">
        <v>5</v>
      </c>
      <c r="F214" s="20">
        <v>1040</v>
      </c>
      <c r="G214" s="51">
        <v>44960</v>
      </c>
      <c r="H214" s="20" t="s">
        <v>8</v>
      </c>
      <c r="I214" s="20">
        <v>253</v>
      </c>
      <c r="J214" s="38" t="str">
        <f>VLOOKUP(C214,товар!$B$3:$D$435,2,FALSE)</f>
        <v>Сахар</v>
      </c>
      <c r="K214" s="112">
        <f t="shared" si="21"/>
        <v>278.61538461538464</v>
      </c>
      <c r="L214" s="40">
        <f t="shared" si="19"/>
        <v>-0.25345113197128666</v>
      </c>
      <c r="M214" s="39" t="str">
        <f>VLOOKUP(C214,товар!$B$3:$D$435,3,FALSE)</f>
        <v>Агросахар</v>
      </c>
      <c r="N214" s="67">
        <f t="shared" si="20"/>
        <v>215.85714285714286</v>
      </c>
      <c r="O214" s="54" t="e">
        <f>VLOOKUP(I214,клиенты!B207:$H$419,5,FALSE)</f>
        <v>#N/A</v>
      </c>
      <c r="P214" t="e">
        <f t="shared" si="18"/>
        <v>#N/A</v>
      </c>
      <c r="Q214" s="72" t="str">
        <f>VLOOKUP(I214,клиенты!$B$3:$J$419,7,FALSE)</f>
        <v>Украина</v>
      </c>
    </row>
    <row r="215" spans="2:17" ht="16.5" thickTop="1" thickBot="1" x14ac:dyDescent="0.3">
      <c r="B215" s="44">
        <v>224</v>
      </c>
      <c r="C215" s="22">
        <v>348</v>
      </c>
      <c r="D215" s="22">
        <v>417</v>
      </c>
      <c r="E215" s="22">
        <v>4</v>
      </c>
      <c r="F215" s="22">
        <v>1668</v>
      </c>
      <c r="G215" s="52">
        <v>45005</v>
      </c>
      <c r="H215" s="22" t="s">
        <v>18</v>
      </c>
      <c r="I215" s="22">
        <v>235</v>
      </c>
      <c r="J215" s="37" t="str">
        <f>VLOOKUP(C215,товар!$B$3:$D$435,2,FALSE)</f>
        <v>Чипсы</v>
      </c>
      <c r="K215" s="112">
        <f t="shared" si="21"/>
        <v>273.2439024390244</v>
      </c>
      <c r="L215" s="40">
        <f t="shared" si="19"/>
        <v>0.52610907792555572</v>
      </c>
      <c r="M215" s="33" t="str">
        <f>VLOOKUP(C215,товар!$B$3:$D$435,3,FALSE)</f>
        <v>Estrella</v>
      </c>
      <c r="N215" s="67">
        <f t="shared" si="20"/>
        <v>266.27272727272725</v>
      </c>
      <c r="O215" s="54" t="e">
        <f>VLOOKUP(I215,клиенты!B208:$H$419,5,FALSE)</f>
        <v>#N/A</v>
      </c>
      <c r="P215" t="e">
        <f t="shared" si="18"/>
        <v>#N/A</v>
      </c>
      <c r="Q215" s="72" t="str">
        <f>VLOOKUP(I215,клиенты!$B$3:$J$419,7,FALSE)</f>
        <v>Беларусь</v>
      </c>
    </row>
    <row r="216" spans="2:17" ht="16.5" thickTop="1" thickBot="1" x14ac:dyDescent="0.3">
      <c r="B216" s="43">
        <v>225</v>
      </c>
      <c r="C216" s="20">
        <v>4</v>
      </c>
      <c r="D216" s="20">
        <v>198</v>
      </c>
      <c r="E216" s="20">
        <v>5</v>
      </c>
      <c r="F216" s="20">
        <v>990</v>
      </c>
      <c r="G216" s="51">
        <v>45351</v>
      </c>
      <c r="H216" s="20" t="s">
        <v>8</v>
      </c>
      <c r="I216" s="20">
        <v>156</v>
      </c>
      <c r="J216" s="38" t="str">
        <f>VLOOKUP(C216,товар!$B$3:$D$435,2,FALSE)</f>
        <v>Рис</v>
      </c>
      <c r="K216" s="112">
        <f t="shared" si="21"/>
        <v>252</v>
      </c>
      <c r="L216" s="40">
        <f t="shared" si="19"/>
        <v>-0.2142857142857143</v>
      </c>
      <c r="M216" s="39" t="str">
        <f>VLOOKUP(C216,товар!$B$3:$D$435,3,FALSE)</f>
        <v>Белый Злат</v>
      </c>
      <c r="N216" s="67">
        <f t="shared" si="20"/>
        <v>269.70588235294116</v>
      </c>
      <c r="O216" s="54" t="e">
        <f>VLOOKUP(I216,клиенты!B209:$H$419,5,FALSE)</f>
        <v>#N/A</v>
      </c>
      <c r="P216" t="e">
        <f t="shared" si="18"/>
        <v>#N/A</v>
      </c>
      <c r="Q216" s="72" t="str">
        <f>VLOOKUP(I216,клиенты!$B$3:$J$419,7,FALSE)</f>
        <v>Узбекистан</v>
      </c>
    </row>
    <row r="217" spans="2:17" ht="16.5" thickTop="1" thickBot="1" x14ac:dyDescent="0.3">
      <c r="B217" s="44">
        <v>226</v>
      </c>
      <c r="C217" s="22">
        <v>317</v>
      </c>
      <c r="D217" s="22">
        <v>196</v>
      </c>
      <c r="E217" s="22">
        <v>2</v>
      </c>
      <c r="F217" s="22">
        <v>392</v>
      </c>
      <c r="G217" s="52">
        <v>45430</v>
      </c>
      <c r="H217" s="22" t="s">
        <v>22</v>
      </c>
      <c r="I217" s="22">
        <v>327</v>
      </c>
      <c r="J217" s="37" t="str">
        <f>VLOOKUP(C217,товар!$B$3:$D$435,2,FALSE)</f>
        <v>Сок</v>
      </c>
      <c r="K217" s="112">
        <f t="shared" si="21"/>
        <v>280.72727272727275</v>
      </c>
      <c r="L217" s="40">
        <f t="shared" si="19"/>
        <v>-0.30181347150259075</v>
      </c>
      <c r="M217" s="33" t="str">
        <f>VLOOKUP(C217,товар!$B$3:$D$435,3,FALSE)</f>
        <v>Фруктовый сад</v>
      </c>
      <c r="N217" s="67">
        <f t="shared" si="20"/>
        <v>281.96875</v>
      </c>
      <c r="O217" s="54">
        <f>VLOOKUP(I217,клиенты!B210:$H$419,5,FALSE)</f>
        <v>44926</v>
      </c>
      <c r="P217">
        <f t="shared" si="18"/>
        <v>504</v>
      </c>
      <c r="Q217" s="72" t="str">
        <f>VLOOKUP(I217,клиенты!$B$3:$J$419,7,FALSE)</f>
        <v>Россия</v>
      </c>
    </row>
    <row r="218" spans="2:17" ht="16.5" thickTop="1" thickBot="1" x14ac:dyDescent="0.3">
      <c r="B218" s="43">
        <v>227</v>
      </c>
      <c r="C218" s="20">
        <v>131</v>
      </c>
      <c r="D218" s="20">
        <v>376</v>
      </c>
      <c r="E218" s="20">
        <v>1</v>
      </c>
      <c r="F218" s="20">
        <v>376</v>
      </c>
      <c r="G218" s="51">
        <v>45427</v>
      </c>
      <c r="H218" s="20" t="s">
        <v>17</v>
      </c>
      <c r="I218" s="20">
        <v>275</v>
      </c>
      <c r="J218" s="38" t="str">
        <f>VLOOKUP(C218,товар!$B$3:$D$435,2,FALSE)</f>
        <v>Сок</v>
      </c>
      <c r="K218" s="112">
        <f t="shared" si="21"/>
        <v>268.09090909090907</v>
      </c>
      <c r="L218" s="40">
        <f t="shared" si="19"/>
        <v>0.40250932519498139</v>
      </c>
      <c r="M218" s="39" t="str">
        <f>VLOOKUP(C218,товар!$B$3:$D$435,3,FALSE)</f>
        <v>Сады Придонья</v>
      </c>
      <c r="N218" s="67">
        <f t="shared" si="20"/>
        <v>254.18181818181819</v>
      </c>
      <c r="O218" s="54" t="e">
        <f>VLOOKUP(I218,клиенты!B211:$H$419,5,FALSE)</f>
        <v>#N/A</v>
      </c>
      <c r="P218" t="e">
        <f t="shared" si="18"/>
        <v>#N/A</v>
      </c>
      <c r="Q218" s="72" t="str">
        <f>VLOOKUP(I218,клиенты!$B$3:$J$419,7,FALSE)</f>
        <v>Россия</v>
      </c>
    </row>
    <row r="219" spans="2:17" ht="16.5" thickTop="1" thickBot="1" x14ac:dyDescent="0.3">
      <c r="B219" s="44">
        <v>228</v>
      </c>
      <c r="C219" s="22">
        <v>96</v>
      </c>
      <c r="D219" s="22">
        <v>362</v>
      </c>
      <c r="E219" s="22">
        <v>4</v>
      </c>
      <c r="F219" s="22">
        <v>1448</v>
      </c>
      <c r="G219" s="52">
        <v>45398</v>
      </c>
      <c r="H219" s="22" t="s">
        <v>9</v>
      </c>
      <c r="I219" s="22">
        <v>330</v>
      </c>
      <c r="J219" s="37" t="str">
        <f>VLOOKUP(C219,товар!$B$3:$D$435,2,FALSE)</f>
        <v>Соль</v>
      </c>
      <c r="K219" s="112">
        <f t="shared" si="21"/>
        <v>260.07142857142856</v>
      </c>
      <c r="L219" s="40">
        <f t="shared" si="19"/>
        <v>0.39192529524855813</v>
      </c>
      <c r="M219" s="33" t="str">
        <f>VLOOKUP(C219,товар!$B$3:$D$435,3,FALSE)</f>
        <v>Салта</v>
      </c>
      <c r="N219" s="67">
        <f t="shared" si="20"/>
        <v>273.7</v>
      </c>
      <c r="O219" s="54">
        <f>VLOOKUP(I219,клиенты!B212:$H$419,5,FALSE)</f>
        <v>44827</v>
      </c>
      <c r="P219">
        <f t="shared" si="18"/>
        <v>571</v>
      </c>
      <c r="Q219" s="72" t="str">
        <f>VLOOKUP(I219,клиенты!$B$3:$J$419,7,FALSE)</f>
        <v>Россия</v>
      </c>
    </row>
    <row r="220" spans="2:17" ht="16.5" thickTop="1" thickBot="1" x14ac:dyDescent="0.3">
      <c r="B220" s="43">
        <v>229</v>
      </c>
      <c r="C220" s="20">
        <v>311</v>
      </c>
      <c r="D220" s="20">
        <v>345</v>
      </c>
      <c r="E220" s="20">
        <v>5</v>
      </c>
      <c r="F220" s="20">
        <v>1725</v>
      </c>
      <c r="G220" s="51">
        <v>45421</v>
      </c>
      <c r="H220" s="20" t="s">
        <v>23</v>
      </c>
      <c r="I220" s="20">
        <v>177</v>
      </c>
      <c r="J220" s="38" t="str">
        <f>VLOOKUP(C220,товар!$B$3:$D$435,2,FALSE)</f>
        <v>Макароны</v>
      </c>
      <c r="K220" s="112">
        <f t="shared" si="21"/>
        <v>288.43548387096774</v>
      </c>
      <c r="L220" s="40">
        <f t="shared" si="19"/>
        <v>0.19610803556450263</v>
      </c>
      <c r="M220" s="39" t="str">
        <f>VLOOKUP(C220,товар!$B$3:$D$435,3,FALSE)</f>
        <v>Паста Зара</v>
      </c>
      <c r="N220" s="67">
        <f t="shared" si="20"/>
        <v>276.67567567567568</v>
      </c>
      <c r="O220" s="54" t="e">
        <f>VLOOKUP(I220,клиенты!B213:$H$419,5,FALSE)</f>
        <v>#N/A</v>
      </c>
      <c r="P220" t="e">
        <f t="shared" si="18"/>
        <v>#N/A</v>
      </c>
      <c r="Q220" s="72" t="str">
        <f>VLOOKUP(I220,клиенты!$B$3:$J$419,7,FALSE)</f>
        <v>Узбекистан</v>
      </c>
    </row>
    <row r="221" spans="2:17" ht="16.5" thickTop="1" thickBot="1" x14ac:dyDescent="0.3">
      <c r="B221" s="44">
        <v>230</v>
      </c>
      <c r="C221" s="22">
        <v>268</v>
      </c>
      <c r="D221" s="22">
        <v>81</v>
      </c>
      <c r="E221" s="22">
        <v>3</v>
      </c>
      <c r="F221" s="22">
        <v>243</v>
      </c>
      <c r="G221" s="52">
        <v>45106</v>
      </c>
      <c r="H221" s="22" t="s">
        <v>25</v>
      </c>
      <c r="I221" s="22">
        <v>407</v>
      </c>
      <c r="J221" s="37" t="str">
        <f>VLOOKUP(C221,товар!$B$3:$D$435,2,FALSE)</f>
        <v>Рис</v>
      </c>
      <c r="K221" s="112">
        <f t="shared" si="21"/>
        <v>230.96774193548387</v>
      </c>
      <c r="L221" s="40">
        <f t="shared" si="19"/>
        <v>-0.64930167597765365</v>
      </c>
      <c r="M221" s="33" t="str">
        <f>VLOOKUP(C221,товар!$B$3:$D$435,3,FALSE)</f>
        <v>Мистраль</v>
      </c>
      <c r="N221" s="67">
        <f t="shared" si="20"/>
        <v>181.57142857142858</v>
      </c>
      <c r="O221" s="54" t="e">
        <f>VLOOKUP(I221,клиенты!B214:$H$419,5,FALSE)</f>
        <v>#N/A</v>
      </c>
      <c r="P221" t="e">
        <f t="shared" si="18"/>
        <v>#N/A</v>
      </c>
      <c r="Q221" s="72" t="str">
        <f>VLOOKUP(I221,клиенты!$B$3:$J$419,7,FALSE)</f>
        <v>Украина</v>
      </c>
    </row>
    <row r="222" spans="2:17" ht="16.5" thickTop="1" thickBot="1" x14ac:dyDescent="0.3">
      <c r="B222" s="43">
        <v>231</v>
      </c>
      <c r="C222" s="20">
        <v>495</v>
      </c>
      <c r="D222" s="20">
        <v>97</v>
      </c>
      <c r="E222" s="20">
        <v>4</v>
      </c>
      <c r="F222" s="20">
        <v>388</v>
      </c>
      <c r="G222" s="51">
        <v>45409</v>
      </c>
      <c r="H222" s="20" t="s">
        <v>12</v>
      </c>
      <c r="I222" s="20">
        <v>181</v>
      </c>
      <c r="J222" s="38" t="str">
        <f>VLOOKUP(C222,товар!$B$3:$D$435,2,FALSE)</f>
        <v>Чай</v>
      </c>
      <c r="K222" s="112">
        <f t="shared" si="21"/>
        <v>271.93181818181819</v>
      </c>
      <c r="L222" s="40">
        <f t="shared" si="19"/>
        <v>-0.64329293773506058</v>
      </c>
      <c r="M222" s="39" t="str">
        <f>VLOOKUP(C222,товар!$B$3:$D$435,3,FALSE)</f>
        <v>Greenfield</v>
      </c>
      <c r="N222" s="67">
        <f t="shared" si="20"/>
        <v>301.25</v>
      </c>
      <c r="O222" s="54">
        <f>VLOOKUP(I222,клиенты!B215:$H$419,5,FALSE)</f>
        <v>44929</v>
      </c>
      <c r="P222">
        <f t="shared" si="18"/>
        <v>480</v>
      </c>
      <c r="Q222" s="72" t="str">
        <f>VLOOKUP(I222,клиенты!$B$3:$J$419,7,FALSE)</f>
        <v>Узбекистан</v>
      </c>
    </row>
    <row r="223" spans="2:17" ht="16.5" thickTop="1" thickBot="1" x14ac:dyDescent="0.3">
      <c r="B223" s="44">
        <v>232</v>
      </c>
      <c r="C223" s="22">
        <v>436</v>
      </c>
      <c r="D223" s="22">
        <v>184</v>
      </c>
      <c r="E223" s="22">
        <v>4</v>
      </c>
      <c r="F223" s="22">
        <v>736</v>
      </c>
      <c r="G223" s="52">
        <v>45147</v>
      </c>
      <c r="H223" s="22" t="s">
        <v>10</v>
      </c>
      <c r="I223" s="22">
        <v>166</v>
      </c>
      <c r="J223" s="37" t="str">
        <f>VLOOKUP(C223,товар!$B$3:$D$435,2,FALSE)</f>
        <v>Овощи</v>
      </c>
      <c r="K223" s="112">
        <f t="shared" si="21"/>
        <v>253.53125</v>
      </c>
      <c r="L223" s="40">
        <f t="shared" si="19"/>
        <v>-0.27425120177492912</v>
      </c>
      <c r="M223" s="33" t="str">
        <f>VLOOKUP(C223,товар!$B$3:$D$435,3,FALSE)</f>
        <v>Гавриш</v>
      </c>
      <c r="N223" s="67">
        <f t="shared" si="20"/>
        <v>247.66666666666666</v>
      </c>
      <c r="O223" s="54" t="e">
        <f>VLOOKUP(I223,клиенты!B216:$H$419,5,FALSE)</f>
        <v>#N/A</v>
      </c>
      <c r="P223" t="e">
        <f t="shared" si="18"/>
        <v>#N/A</v>
      </c>
      <c r="Q223" s="72" t="str">
        <f>VLOOKUP(I223,клиенты!$B$3:$J$419,7,FALSE)</f>
        <v>Украина</v>
      </c>
    </row>
    <row r="224" spans="2:17" ht="16.5" thickTop="1" thickBot="1" x14ac:dyDescent="0.3">
      <c r="B224" s="43">
        <v>233</v>
      </c>
      <c r="C224" s="20">
        <v>358</v>
      </c>
      <c r="D224" s="20">
        <v>172</v>
      </c>
      <c r="E224" s="20">
        <v>1</v>
      </c>
      <c r="F224" s="20">
        <v>172</v>
      </c>
      <c r="G224" s="51">
        <v>45379</v>
      </c>
      <c r="H224" s="20" t="s">
        <v>23</v>
      </c>
      <c r="I224" s="20">
        <v>478</v>
      </c>
      <c r="J224" s="38" t="str">
        <f>VLOOKUP(C224,товар!$B$3:$D$435,2,FALSE)</f>
        <v>Конфеты</v>
      </c>
      <c r="K224" s="112">
        <f t="shared" si="21"/>
        <v>287.29545454545456</v>
      </c>
      <c r="L224" s="40">
        <f t="shared" si="19"/>
        <v>-0.40131318724784437</v>
      </c>
      <c r="M224" s="39" t="str">
        <f>VLOOKUP(C224,товар!$B$3:$D$435,3,FALSE)</f>
        <v>Славянка</v>
      </c>
      <c r="N224" s="67">
        <f t="shared" si="20"/>
        <v>268</v>
      </c>
      <c r="O224" s="54">
        <f>VLOOKUP(I224,клиенты!B217:$H$419,5,FALSE)</f>
        <v>44930</v>
      </c>
      <c r="P224">
        <f t="shared" si="18"/>
        <v>449</v>
      </c>
      <c r="Q224" s="72" t="str">
        <f>VLOOKUP(I224,клиенты!$B$3:$J$419,7,FALSE)</f>
        <v>Россия</v>
      </c>
    </row>
    <row r="225" spans="2:17" ht="16.5" thickTop="1" thickBot="1" x14ac:dyDescent="0.3">
      <c r="B225" s="44">
        <v>234</v>
      </c>
      <c r="C225" s="22">
        <v>160</v>
      </c>
      <c r="D225" s="22">
        <v>288</v>
      </c>
      <c r="E225" s="22">
        <v>2</v>
      </c>
      <c r="F225" s="22">
        <v>576</v>
      </c>
      <c r="G225" s="52">
        <v>44996</v>
      </c>
      <c r="H225" s="22" t="s">
        <v>18</v>
      </c>
      <c r="I225" s="22">
        <v>429</v>
      </c>
      <c r="J225" s="37" t="str">
        <f>VLOOKUP(C225,товар!$B$3:$D$435,2,FALSE)</f>
        <v>Крупа</v>
      </c>
      <c r="K225" s="112">
        <f t="shared" si="21"/>
        <v>243.03703703703704</v>
      </c>
      <c r="L225" s="40">
        <f t="shared" si="19"/>
        <v>0.18500457177689733</v>
      </c>
      <c r="M225" s="33" t="str">
        <f>VLOOKUP(C225,товар!$B$3:$D$435,3,FALSE)</f>
        <v>Мистраль</v>
      </c>
      <c r="N225" s="67">
        <f t="shared" si="20"/>
        <v>250.30769230769232</v>
      </c>
      <c r="O225" s="54">
        <f>VLOOKUP(I225,клиенты!B218:$H$419,5,FALSE)</f>
        <v>44931</v>
      </c>
      <c r="P225">
        <f t="shared" si="18"/>
        <v>65</v>
      </c>
      <c r="Q225" s="72" t="str">
        <f>VLOOKUP(I225,клиенты!$B$3:$J$419,7,FALSE)</f>
        <v>Узбекистан</v>
      </c>
    </row>
    <row r="226" spans="2:17" ht="16.5" thickTop="1" thickBot="1" x14ac:dyDescent="0.3">
      <c r="B226" s="43">
        <v>235</v>
      </c>
      <c r="C226" s="20">
        <v>23</v>
      </c>
      <c r="D226" s="20">
        <v>174</v>
      </c>
      <c r="E226" s="20">
        <v>3</v>
      </c>
      <c r="F226" s="20">
        <v>522</v>
      </c>
      <c r="G226" s="51">
        <v>45396</v>
      </c>
      <c r="H226" s="20" t="s">
        <v>21</v>
      </c>
      <c r="I226" s="20">
        <v>181</v>
      </c>
      <c r="J226" s="38" t="str">
        <f>VLOOKUP(C226,товар!$B$3:$D$435,2,FALSE)</f>
        <v>Рыба</v>
      </c>
      <c r="K226" s="112">
        <f t="shared" si="21"/>
        <v>257.48387096774195</v>
      </c>
      <c r="L226" s="40">
        <f t="shared" si="19"/>
        <v>-0.32422951641192688</v>
      </c>
      <c r="M226" s="39" t="str">
        <f>VLOOKUP(C226,товар!$B$3:$D$435,3,FALSE)</f>
        <v>Санта Бремор</v>
      </c>
      <c r="N226" s="67">
        <f t="shared" si="20"/>
        <v>216.4</v>
      </c>
      <c r="O226" s="54">
        <f>VLOOKUP(I226,клиенты!B219:$H$419,5,FALSE)</f>
        <v>44929</v>
      </c>
      <c r="P226">
        <f t="shared" si="18"/>
        <v>467</v>
      </c>
      <c r="Q226" s="72" t="str">
        <f>VLOOKUP(I226,клиенты!$B$3:$J$419,7,FALSE)</f>
        <v>Узбекистан</v>
      </c>
    </row>
    <row r="227" spans="2:17" ht="16.5" thickTop="1" thickBot="1" x14ac:dyDescent="0.3">
      <c r="B227" s="44">
        <v>236</v>
      </c>
      <c r="C227" s="22">
        <v>49</v>
      </c>
      <c r="D227" s="22">
        <v>292</v>
      </c>
      <c r="E227" s="22">
        <v>3</v>
      </c>
      <c r="F227" s="22">
        <v>876</v>
      </c>
      <c r="G227" s="52">
        <v>45059</v>
      </c>
      <c r="H227" s="22" t="s">
        <v>9</v>
      </c>
      <c r="I227" s="22">
        <v>431</v>
      </c>
      <c r="J227" s="37" t="str">
        <f>VLOOKUP(C227,товар!$B$3:$D$435,2,FALSE)</f>
        <v>Рис</v>
      </c>
      <c r="K227" s="112">
        <f t="shared" si="21"/>
        <v>266.64516129032256</v>
      </c>
      <c r="L227" s="40">
        <f t="shared" si="19"/>
        <v>9.5088313573675309E-2</v>
      </c>
      <c r="M227" s="33" t="str">
        <f>VLOOKUP(C227,товар!$B$3:$D$435,3,FALSE)</f>
        <v>Агро-Альянс</v>
      </c>
      <c r="N227" s="67">
        <f t="shared" si="20"/>
        <v>317.85714285714283</v>
      </c>
      <c r="O227" s="54">
        <f>VLOOKUP(I227,клиенты!B220:$H$419,5,FALSE)</f>
        <v>44932</v>
      </c>
      <c r="P227">
        <f t="shared" si="18"/>
        <v>127</v>
      </c>
      <c r="Q227" s="72" t="str">
        <f>VLOOKUP(I227,клиенты!$B$3:$J$419,7,FALSE)</f>
        <v>Россия</v>
      </c>
    </row>
    <row r="228" spans="2:17" ht="16.5" thickTop="1" thickBot="1" x14ac:dyDescent="0.3">
      <c r="B228" s="43">
        <v>237</v>
      </c>
      <c r="C228" s="20">
        <v>485</v>
      </c>
      <c r="D228" s="20">
        <v>243</v>
      </c>
      <c r="E228" s="20">
        <v>3</v>
      </c>
      <c r="F228" s="20">
        <v>729</v>
      </c>
      <c r="G228" s="51">
        <v>44987</v>
      </c>
      <c r="H228" s="20" t="s">
        <v>21</v>
      </c>
      <c r="I228" s="20">
        <v>34</v>
      </c>
      <c r="J228" s="38" t="str">
        <f>VLOOKUP(C228,товар!$B$3:$D$435,2,FALSE)</f>
        <v>Макароны</v>
      </c>
      <c r="K228" s="112">
        <f t="shared" si="21"/>
        <v>260.72131147540983</v>
      </c>
      <c r="L228" s="40">
        <f t="shared" si="19"/>
        <v>-6.7970321931589583E-2</v>
      </c>
      <c r="M228" s="39" t="str">
        <f>VLOOKUP(C228,товар!$B$3:$D$435,3,FALSE)</f>
        <v>Борилла</v>
      </c>
      <c r="N228" s="67">
        <f t="shared" si="20"/>
        <v>240.88888888888889</v>
      </c>
      <c r="O228" s="54" t="e">
        <f>VLOOKUP(I228,клиенты!B221:$H$419,5,FALSE)</f>
        <v>#N/A</v>
      </c>
      <c r="P228" t="e">
        <f t="shared" si="18"/>
        <v>#N/A</v>
      </c>
      <c r="Q228" s="72" t="str">
        <f>VLOOKUP(I228,клиенты!$B$3:$J$419,7,FALSE)</f>
        <v>Россия</v>
      </c>
    </row>
    <row r="229" spans="2:17" ht="16.5" thickTop="1" thickBot="1" x14ac:dyDescent="0.3">
      <c r="B229" s="44">
        <v>238</v>
      </c>
      <c r="C229" s="22">
        <v>131</v>
      </c>
      <c r="D229" s="22">
        <v>382</v>
      </c>
      <c r="E229" s="22">
        <v>5</v>
      </c>
      <c r="F229" s="22">
        <v>1910</v>
      </c>
      <c r="G229" s="52">
        <v>45365</v>
      </c>
      <c r="H229" s="22" t="s">
        <v>13</v>
      </c>
      <c r="I229" s="22">
        <v>147</v>
      </c>
      <c r="J229" s="37" t="str">
        <f>VLOOKUP(C229,товар!$B$3:$D$435,2,FALSE)</f>
        <v>Сок</v>
      </c>
      <c r="K229" s="112">
        <f t="shared" si="21"/>
        <v>272.11363636363637</v>
      </c>
      <c r="L229" s="40">
        <f t="shared" si="19"/>
        <v>0.40382527353211395</v>
      </c>
      <c r="M229" s="33" t="str">
        <f>VLOOKUP(C229,товар!$B$3:$D$435,3,FALSE)</f>
        <v>Сады Придонья</v>
      </c>
      <c r="N229" s="67">
        <f t="shared" si="20"/>
        <v>254.18181818181819</v>
      </c>
      <c r="O229" s="54" t="e">
        <f>VLOOKUP(I229,клиенты!B222:$H$419,5,FALSE)</f>
        <v>#N/A</v>
      </c>
      <c r="P229" t="e">
        <f t="shared" si="18"/>
        <v>#N/A</v>
      </c>
      <c r="Q229" s="72" t="str">
        <f>VLOOKUP(I229,клиенты!$B$3:$J$419,7,FALSE)</f>
        <v>Россия</v>
      </c>
    </row>
    <row r="230" spans="2:17" ht="16.5" thickTop="1" thickBot="1" x14ac:dyDescent="0.3">
      <c r="B230" s="43">
        <v>239</v>
      </c>
      <c r="C230" s="20">
        <v>270</v>
      </c>
      <c r="D230" s="20">
        <v>308</v>
      </c>
      <c r="E230" s="20">
        <v>1</v>
      </c>
      <c r="F230" s="20">
        <v>308</v>
      </c>
      <c r="G230" s="51">
        <v>45322</v>
      </c>
      <c r="H230" s="20" t="s">
        <v>9</v>
      </c>
      <c r="I230" s="20">
        <v>496</v>
      </c>
      <c r="J230" s="38" t="str">
        <f>VLOOKUP(C230,товар!$B$3:$D$435,2,FALSE)</f>
        <v>Соль</v>
      </c>
      <c r="K230" s="112">
        <f t="shared" si="21"/>
        <v>284.2439024390244</v>
      </c>
      <c r="L230" s="40">
        <f t="shared" si="19"/>
        <v>8.3576454436244951E-2</v>
      </c>
      <c r="M230" s="39" t="str">
        <f>VLOOKUP(C230,товар!$B$3:$D$435,3,FALSE)</f>
        <v>Славянская</v>
      </c>
      <c r="N230" s="67">
        <f t="shared" si="20"/>
        <v>236.91666666666666</v>
      </c>
      <c r="O230" s="54" t="e">
        <f>VLOOKUP(I230,клиенты!B223:$H$419,5,FALSE)</f>
        <v>#N/A</v>
      </c>
      <c r="P230" t="e">
        <f t="shared" si="18"/>
        <v>#N/A</v>
      </c>
      <c r="Q230" s="72" t="str">
        <f>VLOOKUP(I230,клиенты!$B$3:$J$419,7,FALSE)</f>
        <v>Россия</v>
      </c>
    </row>
    <row r="231" spans="2:17" ht="16.5" thickTop="1" thickBot="1" x14ac:dyDescent="0.3">
      <c r="B231" s="44">
        <v>240</v>
      </c>
      <c r="C231" s="22">
        <v>345</v>
      </c>
      <c r="D231" s="22">
        <v>357</v>
      </c>
      <c r="E231" s="22">
        <v>4</v>
      </c>
      <c r="F231" s="22">
        <v>1428</v>
      </c>
      <c r="G231" s="52">
        <v>45057</v>
      </c>
      <c r="H231" s="22" t="s">
        <v>22</v>
      </c>
      <c r="I231" s="22">
        <v>202</v>
      </c>
      <c r="J231" s="37" t="str">
        <f>VLOOKUP(C231,товар!$B$3:$D$435,2,FALSE)</f>
        <v>Конфеты</v>
      </c>
      <c r="K231" s="112">
        <f t="shared" si="21"/>
        <v>282.37209302325579</v>
      </c>
      <c r="L231" s="40">
        <f t="shared" si="19"/>
        <v>0.26428924394663156</v>
      </c>
      <c r="M231" s="33" t="str">
        <f>VLOOKUP(C231,товар!$B$3:$D$435,3,FALSE)</f>
        <v>Рот Фронт</v>
      </c>
      <c r="N231" s="67">
        <f t="shared" si="20"/>
        <v>294.55</v>
      </c>
      <c r="O231" s="54">
        <f>VLOOKUP(I231,клиенты!B224:$H$419,5,FALSE)</f>
        <v>44889</v>
      </c>
      <c r="P231">
        <f t="shared" si="18"/>
        <v>168</v>
      </c>
      <c r="Q231" s="72" t="str">
        <f>VLOOKUP(I231,клиенты!$B$3:$J$419,7,FALSE)</f>
        <v>Беларусь</v>
      </c>
    </row>
    <row r="232" spans="2:17" ht="16.5" thickTop="1" thickBot="1" x14ac:dyDescent="0.3">
      <c r="B232" s="43">
        <v>241</v>
      </c>
      <c r="C232" s="20">
        <v>40</v>
      </c>
      <c r="D232" s="20">
        <v>82</v>
      </c>
      <c r="E232" s="20">
        <v>1</v>
      </c>
      <c r="F232" s="20">
        <v>82</v>
      </c>
      <c r="G232" s="51">
        <v>45011</v>
      </c>
      <c r="H232" s="20" t="s">
        <v>12</v>
      </c>
      <c r="I232" s="20">
        <v>312</v>
      </c>
      <c r="J232" s="38" t="str">
        <f>VLOOKUP(C232,товар!$B$3:$D$435,2,FALSE)</f>
        <v>Колбаса</v>
      </c>
      <c r="K232" s="112">
        <f t="shared" si="21"/>
        <v>267.1904761904762</v>
      </c>
      <c r="L232" s="40">
        <f t="shared" si="19"/>
        <v>-0.69310283371947956</v>
      </c>
      <c r="M232" s="39" t="str">
        <f>VLOOKUP(C232,товар!$B$3:$D$435,3,FALSE)</f>
        <v>Микоян</v>
      </c>
      <c r="N232" s="67">
        <f t="shared" si="20"/>
        <v>82</v>
      </c>
      <c r="O232" s="54">
        <f>VLOOKUP(I232,клиенты!B225:$H$419,5,FALSE)</f>
        <v>44934</v>
      </c>
      <c r="P232">
        <f t="shared" si="18"/>
        <v>77</v>
      </c>
      <c r="Q232" s="72" t="str">
        <f>VLOOKUP(I232,клиенты!$B$3:$J$419,7,FALSE)</f>
        <v>Украина</v>
      </c>
    </row>
    <row r="233" spans="2:17" ht="16.5" thickTop="1" thickBot="1" x14ac:dyDescent="0.3">
      <c r="B233" s="44">
        <v>244</v>
      </c>
      <c r="C233" s="22">
        <v>219</v>
      </c>
      <c r="D233" s="22">
        <v>474</v>
      </c>
      <c r="E233" s="22">
        <v>5</v>
      </c>
      <c r="F233" s="22">
        <v>2370</v>
      </c>
      <c r="G233" s="52">
        <v>45300</v>
      </c>
      <c r="H233" s="22" t="s">
        <v>18</v>
      </c>
      <c r="I233" s="22">
        <v>24</v>
      </c>
      <c r="J233" s="37" t="str">
        <f>VLOOKUP(C233,товар!$B$3:$D$435,2,FALSE)</f>
        <v>Йогурт</v>
      </c>
      <c r="K233" s="112">
        <f t="shared" ref="K233:K296" si="22">IFERROR(AVERAGEIF($J$4:$J$989, J233, D233:D1232), "Ошибка")</f>
        <v>268.02380952380952</v>
      </c>
      <c r="L233" s="40">
        <f t="shared" si="19"/>
        <v>0.76849960024873409</v>
      </c>
      <c r="M233" s="33" t="str">
        <f>VLOOKUP(C233,товар!$B$3:$D$435,3,FALSE)</f>
        <v>Чудо</v>
      </c>
      <c r="N233" s="67">
        <f t="shared" si="20"/>
        <v>287.10000000000002</v>
      </c>
      <c r="O233" s="54" t="e">
        <f>VLOOKUP(I233,клиенты!B228:$H$419,5,FALSE)</f>
        <v>#N/A</v>
      </c>
      <c r="P233" t="e">
        <f t="shared" si="18"/>
        <v>#N/A</v>
      </c>
      <c r="Q233" s="72" t="str">
        <f>VLOOKUP(I233,клиенты!$B$3:$J$419,7,FALSE)</f>
        <v>Украина</v>
      </c>
    </row>
    <row r="234" spans="2:17" ht="16.5" thickTop="1" thickBot="1" x14ac:dyDescent="0.3">
      <c r="B234" s="43">
        <v>245</v>
      </c>
      <c r="C234" s="20">
        <v>425</v>
      </c>
      <c r="D234" s="20">
        <v>334</v>
      </c>
      <c r="E234" s="20">
        <v>2</v>
      </c>
      <c r="F234" s="20">
        <v>668</v>
      </c>
      <c r="G234" s="51">
        <v>45187</v>
      </c>
      <c r="H234" s="20" t="s">
        <v>15</v>
      </c>
      <c r="I234" s="20">
        <v>25</v>
      </c>
      <c r="J234" s="38" t="str">
        <f>VLOOKUP(C234,товар!$B$3:$D$435,2,FALSE)</f>
        <v>Соль</v>
      </c>
      <c r="K234" s="112">
        <f t="shared" si="22"/>
        <v>264.97560975609758</v>
      </c>
      <c r="L234" s="40">
        <f t="shared" si="19"/>
        <v>0.26049337260677463</v>
      </c>
      <c r="M234" s="39" t="str">
        <f>VLOOKUP(C234,товар!$B$3:$D$435,3,FALSE)</f>
        <v>Экстра</v>
      </c>
      <c r="N234" s="67">
        <f t="shared" si="20"/>
        <v>337.58333333333331</v>
      </c>
      <c r="O234" s="54" t="e">
        <f>VLOOKUP(I234,клиенты!B229:$H$419,5,FALSE)</f>
        <v>#N/A</v>
      </c>
      <c r="P234" t="e">
        <f t="shared" si="18"/>
        <v>#N/A</v>
      </c>
      <c r="Q234" s="72" t="str">
        <f>VLOOKUP(I234,клиенты!$B$3:$J$419,7,FALSE)</f>
        <v>Россия</v>
      </c>
    </row>
    <row r="235" spans="2:17" ht="16.5" thickTop="1" thickBot="1" x14ac:dyDescent="0.3">
      <c r="B235" s="44">
        <v>246</v>
      </c>
      <c r="C235" s="22">
        <v>452</v>
      </c>
      <c r="D235" s="22">
        <v>220</v>
      </c>
      <c r="E235" s="22">
        <v>5</v>
      </c>
      <c r="F235" s="22">
        <v>1100</v>
      </c>
      <c r="G235" s="52">
        <v>44951</v>
      </c>
      <c r="H235" s="22" t="s">
        <v>12</v>
      </c>
      <c r="I235" s="22">
        <v>411</v>
      </c>
      <c r="J235" s="37" t="str">
        <f>VLOOKUP(C235,товар!$B$3:$D$435,2,FALSE)</f>
        <v>Фрукты</v>
      </c>
      <c r="K235" s="112">
        <f t="shared" si="22"/>
        <v>310.71428571428572</v>
      </c>
      <c r="L235" s="40">
        <f t="shared" si="19"/>
        <v>-0.29195402298850581</v>
      </c>
      <c r="M235" s="33" t="str">
        <f>VLOOKUP(C235,товар!$B$3:$D$435,3,FALSE)</f>
        <v>Экзотик</v>
      </c>
      <c r="N235" s="67">
        <f t="shared" si="20"/>
        <v>253.6875</v>
      </c>
      <c r="O235" s="54">
        <f>VLOOKUP(I235,клиенты!B230:$H$419,5,FALSE)</f>
        <v>44912</v>
      </c>
      <c r="P235">
        <f t="shared" si="18"/>
        <v>39</v>
      </c>
      <c r="Q235" s="72" t="str">
        <f>VLOOKUP(I235,клиенты!$B$3:$J$419,7,FALSE)</f>
        <v>Россия</v>
      </c>
    </row>
    <row r="236" spans="2:17" ht="16.5" thickTop="1" thickBot="1" x14ac:dyDescent="0.3">
      <c r="B236" s="43">
        <v>247</v>
      </c>
      <c r="C236" s="20">
        <v>285</v>
      </c>
      <c r="D236" s="20">
        <v>282</v>
      </c>
      <c r="E236" s="20">
        <v>5</v>
      </c>
      <c r="F236" s="20">
        <v>1410</v>
      </c>
      <c r="G236" s="51">
        <v>45405</v>
      </c>
      <c r="H236" s="20" t="s">
        <v>24</v>
      </c>
      <c r="I236" s="20">
        <v>106</v>
      </c>
      <c r="J236" s="38" t="str">
        <f>VLOOKUP(C236,товар!$B$3:$D$435,2,FALSE)</f>
        <v>Макароны</v>
      </c>
      <c r="K236" s="112">
        <f t="shared" si="22"/>
        <v>271.65573770491801</v>
      </c>
      <c r="L236" s="40">
        <f t="shared" si="19"/>
        <v>3.8078570997525985E-2</v>
      </c>
      <c r="M236" s="39" t="str">
        <f>VLOOKUP(C236,товар!$B$3:$D$435,3,FALSE)</f>
        <v>Паста Зара</v>
      </c>
      <c r="N236" s="67">
        <f t="shared" si="20"/>
        <v>276.67567567567568</v>
      </c>
      <c r="O236" s="54">
        <f>VLOOKUP(I236,клиенты!B231:$H$419,5,FALSE)</f>
        <v>44904</v>
      </c>
      <c r="P236">
        <f t="shared" si="18"/>
        <v>501</v>
      </c>
      <c r="Q236" s="72" t="str">
        <f>VLOOKUP(I236,клиенты!$B$3:$J$419,7,FALSE)</f>
        <v>Украина</v>
      </c>
    </row>
    <row r="237" spans="2:17" ht="16.5" thickTop="1" thickBot="1" x14ac:dyDescent="0.3">
      <c r="B237" s="44">
        <v>248</v>
      </c>
      <c r="C237" s="22">
        <v>435</v>
      </c>
      <c r="D237" s="22">
        <v>499</v>
      </c>
      <c r="E237" s="22">
        <v>5</v>
      </c>
      <c r="F237" s="22">
        <v>2495</v>
      </c>
      <c r="G237" s="52">
        <v>44942</v>
      </c>
      <c r="H237" s="22" t="s">
        <v>12</v>
      </c>
      <c r="I237" s="22">
        <v>175</v>
      </c>
      <c r="J237" s="37" t="str">
        <f>VLOOKUP(C237,товар!$B$3:$D$435,2,FALSE)</f>
        <v>Мясо</v>
      </c>
      <c r="K237" s="112">
        <f t="shared" si="22"/>
        <v>265.45652173913044</v>
      </c>
      <c r="L237" s="40">
        <f t="shared" si="19"/>
        <v>0.87978052575546628</v>
      </c>
      <c r="M237" s="33" t="str">
        <f>VLOOKUP(C237,товар!$B$3:$D$435,3,FALSE)</f>
        <v>Снежана</v>
      </c>
      <c r="N237" s="67">
        <f t="shared" si="20"/>
        <v>272.35294117647061</v>
      </c>
      <c r="O237" s="54" t="e">
        <f>VLOOKUP(I237,клиенты!B232:$H$419,5,FALSE)</f>
        <v>#N/A</v>
      </c>
      <c r="P237" t="e">
        <f t="shared" si="18"/>
        <v>#N/A</v>
      </c>
      <c r="Q237" s="72" t="str">
        <f>VLOOKUP(I237,клиенты!$B$3:$J$419,7,FALSE)</f>
        <v>Украина</v>
      </c>
    </row>
    <row r="238" spans="2:17" ht="16.5" thickTop="1" thickBot="1" x14ac:dyDescent="0.3">
      <c r="B238" s="43">
        <v>249</v>
      </c>
      <c r="C238" s="20">
        <v>26</v>
      </c>
      <c r="D238" s="20">
        <v>170</v>
      </c>
      <c r="E238" s="20">
        <v>1</v>
      </c>
      <c r="F238" s="20">
        <v>170</v>
      </c>
      <c r="G238" s="51">
        <v>45139</v>
      </c>
      <c r="H238" s="20" t="s">
        <v>25</v>
      </c>
      <c r="I238" s="20">
        <v>286</v>
      </c>
      <c r="J238" s="38" t="str">
        <f>VLOOKUP(C238,товар!$B$3:$D$435,2,FALSE)</f>
        <v>Мясо</v>
      </c>
      <c r="K238" s="112">
        <f t="shared" si="22"/>
        <v>278.3478260869565</v>
      </c>
      <c r="L238" s="40">
        <f t="shared" si="19"/>
        <v>-0.38925335832552321</v>
      </c>
      <c r="M238" s="39" t="str">
        <f>VLOOKUP(C238,товар!$B$3:$D$435,3,FALSE)</f>
        <v>Сава</v>
      </c>
      <c r="N238" s="67">
        <f t="shared" si="20"/>
        <v>217.46666666666667</v>
      </c>
      <c r="O238" s="54" t="e">
        <f>VLOOKUP(I238,клиенты!B233:$H$419,5,FALSE)</f>
        <v>#N/A</v>
      </c>
      <c r="P238" t="e">
        <f t="shared" si="18"/>
        <v>#N/A</v>
      </c>
      <c r="Q238" s="72" t="str">
        <f>VLOOKUP(I238,клиенты!$B$3:$J$419,7,FALSE)</f>
        <v>Узбекистан</v>
      </c>
    </row>
    <row r="239" spans="2:17" ht="16.5" thickTop="1" thickBot="1" x14ac:dyDescent="0.3">
      <c r="B239" s="44">
        <v>250</v>
      </c>
      <c r="C239" s="22">
        <v>157</v>
      </c>
      <c r="D239" s="22">
        <v>52</v>
      </c>
      <c r="E239" s="22">
        <v>1</v>
      </c>
      <c r="F239" s="22">
        <v>52</v>
      </c>
      <c r="G239" s="52">
        <v>44961</v>
      </c>
      <c r="H239" s="22" t="s">
        <v>8</v>
      </c>
      <c r="I239" s="22">
        <v>249</v>
      </c>
      <c r="J239" s="37" t="str">
        <f>VLOOKUP(C239,товар!$B$3:$D$435,2,FALSE)</f>
        <v>Сыр</v>
      </c>
      <c r="K239" s="112">
        <f t="shared" si="22"/>
        <v>281.87234042553189</v>
      </c>
      <c r="L239" s="40">
        <f t="shared" si="19"/>
        <v>-0.8155193236714976</v>
      </c>
      <c r="M239" s="33" t="str">
        <f>VLOOKUP(C239,товар!$B$3:$D$435,3,FALSE)</f>
        <v>President</v>
      </c>
      <c r="N239" s="67">
        <f t="shared" si="20"/>
        <v>238.72222222222223</v>
      </c>
      <c r="O239" s="54" t="e">
        <f>VLOOKUP(I239,клиенты!B234:$H$419,5,FALSE)</f>
        <v>#N/A</v>
      </c>
      <c r="P239" t="e">
        <f t="shared" si="18"/>
        <v>#N/A</v>
      </c>
      <c r="Q239" s="72" t="str">
        <f>VLOOKUP(I239,клиенты!$B$3:$J$419,7,FALSE)</f>
        <v>Таджикистан</v>
      </c>
    </row>
    <row r="240" spans="2:17" ht="16.5" thickTop="1" thickBot="1" x14ac:dyDescent="0.3">
      <c r="B240" s="43">
        <v>251</v>
      </c>
      <c r="C240" s="20">
        <v>273</v>
      </c>
      <c r="D240" s="20">
        <v>156</v>
      </c>
      <c r="E240" s="20">
        <v>5</v>
      </c>
      <c r="F240" s="20">
        <v>780</v>
      </c>
      <c r="G240" s="51">
        <v>45029</v>
      </c>
      <c r="H240" s="20" t="s">
        <v>23</v>
      </c>
      <c r="I240" s="20">
        <v>168</v>
      </c>
      <c r="J240" s="38" t="str">
        <f>VLOOKUP(C240,товар!$B$3:$D$435,2,FALSE)</f>
        <v>Конфеты</v>
      </c>
      <c r="K240" s="112">
        <f t="shared" si="22"/>
        <v>279.25581395348837</v>
      </c>
      <c r="L240" s="40">
        <f t="shared" si="19"/>
        <v>-0.44137241838774155</v>
      </c>
      <c r="M240" s="39" t="str">
        <f>VLOOKUP(C240,товар!$B$3:$D$435,3,FALSE)</f>
        <v>Красный Октябрь</v>
      </c>
      <c r="N240" s="67">
        <f t="shared" si="20"/>
        <v>273.625</v>
      </c>
      <c r="O240" s="54">
        <f>VLOOKUP(I240,клиенты!B235:$H$419,5,FALSE)</f>
        <v>44938</v>
      </c>
      <c r="P240">
        <f t="shared" si="18"/>
        <v>91</v>
      </c>
      <c r="Q240" s="72" t="str">
        <f>VLOOKUP(I240,клиенты!$B$3:$J$419,7,FALSE)</f>
        <v>Узбекистан</v>
      </c>
    </row>
    <row r="241" spans="2:17" ht="16.5" thickTop="1" thickBot="1" x14ac:dyDescent="0.3">
      <c r="B241" s="44">
        <v>252</v>
      </c>
      <c r="C241" s="22">
        <v>340</v>
      </c>
      <c r="D241" s="22">
        <v>450</v>
      </c>
      <c r="E241" s="22">
        <v>3</v>
      </c>
      <c r="F241" s="22">
        <v>1350</v>
      </c>
      <c r="G241" s="52">
        <v>44933</v>
      </c>
      <c r="H241" s="22" t="s">
        <v>15</v>
      </c>
      <c r="I241" s="22">
        <v>121</v>
      </c>
      <c r="J241" s="37" t="str">
        <f>VLOOKUP(C241,товар!$B$3:$D$435,2,FALSE)</f>
        <v>Сыр</v>
      </c>
      <c r="K241" s="112">
        <f t="shared" si="22"/>
        <v>280.42553191489361</v>
      </c>
      <c r="L241" s="40">
        <f t="shared" si="19"/>
        <v>0.60470409711684381</v>
      </c>
      <c r="M241" s="33" t="str">
        <f>VLOOKUP(C241,товар!$B$3:$D$435,3,FALSE)</f>
        <v>Карат</v>
      </c>
      <c r="N241" s="67">
        <f t="shared" si="20"/>
        <v>326.5</v>
      </c>
      <c r="O241" s="54">
        <f>VLOOKUP(I241,клиенты!B236:$H$419,5,FALSE)</f>
        <v>44939</v>
      </c>
      <c r="P241">
        <f t="shared" si="18"/>
        <v>-6</v>
      </c>
      <c r="Q241" s="72" t="str">
        <f>VLOOKUP(I241,клиенты!$B$3:$J$419,7,FALSE)</f>
        <v>Россия</v>
      </c>
    </row>
    <row r="242" spans="2:17" ht="16.5" thickTop="1" thickBot="1" x14ac:dyDescent="0.3">
      <c r="B242" s="43">
        <v>253</v>
      </c>
      <c r="C242" s="20">
        <v>34</v>
      </c>
      <c r="D242" s="20">
        <v>366</v>
      </c>
      <c r="E242" s="20">
        <v>4</v>
      </c>
      <c r="F242" s="20">
        <v>1464</v>
      </c>
      <c r="G242" s="51">
        <v>45264</v>
      </c>
      <c r="H242" s="20" t="s">
        <v>14</v>
      </c>
      <c r="I242" s="20">
        <v>259</v>
      </c>
      <c r="J242" s="38" t="str">
        <f>VLOOKUP(C242,товар!$B$3:$D$435,2,FALSE)</f>
        <v>Крупа</v>
      </c>
      <c r="K242" s="112">
        <f t="shared" si="22"/>
        <v>252.22222222222223</v>
      </c>
      <c r="L242" s="40">
        <f t="shared" si="19"/>
        <v>0.45110132158590299</v>
      </c>
      <c r="M242" s="39" t="str">
        <f>VLOOKUP(C242,товар!$B$3:$D$435,3,FALSE)</f>
        <v>Ярмарка</v>
      </c>
      <c r="N242" s="67">
        <f t="shared" si="20"/>
        <v>252.09090909090909</v>
      </c>
      <c r="O242" s="54" t="e">
        <f>VLOOKUP(I242,клиенты!B237:$H$419,5,FALSE)</f>
        <v>#N/A</v>
      </c>
      <c r="P242" t="e">
        <f t="shared" si="18"/>
        <v>#N/A</v>
      </c>
      <c r="Q242" s="72" t="str">
        <f>VLOOKUP(I242,клиенты!$B$3:$J$419,7,FALSE)</f>
        <v>Россия</v>
      </c>
    </row>
    <row r="243" spans="2:17" ht="16.5" thickTop="1" thickBot="1" x14ac:dyDescent="0.3">
      <c r="B243" s="44">
        <v>254</v>
      </c>
      <c r="C243" s="22">
        <v>296</v>
      </c>
      <c r="D243" s="22">
        <v>210</v>
      </c>
      <c r="E243" s="22">
        <v>1</v>
      </c>
      <c r="F243" s="22">
        <v>210</v>
      </c>
      <c r="G243" s="52">
        <v>45010</v>
      </c>
      <c r="H243" s="22" t="s">
        <v>9</v>
      </c>
      <c r="I243" s="22">
        <v>255</v>
      </c>
      <c r="J243" s="37" t="str">
        <f>VLOOKUP(C243,товар!$B$3:$D$435,2,FALSE)</f>
        <v>Крупа</v>
      </c>
      <c r="K243" s="112">
        <f t="shared" si="22"/>
        <v>272.40740740740739</v>
      </c>
      <c r="L243" s="40">
        <f t="shared" si="19"/>
        <v>-0.2290958531611148</v>
      </c>
      <c r="M243" s="33" t="str">
        <f>VLOOKUP(C243,товар!$B$3:$D$435,3,FALSE)</f>
        <v>Мистраль</v>
      </c>
      <c r="N243" s="67">
        <f t="shared" si="20"/>
        <v>250.30769230769232</v>
      </c>
      <c r="O243" s="54">
        <f>VLOOKUP(I243,клиенты!B238:$H$419,5,FALSE)</f>
        <v>44907</v>
      </c>
      <c r="P243">
        <f t="shared" si="18"/>
        <v>103</v>
      </c>
      <c r="Q243" s="72" t="str">
        <f>VLOOKUP(I243,клиенты!$B$3:$J$419,7,FALSE)</f>
        <v>Узбекистан</v>
      </c>
    </row>
    <row r="244" spans="2:17" ht="16.5" thickTop="1" thickBot="1" x14ac:dyDescent="0.3">
      <c r="B244" s="43">
        <v>255</v>
      </c>
      <c r="C244" s="20">
        <v>116</v>
      </c>
      <c r="D244" s="20">
        <v>379</v>
      </c>
      <c r="E244" s="20">
        <v>4</v>
      </c>
      <c r="F244" s="20">
        <v>1516</v>
      </c>
      <c r="G244" s="51">
        <v>45261</v>
      </c>
      <c r="H244" s="20" t="s">
        <v>22</v>
      </c>
      <c r="I244" s="20">
        <v>405</v>
      </c>
      <c r="J244" s="38" t="str">
        <f>VLOOKUP(C244,товар!$B$3:$D$435,2,FALSE)</f>
        <v>Соль</v>
      </c>
      <c r="K244" s="112">
        <f t="shared" si="22"/>
        <v>259.17073170731709</v>
      </c>
      <c r="L244" s="40">
        <f t="shared" si="19"/>
        <v>0.46235648409561447</v>
      </c>
      <c r="M244" s="39" t="str">
        <f>VLOOKUP(C244,товар!$B$3:$D$435,3,FALSE)</f>
        <v>Экстра</v>
      </c>
      <c r="N244" s="67">
        <f t="shared" si="20"/>
        <v>337.58333333333331</v>
      </c>
      <c r="O244" s="54" t="e">
        <f>VLOOKUP(I244,клиенты!B239:$H$419,5,FALSE)</f>
        <v>#N/A</v>
      </c>
      <c r="P244" t="e">
        <f t="shared" si="18"/>
        <v>#N/A</v>
      </c>
      <c r="Q244" s="72" t="str">
        <f>VLOOKUP(I244,клиенты!$B$3:$J$419,7,FALSE)</f>
        <v>Узбекистан</v>
      </c>
    </row>
    <row r="245" spans="2:17" ht="16.5" thickTop="1" thickBot="1" x14ac:dyDescent="0.3">
      <c r="B245" s="44">
        <v>256</v>
      </c>
      <c r="C245" s="22">
        <v>117</v>
      </c>
      <c r="D245" s="22">
        <v>102</v>
      </c>
      <c r="E245" s="22">
        <v>4</v>
      </c>
      <c r="F245" s="22">
        <v>408</v>
      </c>
      <c r="G245" s="52">
        <v>45329</v>
      </c>
      <c r="H245" s="22" t="s">
        <v>24</v>
      </c>
      <c r="I245" s="22">
        <v>376</v>
      </c>
      <c r="J245" s="37" t="str">
        <f>VLOOKUP(C245,товар!$B$3:$D$435,2,FALSE)</f>
        <v>Макароны</v>
      </c>
      <c r="K245" s="112">
        <f t="shared" si="22"/>
        <v>297.41666666666669</v>
      </c>
      <c r="L245" s="40">
        <f t="shared" si="19"/>
        <v>-0.65704679181843662</v>
      </c>
      <c r="M245" s="33" t="str">
        <f>VLOOKUP(C245,товар!$B$3:$D$435,3,FALSE)</f>
        <v>Роллтон</v>
      </c>
      <c r="N245" s="67">
        <f t="shared" si="20"/>
        <v>235.55555555555554</v>
      </c>
      <c r="O245" s="54" t="e">
        <f>VLOOKUP(I245,клиенты!B240:$H$419,5,FALSE)</f>
        <v>#N/A</v>
      </c>
      <c r="P245" t="e">
        <f t="shared" si="18"/>
        <v>#N/A</v>
      </c>
      <c r="Q245" s="72" t="str">
        <f>VLOOKUP(I245,клиенты!$B$3:$J$419,7,FALSE)</f>
        <v>Россия</v>
      </c>
    </row>
    <row r="246" spans="2:17" ht="16.5" thickTop="1" thickBot="1" x14ac:dyDescent="0.3">
      <c r="B246" s="43">
        <v>257</v>
      </c>
      <c r="C246" s="20">
        <v>239</v>
      </c>
      <c r="D246" s="20">
        <v>380</v>
      </c>
      <c r="E246" s="20">
        <v>5</v>
      </c>
      <c r="F246" s="20">
        <v>1900</v>
      </c>
      <c r="G246" s="51">
        <v>45129</v>
      </c>
      <c r="H246" s="20" t="s">
        <v>8</v>
      </c>
      <c r="I246" s="20">
        <v>489</v>
      </c>
      <c r="J246" s="38" t="str">
        <f>VLOOKUP(C246,товар!$B$3:$D$435,2,FALSE)</f>
        <v>Йогурт</v>
      </c>
      <c r="K246" s="112">
        <f t="shared" si="22"/>
        <v>283.28205128205127</v>
      </c>
      <c r="L246" s="40">
        <f t="shared" si="19"/>
        <v>0.3414192614047793</v>
      </c>
      <c r="M246" s="39" t="str">
        <f>VLOOKUP(C246,товар!$B$3:$D$435,3,FALSE)</f>
        <v>Эрманн</v>
      </c>
      <c r="N246" s="67">
        <f t="shared" si="20"/>
        <v>258.4736842105263</v>
      </c>
      <c r="O246" s="54">
        <f>VLOOKUP(I246,клиенты!B241:$H$419,5,FALSE)</f>
        <v>44942</v>
      </c>
      <c r="P246">
        <f t="shared" ref="P246:P309" si="23">G246-O246</f>
        <v>187</v>
      </c>
      <c r="Q246" s="72" t="str">
        <f>VLOOKUP(I246,клиенты!$B$3:$J$419,7,FALSE)</f>
        <v>Россия</v>
      </c>
    </row>
    <row r="247" spans="2:17" ht="16.5" thickTop="1" thickBot="1" x14ac:dyDescent="0.3">
      <c r="B247" s="44">
        <v>258</v>
      </c>
      <c r="C247" s="22">
        <v>201</v>
      </c>
      <c r="D247" s="22">
        <v>355</v>
      </c>
      <c r="E247" s="22">
        <v>5</v>
      </c>
      <c r="F247" s="22">
        <v>1775</v>
      </c>
      <c r="G247" s="52">
        <v>45343</v>
      </c>
      <c r="H247" s="22" t="s">
        <v>19</v>
      </c>
      <c r="I247" s="22">
        <v>483</v>
      </c>
      <c r="J247" s="37" t="str">
        <f>VLOOKUP(C247,товар!$B$3:$D$435,2,FALSE)</f>
        <v>Печенье</v>
      </c>
      <c r="K247" s="112">
        <f t="shared" si="22"/>
        <v>214.52777777777777</v>
      </c>
      <c r="L247" s="40">
        <f t="shared" ref="L247:L310" si="24">IFERROR(D247/K247-1, "Ошибка")</f>
        <v>0.65479735853942778</v>
      </c>
      <c r="M247" s="33" t="str">
        <f>VLOOKUP(C247,товар!$B$3:$D$435,3,FALSE)</f>
        <v>Белогорье</v>
      </c>
      <c r="N247" s="67">
        <f t="shared" si="20"/>
        <v>249.5</v>
      </c>
      <c r="O247" s="54" t="e">
        <f>VLOOKUP(I247,клиенты!B242:$H$419,5,FALSE)</f>
        <v>#N/A</v>
      </c>
      <c r="P247" t="e">
        <f t="shared" si="23"/>
        <v>#N/A</v>
      </c>
      <c r="Q247" s="72" t="str">
        <f>VLOOKUP(I247,клиенты!$B$3:$J$419,7,FALSE)</f>
        <v>Таджикистан</v>
      </c>
    </row>
    <row r="248" spans="2:17" ht="16.5" thickTop="1" thickBot="1" x14ac:dyDescent="0.3">
      <c r="B248" s="43">
        <v>259</v>
      </c>
      <c r="C248" s="20">
        <v>377</v>
      </c>
      <c r="D248" s="20">
        <v>403</v>
      </c>
      <c r="E248" s="20">
        <v>4</v>
      </c>
      <c r="F248" s="20">
        <v>1612</v>
      </c>
      <c r="G248" s="51">
        <v>45337</v>
      </c>
      <c r="H248" s="20" t="s">
        <v>24</v>
      </c>
      <c r="I248" s="20">
        <v>107</v>
      </c>
      <c r="J248" s="38" t="str">
        <f>VLOOKUP(C248,товар!$B$3:$D$435,2,FALSE)</f>
        <v>Колбаса</v>
      </c>
      <c r="K248" s="112">
        <f t="shared" si="22"/>
        <v>305.25</v>
      </c>
      <c r="L248" s="40">
        <f t="shared" si="24"/>
        <v>0.32022932022932027</v>
      </c>
      <c r="M248" s="39" t="str">
        <f>VLOOKUP(C248,товар!$B$3:$D$435,3,FALSE)</f>
        <v>Окраина</v>
      </c>
      <c r="N248" s="67">
        <f t="shared" si="20"/>
        <v>273.58333333333331</v>
      </c>
      <c r="O248" s="54" t="e">
        <f>VLOOKUP(I248,клиенты!B243:$H$419,5,FALSE)</f>
        <v>#N/A</v>
      </c>
      <c r="P248" t="e">
        <f t="shared" si="23"/>
        <v>#N/A</v>
      </c>
      <c r="Q248" s="72" t="str">
        <f>VLOOKUP(I248,клиенты!$B$3:$J$419,7,FALSE)</f>
        <v>Беларусь</v>
      </c>
    </row>
    <row r="249" spans="2:17" ht="16.5" thickTop="1" thickBot="1" x14ac:dyDescent="0.3">
      <c r="B249" s="44">
        <v>260</v>
      </c>
      <c r="C249" s="22">
        <v>485</v>
      </c>
      <c r="D249" s="22">
        <v>101</v>
      </c>
      <c r="E249" s="22">
        <v>1</v>
      </c>
      <c r="F249" s="22">
        <v>101</v>
      </c>
      <c r="G249" s="52">
        <v>45331</v>
      </c>
      <c r="H249" s="22" t="s">
        <v>21</v>
      </c>
      <c r="I249" s="22">
        <v>51</v>
      </c>
      <c r="J249" s="37" t="str">
        <f>VLOOKUP(C249,товар!$B$3:$D$435,2,FALSE)</f>
        <v>Макароны</v>
      </c>
      <c r="K249" s="112">
        <f t="shared" si="22"/>
        <v>269.01666666666665</v>
      </c>
      <c r="L249" s="40">
        <f t="shared" si="24"/>
        <v>-0.62455857753546873</v>
      </c>
      <c r="M249" s="33" t="str">
        <f>VLOOKUP(C249,товар!$B$3:$D$435,3,FALSE)</f>
        <v>Борилла</v>
      </c>
      <c r="N249" s="67">
        <f t="shared" si="20"/>
        <v>240.88888888888889</v>
      </c>
      <c r="O249" s="54" t="e">
        <f>VLOOKUP(I249,клиенты!B244:$H$419,5,FALSE)</f>
        <v>#N/A</v>
      </c>
      <c r="P249" t="e">
        <f t="shared" si="23"/>
        <v>#N/A</v>
      </c>
      <c r="Q249" s="72" t="str">
        <f>VLOOKUP(I249,клиенты!$B$3:$J$419,7,FALSE)</f>
        <v>Россия</v>
      </c>
    </row>
    <row r="250" spans="2:17" ht="16.5" thickTop="1" thickBot="1" x14ac:dyDescent="0.3">
      <c r="B250" s="43">
        <v>261</v>
      </c>
      <c r="C250" s="20">
        <v>251</v>
      </c>
      <c r="D250" s="20">
        <v>294</v>
      </c>
      <c r="E250" s="20">
        <v>1</v>
      </c>
      <c r="F250" s="20">
        <v>294</v>
      </c>
      <c r="G250" s="51">
        <v>45082</v>
      </c>
      <c r="H250" s="20" t="s">
        <v>12</v>
      </c>
      <c r="I250" s="20">
        <v>47</v>
      </c>
      <c r="J250" s="38" t="str">
        <f>VLOOKUP(C250,товар!$B$3:$D$435,2,FALSE)</f>
        <v>Овощи</v>
      </c>
      <c r="K250" s="112">
        <f t="shared" si="22"/>
        <v>290.09375</v>
      </c>
      <c r="L250" s="40">
        <f t="shared" si="24"/>
        <v>1.3465474523322252E-2</v>
      </c>
      <c r="M250" s="39" t="str">
        <f>VLOOKUP(C250,товар!$B$3:$D$435,3,FALSE)</f>
        <v>Гавриш</v>
      </c>
      <c r="N250" s="67">
        <f t="shared" si="20"/>
        <v>247.66666666666666</v>
      </c>
      <c r="O250" s="54" t="e">
        <f>VLOOKUP(I250,клиенты!B245:$H$419,5,FALSE)</f>
        <v>#N/A</v>
      </c>
      <c r="P250" t="e">
        <f t="shared" si="23"/>
        <v>#N/A</v>
      </c>
      <c r="Q250" s="72" t="str">
        <f>VLOOKUP(I250,клиенты!$B$3:$J$419,7,FALSE)</f>
        <v>Таджикистан</v>
      </c>
    </row>
    <row r="251" spans="2:17" ht="16.5" thickTop="1" thickBot="1" x14ac:dyDescent="0.3">
      <c r="B251" s="44">
        <v>262</v>
      </c>
      <c r="C251" s="22">
        <v>409</v>
      </c>
      <c r="D251" s="22">
        <v>299</v>
      </c>
      <c r="E251" s="22">
        <v>1</v>
      </c>
      <c r="F251" s="22">
        <v>299</v>
      </c>
      <c r="G251" s="52">
        <v>45361</v>
      </c>
      <c r="H251" s="22" t="s">
        <v>10</v>
      </c>
      <c r="I251" s="22">
        <v>411</v>
      </c>
      <c r="J251" s="37" t="str">
        <f>VLOOKUP(C251,товар!$B$3:$D$435,2,FALSE)</f>
        <v>Фрукты</v>
      </c>
      <c r="K251" s="112">
        <f t="shared" si="22"/>
        <v>285.79411764705884</v>
      </c>
      <c r="L251" s="40">
        <f t="shared" si="24"/>
        <v>4.6207677266645986E-2</v>
      </c>
      <c r="M251" s="33" t="str">
        <f>VLOOKUP(C251,товар!$B$3:$D$435,3,FALSE)</f>
        <v>Фруктовый Рай</v>
      </c>
      <c r="N251" s="67">
        <f t="shared" si="20"/>
        <v>258.30769230769232</v>
      </c>
      <c r="O251" s="54">
        <f>VLOOKUP(I251,клиенты!B246:$H$419,5,FALSE)</f>
        <v>44912</v>
      </c>
      <c r="P251">
        <f t="shared" si="23"/>
        <v>449</v>
      </c>
      <c r="Q251" s="72" t="str">
        <f>VLOOKUP(I251,клиенты!$B$3:$J$419,7,FALSE)</f>
        <v>Россия</v>
      </c>
    </row>
    <row r="252" spans="2:17" ht="16.5" thickTop="1" thickBot="1" x14ac:dyDescent="0.3">
      <c r="B252" s="43">
        <v>263</v>
      </c>
      <c r="C252" s="20">
        <v>422</v>
      </c>
      <c r="D252" s="20">
        <v>349</v>
      </c>
      <c r="E252" s="20">
        <v>2</v>
      </c>
      <c r="F252" s="20">
        <v>698</v>
      </c>
      <c r="G252" s="51">
        <v>45045</v>
      </c>
      <c r="H252" s="20" t="s">
        <v>18</v>
      </c>
      <c r="I252" s="20">
        <v>160</v>
      </c>
      <c r="J252" s="38" t="str">
        <f>VLOOKUP(C252,товар!$B$3:$D$435,2,FALSE)</f>
        <v>Кофе</v>
      </c>
      <c r="K252" s="112">
        <f t="shared" si="22"/>
        <v>292.15151515151513</v>
      </c>
      <c r="L252" s="40">
        <f t="shared" si="24"/>
        <v>0.19458562389793599</v>
      </c>
      <c r="M252" s="39" t="str">
        <f>VLOOKUP(C252,товар!$B$3:$D$435,3,FALSE)</f>
        <v>Nescafe</v>
      </c>
      <c r="N252" s="67">
        <f t="shared" si="20"/>
        <v>256.89999999999998</v>
      </c>
      <c r="O252" s="54">
        <f>VLOOKUP(I252,клиенты!B247:$H$419,5,FALSE)</f>
        <v>44777</v>
      </c>
      <c r="P252">
        <f t="shared" si="23"/>
        <v>268</v>
      </c>
      <c r="Q252" s="72" t="str">
        <f>VLOOKUP(I252,клиенты!$B$3:$J$419,7,FALSE)</f>
        <v>Таджикистан</v>
      </c>
    </row>
    <row r="253" spans="2:17" ht="16.5" thickTop="1" thickBot="1" x14ac:dyDescent="0.3">
      <c r="B253" s="44">
        <v>264</v>
      </c>
      <c r="C253" s="22">
        <v>222</v>
      </c>
      <c r="D253" s="22">
        <v>500</v>
      </c>
      <c r="E253" s="22">
        <v>2</v>
      </c>
      <c r="F253" s="22">
        <v>1000</v>
      </c>
      <c r="G253" s="52">
        <v>45157</v>
      </c>
      <c r="H253" s="22" t="s">
        <v>26</v>
      </c>
      <c r="I253" s="22">
        <v>9</v>
      </c>
      <c r="J253" s="37" t="str">
        <f>VLOOKUP(C253,товар!$B$3:$D$435,2,FALSE)</f>
        <v>Молоко</v>
      </c>
      <c r="K253" s="112">
        <f t="shared" si="22"/>
        <v>245.71428571428572</v>
      </c>
      <c r="L253" s="40">
        <f t="shared" si="24"/>
        <v>1.0348837209302326</v>
      </c>
      <c r="M253" s="33" t="str">
        <f>VLOOKUP(C253,товар!$B$3:$D$435,3,FALSE)</f>
        <v>Простоквашино</v>
      </c>
      <c r="N253" s="67">
        <f t="shared" si="20"/>
        <v>318.81818181818181</v>
      </c>
      <c r="O253" s="54">
        <f>VLOOKUP(I253,клиенты!B248:$H$419,5,FALSE)</f>
        <v>44946</v>
      </c>
      <c r="P253">
        <f t="shared" si="23"/>
        <v>211</v>
      </c>
      <c r="Q253" s="72" t="str">
        <f>VLOOKUP(I253,клиенты!$B$3:$J$419,7,FALSE)</f>
        <v>Россия</v>
      </c>
    </row>
    <row r="254" spans="2:17" ht="16.5" thickTop="1" thickBot="1" x14ac:dyDescent="0.3">
      <c r="B254" s="43">
        <v>265</v>
      </c>
      <c r="C254" s="20">
        <v>497</v>
      </c>
      <c r="D254" s="20">
        <v>387</v>
      </c>
      <c r="E254" s="20">
        <v>2</v>
      </c>
      <c r="F254" s="20">
        <v>774</v>
      </c>
      <c r="G254" s="51">
        <v>44945</v>
      </c>
      <c r="H254" s="20" t="s">
        <v>15</v>
      </c>
      <c r="I254" s="20">
        <v>456</v>
      </c>
      <c r="J254" s="38" t="str">
        <f>VLOOKUP(C254,товар!$B$3:$D$435,2,FALSE)</f>
        <v>Конфеты</v>
      </c>
      <c r="K254" s="112">
        <f t="shared" si="22"/>
        <v>266.95348837209303</v>
      </c>
      <c r="L254" s="40">
        <f t="shared" si="24"/>
        <v>0.44969073961146444</v>
      </c>
      <c r="M254" s="39" t="str">
        <f>VLOOKUP(C254,товар!$B$3:$D$435,3,FALSE)</f>
        <v>Бабаевский</v>
      </c>
      <c r="N254" s="67">
        <f t="shared" si="20"/>
        <v>250.25925925925927</v>
      </c>
      <c r="O254" s="54">
        <f>VLOOKUP(I254,клиенты!B249:$H$419,5,FALSE)</f>
        <v>44947</v>
      </c>
      <c r="P254">
        <f t="shared" si="23"/>
        <v>-2</v>
      </c>
      <c r="Q254" s="72" t="str">
        <f>VLOOKUP(I254,клиенты!$B$3:$J$419,7,FALSE)</f>
        <v>Россия</v>
      </c>
    </row>
    <row r="255" spans="2:17" ht="16.5" thickTop="1" thickBot="1" x14ac:dyDescent="0.3">
      <c r="B255" s="44">
        <v>266</v>
      </c>
      <c r="C255" s="22">
        <v>217</v>
      </c>
      <c r="D255" s="22">
        <v>412</v>
      </c>
      <c r="E255" s="22">
        <v>2</v>
      </c>
      <c r="F255" s="22">
        <v>824</v>
      </c>
      <c r="G255" s="52">
        <v>45174</v>
      </c>
      <c r="H255" s="22" t="s">
        <v>19</v>
      </c>
      <c r="I255" s="22">
        <v>110</v>
      </c>
      <c r="J255" s="37" t="str">
        <f>VLOOKUP(C255,товар!$B$3:$D$435,2,FALSE)</f>
        <v>Мясо</v>
      </c>
      <c r="K255" s="112">
        <f t="shared" si="22"/>
        <v>233.41304347826087</v>
      </c>
      <c r="L255" s="40">
        <f t="shared" si="24"/>
        <v>0.76511129738288153</v>
      </c>
      <c r="M255" s="33" t="str">
        <f>VLOOKUP(C255,товар!$B$3:$D$435,3,FALSE)</f>
        <v>Агрокомплекс</v>
      </c>
      <c r="N255" s="67">
        <f t="shared" si="20"/>
        <v>311.2</v>
      </c>
      <c r="O255" s="54" t="e">
        <f>VLOOKUP(I255,клиенты!B250:$H$419,5,FALSE)</f>
        <v>#N/A</v>
      </c>
      <c r="P255" t="e">
        <f t="shared" si="23"/>
        <v>#N/A</v>
      </c>
      <c r="Q255" s="72" t="str">
        <f>VLOOKUP(I255,клиенты!$B$3:$J$419,7,FALSE)</f>
        <v>Украина</v>
      </c>
    </row>
    <row r="256" spans="2:17" ht="16.5" thickTop="1" thickBot="1" x14ac:dyDescent="0.3">
      <c r="B256" s="43">
        <v>267</v>
      </c>
      <c r="C256" s="20">
        <v>351</v>
      </c>
      <c r="D256" s="20">
        <v>155</v>
      </c>
      <c r="E256" s="20">
        <v>5</v>
      </c>
      <c r="F256" s="20">
        <v>775</v>
      </c>
      <c r="G256" s="51">
        <v>45189</v>
      </c>
      <c r="H256" s="20" t="s">
        <v>17</v>
      </c>
      <c r="I256" s="20">
        <v>216</v>
      </c>
      <c r="J256" s="38" t="str">
        <f>VLOOKUP(C256,товар!$B$3:$D$435,2,FALSE)</f>
        <v>Чипсы</v>
      </c>
      <c r="K256" s="112">
        <f t="shared" si="22"/>
        <v>292.55</v>
      </c>
      <c r="L256" s="40">
        <f t="shared" si="24"/>
        <v>-0.47017603828405408</v>
      </c>
      <c r="M256" s="39" t="str">
        <f>VLOOKUP(C256,товар!$B$3:$D$435,3,FALSE)</f>
        <v>Русская картошка</v>
      </c>
      <c r="N256" s="67">
        <f t="shared" si="20"/>
        <v>241.83333333333334</v>
      </c>
      <c r="O256" s="54">
        <f>VLOOKUP(I256,клиенты!B251:$H$419,5,FALSE)</f>
        <v>44949</v>
      </c>
      <c r="P256">
        <f t="shared" si="23"/>
        <v>240</v>
      </c>
      <c r="Q256" s="72" t="str">
        <f>VLOOKUP(I256,клиенты!$B$3:$J$419,7,FALSE)</f>
        <v>Беларусь</v>
      </c>
    </row>
    <row r="257" spans="2:17" ht="16.5" thickTop="1" thickBot="1" x14ac:dyDescent="0.3">
      <c r="B257" s="44">
        <v>268</v>
      </c>
      <c r="C257" s="22">
        <v>494</v>
      </c>
      <c r="D257" s="22">
        <v>214</v>
      </c>
      <c r="E257" s="22">
        <v>1</v>
      </c>
      <c r="F257" s="22">
        <v>214</v>
      </c>
      <c r="G257" s="52">
        <v>45029</v>
      </c>
      <c r="H257" s="22" t="s">
        <v>14</v>
      </c>
      <c r="I257" s="22">
        <v>424</v>
      </c>
      <c r="J257" s="37" t="str">
        <f>VLOOKUP(C257,товар!$B$3:$D$435,2,FALSE)</f>
        <v>Сыр</v>
      </c>
      <c r="K257" s="112">
        <f t="shared" si="22"/>
        <v>269.73913043478262</v>
      </c>
      <c r="L257" s="40">
        <f t="shared" si="24"/>
        <v>-0.20664087685364285</v>
      </c>
      <c r="M257" s="33" t="str">
        <f>VLOOKUP(C257,товар!$B$3:$D$435,3,FALSE)</f>
        <v>Сырная долина</v>
      </c>
      <c r="N257" s="67">
        <f t="shared" si="20"/>
        <v>272.625</v>
      </c>
      <c r="O257" s="54" t="e">
        <f>VLOOKUP(I257,клиенты!B252:$H$419,5,FALSE)</f>
        <v>#N/A</v>
      </c>
      <c r="P257" t="e">
        <f t="shared" si="23"/>
        <v>#N/A</v>
      </c>
      <c r="Q257" s="72" t="str">
        <f>VLOOKUP(I257,клиенты!$B$3:$J$419,7,FALSE)</f>
        <v>Таджикистан</v>
      </c>
    </row>
    <row r="258" spans="2:17" ht="16.5" thickTop="1" thickBot="1" x14ac:dyDescent="0.3">
      <c r="B258" s="43">
        <v>269</v>
      </c>
      <c r="C258" s="20">
        <v>464</v>
      </c>
      <c r="D258" s="20">
        <v>290</v>
      </c>
      <c r="E258" s="20">
        <v>3</v>
      </c>
      <c r="F258" s="20">
        <v>870</v>
      </c>
      <c r="G258" s="51">
        <v>45185</v>
      </c>
      <c r="H258" s="20" t="s">
        <v>22</v>
      </c>
      <c r="I258" s="20">
        <v>77</v>
      </c>
      <c r="J258" s="38" t="str">
        <f>VLOOKUP(C258,товар!$B$3:$D$435,2,FALSE)</f>
        <v>Сыр</v>
      </c>
      <c r="K258" s="112">
        <f t="shared" si="22"/>
        <v>276.58695652173913</v>
      </c>
      <c r="L258" s="40">
        <f t="shared" si="24"/>
        <v>4.8494851843118747E-2</v>
      </c>
      <c r="M258" s="39" t="str">
        <f>VLOOKUP(C258,товар!$B$3:$D$435,3,FALSE)</f>
        <v>Сырная долина</v>
      </c>
      <c r="N258" s="67">
        <f t="shared" si="20"/>
        <v>272.625</v>
      </c>
      <c r="O258" s="54">
        <f>VLOOKUP(I258,клиенты!B253:$H$419,5,FALSE)</f>
        <v>44950</v>
      </c>
      <c r="P258">
        <f t="shared" si="23"/>
        <v>235</v>
      </c>
      <c r="Q258" s="72" t="str">
        <f>VLOOKUP(I258,клиенты!$B$3:$J$419,7,FALSE)</f>
        <v>Россия</v>
      </c>
    </row>
    <row r="259" spans="2:17" ht="16.5" thickTop="1" thickBot="1" x14ac:dyDescent="0.3">
      <c r="B259" s="44">
        <v>270</v>
      </c>
      <c r="C259" s="22">
        <v>462</v>
      </c>
      <c r="D259" s="22">
        <v>271</v>
      </c>
      <c r="E259" s="22">
        <v>2</v>
      </c>
      <c r="F259" s="22">
        <v>542</v>
      </c>
      <c r="G259" s="52">
        <v>44976</v>
      </c>
      <c r="H259" s="22" t="s">
        <v>8</v>
      </c>
      <c r="I259" s="22">
        <v>192</v>
      </c>
      <c r="J259" s="37" t="str">
        <f>VLOOKUP(C259,товар!$B$3:$D$435,2,FALSE)</f>
        <v>Рис</v>
      </c>
      <c r="K259" s="112">
        <f t="shared" si="22"/>
        <v>289.86206896551727</v>
      </c>
      <c r="L259" s="40">
        <f t="shared" si="24"/>
        <v>-6.5072567213894872E-2</v>
      </c>
      <c r="M259" s="33" t="str">
        <f>VLOOKUP(C259,товар!$B$3:$D$435,3,FALSE)</f>
        <v>Белый Злат</v>
      </c>
      <c r="N259" s="67">
        <f t="shared" si="20"/>
        <v>269.70588235294116</v>
      </c>
      <c r="O259" s="54">
        <f>VLOOKUP(I259,клиенты!B254:$H$419,5,FALSE)</f>
        <v>44951</v>
      </c>
      <c r="P259">
        <f t="shared" si="23"/>
        <v>25</v>
      </c>
      <c r="Q259" s="72" t="str">
        <f>VLOOKUP(I259,клиенты!$B$3:$J$419,7,FALSE)</f>
        <v>Россия</v>
      </c>
    </row>
    <row r="260" spans="2:17" ht="16.5" thickTop="1" thickBot="1" x14ac:dyDescent="0.3">
      <c r="B260" s="43">
        <v>271</v>
      </c>
      <c r="C260" s="20">
        <v>102</v>
      </c>
      <c r="D260" s="20">
        <v>326</v>
      </c>
      <c r="E260" s="20">
        <v>2</v>
      </c>
      <c r="F260" s="20">
        <v>652</v>
      </c>
      <c r="G260" s="51">
        <v>45142</v>
      </c>
      <c r="H260" s="20" t="s">
        <v>24</v>
      </c>
      <c r="I260" s="20">
        <v>130</v>
      </c>
      <c r="J260" s="38" t="str">
        <f>VLOOKUP(C260,товар!$B$3:$D$435,2,FALSE)</f>
        <v>Печенье</v>
      </c>
      <c r="K260" s="112">
        <f t="shared" si="22"/>
        <v>255.58333333333334</v>
      </c>
      <c r="L260" s="40">
        <f t="shared" si="24"/>
        <v>0.27551353113791976</v>
      </c>
      <c r="M260" s="39" t="str">
        <f>VLOOKUP(C260,товар!$B$3:$D$435,3,FALSE)</f>
        <v>Белогорье</v>
      </c>
      <c r="N260" s="67">
        <f t="shared" ref="N260:N323" si="25">AVERAGEIFS($D$4:$D$989,$J$4:$J$989,J260,$M$4:$M$989,M260)</f>
        <v>249.5</v>
      </c>
      <c r="O260" s="54" t="e">
        <f>VLOOKUP(I260,клиенты!B255:$H$419,5,FALSE)</f>
        <v>#N/A</v>
      </c>
      <c r="P260" t="e">
        <f t="shared" si="23"/>
        <v>#N/A</v>
      </c>
      <c r="Q260" s="72" t="str">
        <f>VLOOKUP(I260,клиенты!$B$3:$J$419,7,FALSE)</f>
        <v>Узбекистан</v>
      </c>
    </row>
    <row r="261" spans="2:17" ht="16.5" thickTop="1" thickBot="1" x14ac:dyDescent="0.3">
      <c r="B261" s="44">
        <v>272</v>
      </c>
      <c r="C261" s="22">
        <v>345</v>
      </c>
      <c r="D261" s="22">
        <v>420</v>
      </c>
      <c r="E261" s="22">
        <v>2</v>
      </c>
      <c r="F261" s="22">
        <v>840</v>
      </c>
      <c r="G261" s="52">
        <v>45037</v>
      </c>
      <c r="H261" s="22" t="s">
        <v>19</v>
      </c>
      <c r="I261" s="22">
        <v>308</v>
      </c>
      <c r="J261" s="37" t="str">
        <f>VLOOKUP(C261,товар!$B$3:$D$435,2,FALSE)</f>
        <v>Конфеты</v>
      </c>
      <c r="K261" s="112">
        <f t="shared" si="22"/>
        <v>277.70731707317071</v>
      </c>
      <c r="L261" s="40">
        <f t="shared" si="24"/>
        <v>0.51238362901809253</v>
      </c>
      <c r="M261" s="33" t="str">
        <f>VLOOKUP(C261,товар!$B$3:$D$435,3,FALSE)</f>
        <v>Рот Фронт</v>
      </c>
      <c r="N261" s="67">
        <f t="shared" si="25"/>
        <v>294.55</v>
      </c>
      <c r="O261" s="54" t="e">
        <f>VLOOKUP(I261,клиенты!B256:$H$419,5,FALSE)</f>
        <v>#N/A</v>
      </c>
      <c r="P261" t="e">
        <f t="shared" si="23"/>
        <v>#N/A</v>
      </c>
      <c r="Q261" s="72" t="str">
        <f>VLOOKUP(I261,клиенты!$B$3:$J$419,7,FALSE)</f>
        <v>Узбекистан</v>
      </c>
    </row>
    <row r="262" spans="2:17" ht="16.5" thickTop="1" thickBot="1" x14ac:dyDescent="0.3">
      <c r="B262" s="43">
        <v>273</v>
      </c>
      <c r="C262" s="20">
        <v>445</v>
      </c>
      <c r="D262" s="20">
        <v>71</v>
      </c>
      <c r="E262" s="20">
        <v>4</v>
      </c>
      <c r="F262" s="20">
        <v>284</v>
      </c>
      <c r="G262" s="51">
        <v>45250</v>
      </c>
      <c r="H262" s="20" t="s">
        <v>25</v>
      </c>
      <c r="I262" s="20">
        <v>455</v>
      </c>
      <c r="J262" s="38" t="str">
        <f>VLOOKUP(C262,товар!$B$3:$D$435,2,FALSE)</f>
        <v>Сахар</v>
      </c>
      <c r="K262" s="112">
        <f t="shared" si="22"/>
        <v>264.59459459459458</v>
      </c>
      <c r="L262" s="40">
        <f t="shared" si="24"/>
        <v>-0.73166496424923388</v>
      </c>
      <c r="M262" s="39" t="str">
        <f>VLOOKUP(C262,товар!$B$3:$D$435,3,FALSE)</f>
        <v>Сладов</v>
      </c>
      <c r="N262" s="67">
        <f t="shared" si="25"/>
        <v>262.15384615384613</v>
      </c>
      <c r="O262" s="54" t="e">
        <f>VLOOKUP(I262,клиенты!B257:$H$419,5,FALSE)</f>
        <v>#N/A</v>
      </c>
      <c r="P262" t="e">
        <f t="shared" si="23"/>
        <v>#N/A</v>
      </c>
      <c r="Q262" s="72" t="e">
        <f>VLOOKUP(I262,клиенты!$B$3:$J$419,7,FALSE)</f>
        <v>#N/A</v>
      </c>
    </row>
    <row r="263" spans="2:17" ht="16.5" thickTop="1" thickBot="1" x14ac:dyDescent="0.3">
      <c r="B263" s="44">
        <v>274</v>
      </c>
      <c r="C263" s="22">
        <v>241</v>
      </c>
      <c r="D263" s="22">
        <v>400</v>
      </c>
      <c r="E263" s="22">
        <v>3</v>
      </c>
      <c r="F263" s="22">
        <v>1200</v>
      </c>
      <c r="G263" s="52">
        <v>45371</v>
      </c>
      <c r="H263" s="22" t="s">
        <v>25</v>
      </c>
      <c r="I263" s="22">
        <v>490</v>
      </c>
      <c r="J263" s="37" t="str">
        <f>VLOOKUP(C263,товар!$B$3:$D$435,2,FALSE)</f>
        <v>Колбаса</v>
      </c>
      <c r="K263" s="112">
        <f t="shared" si="22"/>
        <v>322</v>
      </c>
      <c r="L263" s="40">
        <f t="shared" si="24"/>
        <v>0.2422360248447204</v>
      </c>
      <c r="M263" s="33" t="str">
        <f>VLOOKUP(C263,товар!$B$3:$D$435,3,FALSE)</f>
        <v>Окраина</v>
      </c>
      <c r="N263" s="67">
        <f t="shared" si="25"/>
        <v>273.58333333333331</v>
      </c>
      <c r="O263" s="54" t="e">
        <f>VLOOKUP(I263,клиенты!B258:$H$419,5,FALSE)</f>
        <v>#N/A</v>
      </c>
      <c r="P263" t="e">
        <f t="shared" si="23"/>
        <v>#N/A</v>
      </c>
      <c r="Q263" s="72" t="str">
        <f>VLOOKUP(I263,клиенты!$B$3:$J$419,7,FALSE)</f>
        <v>Беларусь</v>
      </c>
    </row>
    <row r="264" spans="2:17" ht="16.5" thickTop="1" thickBot="1" x14ac:dyDescent="0.3">
      <c r="B264" s="43">
        <v>275</v>
      </c>
      <c r="C264" s="20">
        <v>258</v>
      </c>
      <c r="D264" s="20">
        <v>109</v>
      </c>
      <c r="E264" s="20">
        <v>2</v>
      </c>
      <c r="F264" s="20">
        <v>218</v>
      </c>
      <c r="G264" s="51">
        <v>45416</v>
      </c>
      <c r="H264" s="20" t="s">
        <v>10</v>
      </c>
      <c r="I264" s="20">
        <v>480</v>
      </c>
      <c r="J264" s="38" t="str">
        <f>VLOOKUP(C264,товар!$B$3:$D$435,2,FALSE)</f>
        <v>Рыба</v>
      </c>
      <c r="K264" s="112">
        <f t="shared" si="22"/>
        <v>223.13333333333333</v>
      </c>
      <c r="L264" s="40">
        <f t="shared" si="24"/>
        <v>-0.51150283836271293</v>
      </c>
      <c r="M264" s="39" t="str">
        <f>VLOOKUP(C264,товар!$B$3:$D$435,3,FALSE)</f>
        <v>Санта Бремор</v>
      </c>
      <c r="N264" s="67">
        <f t="shared" si="25"/>
        <v>216.4</v>
      </c>
      <c r="O264" s="54">
        <f>VLOOKUP(I264,клиенты!B259:$H$419,5,FALSE)</f>
        <v>44954</v>
      </c>
      <c r="P264">
        <f t="shared" si="23"/>
        <v>462</v>
      </c>
      <c r="Q264" s="72" t="str">
        <f>VLOOKUP(I264,клиенты!$B$3:$J$419,7,FALSE)</f>
        <v>Россия</v>
      </c>
    </row>
    <row r="265" spans="2:17" ht="16.5" thickTop="1" thickBot="1" x14ac:dyDescent="0.3">
      <c r="B265" s="44">
        <v>276</v>
      </c>
      <c r="C265" s="22">
        <v>376</v>
      </c>
      <c r="D265" s="22">
        <v>217</v>
      </c>
      <c r="E265" s="22">
        <v>1</v>
      </c>
      <c r="F265" s="22">
        <v>217</v>
      </c>
      <c r="G265" s="52">
        <v>45199</v>
      </c>
      <c r="H265" s="22" t="s">
        <v>12</v>
      </c>
      <c r="I265" s="22">
        <v>321</v>
      </c>
      <c r="J265" s="37" t="str">
        <f>VLOOKUP(C265,товар!$B$3:$D$435,2,FALSE)</f>
        <v>Конфеты</v>
      </c>
      <c r="K265" s="112">
        <f t="shared" si="22"/>
        <v>284.7560975609756</v>
      </c>
      <c r="L265" s="40">
        <f t="shared" si="24"/>
        <v>-0.23794432548179867</v>
      </c>
      <c r="M265" s="33" t="str">
        <f>VLOOKUP(C265,товар!$B$3:$D$435,3,FALSE)</f>
        <v>Красный Октябрь</v>
      </c>
      <c r="N265" s="67">
        <f t="shared" si="25"/>
        <v>273.625</v>
      </c>
      <c r="O265" s="54" t="e">
        <f>VLOOKUP(I265,клиенты!B260:$H$419,5,FALSE)</f>
        <v>#N/A</v>
      </c>
      <c r="P265" t="e">
        <f t="shared" si="23"/>
        <v>#N/A</v>
      </c>
      <c r="Q265" s="72" t="str">
        <f>VLOOKUP(I265,клиенты!$B$3:$J$419,7,FALSE)</f>
        <v>Россия</v>
      </c>
    </row>
    <row r="266" spans="2:17" ht="16.5" thickTop="1" thickBot="1" x14ac:dyDescent="0.3">
      <c r="B266" s="43">
        <v>277</v>
      </c>
      <c r="C266" s="20">
        <v>7</v>
      </c>
      <c r="D266" s="20">
        <v>104</v>
      </c>
      <c r="E266" s="20">
        <v>1</v>
      </c>
      <c r="F266" s="20">
        <v>104</v>
      </c>
      <c r="G266" s="51">
        <v>44989</v>
      </c>
      <c r="H266" s="20" t="s">
        <v>15</v>
      </c>
      <c r="I266" s="20">
        <v>496</v>
      </c>
      <c r="J266" s="38" t="str">
        <f>VLOOKUP(C266,товар!$B$3:$D$435,2,FALSE)</f>
        <v>Сыр</v>
      </c>
      <c r="K266" s="112">
        <f t="shared" si="22"/>
        <v>233.4</v>
      </c>
      <c r="L266" s="40">
        <f t="shared" si="24"/>
        <v>-0.55441302485004285</v>
      </c>
      <c r="M266" s="39" t="str">
        <f>VLOOKUP(C266,товар!$B$3:$D$435,3,FALSE)</f>
        <v>President</v>
      </c>
      <c r="N266" s="67">
        <f t="shared" si="25"/>
        <v>238.72222222222223</v>
      </c>
      <c r="O266" s="54" t="e">
        <f>VLOOKUP(I266,клиенты!B261:$H$419,5,FALSE)</f>
        <v>#N/A</v>
      </c>
      <c r="P266" t="e">
        <f t="shared" si="23"/>
        <v>#N/A</v>
      </c>
      <c r="Q266" s="72" t="str">
        <f>VLOOKUP(I266,клиенты!$B$3:$J$419,7,FALSE)</f>
        <v>Россия</v>
      </c>
    </row>
    <row r="267" spans="2:17" ht="16.5" thickTop="1" thickBot="1" x14ac:dyDescent="0.3">
      <c r="B267" s="44">
        <v>278</v>
      </c>
      <c r="C267" s="22">
        <v>428</v>
      </c>
      <c r="D267" s="22">
        <v>428</v>
      </c>
      <c r="E267" s="22">
        <v>4</v>
      </c>
      <c r="F267" s="22">
        <v>1712</v>
      </c>
      <c r="G267" s="52">
        <v>45123</v>
      </c>
      <c r="H267" s="22" t="s">
        <v>18</v>
      </c>
      <c r="I267" s="22">
        <v>203</v>
      </c>
      <c r="J267" s="37" t="str">
        <f>VLOOKUP(C267,товар!$B$3:$D$435,2,FALSE)</f>
        <v>Конфеты</v>
      </c>
      <c r="K267" s="112">
        <f t="shared" si="22"/>
        <v>263.82926829268291</v>
      </c>
      <c r="L267" s="40">
        <f t="shared" si="24"/>
        <v>0.62226125543126565</v>
      </c>
      <c r="M267" s="33" t="str">
        <f>VLOOKUP(C267,товар!$B$3:$D$435,3,FALSE)</f>
        <v>Бабаевский</v>
      </c>
      <c r="N267" s="67">
        <f t="shared" si="25"/>
        <v>250.25925925925927</v>
      </c>
      <c r="O267" s="54">
        <f>VLOOKUP(I267,клиенты!B262:$H$419,5,FALSE)</f>
        <v>44955</v>
      </c>
      <c r="P267">
        <f t="shared" si="23"/>
        <v>168</v>
      </c>
      <c r="Q267" s="72" t="str">
        <f>VLOOKUP(I267,клиенты!$B$3:$J$419,7,FALSE)</f>
        <v>Россия</v>
      </c>
    </row>
    <row r="268" spans="2:17" ht="16.5" thickTop="1" thickBot="1" x14ac:dyDescent="0.3">
      <c r="B268" s="43">
        <v>279</v>
      </c>
      <c r="C268" s="20">
        <v>216</v>
      </c>
      <c r="D268" s="20">
        <v>83</v>
      </c>
      <c r="E268" s="20">
        <v>3</v>
      </c>
      <c r="F268" s="20">
        <v>249</v>
      </c>
      <c r="G268" s="51">
        <v>45033</v>
      </c>
      <c r="H268" s="20" t="s">
        <v>17</v>
      </c>
      <c r="I268" s="20">
        <v>457</v>
      </c>
      <c r="J268" s="38" t="str">
        <f>VLOOKUP(C268,товар!$B$3:$D$435,2,FALSE)</f>
        <v>Кофе</v>
      </c>
      <c r="K268" s="112">
        <f t="shared" si="22"/>
        <v>299.30303030303031</v>
      </c>
      <c r="L268" s="40">
        <f t="shared" si="24"/>
        <v>-0.72268907563025209</v>
      </c>
      <c r="M268" s="39" t="str">
        <f>VLOOKUP(C268,товар!$B$3:$D$435,3,FALSE)</f>
        <v>Черная Карта</v>
      </c>
      <c r="N268" s="67">
        <f t="shared" si="25"/>
        <v>222.2</v>
      </c>
      <c r="O268" s="54" t="e">
        <f>VLOOKUP(I268,клиенты!B263:$H$419,5,FALSE)</f>
        <v>#N/A</v>
      </c>
      <c r="P268" t="e">
        <f t="shared" si="23"/>
        <v>#N/A</v>
      </c>
      <c r="Q268" s="72" t="str">
        <f>VLOOKUP(I268,клиенты!$B$3:$J$419,7,FALSE)</f>
        <v>Узбекистан</v>
      </c>
    </row>
    <row r="269" spans="2:17" ht="16.5" thickTop="1" thickBot="1" x14ac:dyDescent="0.3">
      <c r="B269" s="44">
        <v>280</v>
      </c>
      <c r="C269" s="22">
        <v>272</v>
      </c>
      <c r="D269" s="22">
        <v>113</v>
      </c>
      <c r="E269" s="22">
        <v>3</v>
      </c>
      <c r="F269" s="22">
        <v>339</v>
      </c>
      <c r="G269" s="52">
        <v>45019</v>
      </c>
      <c r="H269" s="22" t="s">
        <v>23</v>
      </c>
      <c r="I269" s="22">
        <v>21</v>
      </c>
      <c r="J269" s="37" t="str">
        <f>VLOOKUP(C269,товар!$B$3:$D$435,2,FALSE)</f>
        <v>Крупа</v>
      </c>
      <c r="K269" s="112">
        <f t="shared" si="22"/>
        <v>280.38461538461536</v>
      </c>
      <c r="L269" s="40">
        <f t="shared" si="24"/>
        <v>-0.59698216735253773</v>
      </c>
      <c r="M269" s="33" t="str">
        <f>VLOOKUP(C269,товар!$B$3:$D$435,3,FALSE)</f>
        <v>Ярмарка</v>
      </c>
      <c r="N269" s="67">
        <f t="shared" si="25"/>
        <v>252.09090909090909</v>
      </c>
      <c r="O269" s="54">
        <f>VLOOKUP(I269,клиенты!B264:$H$419,5,FALSE)</f>
        <v>44956</v>
      </c>
      <c r="P269">
        <f t="shared" si="23"/>
        <v>63</v>
      </c>
      <c r="Q269" s="72" t="str">
        <f>VLOOKUP(I269,клиенты!$B$3:$J$419,7,FALSE)</f>
        <v>Россия</v>
      </c>
    </row>
    <row r="270" spans="2:17" ht="16.5" thickTop="1" thickBot="1" x14ac:dyDescent="0.3">
      <c r="B270" s="43">
        <v>281</v>
      </c>
      <c r="C270" s="20">
        <v>236</v>
      </c>
      <c r="D270" s="20">
        <v>221</v>
      </c>
      <c r="E270" s="20">
        <v>4</v>
      </c>
      <c r="F270" s="20">
        <v>884</v>
      </c>
      <c r="G270" s="51">
        <v>45166</v>
      </c>
      <c r="H270" s="20" t="s">
        <v>19</v>
      </c>
      <c r="I270" s="20">
        <v>333</v>
      </c>
      <c r="J270" s="38" t="str">
        <f>VLOOKUP(C270,товар!$B$3:$D$435,2,FALSE)</f>
        <v>Печенье</v>
      </c>
      <c r="K270" s="112">
        <f t="shared" si="22"/>
        <v>273.37142857142857</v>
      </c>
      <c r="L270" s="40">
        <f t="shared" si="24"/>
        <v>-0.19157608695652173</v>
      </c>
      <c r="M270" s="39" t="str">
        <f>VLOOKUP(C270,товар!$B$3:$D$435,3,FALSE)</f>
        <v>Посиделкино</v>
      </c>
      <c r="N270" s="67">
        <f t="shared" si="25"/>
        <v>321.63636363636363</v>
      </c>
      <c r="O270" s="54" t="e">
        <f>VLOOKUP(I270,клиенты!B265:$H$419,5,FALSE)</f>
        <v>#N/A</v>
      </c>
      <c r="P270" t="e">
        <f t="shared" si="23"/>
        <v>#N/A</v>
      </c>
      <c r="Q270" s="72" t="str">
        <f>VLOOKUP(I270,клиенты!$B$3:$J$419,7,FALSE)</f>
        <v>Таджикистан</v>
      </c>
    </row>
    <row r="271" spans="2:17" ht="16.5" thickTop="1" thickBot="1" x14ac:dyDescent="0.3">
      <c r="B271" s="44">
        <v>282</v>
      </c>
      <c r="C271" s="22">
        <v>225</v>
      </c>
      <c r="D271" s="22">
        <v>114</v>
      </c>
      <c r="E271" s="22">
        <v>3</v>
      </c>
      <c r="F271" s="22">
        <v>342</v>
      </c>
      <c r="G271" s="52">
        <v>45126</v>
      </c>
      <c r="H271" s="22" t="s">
        <v>15</v>
      </c>
      <c r="I271" s="22">
        <v>405</v>
      </c>
      <c r="J271" s="37" t="str">
        <f>VLOOKUP(C271,товар!$B$3:$D$435,2,FALSE)</f>
        <v>Соль</v>
      </c>
      <c r="K271" s="112">
        <f t="shared" si="22"/>
        <v>272.56410256410254</v>
      </c>
      <c r="L271" s="40">
        <f t="shared" si="24"/>
        <v>-0.58174976481655682</v>
      </c>
      <c r="M271" s="33" t="str">
        <f>VLOOKUP(C271,товар!$B$3:$D$435,3,FALSE)</f>
        <v>Илецкая</v>
      </c>
      <c r="N271" s="67">
        <f t="shared" si="25"/>
        <v>238.16666666666666</v>
      </c>
      <c r="O271" s="54" t="e">
        <f>VLOOKUP(I271,клиенты!B266:$H$419,5,FALSE)</f>
        <v>#N/A</v>
      </c>
      <c r="P271" t="e">
        <f t="shared" si="23"/>
        <v>#N/A</v>
      </c>
      <c r="Q271" s="72" t="str">
        <f>VLOOKUP(I271,клиенты!$B$3:$J$419,7,FALSE)</f>
        <v>Узбекистан</v>
      </c>
    </row>
    <row r="272" spans="2:17" ht="16.5" thickTop="1" thickBot="1" x14ac:dyDescent="0.3">
      <c r="B272" s="43">
        <v>283</v>
      </c>
      <c r="C272" s="20">
        <v>167</v>
      </c>
      <c r="D272" s="20">
        <v>488</v>
      </c>
      <c r="E272" s="20">
        <v>3</v>
      </c>
      <c r="F272" s="20">
        <v>1464</v>
      </c>
      <c r="G272" s="51">
        <v>45164</v>
      </c>
      <c r="H272" s="20" t="s">
        <v>8</v>
      </c>
      <c r="I272" s="20">
        <v>32</v>
      </c>
      <c r="J272" s="38" t="str">
        <f>VLOOKUP(C272,товар!$B$3:$D$435,2,FALSE)</f>
        <v>Мясо</v>
      </c>
      <c r="K272" s="112">
        <f t="shared" si="22"/>
        <v>290.77272727272725</v>
      </c>
      <c r="L272" s="40">
        <f t="shared" si="24"/>
        <v>0.67828669688916698</v>
      </c>
      <c r="M272" s="39" t="str">
        <f>VLOOKUP(C272,товар!$B$3:$D$435,3,FALSE)</f>
        <v>Сава</v>
      </c>
      <c r="N272" s="67">
        <f t="shared" si="25"/>
        <v>217.46666666666667</v>
      </c>
      <c r="O272" s="54" t="e">
        <f>VLOOKUP(I272,клиенты!B267:$H$419,5,FALSE)</f>
        <v>#N/A</v>
      </c>
      <c r="P272" t="e">
        <f t="shared" si="23"/>
        <v>#N/A</v>
      </c>
      <c r="Q272" s="72" t="e">
        <f>VLOOKUP(I272,клиенты!$B$3:$J$419,7,FALSE)</f>
        <v>#N/A</v>
      </c>
    </row>
    <row r="273" spans="2:17" ht="16.5" thickTop="1" thickBot="1" x14ac:dyDescent="0.3">
      <c r="B273" s="44">
        <v>284</v>
      </c>
      <c r="C273" s="22">
        <v>467</v>
      </c>
      <c r="D273" s="22">
        <v>421</v>
      </c>
      <c r="E273" s="22">
        <v>5</v>
      </c>
      <c r="F273" s="22">
        <v>2105</v>
      </c>
      <c r="G273" s="52">
        <v>45070</v>
      </c>
      <c r="H273" s="22" t="s">
        <v>14</v>
      </c>
      <c r="I273" s="22">
        <v>334</v>
      </c>
      <c r="J273" s="37" t="str">
        <f>VLOOKUP(C273,товар!$B$3:$D$435,2,FALSE)</f>
        <v>Макароны</v>
      </c>
      <c r="K273" s="112">
        <f t="shared" si="22"/>
        <v>250.29310344827587</v>
      </c>
      <c r="L273" s="40">
        <f t="shared" si="24"/>
        <v>0.68202796721085623</v>
      </c>
      <c r="M273" s="33" t="str">
        <f>VLOOKUP(C273,товар!$B$3:$D$435,3,FALSE)</f>
        <v>Борилла</v>
      </c>
      <c r="N273" s="67">
        <f t="shared" si="25"/>
        <v>240.88888888888889</v>
      </c>
      <c r="O273" s="54">
        <f>VLOOKUP(I273,клиенты!B268:$H$419,5,FALSE)</f>
        <v>44787</v>
      </c>
      <c r="P273">
        <f t="shared" si="23"/>
        <v>283</v>
      </c>
      <c r="Q273" s="72" t="str">
        <f>VLOOKUP(I273,клиенты!$B$3:$J$419,7,FALSE)</f>
        <v>Россия</v>
      </c>
    </row>
    <row r="274" spans="2:17" ht="16.5" thickTop="1" thickBot="1" x14ac:dyDescent="0.3">
      <c r="B274" s="43">
        <v>285</v>
      </c>
      <c r="C274" s="20">
        <v>430</v>
      </c>
      <c r="D274" s="20">
        <v>380</v>
      </c>
      <c r="E274" s="20">
        <v>1</v>
      </c>
      <c r="F274" s="20">
        <v>380</v>
      </c>
      <c r="G274" s="51">
        <v>45391</v>
      </c>
      <c r="H274" s="20" t="s">
        <v>27</v>
      </c>
      <c r="I274" s="20">
        <v>449</v>
      </c>
      <c r="J274" s="38" t="str">
        <f>VLOOKUP(C274,товар!$B$3:$D$435,2,FALSE)</f>
        <v>Чай</v>
      </c>
      <c r="K274" s="112">
        <f t="shared" si="22"/>
        <v>263.53488372093022</v>
      </c>
      <c r="L274" s="40">
        <f t="shared" si="24"/>
        <v>0.4419343452170843</v>
      </c>
      <c r="M274" s="39" t="str">
        <f>VLOOKUP(C274,товар!$B$3:$D$435,3,FALSE)</f>
        <v>Ахмад</v>
      </c>
      <c r="N274" s="67">
        <f t="shared" si="25"/>
        <v>243.3</v>
      </c>
      <c r="O274" s="54">
        <f>VLOOKUP(I274,клиенты!B269:$H$419,5,FALSE)</f>
        <v>44815</v>
      </c>
      <c r="P274">
        <f t="shared" si="23"/>
        <v>576</v>
      </c>
      <c r="Q274" s="72" t="str">
        <f>VLOOKUP(I274,клиенты!$B$3:$J$419,7,FALSE)</f>
        <v>Россия</v>
      </c>
    </row>
    <row r="275" spans="2:17" ht="16.5" thickTop="1" thickBot="1" x14ac:dyDescent="0.3">
      <c r="B275" s="44">
        <v>286</v>
      </c>
      <c r="C275" s="22">
        <v>139</v>
      </c>
      <c r="D275" s="22">
        <v>232</v>
      </c>
      <c r="E275" s="22">
        <v>3</v>
      </c>
      <c r="F275" s="22">
        <v>696</v>
      </c>
      <c r="G275" s="52">
        <v>45197</v>
      </c>
      <c r="H275" s="22" t="s">
        <v>26</v>
      </c>
      <c r="I275" s="22">
        <v>302</v>
      </c>
      <c r="J275" s="37" t="str">
        <f>VLOOKUP(C275,товар!$B$3:$D$435,2,FALSE)</f>
        <v>Йогурт</v>
      </c>
      <c r="K275" s="112">
        <f t="shared" si="22"/>
        <v>259.94285714285712</v>
      </c>
      <c r="L275" s="40">
        <f t="shared" si="24"/>
        <v>-0.1074961530006594</v>
      </c>
      <c r="M275" s="33" t="str">
        <f>VLOOKUP(C275,товар!$B$3:$D$435,3,FALSE)</f>
        <v>Ростагроэкспорт</v>
      </c>
      <c r="N275" s="67">
        <f t="shared" si="25"/>
        <v>249.09090909090909</v>
      </c>
      <c r="O275" s="54" t="e">
        <f>VLOOKUP(I275,клиенты!B270:$H$419,5,FALSE)</f>
        <v>#N/A</v>
      </c>
      <c r="P275" t="e">
        <f t="shared" si="23"/>
        <v>#N/A</v>
      </c>
      <c r="Q275" s="72" t="str">
        <f>VLOOKUP(I275,клиенты!$B$3:$J$419,7,FALSE)</f>
        <v>Таджикистан</v>
      </c>
    </row>
    <row r="276" spans="2:17" ht="16.5" thickTop="1" thickBot="1" x14ac:dyDescent="0.3">
      <c r="B276" s="43">
        <v>287</v>
      </c>
      <c r="C276" s="20">
        <v>351</v>
      </c>
      <c r="D276" s="20">
        <v>93</v>
      </c>
      <c r="E276" s="20">
        <v>3</v>
      </c>
      <c r="F276" s="20">
        <v>279</v>
      </c>
      <c r="G276" s="51">
        <v>45392</v>
      </c>
      <c r="H276" s="20" t="s">
        <v>20</v>
      </c>
      <c r="I276" s="20">
        <v>341</v>
      </c>
      <c r="J276" s="38" t="str">
        <f>VLOOKUP(C276,товар!$B$3:$D$435,2,FALSE)</f>
        <v>Чипсы</v>
      </c>
      <c r="K276" s="112">
        <f t="shared" si="22"/>
        <v>286.5128205128205</v>
      </c>
      <c r="L276" s="40">
        <f t="shared" si="24"/>
        <v>-0.67540719527474491</v>
      </c>
      <c r="M276" s="39" t="str">
        <f>VLOOKUP(C276,товар!$B$3:$D$435,3,FALSE)</f>
        <v>Русская картошка</v>
      </c>
      <c r="N276" s="67">
        <f t="shared" si="25"/>
        <v>241.83333333333334</v>
      </c>
      <c r="O276" s="54" t="e">
        <f>VLOOKUP(I276,клиенты!B271:$H$419,5,FALSE)</f>
        <v>#N/A</v>
      </c>
      <c r="P276" t="e">
        <f t="shared" si="23"/>
        <v>#N/A</v>
      </c>
      <c r="Q276" s="72" t="str">
        <f>VLOOKUP(I276,клиенты!$B$3:$J$419,7,FALSE)</f>
        <v>Узбекистан</v>
      </c>
    </row>
    <row r="277" spans="2:17" ht="16.5" thickTop="1" thickBot="1" x14ac:dyDescent="0.3">
      <c r="B277" s="44">
        <v>288</v>
      </c>
      <c r="C277" s="22">
        <v>404</v>
      </c>
      <c r="D277" s="22">
        <v>136</v>
      </c>
      <c r="E277" s="22">
        <v>2</v>
      </c>
      <c r="F277" s="22">
        <v>272</v>
      </c>
      <c r="G277" s="52">
        <v>45287</v>
      </c>
      <c r="H277" s="22" t="s">
        <v>11</v>
      </c>
      <c r="I277" s="22">
        <v>62</v>
      </c>
      <c r="J277" s="37" t="str">
        <f>VLOOKUP(C277,товар!$B$3:$D$435,2,FALSE)</f>
        <v>Йогурт</v>
      </c>
      <c r="K277" s="112">
        <f t="shared" si="22"/>
        <v>273.94285714285712</v>
      </c>
      <c r="L277" s="40">
        <f t="shared" si="24"/>
        <v>-0.50354609929078009</v>
      </c>
      <c r="M277" s="33" t="str">
        <f>VLOOKUP(C277,товар!$B$3:$D$435,3,FALSE)</f>
        <v>Ростагроэкспорт</v>
      </c>
      <c r="N277" s="67">
        <f t="shared" si="25"/>
        <v>249.09090909090909</v>
      </c>
      <c r="O277" s="54">
        <f>VLOOKUP(I277,клиенты!B272:$H$419,5,FALSE)</f>
        <v>44922</v>
      </c>
      <c r="P277">
        <f t="shared" si="23"/>
        <v>365</v>
      </c>
      <c r="Q277" s="72" t="str">
        <f>VLOOKUP(I277,клиенты!$B$3:$J$419,7,FALSE)</f>
        <v>Узбекистан</v>
      </c>
    </row>
    <row r="278" spans="2:17" ht="16.5" thickTop="1" thickBot="1" x14ac:dyDescent="0.3">
      <c r="B278" s="43">
        <v>289</v>
      </c>
      <c r="C278" s="20">
        <v>237</v>
      </c>
      <c r="D278" s="20">
        <v>157</v>
      </c>
      <c r="E278" s="20">
        <v>5</v>
      </c>
      <c r="F278" s="20">
        <v>785</v>
      </c>
      <c r="G278" s="51">
        <v>44946</v>
      </c>
      <c r="H278" s="20" t="s">
        <v>24</v>
      </c>
      <c r="I278" s="20">
        <v>366</v>
      </c>
      <c r="J278" s="38" t="str">
        <f>VLOOKUP(C278,товар!$B$3:$D$435,2,FALSE)</f>
        <v>Конфеты</v>
      </c>
      <c r="K278" s="112">
        <f t="shared" si="22"/>
        <v>239.26829268292684</v>
      </c>
      <c r="L278" s="40">
        <f t="shared" si="24"/>
        <v>-0.34383282364933743</v>
      </c>
      <c r="M278" s="39" t="str">
        <f>VLOOKUP(C278,товар!$B$3:$D$435,3,FALSE)</f>
        <v>Рот Фронт</v>
      </c>
      <c r="N278" s="67">
        <f t="shared" si="25"/>
        <v>294.55</v>
      </c>
      <c r="O278" s="54" t="e">
        <f>VLOOKUP(I278,клиенты!B273:$H$419,5,FALSE)</f>
        <v>#N/A</v>
      </c>
      <c r="P278" t="e">
        <f t="shared" si="23"/>
        <v>#N/A</v>
      </c>
      <c r="Q278" s="72" t="str">
        <f>VLOOKUP(I278,клиенты!$B$3:$J$419,7,FALSE)</f>
        <v>Таджикистан</v>
      </c>
    </row>
    <row r="279" spans="2:17" ht="16.5" thickTop="1" thickBot="1" x14ac:dyDescent="0.3">
      <c r="B279" s="44">
        <v>290</v>
      </c>
      <c r="C279" s="22">
        <v>323</v>
      </c>
      <c r="D279" s="22">
        <v>363</v>
      </c>
      <c r="E279" s="22">
        <v>4</v>
      </c>
      <c r="F279" s="22">
        <v>1452</v>
      </c>
      <c r="G279" s="52">
        <v>45362</v>
      </c>
      <c r="H279" s="22" t="s">
        <v>15</v>
      </c>
      <c r="I279" s="22">
        <v>463</v>
      </c>
      <c r="J279" s="37" t="str">
        <f>VLOOKUP(C279,товар!$B$3:$D$435,2,FALSE)</f>
        <v>Рыба</v>
      </c>
      <c r="K279" s="112">
        <f t="shared" si="22"/>
        <v>285.93333333333334</v>
      </c>
      <c r="L279" s="40">
        <f t="shared" si="24"/>
        <v>0.26952669619958036</v>
      </c>
      <c r="M279" s="33" t="str">
        <f>VLOOKUP(C279,товар!$B$3:$D$435,3,FALSE)</f>
        <v>Меридиан</v>
      </c>
      <c r="N279" s="67">
        <f t="shared" si="25"/>
        <v>260.64705882352939</v>
      </c>
      <c r="O279" s="54" t="e">
        <f>VLOOKUP(I279,клиенты!B274:$H$419,5,FALSE)</f>
        <v>#N/A</v>
      </c>
      <c r="P279" t="e">
        <f t="shared" si="23"/>
        <v>#N/A</v>
      </c>
      <c r="Q279" s="72" t="str">
        <f>VLOOKUP(I279,клиенты!$B$3:$J$419,7,FALSE)</f>
        <v>Таджикистан</v>
      </c>
    </row>
    <row r="280" spans="2:17" ht="16.5" thickTop="1" thickBot="1" x14ac:dyDescent="0.3">
      <c r="B280" s="43">
        <v>291</v>
      </c>
      <c r="C280" s="20">
        <v>457</v>
      </c>
      <c r="D280" s="20">
        <v>289</v>
      </c>
      <c r="E280" s="20">
        <v>5</v>
      </c>
      <c r="F280" s="20">
        <v>1445</v>
      </c>
      <c r="G280" s="51">
        <v>45167</v>
      </c>
      <c r="H280" s="20" t="s">
        <v>24</v>
      </c>
      <c r="I280" s="20">
        <v>421</v>
      </c>
      <c r="J280" s="38" t="str">
        <f>VLOOKUP(C280,товар!$B$3:$D$435,2,FALSE)</f>
        <v>Сок</v>
      </c>
      <c r="K280" s="112">
        <f t="shared" si="22"/>
        <v>296.625</v>
      </c>
      <c r="L280" s="40">
        <f t="shared" si="24"/>
        <v>-2.5705857564264689E-2</v>
      </c>
      <c r="M280" s="39" t="str">
        <f>VLOOKUP(C280,товар!$B$3:$D$435,3,FALSE)</f>
        <v>Rich</v>
      </c>
      <c r="N280" s="67">
        <f t="shared" si="25"/>
        <v>272.25</v>
      </c>
      <c r="O280" s="54" t="e">
        <f>VLOOKUP(I280,клиенты!B275:$H$419,5,FALSE)</f>
        <v>#N/A</v>
      </c>
      <c r="P280" t="e">
        <f t="shared" si="23"/>
        <v>#N/A</v>
      </c>
      <c r="Q280" s="72" t="str">
        <f>VLOOKUP(I280,клиенты!$B$3:$J$419,7,FALSE)</f>
        <v>Россия</v>
      </c>
    </row>
    <row r="281" spans="2:17" ht="16.5" thickTop="1" thickBot="1" x14ac:dyDescent="0.3">
      <c r="B281" s="44">
        <v>292</v>
      </c>
      <c r="C281" s="22">
        <v>328</v>
      </c>
      <c r="D281" s="22">
        <v>448</v>
      </c>
      <c r="E281" s="22">
        <v>4</v>
      </c>
      <c r="F281" s="22">
        <v>1792</v>
      </c>
      <c r="G281" s="52">
        <v>45166</v>
      </c>
      <c r="H281" s="22" t="s">
        <v>18</v>
      </c>
      <c r="I281" s="22">
        <v>86</v>
      </c>
      <c r="J281" s="37" t="str">
        <f>VLOOKUP(C281,товар!$B$3:$D$435,2,FALSE)</f>
        <v>Чипсы</v>
      </c>
      <c r="K281" s="112">
        <f t="shared" si="22"/>
        <v>294.82051282051282</v>
      </c>
      <c r="L281" s="40">
        <f t="shared" si="24"/>
        <v>0.51956862062967479</v>
      </c>
      <c r="M281" s="33" t="str">
        <f>VLOOKUP(C281,товар!$B$3:$D$435,3,FALSE)</f>
        <v>Русская картошка</v>
      </c>
      <c r="N281" s="67">
        <f t="shared" si="25"/>
        <v>241.83333333333334</v>
      </c>
      <c r="O281" s="54" t="e">
        <f>VLOOKUP(I281,клиенты!B276:$H$419,5,FALSE)</f>
        <v>#N/A</v>
      </c>
      <c r="P281" t="e">
        <f t="shared" si="23"/>
        <v>#N/A</v>
      </c>
      <c r="Q281" s="72" t="e">
        <f>VLOOKUP(I281,клиенты!$B$3:$J$419,7,FALSE)</f>
        <v>#N/A</v>
      </c>
    </row>
    <row r="282" spans="2:17" ht="16.5" thickTop="1" thickBot="1" x14ac:dyDescent="0.3">
      <c r="B282" s="43">
        <v>293</v>
      </c>
      <c r="C282" s="20">
        <v>424</v>
      </c>
      <c r="D282" s="20">
        <v>226</v>
      </c>
      <c r="E282" s="20">
        <v>2</v>
      </c>
      <c r="F282" s="20">
        <v>452</v>
      </c>
      <c r="G282" s="51">
        <v>45108</v>
      </c>
      <c r="H282" s="20" t="s">
        <v>17</v>
      </c>
      <c r="I282" s="20">
        <v>397</v>
      </c>
      <c r="J282" s="38" t="str">
        <f>VLOOKUP(C282,товар!$B$3:$D$435,2,FALSE)</f>
        <v>Печенье</v>
      </c>
      <c r="K282" s="112">
        <f t="shared" si="22"/>
        <v>285.48571428571427</v>
      </c>
      <c r="L282" s="40">
        <f t="shared" si="24"/>
        <v>-0.20836669335468372</v>
      </c>
      <c r="M282" s="39" t="str">
        <f>VLOOKUP(C282,товар!$B$3:$D$435,3,FALSE)</f>
        <v>КДВ</v>
      </c>
      <c r="N282" s="67">
        <f t="shared" si="25"/>
        <v>323.07692307692309</v>
      </c>
      <c r="O282" s="54">
        <f>VLOOKUP(I282,клиенты!B277:$H$419,5,FALSE)</f>
        <v>44768</v>
      </c>
      <c r="P282">
        <f t="shared" si="23"/>
        <v>340</v>
      </c>
      <c r="Q282" s="72" t="str">
        <f>VLOOKUP(I282,клиенты!$B$3:$J$419,7,FALSE)</f>
        <v>Беларусь</v>
      </c>
    </row>
    <row r="283" spans="2:17" ht="16.5" thickTop="1" thickBot="1" x14ac:dyDescent="0.3">
      <c r="B283" s="44">
        <v>294</v>
      </c>
      <c r="C283" s="22">
        <v>86</v>
      </c>
      <c r="D283" s="22">
        <v>261</v>
      </c>
      <c r="E283" s="22">
        <v>5</v>
      </c>
      <c r="F283" s="22">
        <v>1305</v>
      </c>
      <c r="G283" s="52">
        <v>45001</v>
      </c>
      <c r="H283" s="22" t="s">
        <v>10</v>
      </c>
      <c r="I283" s="22">
        <v>319</v>
      </c>
      <c r="J283" s="37" t="str">
        <f>VLOOKUP(C283,товар!$B$3:$D$435,2,FALSE)</f>
        <v>Сахар</v>
      </c>
      <c r="K283" s="112">
        <f t="shared" si="22"/>
        <v>288.62857142857143</v>
      </c>
      <c r="L283" s="40">
        <f t="shared" si="24"/>
        <v>-9.572361908532967E-2</v>
      </c>
      <c r="M283" s="33" t="str">
        <f>VLOOKUP(C283,товар!$B$3:$D$435,3,FALSE)</f>
        <v>Русский сахар</v>
      </c>
      <c r="N283" s="67">
        <f t="shared" si="25"/>
        <v>293.41176470588238</v>
      </c>
      <c r="O283" s="54" t="e">
        <f>VLOOKUP(I283,клиенты!B278:$H$419,5,FALSE)</f>
        <v>#N/A</v>
      </c>
      <c r="P283" t="e">
        <f t="shared" si="23"/>
        <v>#N/A</v>
      </c>
      <c r="Q283" s="72" t="str">
        <f>VLOOKUP(I283,клиенты!$B$3:$J$419,7,FALSE)</f>
        <v>Узбекистан</v>
      </c>
    </row>
    <row r="284" spans="2:17" ht="16.5" thickTop="1" thickBot="1" x14ac:dyDescent="0.3">
      <c r="B284" s="43">
        <v>295</v>
      </c>
      <c r="C284" s="20">
        <v>17</v>
      </c>
      <c r="D284" s="20">
        <v>253</v>
      </c>
      <c r="E284" s="20">
        <v>3</v>
      </c>
      <c r="F284" s="20">
        <v>759</v>
      </c>
      <c r="G284" s="51">
        <v>45369</v>
      </c>
      <c r="H284" s="20" t="s">
        <v>23</v>
      </c>
      <c r="I284" s="20">
        <v>290</v>
      </c>
      <c r="J284" s="38" t="str">
        <f>VLOOKUP(C284,товар!$B$3:$D$435,2,FALSE)</f>
        <v>Кофе</v>
      </c>
      <c r="K284" s="112">
        <f t="shared" si="22"/>
        <v>281.5151515151515</v>
      </c>
      <c r="L284" s="40">
        <f t="shared" si="24"/>
        <v>-0.10129171151776095</v>
      </c>
      <c r="M284" s="39" t="str">
        <f>VLOOKUP(C284,товар!$B$3:$D$435,3,FALSE)</f>
        <v>Jacobs</v>
      </c>
      <c r="N284" s="67">
        <f t="shared" si="25"/>
        <v>276.21052631578948</v>
      </c>
      <c r="O284" s="54">
        <f>VLOOKUP(I284,клиенты!B279:$H$419,5,FALSE)</f>
        <v>44963</v>
      </c>
      <c r="P284">
        <f t="shared" si="23"/>
        <v>406</v>
      </c>
      <c r="Q284" s="72" t="str">
        <f>VLOOKUP(I284,клиенты!$B$3:$J$419,7,FALSE)</f>
        <v>Таджикистан</v>
      </c>
    </row>
    <row r="285" spans="2:17" ht="16.5" thickTop="1" thickBot="1" x14ac:dyDescent="0.3">
      <c r="B285" s="44">
        <v>296</v>
      </c>
      <c r="C285" s="22">
        <v>43</v>
      </c>
      <c r="D285" s="22">
        <v>457</v>
      </c>
      <c r="E285" s="22">
        <v>3</v>
      </c>
      <c r="F285" s="22">
        <v>1371</v>
      </c>
      <c r="G285" s="52">
        <v>44943</v>
      </c>
      <c r="H285" s="22" t="s">
        <v>16</v>
      </c>
      <c r="I285" s="22">
        <v>13</v>
      </c>
      <c r="J285" s="37" t="str">
        <f>VLOOKUP(C285,товар!$B$3:$D$435,2,FALSE)</f>
        <v>Печенье</v>
      </c>
      <c r="K285" s="112">
        <f t="shared" si="22"/>
        <v>287.14705882352939</v>
      </c>
      <c r="L285" s="40">
        <f t="shared" si="24"/>
        <v>0.59151900030728277</v>
      </c>
      <c r="M285" s="33" t="str">
        <f>VLOOKUP(C285,товар!$B$3:$D$435,3,FALSE)</f>
        <v>КДВ</v>
      </c>
      <c r="N285" s="67">
        <f t="shared" si="25"/>
        <v>323.07692307692309</v>
      </c>
      <c r="O285" s="54" t="e">
        <f>VLOOKUP(I285,клиенты!B280:$H$419,5,FALSE)</f>
        <v>#N/A</v>
      </c>
      <c r="P285" t="e">
        <f t="shared" si="23"/>
        <v>#N/A</v>
      </c>
      <c r="Q285" s="72" t="str">
        <f>VLOOKUP(I285,клиенты!$B$3:$J$419,7,FALSE)</f>
        <v>Таджикистан</v>
      </c>
    </row>
    <row r="286" spans="2:17" ht="16.5" thickTop="1" thickBot="1" x14ac:dyDescent="0.3">
      <c r="B286" s="43">
        <v>297</v>
      </c>
      <c r="C286" s="20">
        <v>5</v>
      </c>
      <c r="D286" s="20">
        <v>65</v>
      </c>
      <c r="E286" s="20">
        <v>5</v>
      </c>
      <c r="F286" s="20">
        <v>325</v>
      </c>
      <c r="G286" s="51">
        <v>45251</v>
      </c>
      <c r="H286" s="20" t="s">
        <v>22</v>
      </c>
      <c r="I286" s="20">
        <v>302</v>
      </c>
      <c r="J286" s="38" t="str">
        <f>VLOOKUP(C286,товар!$B$3:$D$435,2,FALSE)</f>
        <v>Макароны</v>
      </c>
      <c r="K286" s="112">
        <f t="shared" si="22"/>
        <v>290.625</v>
      </c>
      <c r="L286" s="40">
        <f t="shared" si="24"/>
        <v>-0.7763440860215054</v>
      </c>
      <c r="M286" s="39" t="str">
        <f>VLOOKUP(C286,товар!$B$3:$D$435,3,FALSE)</f>
        <v>Роллтон</v>
      </c>
      <c r="N286" s="67">
        <f t="shared" si="25"/>
        <v>235.55555555555554</v>
      </c>
      <c r="O286" s="54" t="e">
        <f>VLOOKUP(I286,клиенты!B281:$H$419,5,FALSE)</f>
        <v>#N/A</v>
      </c>
      <c r="P286" t="e">
        <f t="shared" si="23"/>
        <v>#N/A</v>
      </c>
      <c r="Q286" s="72" t="str">
        <f>VLOOKUP(I286,клиенты!$B$3:$J$419,7,FALSE)</f>
        <v>Таджикистан</v>
      </c>
    </row>
    <row r="287" spans="2:17" ht="16.5" thickTop="1" thickBot="1" x14ac:dyDescent="0.3">
      <c r="B287" s="44">
        <v>298</v>
      </c>
      <c r="C287" s="22">
        <v>298</v>
      </c>
      <c r="D287" s="22">
        <v>65</v>
      </c>
      <c r="E287" s="22">
        <v>1</v>
      </c>
      <c r="F287" s="22">
        <v>65</v>
      </c>
      <c r="G287" s="52">
        <v>44985</v>
      </c>
      <c r="H287" s="22" t="s">
        <v>27</v>
      </c>
      <c r="I287" s="22">
        <v>453</v>
      </c>
      <c r="J287" s="37" t="str">
        <f>VLOOKUP(C287,товар!$B$3:$D$435,2,FALSE)</f>
        <v>Крупа</v>
      </c>
      <c r="K287" s="112">
        <f t="shared" si="22"/>
        <v>239.08333333333334</v>
      </c>
      <c r="L287" s="40">
        <f t="shared" si="24"/>
        <v>-0.72812826768909034</v>
      </c>
      <c r="M287" s="33" t="str">
        <f>VLOOKUP(C287,товар!$B$3:$D$435,3,FALSE)</f>
        <v>Увелка</v>
      </c>
      <c r="N287" s="67">
        <f t="shared" si="25"/>
        <v>251.91666666666666</v>
      </c>
      <c r="O287" s="54" t="e">
        <f>VLOOKUP(I287,клиенты!B282:$H$419,5,FALSE)</f>
        <v>#N/A</v>
      </c>
      <c r="P287" t="e">
        <f t="shared" si="23"/>
        <v>#N/A</v>
      </c>
      <c r="Q287" s="72" t="str">
        <f>VLOOKUP(I287,клиенты!$B$3:$J$419,7,FALSE)</f>
        <v>Беларусь</v>
      </c>
    </row>
    <row r="288" spans="2:17" ht="16.5" thickTop="1" thickBot="1" x14ac:dyDescent="0.3">
      <c r="B288" s="43">
        <v>299</v>
      </c>
      <c r="C288" s="20">
        <v>436</v>
      </c>
      <c r="D288" s="20">
        <v>320</v>
      </c>
      <c r="E288" s="20">
        <v>3</v>
      </c>
      <c r="F288" s="20">
        <v>960</v>
      </c>
      <c r="G288" s="51">
        <v>45388</v>
      </c>
      <c r="H288" s="20" t="s">
        <v>21</v>
      </c>
      <c r="I288" s="20">
        <v>16</v>
      </c>
      <c r="J288" s="38" t="str">
        <f>VLOOKUP(C288,товар!$B$3:$D$435,2,FALSE)</f>
        <v>Овощи</v>
      </c>
      <c r="K288" s="112">
        <f t="shared" si="22"/>
        <v>297.03333333333336</v>
      </c>
      <c r="L288" s="40">
        <f t="shared" si="24"/>
        <v>7.7320166086858766E-2</v>
      </c>
      <c r="M288" s="39" t="str">
        <f>VLOOKUP(C288,товар!$B$3:$D$435,3,FALSE)</f>
        <v>Гавриш</v>
      </c>
      <c r="N288" s="67">
        <f t="shared" si="25"/>
        <v>247.66666666666666</v>
      </c>
      <c r="O288" s="54" t="e">
        <f>VLOOKUP(I288,клиенты!B283:$H$419,5,FALSE)</f>
        <v>#N/A</v>
      </c>
      <c r="P288" t="e">
        <f t="shared" si="23"/>
        <v>#N/A</v>
      </c>
      <c r="Q288" s="72" t="str">
        <f>VLOOKUP(I288,клиенты!$B$3:$J$419,7,FALSE)</f>
        <v>Беларусь</v>
      </c>
    </row>
    <row r="289" spans="2:17" ht="16.5" thickTop="1" thickBot="1" x14ac:dyDescent="0.3">
      <c r="B289" s="44">
        <v>300</v>
      </c>
      <c r="C289" s="22">
        <v>421</v>
      </c>
      <c r="D289" s="22">
        <v>145</v>
      </c>
      <c r="E289" s="22">
        <v>4</v>
      </c>
      <c r="F289" s="22">
        <v>580</v>
      </c>
      <c r="G289" s="52">
        <v>45323</v>
      </c>
      <c r="H289" s="22" t="s">
        <v>21</v>
      </c>
      <c r="I289" s="22">
        <v>120</v>
      </c>
      <c r="J289" s="37" t="str">
        <f>VLOOKUP(C289,товар!$B$3:$D$435,2,FALSE)</f>
        <v>Чай</v>
      </c>
      <c r="K289" s="112">
        <f t="shared" si="22"/>
        <v>303.13953488372096</v>
      </c>
      <c r="L289" s="40">
        <f t="shared" si="24"/>
        <v>-0.52167242040659767</v>
      </c>
      <c r="M289" s="33" t="str">
        <f>VLOOKUP(C289,товар!$B$3:$D$435,3,FALSE)</f>
        <v>Greenfield</v>
      </c>
      <c r="N289" s="67">
        <f t="shared" si="25"/>
        <v>301.25</v>
      </c>
      <c r="O289" s="54" t="e">
        <f>VLOOKUP(I289,клиенты!B284:$H$419,5,FALSE)</f>
        <v>#N/A</v>
      </c>
      <c r="P289" t="e">
        <f t="shared" si="23"/>
        <v>#N/A</v>
      </c>
      <c r="Q289" s="72" t="str">
        <f>VLOOKUP(I289,клиенты!$B$3:$J$419,7,FALSE)</f>
        <v>Таджикистан</v>
      </c>
    </row>
    <row r="290" spans="2:17" ht="16.5" thickTop="1" thickBot="1" x14ac:dyDescent="0.3">
      <c r="B290" s="43">
        <v>301</v>
      </c>
      <c r="C290" s="20">
        <v>223</v>
      </c>
      <c r="D290" s="20">
        <v>467</v>
      </c>
      <c r="E290" s="20">
        <v>5</v>
      </c>
      <c r="F290" s="20">
        <v>2335</v>
      </c>
      <c r="G290" s="51">
        <v>45310</v>
      </c>
      <c r="H290" s="20" t="s">
        <v>12</v>
      </c>
      <c r="I290" s="20">
        <v>295</v>
      </c>
      <c r="J290" s="38" t="str">
        <f>VLOOKUP(C290,товар!$B$3:$D$435,2,FALSE)</f>
        <v>Чай</v>
      </c>
      <c r="K290" s="112">
        <f t="shared" si="22"/>
        <v>295.97674418604652</v>
      </c>
      <c r="L290" s="40">
        <f t="shared" si="24"/>
        <v>0.57782666771430824</v>
      </c>
      <c r="M290" s="39" t="str">
        <f>VLOOKUP(C290,товар!$B$3:$D$435,3,FALSE)</f>
        <v>Greenfield</v>
      </c>
      <c r="N290" s="67">
        <f t="shared" si="25"/>
        <v>301.25</v>
      </c>
      <c r="O290" s="54" t="e">
        <f>VLOOKUP(I290,клиенты!B285:$H$419,5,FALSE)</f>
        <v>#N/A</v>
      </c>
      <c r="P290" t="e">
        <f t="shared" si="23"/>
        <v>#N/A</v>
      </c>
      <c r="Q290" s="72" t="str">
        <f>VLOOKUP(I290,клиенты!$B$3:$J$419,7,FALSE)</f>
        <v>Таджикистан</v>
      </c>
    </row>
    <row r="291" spans="2:17" ht="16.5" thickTop="1" thickBot="1" x14ac:dyDescent="0.3">
      <c r="B291" s="44">
        <v>302</v>
      </c>
      <c r="C291" s="22">
        <v>483</v>
      </c>
      <c r="D291" s="22">
        <v>124</v>
      </c>
      <c r="E291" s="22">
        <v>4</v>
      </c>
      <c r="F291" s="22">
        <v>496</v>
      </c>
      <c r="G291" s="52">
        <v>45299</v>
      </c>
      <c r="H291" s="22" t="s">
        <v>14</v>
      </c>
      <c r="I291" s="22">
        <v>381</v>
      </c>
      <c r="J291" s="37" t="str">
        <f>VLOOKUP(C291,товар!$B$3:$D$435,2,FALSE)</f>
        <v>Колбаса</v>
      </c>
      <c r="K291" s="112">
        <f t="shared" si="22"/>
        <v>285.83333333333331</v>
      </c>
      <c r="L291" s="40">
        <f t="shared" si="24"/>
        <v>-0.56618075801749268</v>
      </c>
      <c r="M291" s="33" t="str">
        <f>VLOOKUP(C291,товар!$B$3:$D$435,3,FALSE)</f>
        <v>Дымов</v>
      </c>
      <c r="N291" s="67">
        <f t="shared" si="25"/>
        <v>312.66666666666669</v>
      </c>
      <c r="O291" s="54">
        <f>VLOOKUP(I291,клиенты!B286:$H$419,5,FALSE)</f>
        <v>44861</v>
      </c>
      <c r="P291">
        <f t="shared" si="23"/>
        <v>438</v>
      </c>
      <c r="Q291" s="72" t="str">
        <f>VLOOKUP(I291,клиенты!$B$3:$J$419,7,FALSE)</f>
        <v>Узбекистан</v>
      </c>
    </row>
    <row r="292" spans="2:17" ht="16.5" thickTop="1" thickBot="1" x14ac:dyDescent="0.3">
      <c r="B292" s="43">
        <v>303</v>
      </c>
      <c r="C292" s="20">
        <v>414</v>
      </c>
      <c r="D292" s="20">
        <v>406</v>
      </c>
      <c r="E292" s="20">
        <v>3</v>
      </c>
      <c r="F292" s="20">
        <v>1218</v>
      </c>
      <c r="G292" s="51">
        <v>45246</v>
      </c>
      <c r="H292" s="20" t="s">
        <v>11</v>
      </c>
      <c r="I292" s="20">
        <v>287</v>
      </c>
      <c r="J292" s="38" t="str">
        <f>VLOOKUP(C292,товар!$B$3:$D$435,2,FALSE)</f>
        <v>Фрукты</v>
      </c>
      <c r="K292" s="112">
        <f t="shared" si="22"/>
        <v>261.84848484848487</v>
      </c>
      <c r="L292" s="40">
        <f t="shared" si="24"/>
        <v>0.55051498669135501</v>
      </c>
      <c r="M292" s="39" t="str">
        <f>VLOOKUP(C292,товар!$B$3:$D$435,3,FALSE)</f>
        <v>Экзотик</v>
      </c>
      <c r="N292" s="67">
        <f t="shared" si="25"/>
        <v>253.6875</v>
      </c>
      <c r="O292" s="54">
        <f>VLOOKUP(I292,клиенты!B287:$H$419,5,FALSE)</f>
        <v>44789</v>
      </c>
      <c r="P292">
        <f t="shared" si="23"/>
        <v>457</v>
      </c>
      <c r="Q292" s="72" t="str">
        <f>VLOOKUP(I292,клиенты!$B$3:$J$419,7,FALSE)</f>
        <v>Россия</v>
      </c>
    </row>
    <row r="293" spans="2:17" ht="16.5" thickTop="1" thickBot="1" x14ac:dyDescent="0.3">
      <c r="B293" s="44">
        <v>304</v>
      </c>
      <c r="C293" s="22">
        <v>389</v>
      </c>
      <c r="D293" s="22">
        <v>76</v>
      </c>
      <c r="E293" s="22">
        <v>4</v>
      </c>
      <c r="F293" s="22">
        <v>304</v>
      </c>
      <c r="G293" s="52">
        <v>45067</v>
      </c>
      <c r="H293" s="22" t="s">
        <v>18</v>
      </c>
      <c r="I293" s="22">
        <v>415</v>
      </c>
      <c r="J293" s="37" t="str">
        <f>VLOOKUP(C293,товар!$B$3:$D$435,2,FALSE)</f>
        <v>Чай</v>
      </c>
      <c r="K293" s="112">
        <f t="shared" si="22"/>
        <v>249.74418604651163</v>
      </c>
      <c r="L293" s="40">
        <f t="shared" si="24"/>
        <v>-0.69568861160257001</v>
      </c>
      <c r="M293" s="33" t="str">
        <f>VLOOKUP(C293,товар!$B$3:$D$435,3,FALSE)</f>
        <v>Ахмад</v>
      </c>
      <c r="N293" s="67">
        <f t="shared" si="25"/>
        <v>243.3</v>
      </c>
      <c r="O293" s="54" t="e">
        <f>VLOOKUP(I293,клиенты!B288:$H$419,5,FALSE)</f>
        <v>#N/A</v>
      </c>
      <c r="P293" t="e">
        <f t="shared" si="23"/>
        <v>#N/A</v>
      </c>
      <c r="Q293" s="72" t="str">
        <f>VLOOKUP(I293,клиенты!$B$3:$J$419,7,FALSE)</f>
        <v>Россия</v>
      </c>
    </row>
    <row r="294" spans="2:17" ht="16.5" thickTop="1" thickBot="1" x14ac:dyDescent="0.3">
      <c r="B294" s="43">
        <v>305</v>
      </c>
      <c r="C294" s="20">
        <v>367</v>
      </c>
      <c r="D294" s="20">
        <v>79</v>
      </c>
      <c r="E294" s="20">
        <v>5</v>
      </c>
      <c r="F294" s="20">
        <v>395</v>
      </c>
      <c r="G294" s="51">
        <v>45107</v>
      </c>
      <c r="H294" s="20" t="s">
        <v>26</v>
      </c>
      <c r="I294" s="20">
        <v>292</v>
      </c>
      <c r="J294" s="38" t="str">
        <f>VLOOKUP(C294,товар!$B$3:$D$435,2,FALSE)</f>
        <v>Колбаса</v>
      </c>
      <c r="K294" s="112">
        <f t="shared" si="22"/>
        <v>269.11764705882354</v>
      </c>
      <c r="L294" s="40">
        <f t="shared" si="24"/>
        <v>-0.70644808743169407</v>
      </c>
      <c r="M294" s="39" t="str">
        <f>VLOOKUP(C294,товар!$B$3:$D$435,3,FALSE)</f>
        <v>Окраина</v>
      </c>
      <c r="N294" s="67">
        <f t="shared" si="25"/>
        <v>273.58333333333331</v>
      </c>
      <c r="O294" s="54">
        <f>VLOOKUP(I294,клиенты!B289:$H$419,5,FALSE)</f>
        <v>44967</v>
      </c>
      <c r="P294">
        <f t="shared" si="23"/>
        <v>140</v>
      </c>
      <c r="Q294" s="72" t="str">
        <f>VLOOKUP(I294,клиенты!$B$3:$J$419,7,FALSE)</f>
        <v>Украина</v>
      </c>
    </row>
    <row r="295" spans="2:17" ht="16.5" thickTop="1" thickBot="1" x14ac:dyDescent="0.3">
      <c r="B295" s="44">
        <v>306</v>
      </c>
      <c r="C295" s="22">
        <v>128</v>
      </c>
      <c r="D295" s="22">
        <v>466</v>
      </c>
      <c r="E295" s="22">
        <v>1</v>
      </c>
      <c r="F295" s="22">
        <v>466</v>
      </c>
      <c r="G295" s="52">
        <v>44984</v>
      </c>
      <c r="H295" s="22" t="s">
        <v>27</v>
      </c>
      <c r="I295" s="22">
        <v>389</v>
      </c>
      <c r="J295" s="37" t="str">
        <f>VLOOKUP(C295,товар!$B$3:$D$435,2,FALSE)</f>
        <v>Мясо</v>
      </c>
      <c r="K295" s="112">
        <f t="shared" si="22"/>
        <v>279.95238095238096</v>
      </c>
      <c r="L295" s="40">
        <f t="shared" si="24"/>
        <v>0.66456880421840436</v>
      </c>
      <c r="M295" s="33" t="str">
        <f>VLOOKUP(C295,товар!$B$3:$D$435,3,FALSE)</f>
        <v>Мираторг</v>
      </c>
      <c r="N295" s="67">
        <f t="shared" si="25"/>
        <v>316.58333333333331</v>
      </c>
      <c r="O295" s="54" t="e">
        <f>VLOOKUP(I295,клиенты!B290:$H$419,5,FALSE)</f>
        <v>#N/A</v>
      </c>
      <c r="P295" t="e">
        <f t="shared" si="23"/>
        <v>#N/A</v>
      </c>
      <c r="Q295" s="72" t="str">
        <f>VLOOKUP(I295,клиенты!$B$3:$J$419,7,FALSE)</f>
        <v>Россия</v>
      </c>
    </row>
    <row r="296" spans="2:17" ht="16.5" thickTop="1" thickBot="1" x14ac:dyDescent="0.3">
      <c r="B296" s="43">
        <v>307</v>
      </c>
      <c r="C296" s="20">
        <v>368</v>
      </c>
      <c r="D296" s="20">
        <v>265</v>
      </c>
      <c r="E296" s="20">
        <v>5</v>
      </c>
      <c r="F296" s="20">
        <v>1325</v>
      </c>
      <c r="G296" s="51">
        <v>45192</v>
      </c>
      <c r="H296" s="20" t="s">
        <v>15</v>
      </c>
      <c r="I296" s="20">
        <v>106</v>
      </c>
      <c r="J296" s="38" t="str">
        <f>VLOOKUP(C296,товар!$B$3:$D$435,2,FALSE)</f>
        <v>Сыр</v>
      </c>
      <c r="K296" s="112">
        <f t="shared" si="22"/>
        <v>284.48888888888888</v>
      </c>
      <c r="L296" s="40">
        <f t="shared" si="24"/>
        <v>-6.8504921106077199E-2</v>
      </c>
      <c r="M296" s="39" t="str">
        <f>VLOOKUP(C296,товар!$B$3:$D$435,3,FALSE)</f>
        <v>Сырная долина</v>
      </c>
      <c r="N296" s="67">
        <f t="shared" si="25"/>
        <v>272.625</v>
      </c>
      <c r="O296" s="54">
        <f>VLOOKUP(I296,клиенты!B291:$H$419,5,FALSE)</f>
        <v>44904</v>
      </c>
      <c r="P296">
        <f t="shared" si="23"/>
        <v>288</v>
      </c>
      <c r="Q296" s="72" t="str">
        <f>VLOOKUP(I296,клиенты!$B$3:$J$419,7,FALSE)</f>
        <v>Украина</v>
      </c>
    </row>
    <row r="297" spans="2:17" ht="16.5" thickTop="1" thickBot="1" x14ac:dyDescent="0.3">
      <c r="B297" s="44">
        <v>308</v>
      </c>
      <c r="C297" s="22">
        <v>74</v>
      </c>
      <c r="D297" s="22">
        <v>397</v>
      </c>
      <c r="E297" s="22">
        <v>2</v>
      </c>
      <c r="F297" s="22">
        <v>794</v>
      </c>
      <c r="G297" s="52">
        <v>45178</v>
      </c>
      <c r="H297" s="22" t="s">
        <v>19</v>
      </c>
      <c r="I297" s="22">
        <v>458</v>
      </c>
      <c r="J297" s="37" t="str">
        <f>VLOOKUP(C297,товар!$B$3:$D$435,2,FALSE)</f>
        <v>Колбаса</v>
      </c>
      <c r="K297" s="112">
        <f t="shared" ref="K297:K360" si="26">IFERROR(AVERAGEIF($J$4:$J$989, J297, D297:D1296), "Ошибка")</f>
        <v>271.3125</v>
      </c>
      <c r="L297" s="40">
        <f t="shared" si="24"/>
        <v>0.46325731398295322</v>
      </c>
      <c r="M297" s="33" t="str">
        <f>VLOOKUP(C297,товар!$B$3:$D$435,3,FALSE)</f>
        <v>Черкизово</v>
      </c>
      <c r="N297" s="67">
        <f t="shared" si="25"/>
        <v>320.25</v>
      </c>
      <c r="O297" s="54" t="e">
        <f>VLOOKUP(I297,клиенты!B292:$H$419,5,FALSE)</f>
        <v>#N/A</v>
      </c>
      <c r="P297" t="e">
        <f t="shared" si="23"/>
        <v>#N/A</v>
      </c>
      <c r="Q297" s="72" t="str">
        <f>VLOOKUP(I297,клиенты!$B$3:$J$419,7,FALSE)</f>
        <v>Таджикистан</v>
      </c>
    </row>
    <row r="298" spans="2:17" ht="16.5" thickTop="1" thickBot="1" x14ac:dyDescent="0.3">
      <c r="B298" s="43">
        <v>309</v>
      </c>
      <c r="C298" s="20">
        <v>276</v>
      </c>
      <c r="D298" s="20">
        <v>359</v>
      </c>
      <c r="E298" s="20">
        <v>2</v>
      </c>
      <c r="F298" s="20">
        <v>718</v>
      </c>
      <c r="G298" s="51">
        <v>45147</v>
      </c>
      <c r="H298" s="20" t="s">
        <v>13</v>
      </c>
      <c r="I298" s="20">
        <v>203</v>
      </c>
      <c r="J298" s="38" t="str">
        <f>VLOOKUP(C298,товар!$B$3:$D$435,2,FALSE)</f>
        <v>Колбаса</v>
      </c>
      <c r="K298" s="112">
        <f t="shared" si="26"/>
        <v>328.875</v>
      </c>
      <c r="L298" s="40">
        <f t="shared" si="24"/>
        <v>9.1600152033447291E-2</v>
      </c>
      <c r="M298" s="39" t="str">
        <f>VLOOKUP(C298,товар!$B$3:$D$435,3,FALSE)</f>
        <v>Дымов</v>
      </c>
      <c r="N298" s="67">
        <f t="shared" si="25"/>
        <v>312.66666666666669</v>
      </c>
      <c r="O298" s="54">
        <f>VLOOKUP(I298,клиенты!B293:$H$419,5,FALSE)</f>
        <v>44955</v>
      </c>
      <c r="P298">
        <f t="shared" si="23"/>
        <v>192</v>
      </c>
      <c r="Q298" s="72" t="str">
        <f>VLOOKUP(I298,клиенты!$B$3:$J$419,7,FALSE)</f>
        <v>Россия</v>
      </c>
    </row>
    <row r="299" spans="2:17" ht="16.5" thickTop="1" thickBot="1" x14ac:dyDescent="0.3">
      <c r="B299" s="44">
        <v>310</v>
      </c>
      <c r="C299" s="22">
        <v>149</v>
      </c>
      <c r="D299" s="22">
        <v>168</v>
      </c>
      <c r="E299" s="22">
        <v>4</v>
      </c>
      <c r="F299" s="22">
        <v>672</v>
      </c>
      <c r="G299" s="52">
        <v>44936</v>
      </c>
      <c r="H299" s="22" t="s">
        <v>9</v>
      </c>
      <c r="I299" s="22">
        <v>1</v>
      </c>
      <c r="J299" s="37" t="str">
        <f>VLOOKUP(C299,товар!$B$3:$D$435,2,FALSE)</f>
        <v>Конфеты</v>
      </c>
      <c r="K299" s="112">
        <f t="shared" si="26"/>
        <v>273.89743589743591</v>
      </c>
      <c r="L299" s="40">
        <f t="shared" si="24"/>
        <v>-0.38663171690694631</v>
      </c>
      <c r="M299" s="33" t="str">
        <f>VLOOKUP(C299,товар!$B$3:$D$435,3,FALSE)</f>
        <v>Бабаевский</v>
      </c>
      <c r="N299" s="67">
        <f t="shared" si="25"/>
        <v>250.25925925925927</v>
      </c>
      <c r="O299" s="54">
        <f>VLOOKUP(I299,клиенты!B294:$H$419,5,FALSE)</f>
        <v>44968</v>
      </c>
      <c r="P299">
        <f t="shared" si="23"/>
        <v>-32</v>
      </c>
      <c r="Q299" s="72" t="str">
        <f>VLOOKUP(I299,клиенты!$B$3:$J$419,7,FALSE)</f>
        <v>Таджикистан</v>
      </c>
    </row>
    <row r="300" spans="2:17" ht="16.5" thickTop="1" thickBot="1" x14ac:dyDescent="0.3">
      <c r="B300" s="43">
        <v>311</v>
      </c>
      <c r="C300" s="20">
        <v>229</v>
      </c>
      <c r="D300" s="20">
        <v>156</v>
      </c>
      <c r="E300" s="20">
        <v>4</v>
      </c>
      <c r="F300" s="20">
        <v>624</v>
      </c>
      <c r="G300" s="51">
        <v>45168</v>
      </c>
      <c r="H300" s="20" t="s">
        <v>22</v>
      </c>
      <c r="I300" s="20">
        <v>204</v>
      </c>
      <c r="J300" s="38" t="str">
        <f>VLOOKUP(C300,товар!$B$3:$D$435,2,FALSE)</f>
        <v>Мясо</v>
      </c>
      <c r="K300" s="112">
        <f t="shared" si="26"/>
        <v>255.29268292682926</v>
      </c>
      <c r="L300" s="40">
        <f t="shared" si="24"/>
        <v>-0.38893665806821431</v>
      </c>
      <c r="M300" s="39" t="str">
        <f>VLOOKUP(C300,товар!$B$3:$D$435,3,FALSE)</f>
        <v>Сава</v>
      </c>
      <c r="N300" s="67">
        <f t="shared" si="25"/>
        <v>217.46666666666667</v>
      </c>
      <c r="O300" s="54" t="e">
        <f>VLOOKUP(I300,клиенты!B295:$H$419,5,FALSE)</f>
        <v>#N/A</v>
      </c>
      <c r="P300" t="e">
        <f t="shared" si="23"/>
        <v>#N/A</v>
      </c>
      <c r="Q300" s="72" t="e">
        <f>VLOOKUP(I300,клиенты!$B$3:$J$419,7,FALSE)</f>
        <v>#N/A</v>
      </c>
    </row>
    <row r="301" spans="2:17" ht="16.5" thickTop="1" thickBot="1" x14ac:dyDescent="0.3">
      <c r="B301" s="44">
        <v>312</v>
      </c>
      <c r="C301" s="22">
        <v>28</v>
      </c>
      <c r="D301" s="22">
        <v>78</v>
      </c>
      <c r="E301" s="22">
        <v>4</v>
      </c>
      <c r="F301" s="22">
        <v>312</v>
      </c>
      <c r="G301" s="52">
        <v>44955</v>
      </c>
      <c r="H301" s="22" t="s">
        <v>22</v>
      </c>
      <c r="I301" s="22">
        <v>490</v>
      </c>
      <c r="J301" s="37" t="str">
        <f>VLOOKUP(C301,товар!$B$3:$D$435,2,FALSE)</f>
        <v>Крупа</v>
      </c>
      <c r="K301" s="112">
        <f t="shared" si="26"/>
        <v>299.04545454545456</v>
      </c>
      <c r="L301" s="40">
        <f t="shared" si="24"/>
        <v>-0.73917008663930694</v>
      </c>
      <c r="M301" s="33" t="str">
        <f>VLOOKUP(C301,товар!$B$3:$D$435,3,FALSE)</f>
        <v>Националь</v>
      </c>
      <c r="N301" s="67">
        <f t="shared" si="25"/>
        <v>274.28571428571428</v>
      </c>
      <c r="O301" s="54" t="e">
        <f>VLOOKUP(I301,клиенты!B296:$H$419,5,FALSE)</f>
        <v>#N/A</v>
      </c>
      <c r="P301" t="e">
        <f t="shared" si="23"/>
        <v>#N/A</v>
      </c>
      <c r="Q301" s="72" t="str">
        <f>VLOOKUP(I301,клиенты!$B$3:$J$419,7,FALSE)</f>
        <v>Беларусь</v>
      </c>
    </row>
    <row r="302" spans="2:17" ht="16.5" thickTop="1" thickBot="1" x14ac:dyDescent="0.3">
      <c r="B302" s="43">
        <v>313</v>
      </c>
      <c r="C302" s="20">
        <v>260</v>
      </c>
      <c r="D302" s="20">
        <v>489</v>
      </c>
      <c r="E302" s="20">
        <v>3</v>
      </c>
      <c r="F302" s="20">
        <v>1467</v>
      </c>
      <c r="G302" s="51">
        <v>45297</v>
      </c>
      <c r="H302" s="20" t="s">
        <v>25</v>
      </c>
      <c r="I302" s="20">
        <v>98</v>
      </c>
      <c r="J302" s="38" t="str">
        <f>VLOOKUP(C302,товар!$B$3:$D$435,2,FALSE)</f>
        <v>Соль</v>
      </c>
      <c r="K302" s="112">
        <f t="shared" si="26"/>
        <v>276.54054054054052</v>
      </c>
      <c r="L302" s="40">
        <f t="shared" si="24"/>
        <v>0.76827599687255677</v>
      </c>
      <c r="M302" s="39" t="str">
        <f>VLOOKUP(C302,товар!$B$3:$D$435,3,FALSE)</f>
        <v>Экстра</v>
      </c>
      <c r="N302" s="67">
        <f t="shared" si="25"/>
        <v>337.58333333333331</v>
      </c>
      <c r="O302" s="54" t="e">
        <f>VLOOKUP(I302,клиенты!B297:$H$419,5,FALSE)</f>
        <v>#N/A</v>
      </c>
      <c r="P302" t="e">
        <f t="shared" si="23"/>
        <v>#N/A</v>
      </c>
      <c r="Q302" s="72" t="str">
        <f>VLOOKUP(I302,клиенты!$B$3:$J$419,7,FALSE)</f>
        <v>Беларусь</v>
      </c>
    </row>
    <row r="303" spans="2:17" ht="16.5" thickTop="1" thickBot="1" x14ac:dyDescent="0.3">
      <c r="B303" s="44">
        <v>314</v>
      </c>
      <c r="C303" s="22">
        <v>140</v>
      </c>
      <c r="D303" s="22">
        <v>106</v>
      </c>
      <c r="E303" s="22">
        <v>3</v>
      </c>
      <c r="F303" s="22">
        <v>318</v>
      </c>
      <c r="G303" s="52">
        <v>44949</v>
      </c>
      <c r="H303" s="22" t="s">
        <v>11</v>
      </c>
      <c r="I303" s="22">
        <v>181</v>
      </c>
      <c r="J303" s="37" t="str">
        <f>VLOOKUP(C303,товар!$B$3:$D$435,2,FALSE)</f>
        <v>Рис</v>
      </c>
      <c r="K303" s="112">
        <f t="shared" si="26"/>
        <v>257.55172413793105</v>
      </c>
      <c r="L303" s="40">
        <f t="shared" si="24"/>
        <v>-0.58843218637033079</v>
      </c>
      <c r="M303" s="33" t="str">
        <f>VLOOKUP(C303,товар!$B$3:$D$435,3,FALSE)</f>
        <v>Белый Злат</v>
      </c>
      <c r="N303" s="67">
        <f t="shared" si="25"/>
        <v>269.70588235294116</v>
      </c>
      <c r="O303" s="54">
        <f>VLOOKUP(I303,клиенты!B298:$H$419,5,FALSE)</f>
        <v>44929</v>
      </c>
      <c r="P303">
        <f t="shared" si="23"/>
        <v>20</v>
      </c>
      <c r="Q303" s="72" t="str">
        <f>VLOOKUP(I303,клиенты!$B$3:$J$419,7,FALSE)</f>
        <v>Узбекистан</v>
      </c>
    </row>
    <row r="304" spans="2:17" ht="16.5" thickTop="1" thickBot="1" x14ac:dyDescent="0.3">
      <c r="B304" s="43">
        <v>315</v>
      </c>
      <c r="C304" s="20">
        <v>270</v>
      </c>
      <c r="D304" s="20">
        <v>204</v>
      </c>
      <c r="E304" s="20">
        <v>3</v>
      </c>
      <c r="F304" s="20">
        <v>612</v>
      </c>
      <c r="G304" s="51">
        <v>45009</v>
      </c>
      <c r="H304" s="20" t="s">
        <v>21</v>
      </c>
      <c r="I304" s="20">
        <v>226</v>
      </c>
      <c r="J304" s="38" t="str">
        <f>VLOOKUP(C304,товар!$B$3:$D$435,2,FALSE)</f>
        <v>Соль</v>
      </c>
      <c r="K304" s="112">
        <f t="shared" si="26"/>
        <v>300.56756756756755</v>
      </c>
      <c r="L304" s="40">
        <f t="shared" si="24"/>
        <v>-0.32128405718910169</v>
      </c>
      <c r="M304" s="39" t="str">
        <f>VLOOKUP(C304,товар!$B$3:$D$435,3,FALSE)</f>
        <v>Славянская</v>
      </c>
      <c r="N304" s="67">
        <f t="shared" si="25"/>
        <v>236.91666666666666</v>
      </c>
      <c r="O304" s="54" t="e">
        <f>VLOOKUP(I304,клиенты!B299:$H$419,5,FALSE)</f>
        <v>#N/A</v>
      </c>
      <c r="P304" t="e">
        <f t="shared" si="23"/>
        <v>#N/A</v>
      </c>
      <c r="Q304" s="72" t="str">
        <f>VLOOKUP(I304,клиенты!$B$3:$J$419,7,FALSE)</f>
        <v>Россия</v>
      </c>
    </row>
    <row r="305" spans="2:17" ht="16.5" thickTop="1" thickBot="1" x14ac:dyDescent="0.3">
      <c r="B305" s="44">
        <v>316</v>
      </c>
      <c r="C305" s="22">
        <v>67</v>
      </c>
      <c r="D305" s="22">
        <v>317</v>
      </c>
      <c r="E305" s="22">
        <v>4</v>
      </c>
      <c r="F305" s="22">
        <v>1268</v>
      </c>
      <c r="G305" s="52">
        <v>45222</v>
      </c>
      <c r="H305" s="22" t="s">
        <v>12</v>
      </c>
      <c r="I305" s="22">
        <v>322</v>
      </c>
      <c r="J305" s="37" t="str">
        <f>VLOOKUP(C305,товар!$B$3:$D$435,2,FALSE)</f>
        <v>Йогурт</v>
      </c>
      <c r="K305" s="112">
        <f t="shared" si="26"/>
        <v>288.53125</v>
      </c>
      <c r="L305" s="40">
        <f t="shared" si="24"/>
        <v>9.8667821943030365E-2</v>
      </c>
      <c r="M305" s="33" t="str">
        <f>VLOOKUP(C305,товар!$B$3:$D$435,3,FALSE)</f>
        <v>Чудо</v>
      </c>
      <c r="N305" s="67">
        <f t="shared" si="25"/>
        <v>287.10000000000002</v>
      </c>
      <c r="O305" s="54">
        <f>VLOOKUP(I305,клиенты!B300:$H$419,5,FALSE)</f>
        <v>44921</v>
      </c>
      <c r="P305">
        <f t="shared" si="23"/>
        <v>301</v>
      </c>
      <c r="Q305" s="72" t="str">
        <f>VLOOKUP(I305,клиенты!$B$3:$J$419,7,FALSE)</f>
        <v>Украина</v>
      </c>
    </row>
    <row r="306" spans="2:17" ht="16.5" thickTop="1" thickBot="1" x14ac:dyDescent="0.3">
      <c r="B306" s="43">
        <v>317</v>
      </c>
      <c r="C306" s="20">
        <v>448</v>
      </c>
      <c r="D306" s="20">
        <v>442</v>
      </c>
      <c r="E306" s="20">
        <v>1</v>
      </c>
      <c r="F306" s="20">
        <v>442</v>
      </c>
      <c r="G306" s="51">
        <v>45040</v>
      </c>
      <c r="H306" s="20" t="s">
        <v>23</v>
      </c>
      <c r="I306" s="20">
        <v>296</v>
      </c>
      <c r="J306" s="38" t="str">
        <f>VLOOKUP(C306,товар!$B$3:$D$435,2,FALSE)</f>
        <v>Йогурт</v>
      </c>
      <c r="K306" s="112">
        <f t="shared" si="26"/>
        <v>258.84375</v>
      </c>
      <c r="L306" s="40">
        <f t="shared" si="24"/>
        <v>0.70759386695641679</v>
      </c>
      <c r="M306" s="39" t="str">
        <f>VLOOKUP(C306,товар!$B$3:$D$435,3,FALSE)</f>
        <v>Ростагроэкспорт</v>
      </c>
      <c r="N306" s="67">
        <f t="shared" si="25"/>
        <v>249.09090909090909</v>
      </c>
      <c r="O306" s="54" t="e">
        <f>VLOOKUP(I306,клиенты!B301:$H$419,5,FALSE)</f>
        <v>#N/A</v>
      </c>
      <c r="P306" t="e">
        <f t="shared" si="23"/>
        <v>#N/A</v>
      </c>
      <c r="Q306" s="72" t="str">
        <f>VLOOKUP(I306,клиенты!$B$3:$J$419,7,FALSE)</f>
        <v>Украина</v>
      </c>
    </row>
    <row r="307" spans="2:17" ht="16.5" thickTop="1" thickBot="1" x14ac:dyDescent="0.3">
      <c r="B307" s="44">
        <v>318</v>
      </c>
      <c r="C307" s="22">
        <v>331</v>
      </c>
      <c r="D307" s="22">
        <v>88</v>
      </c>
      <c r="E307" s="22">
        <v>3</v>
      </c>
      <c r="F307" s="22">
        <v>264</v>
      </c>
      <c r="G307" s="52">
        <v>45211</v>
      </c>
      <c r="H307" s="22" t="s">
        <v>8</v>
      </c>
      <c r="I307" s="22">
        <v>458</v>
      </c>
      <c r="J307" s="37" t="str">
        <f>VLOOKUP(C307,товар!$B$3:$D$435,2,FALSE)</f>
        <v>Соль</v>
      </c>
      <c r="K307" s="112">
        <f t="shared" si="26"/>
        <v>268.13513513513516</v>
      </c>
      <c r="L307" s="40">
        <f t="shared" si="24"/>
        <v>-0.67180727749218838</v>
      </c>
      <c r="M307" s="33" t="str">
        <f>VLOOKUP(C307,товар!$B$3:$D$435,3,FALSE)</f>
        <v>Салта</v>
      </c>
      <c r="N307" s="67">
        <f t="shared" si="25"/>
        <v>273.7</v>
      </c>
      <c r="O307" s="54" t="e">
        <f>VLOOKUP(I307,клиенты!B302:$H$419,5,FALSE)</f>
        <v>#N/A</v>
      </c>
      <c r="P307" t="e">
        <f t="shared" si="23"/>
        <v>#N/A</v>
      </c>
      <c r="Q307" s="72" t="str">
        <f>VLOOKUP(I307,клиенты!$B$3:$J$419,7,FALSE)</f>
        <v>Таджикистан</v>
      </c>
    </row>
    <row r="308" spans="2:17" ht="16.5" thickTop="1" thickBot="1" x14ac:dyDescent="0.3">
      <c r="B308" s="43">
        <v>319</v>
      </c>
      <c r="C308" s="20">
        <v>325</v>
      </c>
      <c r="D308" s="20">
        <v>99</v>
      </c>
      <c r="E308" s="20">
        <v>2</v>
      </c>
      <c r="F308" s="20">
        <v>198</v>
      </c>
      <c r="G308" s="51">
        <v>45184</v>
      </c>
      <c r="H308" s="20" t="s">
        <v>16</v>
      </c>
      <c r="I308" s="20">
        <v>11</v>
      </c>
      <c r="J308" s="38" t="str">
        <f>VLOOKUP(C308,товар!$B$3:$D$435,2,FALSE)</f>
        <v>Сок</v>
      </c>
      <c r="K308" s="112">
        <f t="shared" si="26"/>
        <v>289.35135135135135</v>
      </c>
      <c r="L308" s="40">
        <f t="shared" si="24"/>
        <v>-0.65785540818232768</v>
      </c>
      <c r="M308" s="39" t="str">
        <f>VLOOKUP(C308,товар!$B$3:$D$435,3,FALSE)</f>
        <v>Добрый</v>
      </c>
      <c r="N308" s="67">
        <f t="shared" si="25"/>
        <v>242.81818181818181</v>
      </c>
      <c r="O308" s="54">
        <f>VLOOKUP(I308,клиенты!B303:$H$419,5,FALSE)</f>
        <v>44824</v>
      </c>
      <c r="P308">
        <f t="shared" si="23"/>
        <v>360</v>
      </c>
      <c r="Q308" s="72" t="str">
        <f>VLOOKUP(I308,клиенты!$B$3:$J$419,7,FALSE)</f>
        <v>Таджикистан</v>
      </c>
    </row>
    <row r="309" spans="2:17" ht="16.5" thickTop="1" thickBot="1" x14ac:dyDescent="0.3">
      <c r="B309" s="44">
        <v>320</v>
      </c>
      <c r="C309" s="22">
        <v>346</v>
      </c>
      <c r="D309" s="22">
        <v>178</v>
      </c>
      <c r="E309" s="22">
        <v>5</v>
      </c>
      <c r="F309" s="22">
        <v>890</v>
      </c>
      <c r="G309" s="52">
        <v>45297</v>
      </c>
      <c r="H309" s="22" t="s">
        <v>22</v>
      </c>
      <c r="I309" s="22">
        <v>75</v>
      </c>
      <c r="J309" s="37" t="str">
        <f>VLOOKUP(C309,товар!$B$3:$D$435,2,FALSE)</f>
        <v>Чай</v>
      </c>
      <c r="K309" s="112">
        <f t="shared" si="26"/>
        <v>263.04761904761904</v>
      </c>
      <c r="L309" s="40">
        <f t="shared" si="24"/>
        <v>-0.32331643736422877</v>
      </c>
      <c r="M309" s="33" t="str">
        <f>VLOOKUP(C309,товар!$B$3:$D$435,3,FALSE)</f>
        <v>Greenfield</v>
      </c>
      <c r="N309" s="67">
        <f t="shared" si="25"/>
        <v>301.25</v>
      </c>
      <c r="O309" s="54" t="e">
        <f>VLOOKUP(I309,клиенты!B304:$H$419,5,FALSE)</f>
        <v>#N/A</v>
      </c>
      <c r="P309" t="e">
        <f t="shared" si="23"/>
        <v>#N/A</v>
      </c>
      <c r="Q309" s="72" t="str">
        <f>VLOOKUP(I309,клиенты!$B$3:$J$419,7,FALSE)</f>
        <v>Узбекистан</v>
      </c>
    </row>
    <row r="310" spans="2:17" ht="16.5" thickTop="1" thickBot="1" x14ac:dyDescent="0.3">
      <c r="B310" s="43">
        <v>321</v>
      </c>
      <c r="C310" s="20">
        <v>397</v>
      </c>
      <c r="D310" s="20">
        <v>299</v>
      </c>
      <c r="E310" s="20">
        <v>3</v>
      </c>
      <c r="F310" s="20">
        <v>897</v>
      </c>
      <c r="G310" s="51">
        <v>45064</v>
      </c>
      <c r="H310" s="20" t="s">
        <v>15</v>
      </c>
      <c r="I310" s="20">
        <v>29</v>
      </c>
      <c r="J310" s="38" t="str">
        <f>VLOOKUP(C310,товар!$B$3:$D$435,2,FALSE)</f>
        <v>Йогурт</v>
      </c>
      <c r="K310" s="112">
        <f t="shared" si="26"/>
        <v>273.375</v>
      </c>
      <c r="L310" s="40">
        <f t="shared" si="24"/>
        <v>9.3735711019661716E-2</v>
      </c>
      <c r="M310" s="39" t="str">
        <f>VLOOKUP(C310,товар!$B$3:$D$435,3,FALSE)</f>
        <v>Ростагроэкспорт</v>
      </c>
      <c r="N310" s="67">
        <f t="shared" si="25"/>
        <v>249.09090909090909</v>
      </c>
      <c r="O310" s="54" t="e">
        <f>VLOOKUP(I310,клиенты!B305:$H$419,5,FALSE)</f>
        <v>#N/A</v>
      </c>
      <c r="P310" t="e">
        <f t="shared" ref="P310:P373" si="27">G310-O310</f>
        <v>#N/A</v>
      </c>
      <c r="Q310" s="72" t="e">
        <f>VLOOKUP(I310,клиенты!$B$3:$J$419,7,FALSE)</f>
        <v>#N/A</v>
      </c>
    </row>
    <row r="311" spans="2:17" ht="16.5" thickTop="1" thickBot="1" x14ac:dyDescent="0.3">
      <c r="B311" s="44">
        <v>322</v>
      </c>
      <c r="C311" s="22">
        <v>115</v>
      </c>
      <c r="D311" s="22">
        <v>479</v>
      </c>
      <c r="E311" s="22">
        <v>1</v>
      </c>
      <c r="F311" s="22">
        <v>479</v>
      </c>
      <c r="G311" s="52">
        <v>45283</v>
      </c>
      <c r="H311" s="22" t="s">
        <v>20</v>
      </c>
      <c r="I311" s="22">
        <v>297</v>
      </c>
      <c r="J311" s="37" t="str">
        <f>VLOOKUP(C311,товар!$B$3:$D$435,2,FALSE)</f>
        <v>Сыр</v>
      </c>
      <c r="K311" s="112">
        <f t="shared" si="26"/>
        <v>265.84090909090907</v>
      </c>
      <c r="L311" s="40">
        <f t="shared" ref="L311:L374" si="28">IFERROR(D311/K311-1, "Ошибка")</f>
        <v>0.80182952893904447</v>
      </c>
      <c r="M311" s="33" t="str">
        <f>VLOOKUP(C311,товар!$B$3:$D$435,3,FALSE)</f>
        <v>President</v>
      </c>
      <c r="N311" s="67">
        <f t="shared" si="25"/>
        <v>238.72222222222223</v>
      </c>
      <c r="O311" s="54" t="e">
        <f>VLOOKUP(I311,клиенты!B306:$H$419,5,FALSE)</f>
        <v>#N/A</v>
      </c>
      <c r="P311" t="e">
        <f t="shared" si="27"/>
        <v>#N/A</v>
      </c>
      <c r="Q311" s="72" t="str">
        <f>VLOOKUP(I311,клиенты!$B$3:$J$419,7,FALSE)</f>
        <v>Россия</v>
      </c>
    </row>
    <row r="312" spans="2:17" ht="16.5" thickTop="1" thickBot="1" x14ac:dyDescent="0.3">
      <c r="B312" s="43">
        <v>323</v>
      </c>
      <c r="C312" s="20">
        <v>360</v>
      </c>
      <c r="D312" s="20">
        <v>463</v>
      </c>
      <c r="E312" s="20">
        <v>3</v>
      </c>
      <c r="F312" s="20">
        <v>1389</v>
      </c>
      <c r="G312" s="51">
        <v>45258</v>
      </c>
      <c r="H312" s="20" t="s">
        <v>27</v>
      </c>
      <c r="I312" s="20">
        <v>497</v>
      </c>
      <c r="J312" s="38" t="str">
        <f>VLOOKUP(C312,товар!$B$3:$D$435,2,FALSE)</f>
        <v>Соль</v>
      </c>
      <c r="K312" s="112">
        <f t="shared" si="26"/>
        <v>268.70270270270271</v>
      </c>
      <c r="L312" s="40">
        <f t="shared" si="28"/>
        <v>0.72309394488030576</v>
      </c>
      <c r="M312" s="39" t="str">
        <f>VLOOKUP(C312,товар!$B$3:$D$435,3,FALSE)</f>
        <v>Славянская</v>
      </c>
      <c r="N312" s="67">
        <f t="shared" si="25"/>
        <v>236.91666666666666</v>
      </c>
      <c r="O312" s="54" t="e">
        <f>VLOOKUP(I312,клиенты!B307:$H$419,5,FALSE)</f>
        <v>#N/A</v>
      </c>
      <c r="P312" t="e">
        <f t="shared" si="27"/>
        <v>#N/A</v>
      </c>
      <c r="Q312" s="72" t="str">
        <f>VLOOKUP(I312,клиенты!$B$3:$J$419,7,FALSE)</f>
        <v>Таджикистан</v>
      </c>
    </row>
    <row r="313" spans="2:17" ht="16.5" thickTop="1" thickBot="1" x14ac:dyDescent="0.3">
      <c r="B313" s="44">
        <v>324</v>
      </c>
      <c r="C313" s="22">
        <v>230</v>
      </c>
      <c r="D313" s="22">
        <v>431</v>
      </c>
      <c r="E313" s="22">
        <v>3</v>
      </c>
      <c r="F313" s="22">
        <v>1293</v>
      </c>
      <c r="G313" s="52">
        <v>45282</v>
      </c>
      <c r="H313" s="22" t="s">
        <v>26</v>
      </c>
      <c r="I313" s="22">
        <v>191</v>
      </c>
      <c r="J313" s="37" t="str">
        <f>VLOOKUP(C313,товар!$B$3:$D$435,2,FALSE)</f>
        <v>Сок</v>
      </c>
      <c r="K313" s="112">
        <f t="shared" si="26"/>
        <v>239.11111111111111</v>
      </c>
      <c r="L313" s="40">
        <f t="shared" si="28"/>
        <v>0.80250929368029733</v>
      </c>
      <c r="M313" s="33" t="str">
        <f>VLOOKUP(C313,товар!$B$3:$D$435,3,FALSE)</f>
        <v>Фруктовый сад</v>
      </c>
      <c r="N313" s="67">
        <f t="shared" si="25"/>
        <v>281.96875</v>
      </c>
      <c r="O313" s="54" t="e">
        <f>VLOOKUP(I313,клиенты!B308:$H$419,5,FALSE)</f>
        <v>#N/A</v>
      </c>
      <c r="P313" t="e">
        <f t="shared" si="27"/>
        <v>#N/A</v>
      </c>
      <c r="Q313" s="72" t="str">
        <f>VLOOKUP(I313,клиенты!$B$3:$J$419,7,FALSE)</f>
        <v>Россия</v>
      </c>
    </row>
    <row r="314" spans="2:17" ht="16.5" thickTop="1" thickBot="1" x14ac:dyDescent="0.3">
      <c r="B314" s="43">
        <v>325</v>
      </c>
      <c r="C314" s="20">
        <v>229</v>
      </c>
      <c r="D314" s="20">
        <v>173</v>
      </c>
      <c r="E314" s="20">
        <v>4</v>
      </c>
      <c r="F314" s="20">
        <v>692</v>
      </c>
      <c r="G314" s="51">
        <v>45038</v>
      </c>
      <c r="H314" s="20" t="s">
        <v>24</v>
      </c>
      <c r="I314" s="20">
        <v>327</v>
      </c>
      <c r="J314" s="38" t="str">
        <f>VLOOKUP(C314,товар!$B$3:$D$435,2,FALSE)</f>
        <v>Мясо</v>
      </c>
      <c r="K314" s="112">
        <f t="shared" si="26"/>
        <v>256.70731707317071</v>
      </c>
      <c r="L314" s="40">
        <f t="shared" si="28"/>
        <v>-0.32608076009501186</v>
      </c>
      <c r="M314" s="39" t="str">
        <f>VLOOKUP(C314,товар!$B$3:$D$435,3,FALSE)</f>
        <v>Сава</v>
      </c>
      <c r="N314" s="67">
        <f t="shared" si="25"/>
        <v>217.46666666666667</v>
      </c>
      <c r="O314" s="54">
        <f>VLOOKUP(I314,клиенты!B309:$H$419,5,FALSE)</f>
        <v>44926</v>
      </c>
      <c r="P314">
        <f t="shared" si="27"/>
        <v>112</v>
      </c>
      <c r="Q314" s="72" t="str">
        <f>VLOOKUP(I314,клиенты!$B$3:$J$419,7,FALSE)</f>
        <v>Россия</v>
      </c>
    </row>
    <row r="315" spans="2:17" ht="16.5" thickTop="1" thickBot="1" x14ac:dyDescent="0.3">
      <c r="B315" s="44">
        <v>326</v>
      </c>
      <c r="C315" s="22">
        <v>486</v>
      </c>
      <c r="D315" s="22">
        <v>213</v>
      </c>
      <c r="E315" s="22">
        <v>1</v>
      </c>
      <c r="F315" s="22">
        <v>213</v>
      </c>
      <c r="G315" s="52">
        <v>45279</v>
      </c>
      <c r="H315" s="22" t="s">
        <v>26</v>
      </c>
      <c r="I315" s="22">
        <v>58</v>
      </c>
      <c r="J315" s="37" t="str">
        <f>VLOOKUP(C315,товар!$B$3:$D$435,2,FALSE)</f>
        <v>Соль</v>
      </c>
      <c r="K315" s="112">
        <f t="shared" si="26"/>
        <v>273.08108108108109</v>
      </c>
      <c r="L315" s="40">
        <f t="shared" si="28"/>
        <v>-0.22001187648456066</v>
      </c>
      <c r="M315" s="33" t="str">
        <f>VLOOKUP(C315,товар!$B$3:$D$435,3,FALSE)</f>
        <v>Илецкая</v>
      </c>
      <c r="N315" s="67">
        <f t="shared" si="25"/>
        <v>238.16666666666666</v>
      </c>
      <c r="O315" s="54" t="e">
        <f>VLOOKUP(I315,клиенты!B310:$H$419,5,FALSE)</f>
        <v>#N/A</v>
      </c>
      <c r="P315" t="e">
        <f t="shared" si="27"/>
        <v>#N/A</v>
      </c>
      <c r="Q315" s="72" t="str">
        <f>VLOOKUP(I315,клиенты!$B$3:$J$419,7,FALSE)</f>
        <v>Россия</v>
      </c>
    </row>
    <row r="316" spans="2:17" ht="16.5" thickTop="1" thickBot="1" x14ac:dyDescent="0.3">
      <c r="B316" s="43">
        <v>327</v>
      </c>
      <c r="C316" s="20">
        <v>353</v>
      </c>
      <c r="D316" s="20">
        <v>115</v>
      </c>
      <c r="E316" s="20">
        <v>2</v>
      </c>
      <c r="F316" s="20">
        <v>230</v>
      </c>
      <c r="G316" s="51">
        <v>45087</v>
      </c>
      <c r="H316" s="20" t="s">
        <v>21</v>
      </c>
      <c r="I316" s="20">
        <v>446</v>
      </c>
      <c r="J316" s="38" t="str">
        <f>VLOOKUP(C316,товар!$B$3:$D$435,2,FALSE)</f>
        <v>Макароны</v>
      </c>
      <c r="K316" s="112">
        <f t="shared" si="26"/>
        <v>286.60377358490564</v>
      </c>
      <c r="L316" s="40">
        <f t="shared" si="28"/>
        <v>-0.59874917709019093</v>
      </c>
      <c r="M316" s="39" t="str">
        <f>VLOOKUP(C316,товар!$B$3:$D$435,3,FALSE)</f>
        <v>Паста Зара</v>
      </c>
      <c r="N316" s="67">
        <f t="shared" si="25"/>
        <v>276.67567567567568</v>
      </c>
      <c r="O316" s="54" t="e">
        <f>VLOOKUP(I316,клиенты!B311:$H$419,5,FALSE)</f>
        <v>#N/A</v>
      </c>
      <c r="P316" t="e">
        <f t="shared" si="27"/>
        <v>#N/A</v>
      </c>
      <c r="Q316" s="72" t="str">
        <f>VLOOKUP(I316,клиенты!$B$3:$J$419,7,FALSE)</f>
        <v>Беларусь</v>
      </c>
    </row>
    <row r="317" spans="2:17" ht="16.5" thickTop="1" thickBot="1" x14ac:dyDescent="0.3">
      <c r="B317" s="44">
        <v>328</v>
      </c>
      <c r="C317" s="22">
        <v>65</v>
      </c>
      <c r="D317" s="22">
        <v>455</v>
      </c>
      <c r="E317" s="22">
        <v>5</v>
      </c>
      <c r="F317" s="22">
        <v>2275</v>
      </c>
      <c r="G317" s="52">
        <v>45370</v>
      </c>
      <c r="H317" s="22" t="s">
        <v>17</v>
      </c>
      <c r="I317" s="22">
        <v>117</v>
      </c>
      <c r="J317" s="37" t="str">
        <f>VLOOKUP(C317,товар!$B$3:$D$435,2,FALSE)</f>
        <v>Хлеб</v>
      </c>
      <c r="K317" s="112">
        <f t="shared" si="26"/>
        <v>290.41176470588238</v>
      </c>
      <c r="L317" s="40">
        <f t="shared" si="28"/>
        <v>0.56674093579096607</v>
      </c>
      <c r="M317" s="33" t="str">
        <f>VLOOKUP(C317,товар!$B$3:$D$435,3,FALSE)</f>
        <v>Хлебный Дом</v>
      </c>
      <c r="N317" s="67">
        <f t="shared" si="25"/>
        <v>281.73333333333335</v>
      </c>
      <c r="O317" s="54" t="e">
        <f>VLOOKUP(I317,клиенты!B312:$H$419,5,FALSE)</f>
        <v>#N/A</v>
      </c>
      <c r="P317" t="e">
        <f t="shared" si="27"/>
        <v>#N/A</v>
      </c>
      <c r="Q317" s="72" t="str">
        <f>VLOOKUP(I317,клиенты!$B$3:$J$419,7,FALSE)</f>
        <v>Беларусь</v>
      </c>
    </row>
    <row r="318" spans="2:17" ht="16.5" thickTop="1" thickBot="1" x14ac:dyDescent="0.3">
      <c r="B318" s="43">
        <v>329</v>
      </c>
      <c r="C318" s="20">
        <v>490</v>
      </c>
      <c r="D318" s="20">
        <v>176</v>
      </c>
      <c r="E318" s="20">
        <v>3</v>
      </c>
      <c r="F318" s="20">
        <v>528</v>
      </c>
      <c r="G318" s="51">
        <v>45183</v>
      </c>
      <c r="H318" s="20" t="s">
        <v>23</v>
      </c>
      <c r="I318" s="20">
        <v>32</v>
      </c>
      <c r="J318" s="38" t="str">
        <f>VLOOKUP(C318,товар!$B$3:$D$435,2,FALSE)</f>
        <v>Сыр</v>
      </c>
      <c r="K318" s="112">
        <f t="shared" si="26"/>
        <v>293.77272727272725</v>
      </c>
      <c r="L318" s="40">
        <f t="shared" si="28"/>
        <v>-0.40089741606065288</v>
      </c>
      <c r="M318" s="39" t="str">
        <f>VLOOKUP(C318,товар!$B$3:$D$435,3,FALSE)</f>
        <v>Сырная долина</v>
      </c>
      <c r="N318" s="67">
        <f t="shared" si="25"/>
        <v>272.625</v>
      </c>
      <c r="O318" s="54" t="e">
        <f>VLOOKUP(I318,клиенты!B313:$H$419,5,FALSE)</f>
        <v>#N/A</v>
      </c>
      <c r="P318" t="e">
        <f t="shared" si="27"/>
        <v>#N/A</v>
      </c>
      <c r="Q318" s="72" t="e">
        <f>VLOOKUP(I318,клиенты!$B$3:$J$419,7,FALSE)</f>
        <v>#N/A</v>
      </c>
    </row>
    <row r="319" spans="2:17" ht="16.5" thickTop="1" thickBot="1" x14ac:dyDescent="0.3">
      <c r="B319" s="44">
        <v>330</v>
      </c>
      <c r="C319" s="22">
        <v>188</v>
      </c>
      <c r="D319" s="22">
        <v>154</v>
      </c>
      <c r="E319" s="22">
        <v>4</v>
      </c>
      <c r="F319" s="22">
        <v>616</v>
      </c>
      <c r="G319" s="52">
        <v>45243</v>
      </c>
      <c r="H319" s="22" t="s">
        <v>26</v>
      </c>
      <c r="I319" s="22">
        <v>187</v>
      </c>
      <c r="J319" s="37" t="str">
        <f>VLOOKUP(C319,товар!$B$3:$D$435,2,FALSE)</f>
        <v>Молоко</v>
      </c>
      <c r="K319" s="112">
        <f t="shared" si="26"/>
        <v>279.3478260869565</v>
      </c>
      <c r="L319" s="40">
        <f t="shared" si="28"/>
        <v>-0.448715953307393</v>
      </c>
      <c r="M319" s="33" t="str">
        <f>VLOOKUP(C319,товар!$B$3:$D$435,3,FALSE)</f>
        <v>Вимм-Билль-Данн</v>
      </c>
      <c r="N319" s="67">
        <f t="shared" si="25"/>
        <v>193.5</v>
      </c>
      <c r="O319" s="54">
        <f>VLOOKUP(I319,клиенты!B314:$H$419,5,FALSE)</f>
        <v>44979</v>
      </c>
      <c r="P319">
        <f t="shared" si="27"/>
        <v>264</v>
      </c>
      <c r="Q319" s="72" t="str">
        <f>VLOOKUP(I319,клиенты!$B$3:$J$419,7,FALSE)</f>
        <v>Беларусь</v>
      </c>
    </row>
    <row r="320" spans="2:17" ht="16.5" thickTop="1" thickBot="1" x14ac:dyDescent="0.3">
      <c r="B320" s="43">
        <v>331</v>
      </c>
      <c r="C320" s="20">
        <v>17</v>
      </c>
      <c r="D320" s="20">
        <v>212</v>
      </c>
      <c r="E320" s="20">
        <v>3</v>
      </c>
      <c r="F320" s="20">
        <v>636</v>
      </c>
      <c r="G320" s="51">
        <v>45366</v>
      </c>
      <c r="H320" s="20" t="s">
        <v>24</v>
      </c>
      <c r="I320" s="20">
        <v>111</v>
      </c>
      <c r="J320" s="38" t="str">
        <f>VLOOKUP(C320,товар!$B$3:$D$435,2,FALSE)</f>
        <v>Кофе</v>
      </c>
      <c r="K320" s="112">
        <f t="shared" si="26"/>
        <v>236.70967741935485</v>
      </c>
      <c r="L320" s="40">
        <f t="shared" si="28"/>
        <v>-0.10438811665303904</v>
      </c>
      <c r="M320" s="39" t="str">
        <f>VLOOKUP(C320,товар!$B$3:$D$435,3,FALSE)</f>
        <v>Jacobs</v>
      </c>
      <c r="N320" s="67">
        <f t="shared" si="25"/>
        <v>276.21052631578948</v>
      </c>
      <c r="O320" s="54">
        <f>VLOOKUP(I320,клиенты!B315:$H$419,5,FALSE)</f>
        <v>44840</v>
      </c>
      <c r="P320">
        <f t="shared" si="27"/>
        <v>526</v>
      </c>
      <c r="Q320" s="72" t="str">
        <f>VLOOKUP(I320,клиенты!$B$3:$J$419,7,FALSE)</f>
        <v>Россия</v>
      </c>
    </row>
    <row r="321" spans="2:17" ht="16.5" thickTop="1" thickBot="1" x14ac:dyDescent="0.3">
      <c r="B321" s="44">
        <v>332</v>
      </c>
      <c r="C321" s="22">
        <v>405</v>
      </c>
      <c r="D321" s="22">
        <v>389</v>
      </c>
      <c r="E321" s="22">
        <v>5</v>
      </c>
      <c r="F321" s="22">
        <v>1945</v>
      </c>
      <c r="G321" s="52">
        <v>45009</v>
      </c>
      <c r="H321" s="22" t="s">
        <v>14</v>
      </c>
      <c r="I321" s="22">
        <v>231</v>
      </c>
      <c r="J321" s="37" t="str">
        <f>VLOOKUP(C321,товар!$B$3:$D$435,2,FALSE)</f>
        <v>Хлеб</v>
      </c>
      <c r="K321" s="112">
        <f t="shared" si="26"/>
        <v>280.33333333333331</v>
      </c>
      <c r="L321" s="40">
        <f t="shared" si="28"/>
        <v>0.38763376932223559</v>
      </c>
      <c r="M321" s="33" t="str">
        <f>VLOOKUP(C321,товар!$B$3:$D$435,3,FALSE)</f>
        <v>Каравай</v>
      </c>
      <c r="N321" s="67">
        <f t="shared" si="25"/>
        <v>331.16666666666669</v>
      </c>
      <c r="O321" s="54" t="e">
        <f>VLOOKUP(I321,клиенты!B316:$H$419,5,FALSE)</f>
        <v>#N/A</v>
      </c>
      <c r="P321" t="e">
        <f t="shared" si="27"/>
        <v>#N/A</v>
      </c>
      <c r="Q321" s="72" t="str">
        <f>VLOOKUP(I321,клиенты!$B$3:$J$419,7,FALSE)</f>
        <v>Россия</v>
      </c>
    </row>
    <row r="322" spans="2:17" ht="16.5" thickTop="1" thickBot="1" x14ac:dyDescent="0.3">
      <c r="B322" s="43">
        <v>333</v>
      </c>
      <c r="C322" s="20">
        <v>23</v>
      </c>
      <c r="D322" s="20">
        <v>476</v>
      </c>
      <c r="E322" s="20">
        <v>3</v>
      </c>
      <c r="F322" s="20">
        <v>1428</v>
      </c>
      <c r="G322" s="51">
        <v>45102</v>
      </c>
      <c r="H322" s="20" t="s">
        <v>10</v>
      </c>
      <c r="I322" s="20">
        <v>283</v>
      </c>
      <c r="J322" s="38" t="str">
        <f>VLOOKUP(C322,товар!$B$3:$D$435,2,FALSE)</f>
        <v>Рыба</v>
      </c>
      <c r="K322" s="112">
        <f t="shared" si="26"/>
        <v>285.20689655172413</v>
      </c>
      <c r="L322" s="40">
        <f t="shared" si="28"/>
        <v>0.66896384959497035</v>
      </c>
      <c r="M322" s="39" t="str">
        <f>VLOOKUP(C322,товар!$B$3:$D$435,3,FALSE)</f>
        <v>Санта Бремор</v>
      </c>
      <c r="N322" s="67">
        <f t="shared" si="25"/>
        <v>216.4</v>
      </c>
      <c r="O322" s="54" t="e">
        <f>VLOOKUP(I322,клиенты!B317:$H$419,5,FALSE)</f>
        <v>#N/A</v>
      </c>
      <c r="P322" t="e">
        <f t="shared" si="27"/>
        <v>#N/A</v>
      </c>
      <c r="Q322" s="72" t="str">
        <f>VLOOKUP(I322,клиенты!$B$3:$J$419,7,FALSE)</f>
        <v>Россия</v>
      </c>
    </row>
    <row r="323" spans="2:17" ht="16.5" thickTop="1" thickBot="1" x14ac:dyDescent="0.3">
      <c r="B323" s="44">
        <v>334</v>
      </c>
      <c r="C323" s="22">
        <v>99</v>
      </c>
      <c r="D323" s="22">
        <v>51</v>
      </c>
      <c r="E323" s="22">
        <v>5</v>
      </c>
      <c r="F323" s="22">
        <v>255</v>
      </c>
      <c r="G323" s="52">
        <v>45423</v>
      </c>
      <c r="H323" s="22" t="s">
        <v>16</v>
      </c>
      <c r="I323" s="22">
        <v>265</v>
      </c>
      <c r="J323" s="37" t="str">
        <f>VLOOKUP(C323,товар!$B$3:$D$435,2,FALSE)</f>
        <v>Овощи</v>
      </c>
      <c r="K323" s="112">
        <f t="shared" si="26"/>
        <v>247.46666666666667</v>
      </c>
      <c r="L323" s="40">
        <f t="shared" si="28"/>
        <v>-0.79391163793103448</v>
      </c>
      <c r="M323" s="33" t="str">
        <f>VLOOKUP(C323,товар!$B$3:$D$435,3,FALSE)</f>
        <v>Семко</v>
      </c>
      <c r="N323" s="67">
        <f t="shared" si="25"/>
        <v>208</v>
      </c>
      <c r="O323" s="54" t="e">
        <f>VLOOKUP(I323,клиенты!B318:$H$419,5,FALSE)</f>
        <v>#N/A</v>
      </c>
      <c r="P323" t="e">
        <f t="shared" si="27"/>
        <v>#N/A</v>
      </c>
      <c r="Q323" s="72" t="str">
        <f>VLOOKUP(I323,клиенты!$B$3:$J$419,7,FALSE)</f>
        <v>Украина</v>
      </c>
    </row>
    <row r="324" spans="2:17" ht="16.5" thickTop="1" thickBot="1" x14ac:dyDescent="0.3">
      <c r="B324" s="43">
        <v>335</v>
      </c>
      <c r="C324" s="20">
        <v>196</v>
      </c>
      <c r="D324" s="20">
        <v>452</v>
      </c>
      <c r="E324" s="20">
        <v>2</v>
      </c>
      <c r="F324" s="20">
        <v>904</v>
      </c>
      <c r="G324" s="51">
        <v>45337</v>
      </c>
      <c r="H324" s="20" t="s">
        <v>8</v>
      </c>
      <c r="I324" s="20">
        <v>136</v>
      </c>
      <c r="J324" s="38" t="str">
        <f>VLOOKUP(C324,товар!$B$3:$D$435,2,FALSE)</f>
        <v>Конфеты</v>
      </c>
      <c r="K324" s="112">
        <f t="shared" si="26"/>
        <v>298.22857142857146</v>
      </c>
      <c r="L324" s="40">
        <f t="shared" si="28"/>
        <v>0.51561601839432836</v>
      </c>
      <c r="M324" s="39" t="str">
        <f>VLOOKUP(C324,товар!$B$3:$D$435,3,FALSE)</f>
        <v>Рот Фронт</v>
      </c>
      <c r="N324" s="67">
        <f t="shared" ref="N324:N387" si="29">AVERAGEIFS($D$4:$D$989,$J$4:$J$989,J324,$M$4:$M$989,M324)</f>
        <v>294.55</v>
      </c>
      <c r="O324" s="54" t="e">
        <f>VLOOKUP(I324,клиенты!B319:$H$419,5,FALSE)</f>
        <v>#N/A</v>
      </c>
      <c r="P324" t="e">
        <f t="shared" si="27"/>
        <v>#N/A</v>
      </c>
      <c r="Q324" s="72" t="str">
        <f>VLOOKUP(I324,клиенты!$B$3:$J$419,7,FALSE)</f>
        <v>Беларусь</v>
      </c>
    </row>
    <row r="325" spans="2:17" ht="16.5" thickTop="1" thickBot="1" x14ac:dyDescent="0.3">
      <c r="B325" s="44">
        <v>336</v>
      </c>
      <c r="C325" s="22">
        <v>415</v>
      </c>
      <c r="D325" s="22">
        <v>222</v>
      </c>
      <c r="E325" s="22">
        <v>3</v>
      </c>
      <c r="F325" s="22">
        <v>666</v>
      </c>
      <c r="G325" s="52">
        <v>45161</v>
      </c>
      <c r="H325" s="22" t="s">
        <v>25</v>
      </c>
      <c r="I325" s="22">
        <v>395</v>
      </c>
      <c r="J325" s="37" t="str">
        <f>VLOOKUP(C325,товар!$B$3:$D$435,2,FALSE)</f>
        <v>Чипсы</v>
      </c>
      <c r="K325" s="112">
        <f t="shared" si="26"/>
        <v>300.21052631578948</v>
      </c>
      <c r="L325" s="40">
        <f t="shared" si="28"/>
        <v>-0.26051893408134641</v>
      </c>
      <c r="M325" s="33" t="str">
        <f>VLOOKUP(C325,товар!$B$3:$D$435,3,FALSE)</f>
        <v>Pringles</v>
      </c>
      <c r="N325" s="67">
        <f t="shared" si="29"/>
        <v>280.23809523809524</v>
      </c>
      <c r="O325" s="54">
        <f>VLOOKUP(I325,клиенты!B320:$H$419,5,FALSE)</f>
        <v>44895</v>
      </c>
      <c r="P325">
        <f t="shared" si="27"/>
        <v>266</v>
      </c>
      <c r="Q325" s="72" t="str">
        <f>VLOOKUP(I325,клиенты!$B$3:$J$419,7,FALSE)</f>
        <v>не найдено</v>
      </c>
    </row>
    <row r="326" spans="2:17" ht="16.5" thickTop="1" thickBot="1" x14ac:dyDescent="0.3">
      <c r="B326" s="43">
        <v>337</v>
      </c>
      <c r="C326" s="20">
        <v>328</v>
      </c>
      <c r="D326" s="20">
        <v>100</v>
      </c>
      <c r="E326" s="20">
        <v>1</v>
      </c>
      <c r="F326" s="20">
        <v>100</v>
      </c>
      <c r="G326" s="51">
        <v>45077</v>
      </c>
      <c r="H326" s="20" t="s">
        <v>13</v>
      </c>
      <c r="I326" s="20">
        <v>391</v>
      </c>
      <c r="J326" s="38" t="str">
        <f>VLOOKUP(C326,товар!$B$3:$D$435,2,FALSE)</f>
        <v>Чипсы</v>
      </c>
      <c r="K326" s="112">
        <f t="shared" si="26"/>
        <v>259.64864864864865</v>
      </c>
      <c r="L326" s="40">
        <f t="shared" si="28"/>
        <v>-0.61486416154887058</v>
      </c>
      <c r="M326" s="39" t="str">
        <f>VLOOKUP(C326,товар!$B$3:$D$435,3,FALSE)</f>
        <v>Русская картошка</v>
      </c>
      <c r="N326" s="67">
        <f t="shared" si="29"/>
        <v>241.83333333333334</v>
      </c>
      <c r="O326" s="54" t="e">
        <f>VLOOKUP(I326,клиенты!B321:$H$419,5,FALSE)</f>
        <v>#N/A</v>
      </c>
      <c r="P326" t="e">
        <f t="shared" si="27"/>
        <v>#N/A</v>
      </c>
      <c r="Q326" s="72" t="str">
        <f>VLOOKUP(I326,клиенты!$B$3:$J$419,7,FALSE)</f>
        <v>Украина</v>
      </c>
    </row>
    <row r="327" spans="2:17" ht="16.5" thickTop="1" thickBot="1" x14ac:dyDescent="0.3">
      <c r="B327" s="44">
        <v>338</v>
      </c>
      <c r="C327" s="22">
        <v>271</v>
      </c>
      <c r="D327" s="22">
        <v>382</v>
      </c>
      <c r="E327" s="22">
        <v>1</v>
      </c>
      <c r="F327" s="22">
        <v>382</v>
      </c>
      <c r="G327" s="52">
        <v>45182</v>
      </c>
      <c r="H327" s="22" t="s">
        <v>9</v>
      </c>
      <c r="I327" s="22">
        <v>355</v>
      </c>
      <c r="J327" s="37" t="str">
        <f>VLOOKUP(C327,товар!$B$3:$D$435,2,FALSE)</f>
        <v>Сыр</v>
      </c>
      <c r="K327" s="112">
        <f t="shared" si="26"/>
        <v>262.41860465116281</v>
      </c>
      <c r="L327" s="40">
        <f t="shared" si="28"/>
        <v>0.45568947181850405</v>
      </c>
      <c r="M327" s="33" t="str">
        <f>VLOOKUP(C327,товар!$B$3:$D$435,3,FALSE)</f>
        <v>Сырная долина</v>
      </c>
      <c r="N327" s="67">
        <f t="shared" si="29"/>
        <v>272.625</v>
      </c>
      <c r="O327" s="54" t="e">
        <f>VLOOKUP(I327,клиенты!B322:$H$419,5,FALSE)</f>
        <v>#N/A</v>
      </c>
      <c r="P327" t="e">
        <f t="shared" si="27"/>
        <v>#N/A</v>
      </c>
      <c r="Q327" s="72" t="str">
        <f>VLOOKUP(I327,клиенты!$B$3:$J$419,7,FALSE)</f>
        <v>Украина</v>
      </c>
    </row>
    <row r="328" spans="2:17" ht="16.5" thickTop="1" thickBot="1" x14ac:dyDescent="0.3">
      <c r="B328" s="43">
        <v>339</v>
      </c>
      <c r="C328" s="20">
        <v>204</v>
      </c>
      <c r="D328" s="20">
        <v>279</v>
      </c>
      <c r="E328" s="20">
        <v>4</v>
      </c>
      <c r="F328" s="20">
        <v>1116</v>
      </c>
      <c r="G328" s="51">
        <v>45227</v>
      </c>
      <c r="H328" s="20" t="s">
        <v>12</v>
      </c>
      <c r="I328" s="20">
        <v>277</v>
      </c>
      <c r="J328" s="38" t="str">
        <f>VLOOKUP(C328,товар!$B$3:$D$435,2,FALSE)</f>
        <v>Печенье</v>
      </c>
      <c r="K328" s="112">
        <f t="shared" si="26"/>
        <v>245.61764705882354</v>
      </c>
      <c r="L328" s="40">
        <f t="shared" si="28"/>
        <v>0.13591186684229428</v>
      </c>
      <c r="M328" s="39" t="str">
        <f>VLOOKUP(C328,товар!$B$3:$D$435,3,FALSE)</f>
        <v>Юбилейное</v>
      </c>
      <c r="N328" s="67">
        <f t="shared" si="29"/>
        <v>232.44444444444446</v>
      </c>
      <c r="O328" s="54" t="e">
        <f>VLOOKUP(I328,клиенты!B323:$H$419,5,FALSE)</f>
        <v>#N/A</v>
      </c>
      <c r="P328" t="e">
        <f t="shared" si="27"/>
        <v>#N/A</v>
      </c>
      <c r="Q328" s="72" t="str">
        <f>VLOOKUP(I328,клиенты!$B$3:$J$419,7,FALSE)</f>
        <v>Беларусь</v>
      </c>
    </row>
    <row r="329" spans="2:17" ht="16.5" thickTop="1" thickBot="1" x14ac:dyDescent="0.3">
      <c r="B329" s="44">
        <v>340</v>
      </c>
      <c r="C329" s="22">
        <v>60</v>
      </c>
      <c r="D329" s="22">
        <v>500</v>
      </c>
      <c r="E329" s="22">
        <v>2</v>
      </c>
      <c r="F329" s="22">
        <v>1000</v>
      </c>
      <c r="G329" s="52">
        <v>45125</v>
      </c>
      <c r="H329" s="22" t="s">
        <v>27</v>
      </c>
      <c r="I329" s="22">
        <v>145</v>
      </c>
      <c r="J329" s="37" t="str">
        <f>VLOOKUP(C329,товар!$B$3:$D$435,2,FALSE)</f>
        <v>Кофе</v>
      </c>
      <c r="K329" s="112">
        <f t="shared" si="26"/>
        <v>281.90322580645159</v>
      </c>
      <c r="L329" s="40">
        <f t="shared" si="28"/>
        <v>0.77365831330815893</v>
      </c>
      <c r="M329" s="33" t="str">
        <f>VLOOKUP(C329,товар!$B$3:$D$435,3,FALSE)</f>
        <v>Jacobs</v>
      </c>
      <c r="N329" s="67">
        <f t="shared" si="29"/>
        <v>276.21052631578948</v>
      </c>
      <c r="O329" s="54">
        <f>VLOOKUP(I329,клиенты!B324:$H$419,5,FALSE)</f>
        <v>44790</v>
      </c>
      <c r="P329">
        <f t="shared" si="27"/>
        <v>335</v>
      </c>
      <c r="Q329" s="72" t="str">
        <f>VLOOKUP(I329,клиенты!$B$3:$J$419,7,FALSE)</f>
        <v>Россия</v>
      </c>
    </row>
    <row r="330" spans="2:17" ht="16.5" thickTop="1" thickBot="1" x14ac:dyDescent="0.3">
      <c r="B330" s="43">
        <v>341</v>
      </c>
      <c r="C330" s="20">
        <v>76</v>
      </c>
      <c r="D330" s="20">
        <v>92</v>
      </c>
      <c r="E330" s="20">
        <v>2</v>
      </c>
      <c r="F330" s="20">
        <v>184</v>
      </c>
      <c r="G330" s="51">
        <v>45232</v>
      </c>
      <c r="H330" s="20" t="s">
        <v>8</v>
      </c>
      <c r="I330" s="20">
        <v>104</v>
      </c>
      <c r="J330" s="38" t="str">
        <f>VLOOKUP(C330,товар!$B$3:$D$435,2,FALSE)</f>
        <v>Печенье</v>
      </c>
      <c r="K330" s="112">
        <f t="shared" si="26"/>
        <v>260.79411764705884</v>
      </c>
      <c r="L330" s="40">
        <f t="shared" si="28"/>
        <v>-0.64723130709371834</v>
      </c>
      <c r="M330" s="39" t="str">
        <f>VLOOKUP(C330,товар!$B$3:$D$435,3,FALSE)</f>
        <v>Юбилейное</v>
      </c>
      <c r="N330" s="67">
        <f t="shared" si="29"/>
        <v>232.44444444444446</v>
      </c>
      <c r="O330" s="54" t="e">
        <f>VLOOKUP(I330,клиенты!B325:$H$419,5,FALSE)</f>
        <v>#N/A</v>
      </c>
      <c r="P330" t="e">
        <f t="shared" si="27"/>
        <v>#N/A</v>
      </c>
      <c r="Q330" s="72" t="str">
        <f>VLOOKUP(I330,клиенты!$B$3:$J$419,7,FALSE)</f>
        <v>Узбекистан</v>
      </c>
    </row>
    <row r="331" spans="2:17" ht="16.5" thickTop="1" thickBot="1" x14ac:dyDescent="0.3">
      <c r="B331" s="44">
        <v>342</v>
      </c>
      <c r="C331" s="22">
        <v>201</v>
      </c>
      <c r="D331" s="22">
        <v>179</v>
      </c>
      <c r="E331" s="22">
        <v>5</v>
      </c>
      <c r="F331" s="22">
        <v>895</v>
      </c>
      <c r="G331" s="52">
        <v>45091</v>
      </c>
      <c r="H331" s="22" t="s">
        <v>14</v>
      </c>
      <c r="I331" s="22">
        <v>109</v>
      </c>
      <c r="J331" s="37" t="str">
        <f>VLOOKUP(C331,товар!$B$3:$D$435,2,FALSE)</f>
        <v>Печенье</v>
      </c>
      <c r="K331" s="112">
        <f t="shared" si="26"/>
        <v>283.08823529411762</v>
      </c>
      <c r="L331" s="40">
        <f t="shared" si="28"/>
        <v>-0.36768831168831162</v>
      </c>
      <c r="M331" s="33" t="str">
        <f>VLOOKUP(C331,товар!$B$3:$D$435,3,FALSE)</f>
        <v>Белогорье</v>
      </c>
      <c r="N331" s="67">
        <f t="shared" si="29"/>
        <v>249.5</v>
      </c>
      <c r="O331" s="54" t="e">
        <f>VLOOKUP(I331,клиенты!B326:$H$419,5,FALSE)</f>
        <v>#N/A</v>
      </c>
      <c r="P331" t="e">
        <f t="shared" si="27"/>
        <v>#N/A</v>
      </c>
      <c r="Q331" s="72" t="e">
        <f>VLOOKUP(I331,клиенты!$B$3:$J$419,7,FALSE)</f>
        <v>#N/A</v>
      </c>
    </row>
    <row r="332" spans="2:17" ht="16.5" thickTop="1" thickBot="1" x14ac:dyDescent="0.3">
      <c r="B332" s="43">
        <v>343</v>
      </c>
      <c r="C332" s="20">
        <v>462</v>
      </c>
      <c r="D332" s="20">
        <v>209</v>
      </c>
      <c r="E332" s="20">
        <v>4</v>
      </c>
      <c r="F332" s="20">
        <v>836</v>
      </c>
      <c r="G332" s="51">
        <v>45116</v>
      </c>
      <c r="H332" s="20" t="s">
        <v>22</v>
      </c>
      <c r="I332" s="20">
        <v>369</v>
      </c>
      <c r="J332" s="38" t="str">
        <f>VLOOKUP(C332,товар!$B$3:$D$435,2,FALSE)</f>
        <v>Рис</v>
      </c>
      <c r="K332" s="112">
        <f t="shared" si="26"/>
        <v>242.21428571428572</v>
      </c>
      <c r="L332" s="40">
        <f t="shared" si="28"/>
        <v>-0.13712769094662347</v>
      </c>
      <c r="M332" s="39" t="str">
        <f>VLOOKUP(C332,товар!$B$3:$D$435,3,FALSE)</f>
        <v>Белый Злат</v>
      </c>
      <c r="N332" s="67">
        <f t="shared" si="29"/>
        <v>269.70588235294116</v>
      </c>
      <c r="O332" s="54">
        <f>VLOOKUP(I332,клиенты!B327:$H$419,5,FALSE)</f>
        <v>44987</v>
      </c>
      <c r="P332">
        <f t="shared" si="27"/>
        <v>129</v>
      </c>
      <c r="Q332" s="72" t="str">
        <f>VLOOKUP(I332,клиенты!$B$3:$J$419,7,FALSE)</f>
        <v>Украина</v>
      </c>
    </row>
    <row r="333" spans="2:17" ht="16.5" thickTop="1" thickBot="1" x14ac:dyDescent="0.3">
      <c r="B333" s="44">
        <v>344</v>
      </c>
      <c r="C333" s="22">
        <v>210</v>
      </c>
      <c r="D333" s="22">
        <v>486</v>
      </c>
      <c r="E333" s="22">
        <v>5</v>
      </c>
      <c r="F333" s="22">
        <v>2430</v>
      </c>
      <c r="G333" s="52">
        <v>45350</v>
      </c>
      <c r="H333" s="22" t="s">
        <v>11</v>
      </c>
      <c r="I333" s="22">
        <v>78</v>
      </c>
      <c r="J333" s="37" t="str">
        <f>VLOOKUP(C333,товар!$B$3:$D$435,2,FALSE)</f>
        <v>Колбаса</v>
      </c>
      <c r="K333" s="112">
        <f t="shared" si="26"/>
        <v>307.53333333333336</v>
      </c>
      <c r="L333" s="40">
        <f t="shared" si="28"/>
        <v>0.58031649685670916</v>
      </c>
      <c r="M333" s="33" t="str">
        <f>VLOOKUP(C333,товар!$B$3:$D$435,3,FALSE)</f>
        <v>Окраина</v>
      </c>
      <c r="N333" s="67">
        <f t="shared" si="29"/>
        <v>273.58333333333331</v>
      </c>
      <c r="O333" s="54" t="e">
        <f>VLOOKUP(I333,клиенты!B328:$H$419,5,FALSE)</f>
        <v>#N/A</v>
      </c>
      <c r="P333" t="e">
        <f t="shared" si="27"/>
        <v>#N/A</v>
      </c>
      <c r="Q333" s="72" t="str">
        <f>VLOOKUP(I333,клиенты!$B$3:$J$419,7,FALSE)</f>
        <v>Украина</v>
      </c>
    </row>
    <row r="334" spans="2:17" ht="16.5" thickTop="1" thickBot="1" x14ac:dyDescent="0.3">
      <c r="B334" s="43">
        <v>345</v>
      </c>
      <c r="C334" s="20">
        <v>404</v>
      </c>
      <c r="D334" s="20">
        <v>123</v>
      </c>
      <c r="E334" s="20">
        <v>1</v>
      </c>
      <c r="F334" s="20">
        <v>123</v>
      </c>
      <c r="G334" s="51">
        <v>45346</v>
      </c>
      <c r="H334" s="20" t="s">
        <v>20</v>
      </c>
      <c r="I334" s="20">
        <v>298</v>
      </c>
      <c r="J334" s="38" t="str">
        <f>VLOOKUP(C334,товар!$B$3:$D$435,2,FALSE)</f>
        <v>Йогурт</v>
      </c>
      <c r="K334" s="112">
        <f t="shared" si="26"/>
        <v>260.875</v>
      </c>
      <c r="L334" s="40">
        <f t="shared" si="28"/>
        <v>-0.52850982271202684</v>
      </c>
      <c r="M334" s="39" t="str">
        <f>VLOOKUP(C334,товар!$B$3:$D$435,3,FALSE)</f>
        <v>Ростагроэкспорт</v>
      </c>
      <c r="N334" s="67">
        <f t="shared" si="29"/>
        <v>249.09090909090909</v>
      </c>
      <c r="O334" s="54">
        <f>VLOOKUP(I334,клиенты!B329:$H$419,5,FALSE)</f>
        <v>44849</v>
      </c>
      <c r="P334">
        <f t="shared" si="27"/>
        <v>497</v>
      </c>
      <c r="Q334" s="72" t="str">
        <f>VLOOKUP(I334,клиенты!$B$3:$J$419,7,FALSE)</f>
        <v>Таджикистан</v>
      </c>
    </row>
    <row r="335" spans="2:17" ht="16.5" thickTop="1" thickBot="1" x14ac:dyDescent="0.3">
      <c r="B335" s="44">
        <v>346</v>
      </c>
      <c r="C335" s="22">
        <v>178</v>
      </c>
      <c r="D335" s="22">
        <v>179</v>
      </c>
      <c r="E335" s="22">
        <v>1</v>
      </c>
      <c r="F335" s="22">
        <v>179</v>
      </c>
      <c r="G335" s="52">
        <v>44938</v>
      </c>
      <c r="H335" s="22" t="s">
        <v>21</v>
      </c>
      <c r="I335" s="22">
        <v>130</v>
      </c>
      <c r="J335" s="37" t="str">
        <f>VLOOKUP(C335,товар!$B$3:$D$435,2,FALSE)</f>
        <v>Йогурт</v>
      </c>
      <c r="K335" s="112">
        <f t="shared" si="26"/>
        <v>307.8125</v>
      </c>
      <c r="L335" s="40">
        <f t="shared" si="28"/>
        <v>-0.41847715736040614</v>
      </c>
      <c r="M335" s="33" t="str">
        <f>VLOOKUP(C335,товар!$B$3:$D$435,3,FALSE)</f>
        <v>Ростагроэкспорт</v>
      </c>
      <c r="N335" s="67">
        <f t="shared" si="29"/>
        <v>249.09090909090909</v>
      </c>
      <c r="O335" s="54" t="e">
        <f>VLOOKUP(I335,клиенты!B330:$H$419,5,FALSE)</f>
        <v>#N/A</v>
      </c>
      <c r="P335" t="e">
        <f t="shared" si="27"/>
        <v>#N/A</v>
      </c>
      <c r="Q335" s="72" t="str">
        <f>VLOOKUP(I335,клиенты!$B$3:$J$419,7,FALSE)</f>
        <v>Узбекистан</v>
      </c>
    </row>
    <row r="336" spans="2:17" ht="16.5" thickTop="1" thickBot="1" x14ac:dyDescent="0.3">
      <c r="B336" s="43">
        <v>347</v>
      </c>
      <c r="C336" s="20">
        <v>423</v>
      </c>
      <c r="D336" s="20">
        <v>218</v>
      </c>
      <c r="E336" s="20">
        <v>3</v>
      </c>
      <c r="F336" s="20">
        <v>654</v>
      </c>
      <c r="G336" s="51">
        <v>45036</v>
      </c>
      <c r="H336" s="20" t="s">
        <v>16</v>
      </c>
      <c r="I336" s="20">
        <v>66</v>
      </c>
      <c r="J336" s="38" t="str">
        <f>VLOOKUP(C336,товар!$B$3:$D$435,2,FALSE)</f>
        <v>Чипсы</v>
      </c>
      <c r="K336" s="112">
        <f t="shared" si="26"/>
        <v>247.83333333333334</v>
      </c>
      <c r="L336" s="40">
        <f t="shared" si="28"/>
        <v>-0.12037659717552118</v>
      </c>
      <c r="M336" s="39" t="str">
        <f>VLOOKUP(C336,товар!$B$3:$D$435,3,FALSE)</f>
        <v>Pringles</v>
      </c>
      <c r="N336" s="67">
        <f t="shared" si="29"/>
        <v>280.23809523809524</v>
      </c>
      <c r="O336" s="54" t="e">
        <f>VLOOKUP(I336,клиенты!B331:$H$419,5,FALSE)</f>
        <v>#N/A</v>
      </c>
      <c r="P336" t="e">
        <f t="shared" si="27"/>
        <v>#N/A</v>
      </c>
      <c r="Q336" s="72" t="str">
        <f>VLOOKUP(I336,клиенты!$B$3:$J$419,7,FALSE)</f>
        <v>Россия</v>
      </c>
    </row>
    <row r="337" spans="2:17" ht="16.5" thickTop="1" thickBot="1" x14ac:dyDescent="0.3">
      <c r="B337" s="44">
        <v>348</v>
      </c>
      <c r="C337" s="22">
        <v>70</v>
      </c>
      <c r="D337" s="22">
        <v>51</v>
      </c>
      <c r="E337" s="22">
        <v>1</v>
      </c>
      <c r="F337" s="22">
        <v>51</v>
      </c>
      <c r="G337" s="52">
        <v>45314</v>
      </c>
      <c r="H337" s="22" t="s">
        <v>9</v>
      </c>
      <c r="I337" s="22">
        <v>261</v>
      </c>
      <c r="J337" s="37" t="str">
        <f>VLOOKUP(C337,товар!$B$3:$D$435,2,FALSE)</f>
        <v>Рис</v>
      </c>
      <c r="K337" s="112">
        <f t="shared" si="26"/>
        <v>282.92857142857144</v>
      </c>
      <c r="L337" s="40">
        <f t="shared" si="28"/>
        <v>-0.81974248927038629</v>
      </c>
      <c r="M337" s="33" t="str">
        <f>VLOOKUP(C337,товар!$B$3:$D$435,3,FALSE)</f>
        <v>Мистраль</v>
      </c>
      <c r="N337" s="67">
        <f t="shared" si="29"/>
        <v>181.57142857142858</v>
      </c>
      <c r="O337" s="54" t="e">
        <f>VLOOKUP(I337,клиенты!B332:$H$419,5,FALSE)</f>
        <v>#N/A</v>
      </c>
      <c r="P337" t="e">
        <f t="shared" si="27"/>
        <v>#N/A</v>
      </c>
      <c r="Q337" s="72" t="str">
        <f>VLOOKUP(I337,клиенты!$B$3:$J$419,7,FALSE)</f>
        <v>Узбекистан</v>
      </c>
    </row>
    <row r="338" spans="2:17" ht="16.5" thickTop="1" thickBot="1" x14ac:dyDescent="0.3">
      <c r="B338" s="43">
        <v>349</v>
      </c>
      <c r="C338" s="20">
        <v>335</v>
      </c>
      <c r="D338" s="20">
        <v>392</v>
      </c>
      <c r="E338" s="20">
        <v>5</v>
      </c>
      <c r="F338" s="20">
        <v>1960</v>
      </c>
      <c r="G338" s="51">
        <v>45217</v>
      </c>
      <c r="H338" s="20" t="s">
        <v>16</v>
      </c>
      <c r="I338" s="20">
        <v>307</v>
      </c>
      <c r="J338" s="38" t="str">
        <f>VLOOKUP(C338,товар!$B$3:$D$435,2,FALSE)</f>
        <v>Хлеб</v>
      </c>
      <c r="K338" s="112">
        <f t="shared" si="26"/>
        <v>269.9375</v>
      </c>
      <c r="L338" s="40">
        <f t="shared" si="28"/>
        <v>0.45218800648298219</v>
      </c>
      <c r="M338" s="39" t="str">
        <f>VLOOKUP(C338,товар!$B$3:$D$435,3,FALSE)</f>
        <v>Каравай</v>
      </c>
      <c r="N338" s="67">
        <f t="shared" si="29"/>
        <v>331.16666666666669</v>
      </c>
      <c r="O338" s="54" t="e">
        <f>VLOOKUP(I338,клиенты!B333:$H$419,5,FALSE)</f>
        <v>#N/A</v>
      </c>
      <c r="P338" t="e">
        <f t="shared" si="27"/>
        <v>#N/A</v>
      </c>
      <c r="Q338" s="72" t="str">
        <f>VLOOKUP(I338,клиенты!$B$3:$J$419,7,FALSE)</f>
        <v>Таджикистан</v>
      </c>
    </row>
    <row r="339" spans="2:17" ht="16.5" thickTop="1" thickBot="1" x14ac:dyDescent="0.3">
      <c r="B339" s="44">
        <v>350</v>
      </c>
      <c r="C339" s="22">
        <v>427</v>
      </c>
      <c r="D339" s="22">
        <v>273</v>
      </c>
      <c r="E339" s="22">
        <v>5</v>
      </c>
      <c r="F339" s="22">
        <v>1365</v>
      </c>
      <c r="G339" s="52">
        <v>45398</v>
      </c>
      <c r="H339" s="22" t="s">
        <v>22</v>
      </c>
      <c r="I339" s="22">
        <v>190</v>
      </c>
      <c r="J339" s="37" t="str">
        <f>VLOOKUP(C339,товар!$B$3:$D$435,2,FALSE)</f>
        <v>Хлеб</v>
      </c>
      <c r="K339" s="112">
        <f t="shared" si="26"/>
        <v>238.53125</v>
      </c>
      <c r="L339" s="40">
        <f t="shared" si="28"/>
        <v>0.14450412681776492</v>
      </c>
      <c r="M339" s="33" t="str">
        <f>VLOOKUP(C339,товар!$B$3:$D$435,3,FALSE)</f>
        <v>Русский Хлеб</v>
      </c>
      <c r="N339" s="67">
        <f t="shared" si="29"/>
        <v>316.60000000000002</v>
      </c>
      <c r="O339" s="54" t="e">
        <f>VLOOKUP(I339,клиенты!B334:$H$419,5,FALSE)</f>
        <v>#N/A</v>
      </c>
      <c r="P339" t="e">
        <f t="shared" si="27"/>
        <v>#N/A</v>
      </c>
      <c r="Q339" s="72" t="str">
        <f>VLOOKUP(I339,клиенты!$B$3:$J$419,7,FALSE)</f>
        <v>Таджикистан</v>
      </c>
    </row>
    <row r="340" spans="2:17" ht="16.5" thickTop="1" thickBot="1" x14ac:dyDescent="0.3">
      <c r="B340" s="43">
        <v>351</v>
      </c>
      <c r="C340" s="20">
        <v>137</v>
      </c>
      <c r="D340" s="20">
        <v>154</v>
      </c>
      <c r="E340" s="20">
        <v>1</v>
      </c>
      <c r="F340" s="20">
        <v>154</v>
      </c>
      <c r="G340" s="51">
        <v>45193</v>
      </c>
      <c r="H340" s="20" t="s">
        <v>24</v>
      </c>
      <c r="I340" s="20">
        <v>144</v>
      </c>
      <c r="J340" s="38" t="str">
        <f>VLOOKUP(C340,товар!$B$3:$D$435,2,FALSE)</f>
        <v>Фрукты</v>
      </c>
      <c r="K340" s="112">
        <f t="shared" si="26"/>
        <v>241.3125</v>
      </c>
      <c r="L340" s="40">
        <f t="shared" si="28"/>
        <v>-0.36182336182336183</v>
      </c>
      <c r="M340" s="39" t="str">
        <f>VLOOKUP(C340,товар!$B$3:$D$435,3,FALSE)</f>
        <v>Экзотик</v>
      </c>
      <c r="N340" s="67">
        <f t="shared" si="29"/>
        <v>253.6875</v>
      </c>
      <c r="O340" s="54" t="e">
        <f>VLOOKUP(I340,клиенты!B335:$H$419,5,FALSE)</f>
        <v>#N/A</v>
      </c>
      <c r="P340" t="e">
        <f t="shared" si="27"/>
        <v>#N/A</v>
      </c>
      <c r="Q340" s="72" t="str">
        <f>VLOOKUP(I340,клиенты!$B$3:$J$419,7,FALSE)</f>
        <v>Таджикистан</v>
      </c>
    </row>
    <row r="341" spans="2:17" ht="16.5" thickTop="1" thickBot="1" x14ac:dyDescent="0.3">
      <c r="B341" s="44">
        <v>352</v>
      </c>
      <c r="C341" s="22">
        <v>303</v>
      </c>
      <c r="D341" s="22">
        <v>68</v>
      </c>
      <c r="E341" s="22">
        <v>4</v>
      </c>
      <c r="F341" s="22">
        <v>272</v>
      </c>
      <c r="G341" s="52">
        <v>44947</v>
      </c>
      <c r="H341" s="22" t="s">
        <v>24</v>
      </c>
      <c r="I341" s="22">
        <v>76</v>
      </c>
      <c r="J341" s="37" t="str">
        <f>VLOOKUP(C341,товар!$B$3:$D$435,2,FALSE)</f>
        <v>Фрукты</v>
      </c>
      <c r="K341" s="112">
        <f t="shared" si="26"/>
        <v>279.625</v>
      </c>
      <c r="L341" s="40">
        <f t="shared" si="28"/>
        <v>-0.75681716584711667</v>
      </c>
      <c r="M341" s="33" t="str">
        <f>VLOOKUP(C341,товар!$B$3:$D$435,3,FALSE)</f>
        <v>Фруктовый Рай</v>
      </c>
      <c r="N341" s="67">
        <f t="shared" si="29"/>
        <v>258.30769230769232</v>
      </c>
      <c r="O341" s="54">
        <f>VLOOKUP(I341,клиенты!B336:$H$419,5,FALSE)</f>
        <v>44993</v>
      </c>
      <c r="P341">
        <f t="shared" si="27"/>
        <v>-46</v>
      </c>
      <c r="Q341" s="72" t="str">
        <f>VLOOKUP(I341,клиенты!$B$3:$J$419,7,FALSE)</f>
        <v>Узбекистан</v>
      </c>
    </row>
    <row r="342" spans="2:17" ht="16.5" thickTop="1" thickBot="1" x14ac:dyDescent="0.3">
      <c r="B342" s="43">
        <v>353</v>
      </c>
      <c r="C342" s="20">
        <v>23</v>
      </c>
      <c r="D342" s="20">
        <v>380</v>
      </c>
      <c r="E342" s="20">
        <v>1</v>
      </c>
      <c r="F342" s="20">
        <v>380</v>
      </c>
      <c r="G342" s="51">
        <v>45199</v>
      </c>
      <c r="H342" s="20" t="s">
        <v>16</v>
      </c>
      <c r="I342" s="20">
        <v>84</v>
      </c>
      <c r="J342" s="38" t="str">
        <f>VLOOKUP(C342,товар!$B$3:$D$435,2,FALSE)</f>
        <v>Рыба</v>
      </c>
      <c r="K342" s="112">
        <f t="shared" si="26"/>
        <v>293.75</v>
      </c>
      <c r="L342" s="40">
        <f t="shared" si="28"/>
        <v>0.29361702127659584</v>
      </c>
      <c r="M342" s="39" t="str">
        <f>VLOOKUP(C342,товар!$B$3:$D$435,3,FALSE)</f>
        <v>Санта Бремор</v>
      </c>
      <c r="N342" s="67">
        <f t="shared" si="29"/>
        <v>216.4</v>
      </c>
      <c r="O342" s="54" t="e">
        <f>VLOOKUP(I342,клиенты!B337:$H$419,5,FALSE)</f>
        <v>#N/A</v>
      </c>
      <c r="P342" t="e">
        <f t="shared" si="27"/>
        <v>#N/A</v>
      </c>
      <c r="Q342" s="72" t="str">
        <f>VLOOKUP(I342,клиенты!$B$3:$J$419,7,FALSE)</f>
        <v>Узбекистан</v>
      </c>
    </row>
    <row r="343" spans="2:17" ht="16.5" thickTop="1" thickBot="1" x14ac:dyDescent="0.3">
      <c r="B343" s="44">
        <v>354</v>
      </c>
      <c r="C343" s="22">
        <v>398</v>
      </c>
      <c r="D343" s="22">
        <v>417</v>
      </c>
      <c r="E343" s="22">
        <v>4</v>
      </c>
      <c r="F343" s="22">
        <v>1668</v>
      </c>
      <c r="G343" s="52">
        <v>45167</v>
      </c>
      <c r="H343" s="22" t="s">
        <v>23</v>
      </c>
      <c r="I343" s="22">
        <v>81</v>
      </c>
      <c r="J343" s="37" t="str">
        <f>VLOOKUP(C343,товар!$B$3:$D$435,2,FALSE)</f>
        <v>Сок</v>
      </c>
      <c r="K343" s="112">
        <f t="shared" si="26"/>
        <v>294.11111111111109</v>
      </c>
      <c r="L343" s="40">
        <f t="shared" si="28"/>
        <v>0.41783150736683039</v>
      </c>
      <c r="M343" s="33" t="str">
        <f>VLOOKUP(C343,товар!$B$3:$D$435,3,FALSE)</f>
        <v>Фруктовый сад</v>
      </c>
      <c r="N343" s="67">
        <f t="shared" si="29"/>
        <v>281.96875</v>
      </c>
      <c r="O343" s="54" t="e">
        <f>VLOOKUP(I343,клиенты!B338:$H$419,5,FALSE)</f>
        <v>#N/A</v>
      </c>
      <c r="P343" t="e">
        <f t="shared" si="27"/>
        <v>#N/A</v>
      </c>
      <c r="Q343" s="72" t="str">
        <f>VLOOKUP(I343,клиенты!$B$3:$J$419,7,FALSE)</f>
        <v>Узбекистан</v>
      </c>
    </row>
    <row r="344" spans="2:17" ht="16.5" thickTop="1" thickBot="1" x14ac:dyDescent="0.3">
      <c r="B344" s="43">
        <v>355</v>
      </c>
      <c r="C344" s="20">
        <v>8</v>
      </c>
      <c r="D344" s="20">
        <v>404</v>
      </c>
      <c r="E344" s="20">
        <v>1</v>
      </c>
      <c r="F344" s="20">
        <v>404</v>
      </c>
      <c r="G344" s="51">
        <v>45077</v>
      </c>
      <c r="H344" s="20" t="s">
        <v>22</v>
      </c>
      <c r="I344" s="20">
        <v>157</v>
      </c>
      <c r="J344" s="38" t="str">
        <f>VLOOKUP(C344,товар!$B$3:$D$435,2,FALSE)</f>
        <v>Макароны</v>
      </c>
      <c r="K344" s="112">
        <f t="shared" si="26"/>
        <v>277.30434782608694</v>
      </c>
      <c r="L344" s="40">
        <f t="shared" si="28"/>
        <v>0.45688303543430542</v>
      </c>
      <c r="M344" s="39" t="str">
        <f>VLOOKUP(C344,товар!$B$3:$D$435,3,FALSE)</f>
        <v>Паста Зара</v>
      </c>
      <c r="N344" s="67">
        <f t="shared" si="29"/>
        <v>276.67567567567568</v>
      </c>
      <c r="O344" s="54" t="e">
        <f>VLOOKUP(I344,клиенты!B339:$H$419,5,FALSE)</f>
        <v>#N/A</v>
      </c>
      <c r="P344" t="e">
        <f t="shared" si="27"/>
        <v>#N/A</v>
      </c>
      <c r="Q344" s="72" t="str">
        <f>VLOOKUP(I344,клиенты!$B$3:$J$419,7,FALSE)</f>
        <v>Узбекистан</v>
      </c>
    </row>
    <row r="345" spans="2:17" ht="16.5" thickTop="1" thickBot="1" x14ac:dyDescent="0.3">
      <c r="B345" s="44">
        <v>356</v>
      </c>
      <c r="C345" s="22">
        <v>485</v>
      </c>
      <c r="D345" s="22">
        <v>193</v>
      </c>
      <c r="E345" s="22">
        <v>1</v>
      </c>
      <c r="F345" s="22">
        <v>193</v>
      </c>
      <c r="G345" s="52">
        <v>45105</v>
      </c>
      <c r="H345" s="22" t="s">
        <v>20</v>
      </c>
      <c r="I345" s="22">
        <v>57</v>
      </c>
      <c r="J345" s="37" t="str">
        <f>VLOOKUP(C345,товар!$B$3:$D$435,2,FALSE)</f>
        <v>Макароны</v>
      </c>
      <c r="K345" s="112">
        <f t="shared" si="26"/>
        <v>251.7608695652174</v>
      </c>
      <c r="L345" s="40">
        <f t="shared" si="28"/>
        <v>-0.23339953371902256</v>
      </c>
      <c r="M345" s="33" t="str">
        <f>VLOOKUP(C345,товар!$B$3:$D$435,3,FALSE)</f>
        <v>Борилла</v>
      </c>
      <c r="N345" s="67">
        <f t="shared" si="29"/>
        <v>240.88888888888889</v>
      </c>
      <c r="O345" s="54" t="e">
        <f>VLOOKUP(I345,клиенты!B340:$H$419,5,FALSE)</f>
        <v>#N/A</v>
      </c>
      <c r="P345" t="e">
        <f t="shared" si="27"/>
        <v>#N/A</v>
      </c>
      <c r="Q345" s="72" t="str">
        <f>VLOOKUP(I345,клиенты!$B$3:$J$419,7,FALSE)</f>
        <v>Украина</v>
      </c>
    </row>
    <row r="346" spans="2:17" ht="16.5" thickTop="1" thickBot="1" x14ac:dyDescent="0.3">
      <c r="B346" s="43">
        <v>357</v>
      </c>
      <c r="C346" s="20">
        <v>60</v>
      </c>
      <c r="D346" s="20">
        <v>320</v>
      </c>
      <c r="E346" s="20">
        <v>4</v>
      </c>
      <c r="F346" s="20">
        <v>1280</v>
      </c>
      <c r="G346" s="51">
        <v>45292</v>
      </c>
      <c r="H346" s="20" t="s">
        <v>18</v>
      </c>
      <c r="I346" s="20">
        <v>273</v>
      </c>
      <c r="J346" s="38" t="str">
        <f>VLOOKUP(C346,товар!$B$3:$D$435,2,FALSE)</f>
        <v>Кофе</v>
      </c>
      <c r="K346" s="112">
        <f t="shared" si="26"/>
        <v>240.70967741935485</v>
      </c>
      <c r="L346" s="40">
        <f t="shared" si="28"/>
        <v>0.32940230501206114</v>
      </c>
      <c r="M346" s="39" t="str">
        <f>VLOOKUP(C346,товар!$B$3:$D$435,3,FALSE)</f>
        <v>Jacobs</v>
      </c>
      <c r="N346" s="67">
        <f t="shared" si="29"/>
        <v>276.21052631578948</v>
      </c>
      <c r="O346" s="54" t="e">
        <f>VLOOKUP(I346,клиенты!B341:$H$419,5,FALSE)</f>
        <v>#N/A</v>
      </c>
      <c r="P346" t="e">
        <f t="shared" si="27"/>
        <v>#N/A</v>
      </c>
      <c r="Q346" s="72" t="str">
        <f>VLOOKUP(I346,клиенты!$B$3:$J$419,7,FALSE)</f>
        <v>Россия</v>
      </c>
    </row>
    <row r="347" spans="2:17" ht="16.5" thickTop="1" thickBot="1" x14ac:dyDescent="0.3">
      <c r="B347" s="44">
        <v>358</v>
      </c>
      <c r="C347" s="22">
        <v>290</v>
      </c>
      <c r="D347" s="22">
        <v>470</v>
      </c>
      <c r="E347" s="22">
        <v>5</v>
      </c>
      <c r="F347" s="22">
        <v>2350</v>
      </c>
      <c r="G347" s="52">
        <v>45039</v>
      </c>
      <c r="H347" s="22" t="s">
        <v>20</v>
      </c>
      <c r="I347" s="22">
        <v>479</v>
      </c>
      <c r="J347" s="37" t="str">
        <f>VLOOKUP(C347,товар!$B$3:$D$435,2,FALSE)</f>
        <v>Сахар</v>
      </c>
      <c r="K347" s="112">
        <f t="shared" si="26"/>
        <v>279.11764705882354</v>
      </c>
      <c r="L347" s="40">
        <f t="shared" si="28"/>
        <v>0.68387776606954676</v>
      </c>
      <c r="M347" s="33" t="str">
        <f>VLOOKUP(C347,товар!$B$3:$D$435,3,FALSE)</f>
        <v>Продимекс</v>
      </c>
      <c r="N347" s="67">
        <f t="shared" si="29"/>
        <v>240.5</v>
      </c>
      <c r="O347" s="54" t="e">
        <f>VLOOKUP(I347,клиенты!B342:$H$419,5,FALSE)</f>
        <v>#N/A</v>
      </c>
      <c r="P347" t="e">
        <f t="shared" si="27"/>
        <v>#N/A</v>
      </c>
      <c r="Q347" s="72" t="str">
        <f>VLOOKUP(I347,клиенты!$B$3:$J$419,7,FALSE)</f>
        <v>Украина</v>
      </c>
    </row>
    <row r="348" spans="2:17" ht="16.5" thickTop="1" thickBot="1" x14ac:dyDescent="0.3">
      <c r="B348" s="43">
        <v>359</v>
      </c>
      <c r="C348" s="20">
        <v>386</v>
      </c>
      <c r="D348" s="20">
        <v>424</v>
      </c>
      <c r="E348" s="20">
        <v>3</v>
      </c>
      <c r="F348" s="20">
        <v>1272</v>
      </c>
      <c r="G348" s="51">
        <v>45166</v>
      </c>
      <c r="H348" s="20" t="s">
        <v>27</v>
      </c>
      <c r="I348" s="20">
        <v>406</v>
      </c>
      <c r="J348" s="38" t="str">
        <f>VLOOKUP(C348,товар!$B$3:$D$435,2,FALSE)</f>
        <v>Крупа</v>
      </c>
      <c r="K348" s="112">
        <f t="shared" si="26"/>
        <v>289.64999999999998</v>
      </c>
      <c r="L348" s="40">
        <f t="shared" si="28"/>
        <v>0.46383566373209062</v>
      </c>
      <c r="M348" s="39" t="str">
        <f>VLOOKUP(C348,товар!$B$3:$D$435,3,FALSE)</f>
        <v>Увелка</v>
      </c>
      <c r="N348" s="67">
        <f t="shared" si="29"/>
        <v>251.91666666666666</v>
      </c>
      <c r="O348" s="54" t="e">
        <f>VLOOKUP(I348,клиенты!B343:$H$419,5,FALSE)</f>
        <v>#N/A</v>
      </c>
      <c r="P348" t="e">
        <f t="shared" si="27"/>
        <v>#N/A</v>
      </c>
      <c r="Q348" s="72" t="str">
        <f>VLOOKUP(I348,клиенты!$B$3:$J$419,7,FALSE)</f>
        <v>Украина</v>
      </c>
    </row>
    <row r="349" spans="2:17" ht="16.5" thickTop="1" thickBot="1" x14ac:dyDescent="0.3">
      <c r="B349" s="44">
        <v>360</v>
      </c>
      <c r="C349" s="22">
        <v>348</v>
      </c>
      <c r="D349" s="22">
        <v>147</v>
      </c>
      <c r="E349" s="22">
        <v>4</v>
      </c>
      <c r="F349" s="22">
        <v>588</v>
      </c>
      <c r="G349" s="52">
        <v>45006</v>
      </c>
      <c r="H349" s="22" t="s">
        <v>22</v>
      </c>
      <c r="I349" s="22">
        <v>157</v>
      </c>
      <c r="J349" s="37" t="str">
        <f>VLOOKUP(C349,товар!$B$3:$D$435,2,FALSE)</f>
        <v>Чипсы</v>
      </c>
      <c r="K349" s="112">
        <f t="shared" si="26"/>
        <v>273.97142857142859</v>
      </c>
      <c r="L349" s="40">
        <f t="shared" si="28"/>
        <v>-0.46344770049014494</v>
      </c>
      <c r="M349" s="33" t="str">
        <f>VLOOKUP(C349,товар!$B$3:$D$435,3,FALSE)</f>
        <v>Estrella</v>
      </c>
      <c r="N349" s="67">
        <f t="shared" si="29"/>
        <v>266.27272727272725</v>
      </c>
      <c r="O349" s="54" t="e">
        <f>VLOOKUP(I349,клиенты!B344:$H$419,5,FALSE)</f>
        <v>#N/A</v>
      </c>
      <c r="P349" t="e">
        <f t="shared" si="27"/>
        <v>#N/A</v>
      </c>
      <c r="Q349" s="72" t="str">
        <f>VLOOKUP(I349,клиенты!$B$3:$J$419,7,FALSE)</f>
        <v>Узбекистан</v>
      </c>
    </row>
    <row r="350" spans="2:17" ht="16.5" thickTop="1" thickBot="1" x14ac:dyDescent="0.3">
      <c r="B350" s="43">
        <v>361</v>
      </c>
      <c r="C350" s="20">
        <v>350</v>
      </c>
      <c r="D350" s="20">
        <v>319</v>
      </c>
      <c r="E350" s="20">
        <v>3</v>
      </c>
      <c r="F350" s="20">
        <v>957</v>
      </c>
      <c r="G350" s="51">
        <v>45385</v>
      </c>
      <c r="H350" s="20" t="s">
        <v>8</v>
      </c>
      <c r="I350" s="20">
        <v>56</v>
      </c>
      <c r="J350" s="38" t="str">
        <f>VLOOKUP(C350,товар!$B$3:$D$435,2,FALSE)</f>
        <v>Фрукты</v>
      </c>
      <c r="K350" s="112">
        <f t="shared" si="26"/>
        <v>291.41935483870969</v>
      </c>
      <c r="L350" s="40">
        <f t="shared" si="28"/>
        <v>9.4642461810936496E-2</v>
      </c>
      <c r="M350" s="39" t="str">
        <f>VLOOKUP(C350,товар!$B$3:$D$435,3,FALSE)</f>
        <v>Фрукты-Ягоды</v>
      </c>
      <c r="N350" s="67">
        <f t="shared" si="29"/>
        <v>280.66666666666669</v>
      </c>
      <c r="O350" s="54" t="e">
        <f>VLOOKUP(I350,клиенты!B345:$H$419,5,FALSE)</f>
        <v>#N/A</v>
      </c>
      <c r="P350" t="e">
        <f t="shared" si="27"/>
        <v>#N/A</v>
      </c>
      <c r="Q350" s="72" t="str">
        <f>VLOOKUP(I350,клиенты!$B$3:$J$419,7,FALSE)</f>
        <v>Россия</v>
      </c>
    </row>
    <row r="351" spans="2:17" ht="16.5" thickTop="1" thickBot="1" x14ac:dyDescent="0.3">
      <c r="B351" s="44">
        <v>362</v>
      </c>
      <c r="C351" s="22">
        <v>126</v>
      </c>
      <c r="D351" s="22">
        <v>479</v>
      </c>
      <c r="E351" s="22">
        <v>2</v>
      </c>
      <c r="F351" s="22">
        <v>958</v>
      </c>
      <c r="G351" s="52">
        <v>45045</v>
      </c>
      <c r="H351" s="22" t="s">
        <v>24</v>
      </c>
      <c r="I351" s="22">
        <v>10</v>
      </c>
      <c r="J351" s="37" t="str">
        <f>VLOOKUP(C351,товар!$B$3:$D$435,2,FALSE)</f>
        <v>Сахар</v>
      </c>
      <c r="K351" s="112">
        <f t="shared" si="26"/>
        <v>271.61764705882354</v>
      </c>
      <c r="L351" s="40">
        <f t="shared" si="28"/>
        <v>0.76350839198700582</v>
      </c>
      <c r="M351" s="33" t="str">
        <f>VLOOKUP(C351,товар!$B$3:$D$435,3,FALSE)</f>
        <v>Русский сахар</v>
      </c>
      <c r="N351" s="67">
        <f t="shared" si="29"/>
        <v>293.41176470588238</v>
      </c>
      <c r="O351" s="54" t="e">
        <f>VLOOKUP(I351,клиенты!B346:$H$419,5,FALSE)</f>
        <v>#N/A</v>
      </c>
      <c r="P351" t="e">
        <f t="shared" si="27"/>
        <v>#N/A</v>
      </c>
      <c r="Q351" s="72" t="str">
        <f>VLOOKUP(I351,клиенты!$B$3:$J$419,7,FALSE)</f>
        <v>Таджикистан</v>
      </c>
    </row>
    <row r="352" spans="2:17" ht="16.5" thickTop="1" thickBot="1" x14ac:dyDescent="0.3">
      <c r="B352" s="43">
        <v>363</v>
      </c>
      <c r="C352" s="20">
        <v>258</v>
      </c>
      <c r="D352" s="20">
        <v>181</v>
      </c>
      <c r="E352" s="20">
        <v>5</v>
      </c>
      <c r="F352" s="20">
        <v>905</v>
      </c>
      <c r="G352" s="51">
        <v>45054</v>
      </c>
      <c r="H352" s="20" t="s">
        <v>27</v>
      </c>
      <c r="I352" s="20">
        <v>174</v>
      </c>
      <c r="J352" s="38" t="str">
        <f>VLOOKUP(C352,товар!$B$3:$D$435,2,FALSE)</f>
        <v>Рыба</v>
      </c>
      <c r="K352" s="112">
        <f t="shared" si="26"/>
        <v>309.67857142857144</v>
      </c>
      <c r="L352" s="40">
        <f t="shared" si="28"/>
        <v>-0.41552300772690576</v>
      </c>
      <c r="M352" s="39" t="str">
        <f>VLOOKUP(C352,товар!$B$3:$D$435,3,FALSE)</f>
        <v>Санта Бремор</v>
      </c>
      <c r="N352" s="67">
        <f t="shared" si="29"/>
        <v>216.4</v>
      </c>
      <c r="O352" s="54" t="e">
        <f>VLOOKUP(I352,клиенты!B347:$H$419,5,FALSE)</f>
        <v>#N/A</v>
      </c>
      <c r="P352" t="e">
        <f t="shared" si="27"/>
        <v>#N/A</v>
      </c>
      <c r="Q352" s="72" t="str">
        <f>VLOOKUP(I352,клиенты!$B$3:$J$419,7,FALSE)</f>
        <v>Украина</v>
      </c>
    </row>
    <row r="353" spans="2:17" ht="16.5" thickTop="1" thickBot="1" x14ac:dyDescent="0.3">
      <c r="B353" s="44">
        <v>364</v>
      </c>
      <c r="C353" s="22">
        <v>325</v>
      </c>
      <c r="D353" s="22">
        <v>361</v>
      </c>
      <c r="E353" s="22">
        <v>5</v>
      </c>
      <c r="F353" s="22">
        <v>1805</v>
      </c>
      <c r="G353" s="52">
        <v>45243</v>
      </c>
      <c r="H353" s="22" t="s">
        <v>11</v>
      </c>
      <c r="I353" s="22">
        <v>110</v>
      </c>
      <c r="J353" s="37" t="str">
        <f>VLOOKUP(C353,товар!$B$3:$D$435,2,FALSE)</f>
        <v>Сок</v>
      </c>
      <c r="K353" s="112">
        <f t="shared" si="26"/>
        <v>273.52941176470586</v>
      </c>
      <c r="L353" s="40">
        <f t="shared" si="28"/>
        <v>0.31978494623655918</v>
      </c>
      <c r="M353" s="33" t="str">
        <f>VLOOKUP(C353,товар!$B$3:$D$435,3,FALSE)</f>
        <v>Добрый</v>
      </c>
      <c r="N353" s="67">
        <f t="shared" si="29"/>
        <v>242.81818181818181</v>
      </c>
      <c r="O353" s="54" t="e">
        <f>VLOOKUP(I353,клиенты!B348:$H$419,5,FALSE)</f>
        <v>#N/A</v>
      </c>
      <c r="P353" t="e">
        <f t="shared" si="27"/>
        <v>#N/A</v>
      </c>
      <c r="Q353" s="72" t="str">
        <f>VLOOKUP(I353,клиенты!$B$3:$J$419,7,FALSE)</f>
        <v>Украина</v>
      </c>
    </row>
    <row r="354" spans="2:17" ht="16.5" thickTop="1" thickBot="1" x14ac:dyDescent="0.3">
      <c r="B354" s="43">
        <v>365</v>
      </c>
      <c r="C354" s="20">
        <v>320</v>
      </c>
      <c r="D354" s="20">
        <v>254</v>
      </c>
      <c r="E354" s="20">
        <v>1</v>
      </c>
      <c r="F354" s="20">
        <v>254</v>
      </c>
      <c r="G354" s="51">
        <v>45316</v>
      </c>
      <c r="H354" s="20" t="s">
        <v>19</v>
      </c>
      <c r="I354" s="20">
        <v>72</v>
      </c>
      <c r="J354" s="38" t="str">
        <f>VLOOKUP(C354,товар!$B$3:$D$435,2,FALSE)</f>
        <v>Конфеты</v>
      </c>
      <c r="K354" s="112">
        <f t="shared" si="26"/>
        <v>247.57142857142858</v>
      </c>
      <c r="L354" s="40">
        <f t="shared" si="28"/>
        <v>2.5966532025389455E-2</v>
      </c>
      <c r="M354" s="39" t="str">
        <f>VLOOKUP(C354,товар!$B$3:$D$435,3,FALSE)</f>
        <v>Бабаевский</v>
      </c>
      <c r="N354" s="67">
        <f t="shared" si="29"/>
        <v>250.25925925925927</v>
      </c>
      <c r="O354" s="54">
        <f>VLOOKUP(I354,клиенты!B349:$H$419,5,FALSE)</f>
        <v>45003</v>
      </c>
      <c r="P354">
        <f t="shared" si="27"/>
        <v>313</v>
      </c>
      <c r="Q354" s="72" t="str">
        <f>VLOOKUP(I354,клиенты!$B$3:$J$419,7,FALSE)</f>
        <v>Россия</v>
      </c>
    </row>
    <row r="355" spans="2:17" ht="16.5" thickTop="1" thickBot="1" x14ac:dyDescent="0.3">
      <c r="B355" s="44">
        <v>366</v>
      </c>
      <c r="C355" s="22">
        <v>329</v>
      </c>
      <c r="D355" s="22">
        <v>187</v>
      </c>
      <c r="E355" s="22">
        <v>4</v>
      </c>
      <c r="F355" s="22">
        <v>748</v>
      </c>
      <c r="G355" s="52">
        <v>45274</v>
      </c>
      <c r="H355" s="22" t="s">
        <v>20</v>
      </c>
      <c r="I355" s="22">
        <v>307</v>
      </c>
      <c r="J355" s="37" t="str">
        <f>VLOOKUP(C355,товар!$B$3:$D$435,2,FALSE)</f>
        <v>Соль</v>
      </c>
      <c r="K355" s="112">
        <f t="shared" si="26"/>
        <v>249.25714285714287</v>
      </c>
      <c r="L355" s="40">
        <f t="shared" si="28"/>
        <v>-0.24977074736359473</v>
      </c>
      <c r="M355" s="33" t="str">
        <f>VLOOKUP(C355,товар!$B$3:$D$435,3,FALSE)</f>
        <v>Славянская</v>
      </c>
      <c r="N355" s="67">
        <f t="shared" si="29"/>
        <v>236.91666666666666</v>
      </c>
      <c r="O355" s="54" t="e">
        <f>VLOOKUP(I355,клиенты!B350:$H$419,5,FALSE)</f>
        <v>#N/A</v>
      </c>
      <c r="P355" t="e">
        <f t="shared" si="27"/>
        <v>#N/A</v>
      </c>
      <c r="Q355" s="72" t="str">
        <f>VLOOKUP(I355,клиенты!$B$3:$J$419,7,FALSE)</f>
        <v>Таджикистан</v>
      </c>
    </row>
    <row r="356" spans="2:17" ht="16.5" thickTop="1" thickBot="1" x14ac:dyDescent="0.3">
      <c r="B356" s="43">
        <v>367</v>
      </c>
      <c r="C356" s="20">
        <v>226</v>
      </c>
      <c r="D356" s="20">
        <v>155</v>
      </c>
      <c r="E356" s="20">
        <v>4</v>
      </c>
      <c r="F356" s="20">
        <v>620</v>
      </c>
      <c r="G356" s="51">
        <v>44967</v>
      </c>
      <c r="H356" s="20" t="s">
        <v>21</v>
      </c>
      <c r="I356" s="20">
        <v>202</v>
      </c>
      <c r="J356" s="38" t="str">
        <f>VLOOKUP(C356,товар!$B$3:$D$435,2,FALSE)</f>
        <v>Сыр</v>
      </c>
      <c r="K356" s="112">
        <f t="shared" si="26"/>
        <v>261.14634146341461</v>
      </c>
      <c r="L356" s="40">
        <f t="shared" si="28"/>
        <v>-0.40646306154851963</v>
      </c>
      <c r="M356" s="39" t="str">
        <f>VLOOKUP(C356,товар!$B$3:$D$435,3,FALSE)</f>
        <v>Карат</v>
      </c>
      <c r="N356" s="67">
        <f t="shared" si="29"/>
        <v>326.5</v>
      </c>
      <c r="O356" s="54" t="e">
        <f>VLOOKUP(I356,клиенты!B351:$H$419,5,FALSE)</f>
        <v>#N/A</v>
      </c>
      <c r="P356" t="e">
        <f t="shared" si="27"/>
        <v>#N/A</v>
      </c>
      <c r="Q356" s="72" t="str">
        <f>VLOOKUP(I356,клиенты!$B$3:$J$419,7,FALSE)</f>
        <v>Беларусь</v>
      </c>
    </row>
    <row r="357" spans="2:17" ht="16.5" thickTop="1" thickBot="1" x14ac:dyDescent="0.3">
      <c r="B357" s="44">
        <v>368</v>
      </c>
      <c r="C357" s="22">
        <v>270</v>
      </c>
      <c r="D357" s="22">
        <v>78</v>
      </c>
      <c r="E357" s="22">
        <v>4</v>
      </c>
      <c r="F357" s="22">
        <v>312</v>
      </c>
      <c r="G357" s="52">
        <v>44932</v>
      </c>
      <c r="H357" s="22" t="s">
        <v>24</v>
      </c>
      <c r="I357" s="22">
        <v>157</v>
      </c>
      <c r="J357" s="37" t="str">
        <f>VLOOKUP(C357,товар!$B$3:$D$435,2,FALSE)</f>
        <v>Соль</v>
      </c>
      <c r="K357" s="112">
        <f t="shared" si="26"/>
        <v>281.62857142857143</v>
      </c>
      <c r="L357" s="40">
        <f t="shared" si="28"/>
        <v>-0.72303946434006283</v>
      </c>
      <c r="M357" s="33" t="str">
        <f>VLOOKUP(C357,товар!$B$3:$D$435,3,FALSE)</f>
        <v>Славянская</v>
      </c>
      <c r="N357" s="67">
        <f t="shared" si="29"/>
        <v>236.91666666666666</v>
      </c>
      <c r="O357" s="54" t="e">
        <f>VLOOKUP(I357,клиенты!B352:$H$419,5,FALSE)</f>
        <v>#N/A</v>
      </c>
      <c r="P357" t="e">
        <f t="shared" si="27"/>
        <v>#N/A</v>
      </c>
      <c r="Q357" s="72" t="str">
        <f>VLOOKUP(I357,клиенты!$B$3:$J$419,7,FALSE)</f>
        <v>Узбекистан</v>
      </c>
    </row>
    <row r="358" spans="2:17" ht="16.5" thickTop="1" thickBot="1" x14ac:dyDescent="0.3">
      <c r="B358" s="43">
        <v>369</v>
      </c>
      <c r="C358" s="20">
        <v>233</v>
      </c>
      <c r="D358" s="20">
        <v>478</v>
      </c>
      <c r="E358" s="20">
        <v>2</v>
      </c>
      <c r="F358" s="20">
        <v>956</v>
      </c>
      <c r="G358" s="51">
        <v>45129</v>
      </c>
      <c r="H358" s="20" t="s">
        <v>22</v>
      </c>
      <c r="I358" s="20">
        <v>270</v>
      </c>
      <c r="J358" s="38" t="str">
        <f>VLOOKUP(C358,товар!$B$3:$D$435,2,FALSE)</f>
        <v>Йогурт</v>
      </c>
      <c r="K358" s="112">
        <f t="shared" si="26"/>
        <v>293.8125</v>
      </c>
      <c r="L358" s="40">
        <f t="shared" si="28"/>
        <v>0.62688789619229945</v>
      </c>
      <c r="M358" s="39" t="str">
        <f>VLOOKUP(C358,товар!$B$3:$D$435,3,FALSE)</f>
        <v>Ростагроэкспорт</v>
      </c>
      <c r="N358" s="67">
        <f t="shared" si="29"/>
        <v>249.09090909090909</v>
      </c>
      <c r="O358" s="54" t="e">
        <f>VLOOKUP(I358,клиенты!B353:$H$419,5,FALSE)</f>
        <v>#N/A</v>
      </c>
      <c r="P358" t="e">
        <f t="shared" si="27"/>
        <v>#N/A</v>
      </c>
      <c r="Q358" s="72" t="str">
        <f>VLOOKUP(I358,клиенты!$B$3:$J$419,7,FALSE)</f>
        <v>Украина</v>
      </c>
    </row>
    <row r="359" spans="2:17" ht="16.5" thickTop="1" thickBot="1" x14ac:dyDescent="0.3">
      <c r="B359" s="44">
        <v>370</v>
      </c>
      <c r="C359" s="22">
        <v>178</v>
      </c>
      <c r="D359" s="22">
        <v>176</v>
      </c>
      <c r="E359" s="22">
        <v>5</v>
      </c>
      <c r="F359" s="22">
        <v>880</v>
      </c>
      <c r="G359" s="52">
        <v>45183</v>
      </c>
      <c r="H359" s="22" t="s">
        <v>17</v>
      </c>
      <c r="I359" s="22">
        <v>65</v>
      </c>
      <c r="J359" s="37" t="str">
        <f>VLOOKUP(C359,товар!$B$3:$D$435,2,FALSE)</f>
        <v>Йогурт</v>
      </c>
      <c r="K359" s="112">
        <f t="shared" si="26"/>
        <v>257.3125</v>
      </c>
      <c r="L359" s="40">
        <f t="shared" si="28"/>
        <v>-0.31600680106873935</v>
      </c>
      <c r="M359" s="33" t="str">
        <f>VLOOKUP(C359,товар!$B$3:$D$435,3,FALSE)</f>
        <v>Ростагроэкспорт</v>
      </c>
      <c r="N359" s="67">
        <f t="shared" si="29"/>
        <v>249.09090909090909</v>
      </c>
      <c r="O359" s="54" t="e">
        <f>VLOOKUP(I359,клиенты!B354:$H$419,5,FALSE)</f>
        <v>#N/A</v>
      </c>
      <c r="P359" t="e">
        <f t="shared" si="27"/>
        <v>#N/A</v>
      </c>
      <c r="Q359" s="72" t="str">
        <f>VLOOKUP(I359,клиенты!$B$3:$J$419,7,FALSE)</f>
        <v>Узбекистан</v>
      </c>
    </row>
    <row r="360" spans="2:17" ht="16.5" thickTop="1" thickBot="1" x14ac:dyDescent="0.3">
      <c r="B360" s="43">
        <v>371</v>
      </c>
      <c r="C360" s="20">
        <v>293</v>
      </c>
      <c r="D360" s="20">
        <v>179</v>
      </c>
      <c r="E360" s="20">
        <v>4</v>
      </c>
      <c r="F360" s="20">
        <v>716</v>
      </c>
      <c r="G360" s="51">
        <v>45258</v>
      </c>
      <c r="H360" s="20" t="s">
        <v>11</v>
      </c>
      <c r="I360" s="20">
        <v>38</v>
      </c>
      <c r="J360" s="38" t="str">
        <f>VLOOKUP(C360,товар!$B$3:$D$435,2,FALSE)</f>
        <v>Конфеты</v>
      </c>
      <c r="K360" s="112">
        <f t="shared" si="26"/>
        <v>266.08571428571429</v>
      </c>
      <c r="L360" s="40">
        <f t="shared" si="28"/>
        <v>-0.32728444110383337</v>
      </c>
      <c r="M360" s="39" t="str">
        <f>VLOOKUP(C360,товар!$B$3:$D$435,3,FALSE)</f>
        <v>Бабаевский</v>
      </c>
      <c r="N360" s="67">
        <f t="shared" si="29"/>
        <v>250.25925925925927</v>
      </c>
      <c r="O360" s="54" t="e">
        <f>VLOOKUP(I360,клиенты!B355:$H$419,5,FALSE)</f>
        <v>#N/A</v>
      </c>
      <c r="P360" t="e">
        <f t="shared" si="27"/>
        <v>#N/A</v>
      </c>
      <c r="Q360" s="72" t="str">
        <f>VLOOKUP(I360,клиенты!$B$3:$J$419,7,FALSE)</f>
        <v>Беларусь</v>
      </c>
    </row>
    <row r="361" spans="2:17" ht="16.5" thickTop="1" thickBot="1" x14ac:dyDescent="0.3">
      <c r="B361" s="44">
        <v>372</v>
      </c>
      <c r="C361" s="22">
        <v>286</v>
      </c>
      <c r="D361" s="22">
        <v>122</v>
      </c>
      <c r="E361" s="22">
        <v>5</v>
      </c>
      <c r="F361" s="22">
        <v>610</v>
      </c>
      <c r="G361" s="52">
        <v>45147</v>
      </c>
      <c r="H361" s="22" t="s">
        <v>13</v>
      </c>
      <c r="I361" s="22">
        <v>356</v>
      </c>
      <c r="J361" s="37" t="str">
        <f>VLOOKUP(C361,товар!$B$3:$D$435,2,FALSE)</f>
        <v>Йогурт</v>
      </c>
      <c r="K361" s="112">
        <f t="shared" ref="K361:K424" si="30">IFERROR(AVERAGEIF($J$4:$J$989, J361, D361:D1360), "Ошибка")</f>
        <v>239.34375</v>
      </c>
      <c r="L361" s="40">
        <f t="shared" si="28"/>
        <v>-0.49027288157722937</v>
      </c>
      <c r="M361" s="33" t="str">
        <f>VLOOKUP(C361,товар!$B$3:$D$435,3,FALSE)</f>
        <v>Ростагроэкспорт</v>
      </c>
      <c r="N361" s="67">
        <f t="shared" si="29"/>
        <v>249.09090909090909</v>
      </c>
      <c r="O361" s="54" t="e">
        <f>VLOOKUP(I361,клиенты!B356:$H$419,5,FALSE)</f>
        <v>#N/A</v>
      </c>
      <c r="P361" t="e">
        <f t="shared" si="27"/>
        <v>#N/A</v>
      </c>
      <c r="Q361" s="72" t="str">
        <f>VLOOKUP(I361,клиенты!$B$3:$J$419,7,FALSE)</f>
        <v>Россия</v>
      </c>
    </row>
    <row r="362" spans="2:17" ht="16.5" thickTop="1" thickBot="1" x14ac:dyDescent="0.3">
      <c r="B362" s="43">
        <v>373</v>
      </c>
      <c r="C362" s="20">
        <v>11</v>
      </c>
      <c r="D362" s="20">
        <v>199</v>
      </c>
      <c r="E362" s="20">
        <v>4</v>
      </c>
      <c r="F362" s="20">
        <v>796</v>
      </c>
      <c r="G362" s="51">
        <v>45374</v>
      </c>
      <c r="H362" s="20" t="s">
        <v>17</v>
      </c>
      <c r="I362" s="20">
        <v>296</v>
      </c>
      <c r="J362" s="38" t="str">
        <f>VLOOKUP(C362,товар!$B$3:$D$435,2,FALSE)</f>
        <v>Хлеб</v>
      </c>
      <c r="K362" s="112">
        <f t="shared" si="30"/>
        <v>239.32258064516128</v>
      </c>
      <c r="L362" s="40">
        <f t="shared" si="28"/>
        <v>-0.16848631891090438</v>
      </c>
      <c r="M362" s="39" t="str">
        <f>VLOOKUP(C362,товар!$B$3:$D$435,3,FALSE)</f>
        <v>Русский Хлеб</v>
      </c>
      <c r="N362" s="67">
        <f t="shared" si="29"/>
        <v>316.60000000000002</v>
      </c>
      <c r="O362" s="54" t="e">
        <f>VLOOKUP(I362,клиенты!B357:$H$419,5,FALSE)</f>
        <v>#N/A</v>
      </c>
      <c r="P362" t="e">
        <f t="shared" si="27"/>
        <v>#N/A</v>
      </c>
      <c r="Q362" s="72" t="str">
        <f>VLOOKUP(I362,клиенты!$B$3:$J$419,7,FALSE)</f>
        <v>Украина</v>
      </c>
    </row>
    <row r="363" spans="2:17" ht="16.5" thickTop="1" thickBot="1" x14ac:dyDescent="0.3">
      <c r="B363" s="44">
        <v>374</v>
      </c>
      <c r="C363" s="22">
        <v>441</v>
      </c>
      <c r="D363" s="22">
        <v>173</v>
      </c>
      <c r="E363" s="22">
        <v>3</v>
      </c>
      <c r="F363" s="22">
        <v>519</v>
      </c>
      <c r="G363" s="52">
        <v>45349</v>
      </c>
      <c r="H363" s="22" t="s">
        <v>14</v>
      </c>
      <c r="I363" s="22">
        <v>62</v>
      </c>
      <c r="J363" s="37" t="str">
        <f>VLOOKUP(C363,товар!$B$3:$D$435,2,FALSE)</f>
        <v>Чай</v>
      </c>
      <c r="K363" s="112">
        <f t="shared" si="30"/>
        <v>286.89473684210526</v>
      </c>
      <c r="L363" s="40">
        <f t="shared" si="28"/>
        <v>-0.39699137772885706</v>
      </c>
      <c r="M363" s="33" t="str">
        <f>VLOOKUP(C363,товар!$B$3:$D$435,3,FALSE)</f>
        <v>Lipton</v>
      </c>
      <c r="N363" s="67">
        <f t="shared" si="29"/>
        <v>267.22222222222223</v>
      </c>
      <c r="O363" s="54">
        <f>VLOOKUP(I363,клиенты!B358:$H$419,5,FALSE)</f>
        <v>44922</v>
      </c>
      <c r="P363">
        <f t="shared" si="27"/>
        <v>427</v>
      </c>
      <c r="Q363" s="72" t="str">
        <f>VLOOKUP(I363,клиенты!$B$3:$J$419,7,FALSE)</f>
        <v>Узбекистан</v>
      </c>
    </row>
    <row r="364" spans="2:17" ht="16.5" thickTop="1" thickBot="1" x14ac:dyDescent="0.3">
      <c r="B364" s="43">
        <v>375</v>
      </c>
      <c r="C364" s="20">
        <v>19</v>
      </c>
      <c r="D364" s="20">
        <v>142</v>
      </c>
      <c r="E364" s="20">
        <v>3</v>
      </c>
      <c r="F364" s="20">
        <v>426</v>
      </c>
      <c r="G364" s="51">
        <v>45157</v>
      </c>
      <c r="H364" s="20" t="s">
        <v>10</v>
      </c>
      <c r="I364" s="20">
        <v>18</v>
      </c>
      <c r="J364" s="38" t="str">
        <f>VLOOKUP(C364,товар!$B$3:$D$435,2,FALSE)</f>
        <v>Мясо</v>
      </c>
      <c r="K364" s="112">
        <f t="shared" si="30"/>
        <v>283.625</v>
      </c>
      <c r="L364" s="40">
        <f t="shared" si="28"/>
        <v>-0.499338915821948</v>
      </c>
      <c r="M364" s="39" t="str">
        <f>VLOOKUP(C364,товар!$B$3:$D$435,3,FALSE)</f>
        <v>Снежана</v>
      </c>
      <c r="N364" s="67">
        <f t="shared" si="29"/>
        <v>272.35294117647061</v>
      </c>
      <c r="O364" s="54" t="e">
        <f>VLOOKUP(I364,клиенты!B359:$H$419,5,FALSE)</f>
        <v>#N/A</v>
      </c>
      <c r="P364" t="e">
        <f t="shared" si="27"/>
        <v>#N/A</v>
      </c>
      <c r="Q364" s="72" t="str">
        <f>VLOOKUP(I364,клиенты!$B$3:$J$419,7,FALSE)</f>
        <v>Украина</v>
      </c>
    </row>
    <row r="365" spans="2:17" ht="16.5" thickTop="1" thickBot="1" x14ac:dyDescent="0.3">
      <c r="B365" s="44">
        <v>376</v>
      </c>
      <c r="C365" s="22">
        <v>340</v>
      </c>
      <c r="D365" s="22">
        <v>157</v>
      </c>
      <c r="E365" s="22">
        <v>2</v>
      </c>
      <c r="F365" s="22">
        <v>314</v>
      </c>
      <c r="G365" s="52">
        <v>45075</v>
      </c>
      <c r="H365" s="22" t="s">
        <v>18</v>
      </c>
      <c r="I365" s="22">
        <v>376</v>
      </c>
      <c r="J365" s="37" t="str">
        <f>VLOOKUP(C365,товар!$B$3:$D$435,2,FALSE)</f>
        <v>Сыр</v>
      </c>
      <c r="K365" s="112">
        <f t="shared" si="30"/>
        <v>276.97560975609758</v>
      </c>
      <c r="L365" s="40">
        <f t="shared" si="28"/>
        <v>-0.4331630855935189</v>
      </c>
      <c r="M365" s="33" t="str">
        <f>VLOOKUP(C365,товар!$B$3:$D$435,3,FALSE)</f>
        <v>Карат</v>
      </c>
      <c r="N365" s="67">
        <f t="shared" si="29"/>
        <v>326.5</v>
      </c>
      <c r="O365" s="54" t="e">
        <f>VLOOKUP(I365,клиенты!B360:$H$419,5,FALSE)</f>
        <v>#N/A</v>
      </c>
      <c r="P365" t="e">
        <f t="shared" si="27"/>
        <v>#N/A</v>
      </c>
      <c r="Q365" s="72" t="str">
        <f>VLOOKUP(I365,клиенты!$B$3:$J$419,7,FALSE)</f>
        <v>Россия</v>
      </c>
    </row>
    <row r="366" spans="2:17" ht="16.5" thickTop="1" thickBot="1" x14ac:dyDescent="0.3">
      <c r="B366" s="43">
        <v>377</v>
      </c>
      <c r="C366" s="20">
        <v>142</v>
      </c>
      <c r="D366" s="20">
        <v>160</v>
      </c>
      <c r="E366" s="20">
        <v>4</v>
      </c>
      <c r="F366" s="20">
        <v>640</v>
      </c>
      <c r="G366" s="51">
        <v>45414</v>
      </c>
      <c r="H366" s="20" t="s">
        <v>10</v>
      </c>
      <c r="I366" s="20">
        <v>459</v>
      </c>
      <c r="J366" s="38" t="str">
        <f>VLOOKUP(C366,товар!$B$3:$D$435,2,FALSE)</f>
        <v>Фрукты</v>
      </c>
      <c r="K366" s="112">
        <f t="shared" si="30"/>
        <v>275.93333333333334</v>
      </c>
      <c r="L366" s="40">
        <f t="shared" si="28"/>
        <v>-0.42014979463638558</v>
      </c>
      <c r="M366" s="39" t="str">
        <f>VLOOKUP(C366,товар!$B$3:$D$435,3,FALSE)</f>
        <v>Фруктовый Рай</v>
      </c>
      <c r="N366" s="67">
        <f t="shared" si="29"/>
        <v>258.30769230769232</v>
      </c>
      <c r="O366" s="54" t="e">
        <f>VLOOKUP(I366,клиенты!B361:$H$419,5,FALSE)</f>
        <v>#N/A</v>
      </c>
      <c r="P366" t="e">
        <f t="shared" si="27"/>
        <v>#N/A</v>
      </c>
      <c r="Q366" s="72" t="str">
        <f>VLOOKUP(I366,клиенты!$B$3:$J$419,7,FALSE)</f>
        <v>Россия</v>
      </c>
    </row>
    <row r="367" spans="2:17" ht="16.5" thickTop="1" thickBot="1" x14ac:dyDescent="0.3">
      <c r="B367" s="44">
        <v>378</v>
      </c>
      <c r="C367" s="22">
        <v>452</v>
      </c>
      <c r="D367" s="22">
        <v>325</v>
      </c>
      <c r="E367" s="22">
        <v>2</v>
      </c>
      <c r="F367" s="22">
        <v>650</v>
      </c>
      <c r="G367" s="52">
        <v>45160</v>
      </c>
      <c r="H367" s="22" t="s">
        <v>15</v>
      </c>
      <c r="I367" s="22">
        <v>88</v>
      </c>
      <c r="J367" s="37" t="str">
        <f>VLOOKUP(C367,товар!$B$3:$D$435,2,FALSE)</f>
        <v>Фрукты</v>
      </c>
      <c r="K367" s="112">
        <f t="shared" si="30"/>
        <v>289.39999999999998</v>
      </c>
      <c r="L367" s="40">
        <f t="shared" si="28"/>
        <v>0.12301313061506569</v>
      </c>
      <c r="M367" s="33" t="str">
        <f>VLOOKUP(C367,товар!$B$3:$D$435,3,FALSE)</f>
        <v>Экзотик</v>
      </c>
      <c r="N367" s="67">
        <f t="shared" si="29"/>
        <v>253.6875</v>
      </c>
      <c r="O367" s="54" t="e">
        <f>VLOOKUP(I367,клиенты!B362:$H$419,5,FALSE)</f>
        <v>#N/A</v>
      </c>
      <c r="P367" t="e">
        <f t="shared" si="27"/>
        <v>#N/A</v>
      </c>
      <c r="Q367" s="72" t="str">
        <f>VLOOKUP(I367,клиенты!$B$3:$J$419,7,FALSE)</f>
        <v>Россия</v>
      </c>
    </row>
    <row r="368" spans="2:17" ht="16.5" thickTop="1" thickBot="1" x14ac:dyDescent="0.3">
      <c r="B368" s="43">
        <v>379</v>
      </c>
      <c r="C368" s="20">
        <v>340</v>
      </c>
      <c r="D368" s="20">
        <v>457</v>
      </c>
      <c r="E368" s="20">
        <v>1</v>
      </c>
      <c r="F368" s="20">
        <v>457</v>
      </c>
      <c r="G368" s="51">
        <v>44945</v>
      </c>
      <c r="H368" s="20" t="s">
        <v>13</v>
      </c>
      <c r="I368" s="20">
        <v>325</v>
      </c>
      <c r="J368" s="38" t="str">
        <f>VLOOKUP(C368,товар!$B$3:$D$435,2,FALSE)</f>
        <v>Сыр</v>
      </c>
      <c r="K368" s="112">
        <f t="shared" si="30"/>
        <v>260.6829268292683</v>
      </c>
      <c r="L368" s="40">
        <f t="shared" si="28"/>
        <v>0.75308757485029942</v>
      </c>
      <c r="M368" s="39" t="str">
        <f>VLOOKUP(C368,товар!$B$3:$D$435,3,FALSE)</f>
        <v>Карат</v>
      </c>
      <c r="N368" s="67">
        <f t="shared" si="29"/>
        <v>326.5</v>
      </c>
      <c r="O368" s="54" t="e">
        <f>VLOOKUP(I368,клиенты!B363:$H$419,5,FALSE)</f>
        <v>#N/A</v>
      </c>
      <c r="P368" t="e">
        <f t="shared" si="27"/>
        <v>#N/A</v>
      </c>
      <c r="Q368" s="72" t="str">
        <f>VLOOKUP(I368,клиенты!$B$3:$J$419,7,FALSE)</f>
        <v>Россия</v>
      </c>
    </row>
    <row r="369" spans="2:17" ht="16.5" thickTop="1" thickBot="1" x14ac:dyDescent="0.3">
      <c r="B369" s="44">
        <v>380</v>
      </c>
      <c r="C369" s="22">
        <v>466</v>
      </c>
      <c r="D369" s="22">
        <v>425</v>
      </c>
      <c r="E369" s="22">
        <v>5</v>
      </c>
      <c r="F369" s="22">
        <v>2125</v>
      </c>
      <c r="G369" s="52">
        <v>45132</v>
      </c>
      <c r="H369" s="22" t="s">
        <v>21</v>
      </c>
      <c r="I369" s="22">
        <v>129</v>
      </c>
      <c r="J369" s="37" t="str">
        <f>VLOOKUP(C369,товар!$B$3:$D$435,2,FALSE)</f>
        <v>Фрукты</v>
      </c>
      <c r="K369" s="112">
        <f t="shared" si="30"/>
        <v>271.26666666666665</v>
      </c>
      <c r="L369" s="40">
        <f t="shared" si="28"/>
        <v>0.56672401081346768</v>
      </c>
      <c r="M369" s="33" t="str">
        <f>VLOOKUP(C369,товар!$B$3:$D$435,3,FALSE)</f>
        <v>Green Garden</v>
      </c>
      <c r="N369" s="67">
        <f t="shared" si="29"/>
        <v>369.2</v>
      </c>
      <c r="O369" s="54" t="e">
        <f>VLOOKUP(I369,клиенты!B364:$H$419,5,FALSE)</f>
        <v>#N/A</v>
      </c>
      <c r="P369" t="e">
        <f t="shared" si="27"/>
        <v>#N/A</v>
      </c>
      <c r="Q369" s="72" t="str">
        <f>VLOOKUP(I369,клиенты!$B$3:$J$419,7,FALSE)</f>
        <v>Россия</v>
      </c>
    </row>
    <row r="370" spans="2:17" ht="16.5" thickTop="1" thickBot="1" x14ac:dyDescent="0.3">
      <c r="B370" s="43">
        <v>381</v>
      </c>
      <c r="C370" s="20">
        <v>71</v>
      </c>
      <c r="D370" s="20">
        <v>125</v>
      </c>
      <c r="E370" s="20">
        <v>4</v>
      </c>
      <c r="F370" s="20">
        <v>500</v>
      </c>
      <c r="G370" s="51">
        <v>45182</v>
      </c>
      <c r="H370" s="20" t="s">
        <v>17</v>
      </c>
      <c r="I370" s="20">
        <v>19</v>
      </c>
      <c r="J370" s="38" t="str">
        <f>VLOOKUP(C370,товар!$B$3:$D$435,2,FALSE)</f>
        <v>Печенье</v>
      </c>
      <c r="K370" s="112">
        <f t="shared" si="30"/>
        <v>278.94117647058823</v>
      </c>
      <c r="L370" s="40">
        <f t="shared" si="28"/>
        <v>-0.5518768452129903</v>
      </c>
      <c r="M370" s="39" t="str">
        <f>VLOOKUP(C370,товар!$B$3:$D$435,3,FALSE)</f>
        <v>Белогорье</v>
      </c>
      <c r="N370" s="67">
        <f t="shared" si="29"/>
        <v>249.5</v>
      </c>
      <c r="O370" s="54">
        <f>VLOOKUP(I370,клиенты!B365:$H$419,5,FALSE)</f>
        <v>45008</v>
      </c>
      <c r="P370">
        <f t="shared" si="27"/>
        <v>174</v>
      </c>
      <c r="Q370" s="72" t="str">
        <f>VLOOKUP(I370,клиенты!$B$3:$J$419,7,FALSE)</f>
        <v>Таджикистан</v>
      </c>
    </row>
    <row r="371" spans="2:17" ht="16.5" thickTop="1" thickBot="1" x14ac:dyDescent="0.3">
      <c r="B371" s="44">
        <v>382</v>
      </c>
      <c r="C371" s="22">
        <v>451</v>
      </c>
      <c r="D371" s="22">
        <v>227</v>
      </c>
      <c r="E371" s="22">
        <v>3</v>
      </c>
      <c r="F371" s="22">
        <v>681</v>
      </c>
      <c r="G371" s="52">
        <v>45098</v>
      </c>
      <c r="H371" s="22" t="s">
        <v>18</v>
      </c>
      <c r="I371" s="22">
        <v>304</v>
      </c>
      <c r="J371" s="37" t="str">
        <f>VLOOKUP(C371,товар!$B$3:$D$435,2,FALSE)</f>
        <v>Рис</v>
      </c>
      <c r="K371" s="112">
        <f t="shared" si="30"/>
        <v>261.30769230769232</v>
      </c>
      <c r="L371" s="40">
        <f t="shared" si="28"/>
        <v>-0.13129231675007369</v>
      </c>
      <c r="M371" s="33" t="str">
        <f>VLOOKUP(C371,товар!$B$3:$D$435,3,FALSE)</f>
        <v>Белый Злат</v>
      </c>
      <c r="N371" s="67">
        <f t="shared" si="29"/>
        <v>269.70588235294116</v>
      </c>
      <c r="O371" s="54" t="e">
        <f>VLOOKUP(I371,клиенты!B366:$H$419,5,FALSE)</f>
        <v>#N/A</v>
      </c>
      <c r="P371" t="e">
        <f t="shared" si="27"/>
        <v>#N/A</v>
      </c>
      <c r="Q371" s="72" t="str">
        <f>VLOOKUP(I371,клиенты!$B$3:$J$419,7,FALSE)</f>
        <v>Узбекистан</v>
      </c>
    </row>
    <row r="372" spans="2:17" ht="16.5" thickTop="1" thickBot="1" x14ac:dyDescent="0.3">
      <c r="B372" s="43">
        <v>383</v>
      </c>
      <c r="C372" s="20">
        <v>116</v>
      </c>
      <c r="D372" s="20">
        <v>426</v>
      </c>
      <c r="E372" s="20">
        <v>5</v>
      </c>
      <c r="F372" s="20">
        <v>2130</v>
      </c>
      <c r="G372" s="51">
        <v>44993</v>
      </c>
      <c r="H372" s="20" t="s">
        <v>25</v>
      </c>
      <c r="I372" s="20">
        <v>285</v>
      </c>
      <c r="J372" s="38" t="str">
        <f>VLOOKUP(C372,товар!$B$3:$D$435,2,FALSE)</f>
        <v>Соль</v>
      </c>
      <c r="K372" s="112">
        <f t="shared" si="30"/>
        <v>262.81818181818181</v>
      </c>
      <c r="L372" s="40">
        <f t="shared" si="28"/>
        <v>0.62089242476651685</v>
      </c>
      <c r="M372" s="39" t="str">
        <f>VLOOKUP(C372,товар!$B$3:$D$435,3,FALSE)</f>
        <v>Экстра</v>
      </c>
      <c r="N372" s="67">
        <f t="shared" si="29"/>
        <v>337.58333333333331</v>
      </c>
      <c r="O372" s="54" t="e">
        <f>VLOOKUP(I372,клиенты!B367:$H$419,5,FALSE)</f>
        <v>#N/A</v>
      </c>
      <c r="P372" t="e">
        <f t="shared" si="27"/>
        <v>#N/A</v>
      </c>
      <c r="Q372" s="72" t="str">
        <f>VLOOKUP(I372,клиенты!$B$3:$J$419,7,FALSE)</f>
        <v>Украина</v>
      </c>
    </row>
    <row r="373" spans="2:17" ht="16.5" thickTop="1" thickBot="1" x14ac:dyDescent="0.3">
      <c r="B373" s="44">
        <v>384</v>
      </c>
      <c r="C373" s="22">
        <v>480</v>
      </c>
      <c r="D373" s="22">
        <v>70</v>
      </c>
      <c r="E373" s="22">
        <v>1</v>
      </c>
      <c r="F373" s="22">
        <v>70</v>
      </c>
      <c r="G373" s="52">
        <v>44945</v>
      </c>
      <c r="H373" s="22" t="s">
        <v>10</v>
      </c>
      <c r="I373" s="22">
        <v>464</v>
      </c>
      <c r="J373" s="37" t="str">
        <f>VLOOKUP(C373,товар!$B$3:$D$435,2,FALSE)</f>
        <v>Молоко</v>
      </c>
      <c r="K373" s="112">
        <f t="shared" si="30"/>
        <v>244.55</v>
      </c>
      <c r="L373" s="40">
        <f t="shared" si="28"/>
        <v>-0.71375996728685343</v>
      </c>
      <c r="M373" s="33" t="str">
        <f>VLOOKUP(C373,товар!$B$3:$D$435,3,FALSE)</f>
        <v>Беллакт</v>
      </c>
      <c r="N373" s="67">
        <f t="shared" si="29"/>
        <v>322.54545454545456</v>
      </c>
      <c r="O373" s="54" t="e">
        <f>VLOOKUP(I373,клиенты!B368:$H$419,5,FALSE)</f>
        <v>#N/A</v>
      </c>
      <c r="P373" t="e">
        <f t="shared" si="27"/>
        <v>#N/A</v>
      </c>
      <c r="Q373" s="72" t="str">
        <f>VLOOKUP(I373,клиенты!$B$3:$J$419,7,FALSE)</f>
        <v>Украина</v>
      </c>
    </row>
    <row r="374" spans="2:17" ht="16.5" thickTop="1" thickBot="1" x14ac:dyDescent="0.3">
      <c r="B374" s="43">
        <v>385</v>
      </c>
      <c r="C374" s="20">
        <v>409</v>
      </c>
      <c r="D374" s="20">
        <v>386</v>
      </c>
      <c r="E374" s="20">
        <v>1</v>
      </c>
      <c r="F374" s="20">
        <v>386</v>
      </c>
      <c r="G374" s="51">
        <v>45192</v>
      </c>
      <c r="H374" s="20" t="s">
        <v>13</v>
      </c>
      <c r="I374" s="20">
        <v>461</v>
      </c>
      <c r="J374" s="38" t="str">
        <f>VLOOKUP(C374,товар!$B$3:$D$435,2,FALSE)</f>
        <v>Фрукты</v>
      </c>
      <c r="K374" s="112">
        <f t="shared" si="30"/>
        <v>258.93333333333334</v>
      </c>
      <c r="L374" s="40">
        <f t="shared" si="28"/>
        <v>0.49073120494335742</v>
      </c>
      <c r="M374" s="39" t="str">
        <f>VLOOKUP(C374,товар!$B$3:$D$435,3,FALSE)</f>
        <v>Фруктовый Рай</v>
      </c>
      <c r="N374" s="67">
        <f t="shared" si="29"/>
        <v>258.30769230769232</v>
      </c>
      <c r="O374" s="54" t="e">
        <f>VLOOKUP(I374,клиенты!B369:$H$419,5,FALSE)</f>
        <v>#N/A</v>
      </c>
      <c r="P374" t="e">
        <f t="shared" ref="P374:P437" si="31">G374-O374</f>
        <v>#N/A</v>
      </c>
      <c r="Q374" s="72" t="str">
        <f>VLOOKUP(I374,клиенты!$B$3:$J$419,7,FALSE)</f>
        <v>Таджикистан</v>
      </c>
    </row>
    <row r="375" spans="2:17" ht="16.5" thickTop="1" thickBot="1" x14ac:dyDescent="0.3">
      <c r="B375" s="44">
        <v>386</v>
      </c>
      <c r="C375" s="22">
        <v>129</v>
      </c>
      <c r="D375" s="22">
        <v>235</v>
      </c>
      <c r="E375" s="22">
        <v>2</v>
      </c>
      <c r="F375" s="22">
        <v>470</v>
      </c>
      <c r="G375" s="52">
        <v>45207</v>
      </c>
      <c r="H375" s="22" t="s">
        <v>10</v>
      </c>
      <c r="I375" s="22">
        <v>149</v>
      </c>
      <c r="J375" s="37" t="str">
        <f>VLOOKUP(C375,товар!$B$3:$D$435,2,FALSE)</f>
        <v>Мясо</v>
      </c>
      <c r="K375" s="112">
        <f t="shared" si="30"/>
        <v>254.46153846153845</v>
      </c>
      <c r="L375" s="40">
        <f t="shared" ref="L375:L438" si="32">IFERROR(D375/K375-1, "Ошибка")</f>
        <v>-7.6481257557436511E-2</v>
      </c>
      <c r="M375" s="33" t="str">
        <f>VLOOKUP(C375,товар!$B$3:$D$435,3,FALSE)</f>
        <v>Агрокомплекс</v>
      </c>
      <c r="N375" s="67">
        <f t="shared" si="29"/>
        <v>311.2</v>
      </c>
      <c r="O375" s="54" t="e">
        <f>VLOOKUP(I375,клиенты!B370:$H$419,5,FALSE)</f>
        <v>#N/A</v>
      </c>
      <c r="P375" t="e">
        <f t="shared" si="31"/>
        <v>#N/A</v>
      </c>
      <c r="Q375" s="72" t="str">
        <f>VLOOKUP(I375,клиенты!$B$3:$J$419,7,FALSE)</f>
        <v>Россия</v>
      </c>
    </row>
    <row r="376" spans="2:17" ht="16.5" thickTop="1" thickBot="1" x14ac:dyDescent="0.3">
      <c r="B376" s="43">
        <v>387</v>
      </c>
      <c r="C376" s="20">
        <v>283</v>
      </c>
      <c r="D376" s="20">
        <v>107</v>
      </c>
      <c r="E376" s="20">
        <v>3</v>
      </c>
      <c r="F376" s="20">
        <v>321</v>
      </c>
      <c r="G376" s="51">
        <v>45413</v>
      </c>
      <c r="H376" s="20" t="s">
        <v>18</v>
      </c>
      <c r="I376" s="20">
        <v>222</v>
      </c>
      <c r="J376" s="38" t="str">
        <f>VLOOKUP(C376,товар!$B$3:$D$435,2,FALSE)</f>
        <v>Конфеты</v>
      </c>
      <c r="K376" s="112">
        <f t="shared" si="30"/>
        <v>284.48571428571427</v>
      </c>
      <c r="L376" s="40">
        <f t="shared" si="32"/>
        <v>-0.62388269559104148</v>
      </c>
      <c r="M376" s="39" t="str">
        <f>VLOOKUP(C376,товар!$B$3:$D$435,3,FALSE)</f>
        <v>Рот Фронт</v>
      </c>
      <c r="N376" s="67">
        <f t="shared" si="29"/>
        <v>294.55</v>
      </c>
      <c r="O376" s="54">
        <f>VLOOKUP(I376,клиенты!B371:$H$419,5,FALSE)</f>
        <v>44801</v>
      </c>
      <c r="P376">
        <f t="shared" si="31"/>
        <v>612</v>
      </c>
      <c r="Q376" s="72" t="str">
        <f>VLOOKUP(I376,клиенты!$B$3:$J$419,7,FALSE)</f>
        <v>Украина</v>
      </c>
    </row>
    <row r="377" spans="2:17" ht="16.5" thickTop="1" thickBot="1" x14ac:dyDescent="0.3">
      <c r="B377" s="44">
        <v>388</v>
      </c>
      <c r="C377" s="22">
        <v>36</v>
      </c>
      <c r="D377" s="22">
        <v>83</v>
      </c>
      <c r="E377" s="22">
        <v>4</v>
      </c>
      <c r="F377" s="22">
        <v>332</v>
      </c>
      <c r="G377" s="52">
        <v>45265</v>
      </c>
      <c r="H377" s="22" t="s">
        <v>13</v>
      </c>
      <c r="I377" s="22">
        <v>333</v>
      </c>
      <c r="J377" s="37" t="str">
        <f>VLOOKUP(C377,товар!$B$3:$D$435,2,FALSE)</f>
        <v>Макароны</v>
      </c>
      <c r="K377" s="112">
        <f t="shared" si="30"/>
        <v>296.35714285714283</v>
      </c>
      <c r="L377" s="40">
        <f t="shared" si="32"/>
        <v>-0.71993251385876111</v>
      </c>
      <c r="M377" s="33" t="str">
        <f>VLOOKUP(C377,товар!$B$3:$D$435,3,FALSE)</f>
        <v>Роллтон</v>
      </c>
      <c r="N377" s="67">
        <f t="shared" si="29"/>
        <v>235.55555555555554</v>
      </c>
      <c r="O377" s="54" t="e">
        <f>VLOOKUP(I377,клиенты!B372:$H$419,5,FALSE)</f>
        <v>#N/A</v>
      </c>
      <c r="P377" t="e">
        <f t="shared" si="31"/>
        <v>#N/A</v>
      </c>
      <c r="Q377" s="72" t="str">
        <f>VLOOKUP(I377,клиенты!$B$3:$J$419,7,FALSE)</f>
        <v>Таджикистан</v>
      </c>
    </row>
    <row r="378" spans="2:17" ht="16.5" thickTop="1" thickBot="1" x14ac:dyDescent="0.3">
      <c r="B378" s="43">
        <v>389</v>
      </c>
      <c r="C378" s="20">
        <v>290</v>
      </c>
      <c r="D378" s="20">
        <v>50</v>
      </c>
      <c r="E378" s="20">
        <v>5</v>
      </c>
      <c r="F378" s="20">
        <v>250</v>
      </c>
      <c r="G378" s="51">
        <v>45052</v>
      </c>
      <c r="H378" s="20" t="s">
        <v>17</v>
      </c>
      <c r="I378" s="20">
        <v>495</v>
      </c>
      <c r="J378" s="38" t="str">
        <f>VLOOKUP(C378,товар!$B$3:$D$435,2,FALSE)</f>
        <v>Сахар</v>
      </c>
      <c r="K378" s="112">
        <f t="shared" si="30"/>
        <v>244.28125</v>
      </c>
      <c r="L378" s="40">
        <f t="shared" si="32"/>
        <v>-0.79531789689139054</v>
      </c>
      <c r="M378" s="39" t="str">
        <f>VLOOKUP(C378,товар!$B$3:$D$435,3,FALSE)</f>
        <v>Продимекс</v>
      </c>
      <c r="N378" s="67">
        <f t="shared" si="29"/>
        <v>240.5</v>
      </c>
      <c r="O378" s="54" t="e">
        <f>VLOOKUP(I378,клиенты!B373:$H$419,5,FALSE)</f>
        <v>#N/A</v>
      </c>
      <c r="P378" t="e">
        <f t="shared" si="31"/>
        <v>#N/A</v>
      </c>
      <c r="Q378" s="72" t="str">
        <f>VLOOKUP(I378,клиенты!$B$3:$J$419,7,FALSE)</f>
        <v>Россия</v>
      </c>
    </row>
    <row r="379" spans="2:17" ht="16.5" thickTop="1" thickBot="1" x14ac:dyDescent="0.3">
      <c r="B379" s="44">
        <v>390</v>
      </c>
      <c r="C379" s="22">
        <v>229</v>
      </c>
      <c r="D379" s="22">
        <v>269</v>
      </c>
      <c r="E379" s="22">
        <v>5</v>
      </c>
      <c r="F379" s="22">
        <v>1345</v>
      </c>
      <c r="G379" s="52">
        <v>45011</v>
      </c>
      <c r="H379" s="22" t="s">
        <v>14</v>
      </c>
      <c r="I379" s="22">
        <v>278</v>
      </c>
      <c r="J379" s="37" t="str">
        <f>VLOOKUP(C379,товар!$B$3:$D$435,2,FALSE)</f>
        <v>Мясо</v>
      </c>
      <c r="K379" s="112">
        <f t="shared" si="30"/>
        <v>277.74358974358972</v>
      </c>
      <c r="L379" s="40">
        <f t="shared" si="32"/>
        <v>-3.1480797636632141E-2</v>
      </c>
      <c r="M379" s="33" t="str">
        <f>VLOOKUP(C379,товар!$B$3:$D$435,3,FALSE)</f>
        <v>Сава</v>
      </c>
      <c r="N379" s="67">
        <f t="shared" si="29"/>
        <v>217.46666666666667</v>
      </c>
      <c r="O379" s="54" t="e">
        <f>VLOOKUP(I379,клиенты!B374:$H$419,5,FALSE)</f>
        <v>#N/A</v>
      </c>
      <c r="P379" t="e">
        <f t="shared" si="31"/>
        <v>#N/A</v>
      </c>
      <c r="Q379" s="72" t="str">
        <f>VLOOKUP(I379,клиенты!$B$3:$J$419,7,FALSE)</f>
        <v>Беларусь</v>
      </c>
    </row>
    <row r="380" spans="2:17" ht="16.5" thickTop="1" thickBot="1" x14ac:dyDescent="0.3">
      <c r="B380" s="43">
        <v>391</v>
      </c>
      <c r="C380" s="20">
        <v>313</v>
      </c>
      <c r="D380" s="20">
        <v>385</v>
      </c>
      <c r="E380" s="20">
        <v>4</v>
      </c>
      <c r="F380" s="20">
        <v>1540</v>
      </c>
      <c r="G380" s="51">
        <v>44982</v>
      </c>
      <c r="H380" s="20" t="s">
        <v>18</v>
      </c>
      <c r="I380" s="20">
        <v>246</v>
      </c>
      <c r="J380" s="38" t="str">
        <f>VLOOKUP(C380,товар!$B$3:$D$435,2,FALSE)</f>
        <v>Конфеты</v>
      </c>
      <c r="K380" s="112">
        <f t="shared" si="30"/>
        <v>291.54285714285714</v>
      </c>
      <c r="L380" s="40">
        <f t="shared" si="32"/>
        <v>0.32056056448451598</v>
      </c>
      <c r="M380" s="39" t="str">
        <f>VLOOKUP(C380,товар!$B$3:$D$435,3,FALSE)</f>
        <v>Бабаевский</v>
      </c>
      <c r="N380" s="67">
        <f t="shared" si="29"/>
        <v>250.25925925925927</v>
      </c>
      <c r="O380" s="54" t="e">
        <f>VLOOKUP(I380,клиенты!B375:$H$419,5,FALSE)</f>
        <v>#N/A</v>
      </c>
      <c r="P380" t="e">
        <f t="shared" si="31"/>
        <v>#N/A</v>
      </c>
      <c r="Q380" s="72" t="str">
        <f>VLOOKUP(I380,клиенты!$B$3:$J$419,7,FALSE)</f>
        <v>Россия</v>
      </c>
    </row>
    <row r="381" spans="2:17" ht="16.5" thickTop="1" thickBot="1" x14ac:dyDescent="0.3">
      <c r="B381" s="44">
        <v>392</v>
      </c>
      <c r="C381" s="22">
        <v>368</v>
      </c>
      <c r="D381" s="22">
        <v>64</v>
      </c>
      <c r="E381" s="22">
        <v>5</v>
      </c>
      <c r="F381" s="22">
        <v>320</v>
      </c>
      <c r="G381" s="52">
        <v>45340</v>
      </c>
      <c r="H381" s="22" t="s">
        <v>12</v>
      </c>
      <c r="I381" s="22">
        <v>480</v>
      </c>
      <c r="J381" s="37" t="str">
        <f>VLOOKUP(C381,товар!$B$3:$D$435,2,FALSE)</f>
        <v>Сыр</v>
      </c>
      <c r="K381" s="112">
        <f t="shared" si="30"/>
        <v>292.51219512195121</v>
      </c>
      <c r="L381" s="40">
        <f t="shared" si="32"/>
        <v>-0.78120570332694073</v>
      </c>
      <c r="M381" s="33" t="str">
        <f>VLOOKUP(C381,товар!$B$3:$D$435,3,FALSE)</f>
        <v>Сырная долина</v>
      </c>
      <c r="N381" s="67">
        <f t="shared" si="29"/>
        <v>272.625</v>
      </c>
      <c r="O381" s="54">
        <f>VLOOKUP(I381,клиенты!B376:$H$419,5,FALSE)</f>
        <v>44954</v>
      </c>
      <c r="P381">
        <f t="shared" si="31"/>
        <v>386</v>
      </c>
      <c r="Q381" s="72" t="str">
        <f>VLOOKUP(I381,клиенты!$B$3:$J$419,7,FALSE)</f>
        <v>Россия</v>
      </c>
    </row>
    <row r="382" spans="2:17" ht="16.5" thickTop="1" thickBot="1" x14ac:dyDescent="0.3">
      <c r="B382" s="43">
        <v>393</v>
      </c>
      <c r="C382" s="20">
        <v>322</v>
      </c>
      <c r="D382" s="20">
        <v>223</v>
      </c>
      <c r="E382" s="20">
        <v>2</v>
      </c>
      <c r="F382" s="20">
        <v>446</v>
      </c>
      <c r="G382" s="51">
        <v>45254</v>
      </c>
      <c r="H382" s="20" t="s">
        <v>15</v>
      </c>
      <c r="I382" s="20">
        <v>205</v>
      </c>
      <c r="J382" s="38" t="str">
        <f>VLOOKUP(C382,товар!$B$3:$D$435,2,FALSE)</f>
        <v>Крупа</v>
      </c>
      <c r="K382" s="112">
        <f t="shared" si="30"/>
        <v>280.4736842105263</v>
      </c>
      <c r="L382" s="40">
        <f t="shared" si="32"/>
        <v>-0.20491649465190465</v>
      </c>
      <c r="M382" s="39" t="str">
        <f>VLOOKUP(C382,товар!$B$3:$D$435,3,FALSE)</f>
        <v>Увелка</v>
      </c>
      <c r="N382" s="67">
        <f t="shared" si="29"/>
        <v>251.91666666666666</v>
      </c>
      <c r="O382" s="54" t="e">
        <f>VLOOKUP(I382,клиенты!B377:$H$419,5,FALSE)</f>
        <v>#N/A</v>
      </c>
      <c r="P382" t="e">
        <f t="shared" si="31"/>
        <v>#N/A</v>
      </c>
      <c r="Q382" s="72" t="str">
        <f>VLOOKUP(I382,клиенты!$B$3:$J$419,7,FALSE)</f>
        <v>Узбекистан</v>
      </c>
    </row>
    <row r="383" spans="2:17" ht="16.5" thickTop="1" thickBot="1" x14ac:dyDescent="0.3">
      <c r="B383" s="44">
        <v>394</v>
      </c>
      <c r="C383" s="22">
        <v>206</v>
      </c>
      <c r="D383" s="22">
        <v>226</v>
      </c>
      <c r="E383" s="22">
        <v>2</v>
      </c>
      <c r="F383" s="22">
        <v>452</v>
      </c>
      <c r="G383" s="52">
        <v>45264</v>
      </c>
      <c r="H383" s="22" t="s">
        <v>15</v>
      </c>
      <c r="I383" s="22">
        <v>357</v>
      </c>
      <c r="J383" s="37" t="str">
        <f>VLOOKUP(C383,товар!$B$3:$D$435,2,FALSE)</f>
        <v>Молоко</v>
      </c>
      <c r="K383" s="112">
        <f t="shared" si="30"/>
        <v>242.7</v>
      </c>
      <c r="L383" s="40">
        <f t="shared" si="32"/>
        <v>-6.8809229501442082E-2</v>
      </c>
      <c r="M383" s="33" t="str">
        <f>VLOOKUP(C383,товар!$B$3:$D$435,3,FALSE)</f>
        <v>Домик в деревне</v>
      </c>
      <c r="N383" s="67">
        <f t="shared" si="29"/>
        <v>274.77777777777777</v>
      </c>
      <c r="O383" s="54" t="e">
        <f>VLOOKUP(I383,клиенты!B378:$H$419,5,FALSE)</f>
        <v>#N/A</v>
      </c>
      <c r="P383" t="e">
        <f t="shared" si="31"/>
        <v>#N/A</v>
      </c>
      <c r="Q383" s="72" t="str">
        <f>VLOOKUP(I383,клиенты!$B$3:$J$419,7,FALSE)</f>
        <v>Беларусь</v>
      </c>
    </row>
    <row r="384" spans="2:17" ht="16.5" thickTop="1" thickBot="1" x14ac:dyDescent="0.3">
      <c r="B384" s="43">
        <v>395</v>
      </c>
      <c r="C384" s="20">
        <v>18</v>
      </c>
      <c r="D384" s="20">
        <v>459</v>
      </c>
      <c r="E384" s="20">
        <v>3</v>
      </c>
      <c r="F384" s="20">
        <v>1377</v>
      </c>
      <c r="G384" s="51">
        <v>45342</v>
      </c>
      <c r="H384" s="20" t="s">
        <v>16</v>
      </c>
      <c r="I384" s="20">
        <v>152</v>
      </c>
      <c r="J384" s="38" t="str">
        <f>VLOOKUP(C384,товар!$B$3:$D$435,2,FALSE)</f>
        <v>Рыба</v>
      </c>
      <c r="K384" s="112">
        <f t="shared" si="30"/>
        <v>236.26923076923077</v>
      </c>
      <c r="L384" s="40">
        <f t="shared" si="32"/>
        <v>0.94269900699983711</v>
      </c>
      <c r="M384" s="39" t="str">
        <f>VLOOKUP(C384,товар!$B$3:$D$435,3,FALSE)</f>
        <v>Меридиан</v>
      </c>
      <c r="N384" s="67">
        <f t="shared" si="29"/>
        <v>260.64705882352939</v>
      </c>
      <c r="O384" s="54" t="e">
        <f>VLOOKUP(I384,клиенты!B379:$H$419,5,FALSE)</f>
        <v>#N/A</v>
      </c>
      <c r="P384" t="e">
        <f t="shared" si="31"/>
        <v>#N/A</v>
      </c>
      <c r="Q384" s="72" t="str">
        <f>VLOOKUP(I384,клиенты!$B$3:$J$419,7,FALSE)</f>
        <v>Беларусь</v>
      </c>
    </row>
    <row r="385" spans="2:17" ht="16.5" thickTop="1" thickBot="1" x14ac:dyDescent="0.3">
      <c r="B385" s="44">
        <v>396</v>
      </c>
      <c r="C385" s="22">
        <v>145</v>
      </c>
      <c r="D385" s="22">
        <v>455</v>
      </c>
      <c r="E385" s="22">
        <v>3</v>
      </c>
      <c r="F385" s="22">
        <v>1365</v>
      </c>
      <c r="G385" s="52">
        <v>45373</v>
      </c>
      <c r="H385" s="22" t="s">
        <v>22</v>
      </c>
      <c r="I385" s="22">
        <v>323</v>
      </c>
      <c r="J385" s="37" t="str">
        <f>VLOOKUP(C385,товар!$B$3:$D$435,2,FALSE)</f>
        <v>Овощи</v>
      </c>
      <c r="K385" s="112">
        <f t="shared" si="30"/>
        <v>252.53846153846155</v>
      </c>
      <c r="L385" s="40">
        <f t="shared" si="32"/>
        <v>0.80170575692963753</v>
      </c>
      <c r="M385" s="33" t="str">
        <f>VLOOKUP(C385,товар!$B$3:$D$435,3,FALSE)</f>
        <v>Семко</v>
      </c>
      <c r="N385" s="67">
        <f t="shared" si="29"/>
        <v>208</v>
      </c>
      <c r="O385" s="54" t="e">
        <f>VLOOKUP(I385,клиенты!B380:$H$419,5,FALSE)</f>
        <v>#N/A</v>
      </c>
      <c r="P385" t="e">
        <f t="shared" si="31"/>
        <v>#N/A</v>
      </c>
      <c r="Q385" s="72" t="str">
        <f>VLOOKUP(I385,клиенты!$B$3:$J$419,7,FALSE)</f>
        <v>Россия</v>
      </c>
    </row>
    <row r="386" spans="2:17" ht="16.5" thickTop="1" thickBot="1" x14ac:dyDescent="0.3">
      <c r="B386" s="43">
        <v>397</v>
      </c>
      <c r="C386" s="20">
        <v>491</v>
      </c>
      <c r="D386" s="20">
        <v>193</v>
      </c>
      <c r="E386" s="20">
        <v>1</v>
      </c>
      <c r="F386" s="20">
        <v>193</v>
      </c>
      <c r="G386" s="51">
        <v>45332</v>
      </c>
      <c r="H386" s="20" t="s">
        <v>14</v>
      </c>
      <c r="I386" s="20">
        <v>185</v>
      </c>
      <c r="J386" s="38" t="str">
        <f>VLOOKUP(C386,товар!$B$3:$D$435,2,FALSE)</f>
        <v>Овощи</v>
      </c>
      <c r="K386" s="112">
        <f t="shared" si="30"/>
        <v>265.73076923076923</v>
      </c>
      <c r="L386" s="40">
        <f t="shared" si="32"/>
        <v>-0.27370096974960201</v>
      </c>
      <c r="M386" s="39" t="str">
        <f>VLOOKUP(C386,товар!$B$3:$D$435,3,FALSE)</f>
        <v>Зеленая грядка</v>
      </c>
      <c r="N386" s="67">
        <f t="shared" si="29"/>
        <v>159.19999999999999</v>
      </c>
      <c r="O386" s="54" t="e">
        <f>VLOOKUP(I386,клиенты!B381:$H$419,5,FALSE)</f>
        <v>#N/A</v>
      </c>
      <c r="P386" t="e">
        <f t="shared" si="31"/>
        <v>#N/A</v>
      </c>
      <c r="Q386" s="72" t="str">
        <f>VLOOKUP(I386,клиенты!$B$3:$J$419,7,FALSE)</f>
        <v>Таджикистан</v>
      </c>
    </row>
    <row r="387" spans="2:17" ht="16.5" thickTop="1" thickBot="1" x14ac:dyDescent="0.3">
      <c r="B387" s="44">
        <v>398</v>
      </c>
      <c r="C387" s="22">
        <v>258</v>
      </c>
      <c r="D387" s="22">
        <v>113</v>
      </c>
      <c r="E387" s="22">
        <v>1</v>
      </c>
      <c r="F387" s="22">
        <v>113</v>
      </c>
      <c r="G387" s="52">
        <v>45289</v>
      </c>
      <c r="H387" s="22" t="s">
        <v>24</v>
      </c>
      <c r="I387" s="22">
        <v>314</v>
      </c>
      <c r="J387" s="37" t="str">
        <f>VLOOKUP(C387,товар!$B$3:$D$435,2,FALSE)</f>
        <v>Рыба</v>
      </c>
      <c r="K387" s="112">
        <f t="shared" si="30"/>
        <v>260.48</v>
      </c>
      <c r="L387" s="40">
        <f t="shared" si="32"/>
        <v>-0.56618550368550369</v>
      </c>
      <c r="M387" s="33" t="str">
        <f>VLOOKUP(C387,товар!$B$3:$D$435,3,FALSE)</f>
        <v>Санта Бремор</v>
      </c>
      <c r="N387" s="67">
        <f t="shared" si="29"/>
        <v>216.4</v>
      </c>
      <c r="O387" s="54" t="e">
        <f>VLOOKUP(I387,клиенты!B382:$H$419,5,FALSE)</f>
        <v>#N/A</v>
      </c>
      <c r="P387" t="e">
        <f t="shared" si="31"/>
        <v>#N/A</v>
      </c>
      <c r="Q387" s="72" t="str">
        <f>VLOOKUP(I387,клиенты!$B$3:$J$419,7,FALSE)</f>
        <v>Россия</v>
      </c>
    </row>
    <row r="388" spans="2:17" ht="16.5" thickTop="1" thickBot="1" x14ac:dyDescent="0.3">
      <c r="B388" s="43">
        <v>399</v>
      </c>
      <c r="C388" s="20">
        <v>29</v>
      </c>
      <c r="D388" s="20">
        <v>91</v>
      </c>
      <c r="E388" s="20">
        <v>5</v>
      </c>
      <c r="F388" s="20">
        <v>455</v>
      </c>
      <c r="G388" s="51">
        <v>45375</v>
      </c>
      <c r="H388" s="20" t="s">
        <v>8</v>
      </c>
      <c r="I388" s="20">
        <v>476</v>
      </c>
      <c r="J388" s="38" t="str">
        <f>VLOOKUP(C388,товар!$B$3:$D$435,2,FALSE)</f>
        <v>Соль</v>
      </c>
      <c r="K388" s="112">
        <f t="shared" si="30"/>
        <v>267.59375</v>
      </c>
      <c r="L388" s="40">
        <f t="shared" si="32"/>
        <v>-0.65993226672895011</v>
      </c>
      <c r="M388" s="39" t="str">
        <f>VLOOKUP(C388,товар!$B$3:$D$435,3,FALSE)</f>
        <v>Илецкая</v>
      </c>
      <c r="N388" s="67">
        <f t="shared" ref="N388:N451" si="33">AVERAGEIFS($D$4:$D$989,$J$4:$J$989,J388,$M$4:$M$989,M388)</f>
        <v>238.16666666666666</v>
      </c>
      <c r="O388" s="54" t="e">
        <f>VLOOKUP(I388,клиенты!B383:$H$419,5,FALSE)</f>
        <v>#N/A</v>
      </c>
      <c r="P388" t="e">
        <f t="shared" si="31"/>
        <v>#N/A</v>
      </c>
      <c r="Q388" s="72" t="str">
        <f>VLOOKUP(I388,клиенты!$B$3:$J$419,7,FALSE)</f>
        <v>Узбекистан</v>
      </c>
    </row>
    <row r="389" spans="2:17" ht="16.5" thickTop="1" thickBot="1" x14ac:dyDescent="0.3">
      <c r="B389" s="44">
        <v>400</v>
      </c>
      <c r="C389" s="22">
        <v>321</v>
      </c>
      <c r="D389" s="22">
        <v>61</v>
      </c>
      <c r="E389" s="22">
        <v>5</v>
      </c>
      <c r="F389" s="22">
        <v>305</v>
      </c>
      <c r="G389" s="52">
        <v>45104</v>
      </c>
      <c r="H389" s="22" t="s">
        <v>20</v>
      </c>
      <c r="I389" s="22">
        <v>375</v>
      </c>
      <c r="J389" s="37" t="str">
        <f>VLOOKUP(C389,товар!$B$3:$D$435,2,FALSE)</f>
        <v>Мясо</v>
      </c>
      <c r="K389" s="112">
        <f t="shared" si="30"/>
        <v>272.86842105263156</v>
      </c>
      <c r="L389" s="40">
        <f t="shared" si="32"/>
        <v>-0.77644903076477956</v>
      </c>
      <c r="M389" s="33" t="str">
        <f>VLOOKUP(C389,товар!$B$3:$D$435,3,FALSE)</f>
        <v>Сава</v>
      </c>
      <c r="N389" s="67">
        <f t="shared" si="33"/>
        <v>217.46666666666667</v>
      </c>
      <c r="O389" s="54" t="e">
        <f>VLOOKUP(I389,клиенты!B384:$H$419,5,FALSE)</f>
        <v>#N/A</v>
      </c>
      <c r="P389" t="e">
        <f t="shared" si="31"/>
        <v>#N/A</v>
      </c>
      <c r="Q389" s="72" t="str">
        <f>VLOOKUP(I389,клиенты!$B$3:$J$419,7,FALSE)</f>
        <v>Таджикистан</v>
      </c>
    </row>
    <row r="390" spans="2:17" ht="16.5" thickTop="1" thickBot="1" x14ac:dyDescent="0.3">
      <c r="B390" s="43">
        <v>401</v>
      </c>
      <c r="C390" s="20">
        <v>50</v>
      </c>
      <c r="D390" s="20">
        <v>95</v>
      </c>
      <c r="E390" s="20">
        <v>4</v>
      </c>
      <c r="F390" s="20">
        <v>380</v>
      </c>
      <c r="G390" s="51">
        <v>45069</v>
      </c>
      <c r="H390" s="20" t="s">
        <v>20</v>
      </c>
      <c r="I390" s="20">
        <v>376</v>
      </c>
      <c r="J390" s="38" t="str">
        <f>VLOOKUP(C390,товар!$B$3:$D$435,2,FALSE)</f>
        <v>Сок</v>
      </c>
      <c r="K390" s="112">
        <f t="shared" si="30"/>
        <v>280.4848484848485</v>
      </c>
      <c r="L390" s="40">
        <f t="shared" si="32"/>
        <v>-0.66130077787381158</v>
      </c>
      <c r="M390" s="39" t="str">
        <f>VLOOKUP(C390,товар!$B$3:$D$435,3,FALSE)</f>
        <v>Добрый</v>
      </c>
      <c r="N390" s="67">
        <f t="shared" si="33"/>
        <v>242.81818181818181</v>
      </c>
      <c r="O390" s="54" t="e">
        <f>VLOOKUP(I390,клиенты!B385:$H$419,5,FALSE)</f>
        <v>#N/A</v>
      </c>
      <c r="P390" t="e">
        <f t="shared" si="31"/>
        <v>#N/A</v>
      </c>
      <c r="Q390" s="72" t="str">
        <f>VLOOKUP(I390,клиенты!$B$3:$J$419,7,FALSE)</f>
        <v>Россия</v>
      </c>
    </row>
    <row r="391" spans="2:17" ht="16.5" thickTop="1" thickBot="1" x14ac:dyDescent="0.3">
      <c r="B391" s="44">
        <v>402</v>
      </c>
      <c r="C391" s="22">
        <v>495</v>
      </c>
      <c r="D391" s="22">
        <v>469</v>
      </c>
      <c r="E391" s="22">
        <v>2</v>
      </c>
      <c r="F391" s="22">
        <v>938</v>
      </c>
      <c r="G391" s="52">
        <v>45368</v>
      </c>
      <c r="H391" s="22" t="s">
        <v>24</v>
      </c>
      <c r="I391" s="22">
        <v>233</v>
      </c>
      <c r="J391" s="37" t="str">
        <f>VLOOKUP(C391,товар!$B$3:$D$435,2,FALSE)</f>
        <v>Чай</v>
      </c>
      <c r="K391" s="112">
        <f t="shared" si="30"/>
        <v>273.89473684210526</v>
      </c>
      <c r="L391" s="40">
        <f t="shared" si="32"/>
        <v>0.712336664104535</v>
      </c>
      <c r="M391" s="33" t="str">
        <f>VLOOKUP(C391,товар!$B$3:$D$435,3,FALSE)</f>
        <v>Greenfield</v>
      </c>
      <c r="N391" s="67">
        <f t="shared" si="33"/>
        <v>301.25</v>
      </c>
      <c r="O391" s="54" t="e">
        <f>VLOOKUP(I391,клиенты!B386:$H$419,5,FALSE)</f>
        <v>#N/A</v>
      </c>
      <c r="P391" t="e">
        <f t="shared" si="31"/>
        <v>#N/A</v>
      </c>
      <c r="Q391" s="72" t="str">
        <f>VLOOKUP(I391,клиенты!$B$3:$J$419,7,FALSE)</f>
        <v>Россия</v>
      </c>
    </row>
    <row r="392" spans="2:17" ht="16.5" thickTop="1" thickBot="1" x14ac:dyDescent="0.3">
      <c r="B392" s="43">
        <v>403</v>
      </c>
      <c r="C392" s="20">
        <v>207</v>
      </c>
      <c r="D392" s="20">
        <v>237</v>
      </c>
      <c r="E392" s="20">
        <v>2</v>
      </c>
      <c r="F392" s="20">
        <v>474</v>
      </c>
      <c r="G392" s="51">
        <v>45081</v>
      </c>
      <c r="H392" s="20" t="s">
        <v>11</v>
      </c>
      <c r="I392" s="20">
        <v>69</v>
      </c>
      <c r="J392" s="38" t="str">
        <f>VLOOKUP(C392,товар!$B$3:$D$435,2,FALSE)</f>
        <v>Сахар</v>
      </c>
      <c r="K392" s="112">
        <f t="shared" si="30"/>
        <v>278.51612903225805</v>
      </c>
      <c r="L392" s="40">
        <f t="shared" si="32"/>
        <v>-0.14906184850590687</v>
      </c>
      <c r="M392" s="39" t="str">
        <f>VLOOKUP(C392,товар!$B$3:$D$435,3,FALSE)</f>
        <v>Агросахар</v>
      </c>
      <c r="N392" s="67">
        <f t="shared" si="33"/>
        <v>215.85714285714286</v>
      </c>
      <c r="O392" s="54" t="e">
        <f>VLOOKUP(I392,клиенты!B387:$H$419,5,FALSE)</f>
        <v>#N/A</v>
      </c>
      <c r="P392" t="e">
        <f t="shared" si="31"/>
        <v>#N/A</v>
      </c>
      <c r="Q392" s="72" t="str">
        <f>VLOOKUP(I392,клиенты!$B$3:$J$419,7,FALSE)</f>
        <v>Узбекистан</v>
      </c>
    </row>
    <row r="393" spans="2:17" ht="16.5" thickTop="1" thickBot="1" x14ac:dyDescent="0.3">
      <c r="B393" s="44">
        <v>404</v>
      </c>
      <c r="C393" s="22">
        <v>145</v>
      </c>
      <c r="D393" s="22">
        <v>356</v>
      </c>
      <c r="E393" s="22">
        <v>3</v>
      </c>
      <c r="F393" s="22">
        <v>1068</v>
      </c>
      <c r="G393" s="52">
        <v>44928</v>
      </c>
      <c r="H393" s="22" t="s">
        <v>8</v>
      </c>
      <c r="I393" s="22">
        <v>254</v>
      </c>
      <c r="J393" s="37" t="str">
        <f>VLOOKUP(C393,товар!$B$3:$D$435,2,FALSE)</f>
        <v>Овощи</v>
      </c>
      <c r="K393" s="112">
        <f t="shared" si="30"/>
        <v>271.92</v>
      </c>
      <c r="L393" s="40">
        <f t="shared" si="32"/>
        <v>0.30920859076198881</v>
      </c>
      <c r="M393" s="33" t="str">
        <f>VLOOKUP(C393,товар!$B$3:$D$435,3,FALSE)</f>
        <v>Семко</v>
      </c>
      <c r="N393" s="67">
        <f t="shared" si="33"/>
        <v>208</v>
      </c>
      <c r="O393" s="54" t="e">
        <f>VLOOKUP(I393,клиенты!B388:$H$419,5,FALSE)</f>
        <v>#N/A</v>
      </c>
      <c r="P393" t="e">
        <f t="shared" si="31"/>
        <v>#N/A</v>
      </c>
      <c r="Q393" s="72" t="str">
        <f>VLOOKUP(I393,клиенты!$B$3:$J$419,7,FALSE)</f>
        <v>Россия</v>
      </c>
    </row>
    <row r="394" spans="2:17" ht="16.5" thickTop="1" thickBot="1" x14ac:dyDescent="0.3">
      <c r="B394" s="43">
        <v>405</v>
      </c>
      <c r="C394" s="20">
        <v>249</v>
      </c>
      <c r="D394" s="20">
        <v>275</v>
      </c>
      <c r="E394" s="20">
        <v>3</v>
      </c>
      <c r="F394" s="20">
        <v>825</v>
      </c>
      <c r="G394" s="51">
        <v>45039</v>
      </c>
      <c r="H394" s="20" t="s">
        <v>23</v>
      </c>
      <c r="I394" s="20">
        <v>219</v>
      </c>
      <c r="J394" s="38" t="str">
        <f>VLOOKUP(C394,товар!$B$3:$D$435,2,FALSE)</f>
        <v>Чай</v>
      </c>
      <c r="K394" s="112">
        <f t="shared" si="30"/>
        <v>304.26315789473682</v>
      </c>
      <c r="L394" s="40">
        <f t="shared" si="32"/>
        <v>-9.6177131984085729E-2</v>
      </c>
      <c r="M394" s="39" t="str">
        <f>VLOOKUP(C394,товар!$B$3:$D$435,3,FALSE)</f>
        <v>Lipton</v>
      </c>
      <c r="N394" s="67">
        <f t="shared" si="33"/>
        <v>267.22222222222223</v>
      </c>
      <c r="O394" s="54" t="e">
        <f>VLOOKUP(I394,клиенты!B389:$H$419,5,FALSE)</f>
        <v>#N/A</v>
      </c>
      <c r="P394" t="e">
        <f t="shared" si="31"/>
        <v>#N/A</v>
      </c>
      <c r="Q394" s="72" t="str">
        <f>VLOOKUP(I394,клиенты!$B$3:$J$419,7,FALSE)</f>
        <v>Таджикистан</v>
      </c>
    </row>
    <row r="395" spans="2:17" ht="16.5" thickTop="1" thickBot="1" x14ac:dyDescent="0.3">
      <c r="B395" s="44">
        <v>406</v>
      </c>
      <c r="C395" s="22">
        <v>377</v>
      </c>
      <c r="D395" s="22">
        <v>129</v>
      </c>
      <c r="E395" s="22">
        <v>1</v>
      </c>
      <c r="F395" s="22">
        <v>129</v>
      </c>
      <c r="G395" s="52">
        <v>45231</v>
      </c>
      <c r="H395" s="22" t="s">
        <v>12</v>
      </c>
      <c r="I395" s="22">
        <v>456</v>
      </c>
      <c r="J395" s="37" t="str">
        <f>VLOOKUP(C395,товар!$B$3:$D$435,2,FALSE)</f>
        <v>Колбаса</v>
      </c>
      <c r="K395" s="112">
        <f t="shared" si="30"/>
        <v>298.84615384615387</v>
      </c>
      <c r="L395" s="40">
        <f t="shared" si="32"/>
        <v>-0.5683397683397684</v>
      </c>
      <c r="M395" s="33" t="str">
        <f>VLOOKUP(C395,товар!$B$3:$D$435,3,FALSE)</f>
        <v>Окраина</v>
      </c>
      <c r="N395" s="67">
        <f t="shared" si="33"/>
        <v>273.58333333333331</v>
      </c>
      <c r="O395" s="54" t="e">
        <f>VLOOKUP(I395,клиенты!B390:$H$419,5,FALSE)</f>
        <v>#N/A</v>
      </c>
      <c r="P395" t="e">
        <f t="shared" si="31"/>
        <v>#N/A</v>
      </c>
      <c r="Q395" s="72" t="str">
        <f>VLOOKUP(I395,клиенты!$B$3:$J$419,7,FALSE)</f>
        <v>Россия</v>
      </c>
    </row>
    <row r="396" spans="2:17" ht="16.5" thickTop="1" thickBot="1" x14ac:dyDescent="0.3">
      <c r="B396" s="43">
        <v>407</v>
      </c>
      <c r="C396" s="20">
        <v>427</v>
      </c>
      <c r="D396" s="20">
        <v>499</v>
      </c>
      <c r="E396" s="20">
        <v>4</v>
      </c>
      <c r="F396" s="20">
        <v>1996</v>
      </c>
      <c r="G396" s="51">
        <v>45368</v>
      </c>
      <c r="H396" s="20" t="s">
        <v>23</v>
      </c>
      <c r="I396" s="20">
        <v>283</v>
      </c>
      <c r="J396" s="38" t="str">
        <f>VLOOKUP(C396,товар!$B$3:$D$435,2,FALSE)</f>
        <v>Хлеб</v>
      </c>
      <c r="K396" s="112">
        <f t="shared" si="30"/>
        <v>239.86666666666667</v>
      </c>
      <c r="L396" s="40">
        <f t="shared" si="32"/>
        <v>1.0803224013340742</v>
      </c>
      <c r="M396" s="39" t="str">
        <f>VLOOKUP(C396,товар!$B$3:$D$435,3,FALSE)</f>
        <v>Русский Хлеб</v>
      </c>
      <c r="N396" s="67">
        <f t="shared" si="33"/>
        <v>316.60000000000002</v>
      </c>
      <c r="O396" s="54" t="e">
        <f>VLOOKUP(I396,клиенты!B391:$H$419,5,FALSE)</f>
        <v>#N/A</v>
      </c>
      <c r="P396" t="e">
        <f t="shared" si="31"/>
        <v>#N/A</v>
      </c>
      <c r="Q396" s="72" t="str">
        <f>VLOOKUP(I396,клиенты!$B$3:$J$419,7,FALSE)</f>
        <v>Россия</v>
      </c>
    </row>
    <row r="397" spans="2:17" ht="16.5" thickTop="1" thickBot="1" x14ac:dyDescent="0.3">
      <c r="B397" s="44">
        <v>408</v>
      </c>
      <c r="C397" s="22">
        <v>445</v>
      </c>
      <c r="D397" s="22">
        <v>164</v>
      </c>
      <c r="E397" s="22">
        <v>2</v>
      </c>
      <c r="F397" s="22">
        <v>328</v>
      </c>
      <c r="G397" s="52">
        <v>45258</v>
      </c>
      <c r="H397" s="22" t="s">
        <v>15</v>
      </c>
      <c r="I397" s="22">
        <v>232</v>
      </c>
      <c r="J397" s="37" t="str">
        <f>VLOOKUP(C397,товар!$B$3:$D$435,2,FALSE)</f>
        <v>Сахар</v>
      </c>
      <c r="K397" s="112">
        <f t="shared" si="30"/>
        <v>296.26666666666665</v>
      </c>
      <c r="L397" s="40">
        <f t="shared" si="32"/>
        <v>-0.44644464446444643</v>
      </c>
      <c r="M397" s="33" t="str">
        <f>VLOOKUP(C397,товар!$B$3:$D$435,3,FALSE)</f>
        <v>Сладов</v>
      </c>
      <c r="N397" s="67">
        <f t="shared" si="33"/>
        <v>262.15384615384613</v>
      </c>
      <c r="O397" s="54" t="e">
        <f>VLOOKUP(I397,клиенты!B392:$H$419,5,FALSE)</f>
        <v>#N/A</v>
      </c>
      <c r="P397" t="e">
        <f t="shared" si="31"/>
        <v>#N/A</v>
      </c>
      <c r="Q397" s="72" t="str">
        <f>VLOOKUP(I397,клиенты!$B$3:$J$419,7,FALSE)</f>
        <v>Узбекистан</v>
      </c>
    </row>
    <row r="398" spans="2:17" ht="16.5" thickTop="1" thickBot="1" x14ac:dyDescent="0.3">
      <c r="B398" s="43">
        <v>409</v>
      </c>
      <c r="C398" s="20">
        <v>336</v>
      </c>
      <c r="D398" s="20">
        <v>265</v>
      </c>
      <c r="E398" s="20">
        <v>3</v>
      </c>
      <c r="F398" s="20">
        <v>795</v>
      </c>
      <c r="G398" s="51">
        <v>45124</v>
      </c>
      <c r="H398" s="20" t="s">
        <v>9</v>
      </c>
      <c r="I398" s="20">
        <v>434</v>
      </c>
      <c r="J398" s="38" t="str">
        <f>VLOOKUP(C398,товар!$B$3:$D$435,2,FALSE)</f>
        <v>Чипсы</v>
      </c>
      <c r="K398" s="112">
        <f t="shared" si="30"/>
        <v>256.15625</v>
      </c>
      <c r="L398" s="40">
        <f t="shared" si="32"/>
        <v>3.4524826155910793E-2</v>
      </c>
      <c r="M398" s="39" t="str">
        <f>VLOOKUP(C398,товар!$B$3:$D$435,3,FALSE)</f>
        <v>Estrella</v>
      </c>
      <c r="N398" s="67">
        <f t="shared" si="33"/>
        <v>266.27272727272725</v>
      </c>
      <c r="O398" s="54">
        <f>VLOOKUP(I398,клиенты!B393:$H$419,5,FALSE)</f>
        <v>44892</v>
      </c>
      <c r="P398">
        <f t="shared" si="31"/>
        <v>232</v>
      </c>
      <c r="Q398" s="72" t="str">
        <f>VLOOKUP(I398,клиенты!$B$3:$J$419,7,FALSE)</f>
        <v>Россия</v>
      </c>
    </row>
    <row r="399" spans="2:17" ht="16.5" thickTop="1" thickBot="1" x14ac:dyDescent="0.3">
      <c r="B399" s="44">
        <v>410</v>
      </c>
      <c r="C399" s="22">
        <v>96</v>
      </c>
      <c r="D399" s="22">
        <v>386</v>
      </c>
      <c r="E399" s="22">
        <v>4</v>
      </c>
      <c r="F399" s="22">
        <v>1544</v>
      </c>
      <c r="G399" s="52">
        <v>45145</v>
      </c>
      <c r="H399" s="22" t="s">
        <v>17</v>
      </c>
      <c r="I399" s="22">
        <v>252</v>
      </c>
      <c r="J399" s="37" t="str">
        <f>VLOOKUP(C399,товар!$B$3:$D$435,2,FALSE)</f>
        <v>Соль</v>
      </c>
      <c r="K399" s="112">
        <f t="shared" si="30"/>
        <v>288.59375</v>
      </c>
      <c r="L399" s="40">
        <f t="shared" si="32"/>
        <v>0.33752030319436921</v>
      </c>
      <c r="M399" s="33" t="str">
        <f>VLOOKUP(C399,товар!$B$3:$D$435,3,FALSE)</f>
        <v>Салта</v>
      </c>
      <c r="N399" s="67">
        <f t="shared" si="33"/>
        <v>273.7</v>
      </c>
      <c r="O399" s="54" t="e">
        <f>VLOOKUP(I399,клиенты!B394:$H$419,5,FALSE)</f>
        <v>#N/A</v>
      </c>
      <c r="P399" t="e">
        <f t="shared" si="31"/>
        <v>#N/A</v>
      </c>
      <c r="Q399" s="72" t="str">
        <f>VLOOKUP(I399,клиенты!$B$3:$J$419,7,FALSE)</f>
        <v>Таджикистан</v>
      </c>
    </row>
    <row r="400" spans="2:17" ht="16.5" thickTop="1" thickBot="1" x14ac:dyDescent="0.3">
      <c r="B400" s="43">
        <v>411</v>
      </c>
      <c r="C400" s="20">
        <v>117</v>
      </c>
      <c r="D400" s="20">
        <v>288</v>
      </c>
      <c r="E400" s="20">
        <v>5</v>
      </c>
      <c r="F400" s="20">
        <v>1440</v>
      </c>
      <c r="G400" s="51">
        <v>45348</v>
      </c>
      <c r="H400" s="20" t="s">
        <v>19</v>
      </c>
      <c r="I400" s="20">
        <v>372</v>
      </c>
      <c r="J400" s="38" t="str">
        <f>VLOOKUP(C400,товар!$B$3:$D$435,2,FALSE)</f>
        <v>Макароны</v>
      </c>
      <c r="K400" s="112">
        <f t="shared" si="30"/>
        <v>296.4736842105263</v>
      </c>
      <c r="L400" s="40">
        <f t="shared" si="32"/>
        <v>-2.8581572874134542E-2</v>
      </c>
      <c r="M400" s="39" t="str">
        <f>VLOOKUP(C400,товар!$B$3:$D$435,3,FALSE)</f>
        <v>Роллтон</v>
      </c>
      <c r="N400" s="67">
        <f t="shared" si="33"/>
        <v>235.55555555555554</v>
      </c>
      <c r="O400" s="54">
        <f>VLOOKUP(I400,клиенты!B395:$H$419,5,FALSE)</f>
        <v>45027</v>
      </c>
      <c r="P400">
        <f t="shared" si="31"/>
        <v>321</v>
      </c>
      <c r="Q400" s="72" t="str">
        <f>VLOOKUP(I400,клиенты!$B$3:$J$419,7,FALSE)</f>
        <v>Украина</v>
      </c>
    </row>
    <row r="401" spans="2:17" ht="16.5" thickTop="1" thickBot="1" x14ac:dyDescent="0.3">
      <c r="B401" s="44">
        <v>412</v>
      </c>
      <c r="C401" s="22">
        <v>440</v>
      </c>
      <c r="D401" s="22">
        <v>201</v>
      </c>
      <c r="E401" s="22">
        <v>5</v>
      </c>
      <c r="F401" s="22">
        <v>1005</v>
      </c>
      <c r="G401" s="52">
        <v>45233</v>
      </c>
      <c r="H401" s="22" t="s">
        <v>22</v>
      </c>
      <c r="I401" s="22">
        <v>432</v>
      </c>
      <c r="J401" s="37" t="str">
        <f>VLOOKUP(C401,товар!$B$3:$D$435,2,FALSE)</f>
        <v>Фрукты</v>
      </c>
      <c r="K401" s="112">
        <f t="shared" si="30"/>
        <v>285.0344827586207</v>
      </c>
      <c r="L401" s="40">
        <f t="shared" si="32"/>
        <v>-0.29482216307766762</v>
      </c>
      <c r="M401" s="33" t="str">
        <f>VLOOKUP(C401,товар!$B$3:$D$435,3,FALSE)</f>
        <v>Фруктовый Рай</v>
      </c>
      <c r="N401" s="67">
        <f t="shared" si="33"/>
        <v>258.30769230769232</v>
      </c>
      <c r="O401" s="54" t="e">
        <f>VLOOKUP(I401,клиенты!B396:$H$419,5,FALSE)</f>
        <v>#N/A</v>
      </c>
      <c r="P401" t="e">
        <f t="shared" si="31"/>
        <v>#N/A</v>
      </c>
      <c r="Q401" s="72" t="str">
        <f>VLOOKUP(I401,клиенты!$B$3:$J$419,7,FALSE)</f>
        <v>Узбекистан</v>
      </c>
    </row>
    <row r="402" spans="2:17" ht="16.5" thickTop="1" thickBot="1" x14ac:dyDescent="0.3">
      <c r="B402" s="43">
        <v>413</v>
      </c>
      <c r="C402" s="20">
        <v>51</v>
      </c>
      <c r="D402" s="20">
        <v>271</v>
      </c>
      <c r="E402" s="20">
        <v>4</v>
      </c>
      <c r="F402" s="20">
        <v>1084</v>
      </c>
      <c r="G402" s="51">
        <v>45205</v>
      </c>
      <c r="H402" s="20" t="s">
        <v>15</v>
      </c>
      <c r="I402" s="20">
        <v>221</v>
      </c>
      <c r="J402" s="38" t="str">
        <f>VLOOKUP(C402,товар!$B$3:$D$435,2,FALSE)</f>
        <v>Колбаса</v>
      </c>
      <c r="K402" s="112">
        <f t="shared" si="30"/>
        <v>268.15384615384613</v>
      </c>
      <c r="L402" s="40">
        <f t="shared" si="32"/>
        <v>1.0613884107860017E-2</v>
      </c>
      <c r="M402" s="39" t="str">
        <f>VLOOKUP(C402,товар!$B$3:$D$435,3,FALSE)</f>
        <v>Дымов</v>
      </c>
      <c r="N402" s="67">
        <f t="shared" si="33"/>
        <v>312.66666666666669</v>
      </c>
      <c r="O402" s="54" t="e">
        <f>VLOOKUP(I402,клиенты!B397:$H$419,5,FALSE)</f>
        <v>#N/A</v>
      </c>
      <c r="P402" t="e">
        <f t="shared" si="31"/>
        <v>#N/A</v>
      </c>
      <c r="Q402" s="72" t="str">
        <f>VLOOKUP(I402,клиенты!$B$3:$J$419,7,FALSE)</f>
        <v>Россия</v>
      </c>
    </row>
    <row r="403" spans="2:17" ht="16.5" thickTop="1" thickBot="1" x14ac:dyDescent="0.3">
      <c r="B403" s="44">
        <v>414</v>
      </c>
      <c r="C403" s="22">
        <v>398</v>
      </c>
      <c r="D403" s="22">
        <v>419</v>
      </c>
      <c r="E403" s="22">
        <v>2</v>
      </c>
      <c r="F403" s="22">
        <v>838</v>
      </c>
      <c r="G403" s="52">
        <v>45335</v>
      </c>
      <c r="H403" s="22" t="s">
        <v>24</v>
      </c>
      <c r="I403" s="22">
        <v>164</v>
      </c>
      <c r="J403" s="37" t="str">
        <f>VLOOKUP(C403,товар!$B$3:$D$435,2,FALSE)</f>
        <v>Сок</v>
      </c>
      <c r="K403" s="112">
        <f t="shared" si="30"/>
        <v>242.57575757575756</v>
      </c>
      <c r="L403" s="40">
        <f t="shared" si="32"/>
        <v>0.72729544034978155</v>
      </c>
      <c r="M403" s="33" t="str">
        <f>VLOOKUP(C403,товар!$B$3:$D$435,3,FALSE)</f>
        <v>Фруктовый сад</v>
      </c>
      <c r="N403" s="67">
        <f t="shared" si="33"/>
        <v>281.96875</v>
      </c>
      <c r="O403" s="54" t="e">
        <f>VLOOKUP(I403,клиенты!B398:$H$419,5,FALSE)</f>
        <v>#N/A</v>
      </c>
      <c r="P403" t="e">
        <f t="shared" si="31"/>
        <v>#N/A</v>
      </c>
      <c r="Q403" s="72" t="str">
        <f>VLOOKUP(I403,клиенты!$B$3:$J$419,7,FALSE)</f>
        <v>Украина</v>
      </c>
    </row>
    <row r="404" spans="2:17" ht="16.5" thickTop="1" thickBot="1" x14ac:dyDescent="0.3">
      <c r="B404" s="43">
        <v>415</v>
      </c>
      <c r="C404" s="20">
        <v>443</v>
      </c>
      <c r="D404" s="20">
        <v>192</v>
      </c>
      <c r="E404" s="20">
        <v>5</v>
      </c>
      <c r="F404" s="20">
        <v>960</v>
      </c>
      <c r="G404" s="51">
        <v>45241</v>
      </c>
      <c r="H404" s="20" t="s">
        <v>22</v>
      </c>
      <c r="I404" s="20">
        <v>413</v>
      </c>
      <c r="J404" s="38" t="str">
        <f>VLOOKUP(C404,товар!$B$3:$D$435,2,FALSE)</f>
        <v>Кофе</v>
      </c>
      <c r="K404" s="112">
        <f t="shared" si="30"/>
        <v>262.39285714285717</v>
      </c>
      <c r="L404" s="40">
        <f t="shared" si="32"/>
        <v>-0.26827276439363013</v>
      </c>
      <c r="M404" s="39" t="str">
        <f>VLOOKUP(C404,товар!$B$3:$D$435,3,FALSE)</f>
        <v>Jacobs</v>
      </c>
      <c r="N404" s="67">
        <f t="shared" si="33"/>
        <v>276.21052631578948</v>
      </c>
      <c r="O404" s="54" t="e">
        <f>VLOOKUP(I404,клиенты!B399:$H$419,5,FALSE)</f>
        <v>#N/A</v>
      </c>
      <c r="P404" t="e">
        <f t="shared" si="31"/>
        <v>#N/A</v>
      </c>
      <c r="Q404" s="72" t="str">
        <f>VLOOKUP(I404,клиенты!$B$3:$J$419,7,FALSE)</f>
        <v>Россия</v>
      </c>
    </row>
    <row r="405" spans="2:17" ht="16.5" thickTop="1" thickBot="1" x14ac:dyDescent="0.3">
      <c r="B405" s="44">
        <v>416</v>
      </c>
      <c r="C405" s="22">
        <v>118</v>
      </c>
      <c r="D405" s="22">
        <v>193</v>
      </c>
      <c r="E405" s="22">
        <v>2</v>
      </c>
      <c r="F405" s="22">
        <v>386</v>
      </c>
      <c r="G405" s="52">
        <v>45356</v>
      </c>
      <c r="H405" s="22" t="s">
        <v>11</v>
      </c>
      <c r="I405" s="22">
        <v>148</v>
      </c>
      <c r="J405" s="37" t="str">
        <f>VLOOKUP(C405,товар!$B$3:$D$435,2,FALSE)</f>
        <v>Сахар</v>
      </c>
      <c r="K405" s="112">
        <f t="shared" si="30"/>
        <v>246.20689655172413</v>
      </c>
      <c r="L405" s="40">
        <f t="shared" si="32"/>
        <v>-0.21610644257703082</v>
      </c>
      <c r="M405" s="33" t="str">
        <f>VLOOKUP(C405,товар!$B$3:$D$435,3,FALSE)</f>
        <v>Продимекс</v>
      </c>
      <c r="N405" s="67">
        <f t="shared" si="33"/>
        <v>240.5</v>
      </c>
      <c r="O405" s="54" t="e">
        <f>VLOOKUP(I405,клиенты!B400:$H$419,5,FALSE)</f>
        <v>#N/A</v>
      </c>
      <c r="P405" t="e">
        <f t="shared" si="31"/>
        <v>#N/A</v>
      </c>
      <c r="Q405" s="72" t="str">
        <f>VLOOKUP(I405,клиенты!$B$3:$J$419,7,FALSE)</f>
        <v>Узбекистан</v>
      </c>
    </row>
    <row r="406" spans="2:17" ht="16.5" thickTop="1" thickBot="1" x14ac:dyDescent="0.3">
      <c r="B406" s="43">
        <v>417</v>
      </c>
      <c r="C406" s="20">
        <v>371</v>
      </c>
      <c r="D406" s="20">
        <v>245</v>
      </c>
      <c r="E406" s="20">
        <v>1</v>
      </c>
      <c r="F406" s="20">
        <v>245</v>
      </c>
      <c r="G406" s="51">
        <v>44985</v>
      </c>
      <c r="H406" s="20" t="s">
        <v>27</v>
      </c>
      <c r="I406" s="20">
        <v>209</v>
      </c>
      <c r="J406" s="38" t="str">
        <f>VLOOKUP(C406,товар!$B$3:$D$435,2,FALSE)</f>
        <v>Сахар</v>
      </c>
      <c r="K406" s="112">
        <f t="shared" si="30"/>
        <v>282.86206896551727</v>
      </c>
      <c r="L406" s="40">
        <f t="shared" si="32"/>
        <v>-0.13385346824332567</v>
      </c>
      <c r="M406" s="39" t="str">
        <f>VLOOKUP(C406,товар!$B$3:$D$435,3,FALSE)</f>
        <v>Русский сахар</v>
      </c>
      <c r="N406" s="67">
        <f t="shared" si="33"/>
        <v>293.41176470588238</v>
      </c>
      <c r="O406" s="54" t="e">
        <f>VLOOKUP(I406,клиенты!B401:$H$419,5,FALSE)</f>
        <v>#N/A</v>
      </c>
      <c r="P406" t="e">
        <f t="shared" si="31"/>
        <v>#N/A</v>
      </c>
      <c r="Q406" s="72" t="str">
        <f>VLOOKUP(I406,клиенты!$B$3:$J$419,7,FALSE)</f>
        <v>Таджикистан</v>
      </c>
    </row>
    <row r="407" spans="2:17" ht="16.5" thickTop="1" thickBot="1" x14ac:dyDescent="0.3">
      <c r="B407" s="44">
        <v>418</v>
      </c>
      <c r="C407" s="22">
        <v>216</v>
      </c>
      <c r="D407" s="22">
        <v>209</v>
      </c>
      <c r="E407" s="22">
        <v>3</v>
      </c>
      <c r="F407" s="22">
        <v>627</v>
      </c>
      <c r="G407" s="52">
        <v>45357</v>
      </c>
      <c r="H407" s="22" t="s">
        <v>16</v>
      </c>
      <c r="I407" s="22">
        <v>263</v>
      </c>
      <c r="J407" s="37" t="str">
        <f>VLOOKUP(C407,товар!$B$3:$D$435,2,FALSE)</f>
        <v>Кофе</v>
      </c>
      <c r="K407" s="112">
        <f t="shared" si="30"/>
        <v>296.32142857142856</v>
      </c>
      <c r="L407" s="40">
        <f t="shared" si="32"/>
        <v>-0.29468482584066524</v>
      </c>
      <c r="M407" s="33" t="str">
        <f>VLOOKUP(C407,товар!$B$3:$D$435,3,FALSE)</f>
        <v>Черная Карта</v>
      </c>
      <c r="N407" s="67">
        <f t="shared" si="33"/>
        <v>222.2</v>
      </c>
      <c r="O407" s="54" t="e">
        <f>VLOOKUP(I407,клиенты!B402:$H$419,5,FALSE)</f>
        <v>#N/A</v>
      </c>
      <c r="P407" t="e">
        <f t="shared" si="31"/>
        <v>#N/A</v>
      </c>
      <c r="Q407" s="72" t="str">
        <f>VLOOKUP(I407,клиенты!$B$3:$J$419,7,FALSE)</f>
        <v>Россия</v>
      </c>
    </row>
    <row r="408" spans="2:17" ht="16.5" thickTop="1" thickBot="1" x14ac:dyDescent="0.3">
      <c r="B408" s="43">
        <v>419</v>
      </c>
      <c r="C408" s="20">
        <v>390</v>
      </c>
      <c r="D408" s="20">
        <v>120</v>
      </c>
      <c r="E408" s="20">
        <v>1</v>
      </c>
      <c r="F408" s="20">
        <v>120</v>
      </c>
      <c r="G408" s="51">
        <v>45176</v>
      </c>
      <c r="H408" s="20" t="s">
        <v>14</v>
      </c>
      <c r="I408" s="20">
        <v>449</v>
      </c>
      <c r="J408" s="38" t="str">
        <f>VLOOKUP(C408,товар!$B$3:$D$435,2,FALSE)</f>
        <v>Сок</v>
      </c>
      <c r="K408" s="112">
        <f t="shared" si="30"/>
        <v>289.18181818181819</v>
      </c>
      <c r="L408" s="40">
        <f t="shared" si="32"/>
        <v>-0.58503615215341087</v>
      </c>
      <c r="M408" s="39" t="str">
        <f>VLOOKUP(C408,товар!$B$3:$D$435,3,FALSE)</f>
        <v>Сады Придонья</v>
      </c>
      <c r="N408" s="67">
        <f t="shared" si="33"/>
        <v>254.18181818181819</v>
      </c>
      <c r="O408" s="54" t="e">
        <f>VLOOKUP(I408,клиенты!B403:$H$419,5,FALSE)</f>
        <v>#N/A</v>
      </c>
      <c r="P408" t="e">
        <f t="shared" si="31"/>
        <v>#N/A</v>
      </c>
      <c r="Q408" s="72" t="str">
        <f>VLOOKUP(I408,клиенты!$B$3:$J$419,7,FALSE)</f>
        <v>Россия</v>
      </c>
    </row>
    <row r="409" spans="2:17" ht="16.5" thickTop="1" thickBot="1" x14ac:dyDescent="0.3">
      <c r="B409" s="44">
        <v>420</v>
      </c>
      <c r="C409" s="22">
        <v>14</v>
      </c>
      <c r="D409" s="22">
        <v>251</v>
      </c>
      <c r="E409" s="22">
        <v>1</v>
      </c>
      <c r="F409" s="22">
        <v>251</v>
      </c>
      <c r="G409" s="52">
        <v>45272</v>
      </c>
      <c r="H409" s="22" t="s">
        <v>23</v>
      </c>
      <c r="I409" s="22">
        <v>321</v>
      </c>
      <c r="J409" s="37" t="str">
        <f>VLOOKUP(C409,товар!$B$3:$D$435,2,FALSE)</f>
        <v>Сок</v>
      </c>
      <c r="K409" s="112">
        <f t="shared" si="30"/>
        <v>294.40625</v>
      </c>
      <c r="L409" s="40">
        <f t="shared" si="32"/>
        <v>-0.14743657785797681</v>
      </c>
      <c r="M409" s="33" t="str">
        <f>VLOOKUP(C409,товар!$B$3:$D$435,3,FALSE)</f>
        <v>Rich</v>
      </c>
      <c r="N409" s="67">
        <f t="shared" si="33"/>
        <v>272.25</v>
      </c>
      <c r="O409" s="54" t="e">
        <f>VLOOKUP(I409,клиенты!B404:$H$419,5,FALSE)</f>
        <v>#N/A</v>
      </c>
      <c r="P409" t="e">
        <f t="shared" si="31"/>
        <v>#N/A</v>
      </c>
      <c r="Q409" s="72" t="str">
        <f>VLOOKUP(I409,клиенты!$B$3:$J$419,7,FALSE)</f>
        <v>Россия</v>
      </c>
    </row>
    <row r="410" spans="2:17" ht="16.5" thickTop="1" thickBot="1" x14ac:dyDescent="0.3">
      <c r="B410" s="43">
        <v>421</v>
      </c>
      <c r="C410" s="20">
        <v>451</v>
      </c>
      <c r="D410" s="20">
        <v>443</v>
      </c>
      <c r="E410" s="20">
        <v>4</v>
      </c>
      <c r="F410" s="20">
        <v>1772</v>
      </c>
      <c r="G410" s="51">
        <v>45210</v>
      </c>
      <c r="H410" s="20" t="s">
        <v>26</v>
      </c>
      <c r="I410" s="20">
        <v>101</v>
      </c>
      <c r="J410" s="38" t="str">
        <f>VLOOKUP(C410,товар!$B$3:$D$435,2,FALSE)</f>
        <v>Рис</v>
      </c>
      <c r="K410" s="112">
        <f t="shared" si="30"/>
        <v>272.91304347826087</v>
      </c>
      <c r="L410" s="40">
        <f t="shared" si="32"/>
        <v>0.62322765652381706</v>
      </c>
      <c r="M410" s="39" t="str">
        <f>VLOOKUP(C410,товар!$B$3:$D$435,3,FALSE)</f>
        <v>Белый Злат</v>
      </c>
      <c r="N410" s="67">
        <f t="shared" si="33"/>
        <v>269.70588235294116</v>
      </c>
      <c r="O410" s="54" t="e">
        <f>VLOOKUP(I410,клиенты!B405:$H$419,5,FALSE)</f>
        <v>#N/A</v>
      </c>
      <c r="P410" t="e">
        <f t="shared" si="31"/>
        <v>#N/A</v>
      </c>
      <c r="Q410" s="72" t="str">
        <f>VLOOKUP(I410,клиенты!$B$3:$J$419,7,FALSE)</f>
        <v>Узбекистан</v>
      </c>
    </row>
    <row r="411" spans="2:17" ht="16.5" thickTop="1" thickBot="1" x14ac:dyDescent="0.3">
      <c r="B411" s="44">
        <v>422</v>
      </c>
      <c r="C411" s="22">
        <v>312</v>
      </c>
      <c r="D411" s="22">
        <v>234</v>
      </c>
      <c r="E411" s="22">
        <v>1</v>
      </c>
      <c r="F411" s="22">
        <v>234</v>
      </c>
      <c r="G411" s="52">
        <v>44954</v>
      </c>
      <c r="H411" s="22" t="s">
        <v>17</v>
      </c>
      <c r="I411" s="22">
        <v>124</v>
      </c>
      <c r="J411" s="37" t="str">
        <f>VLOOKUP(C411,товар!$B$3:$D$435,2,FALSE)</f>
        <v>Хлеб</v>
      </c>
      <c r="K411" s="112">
        <f t="shared" si="30"/>
        <v>233.2</v>
      </c>
      <c r="L411" s="40">
        <f t="shared" si="32"/>
        <v>3.4305317324185847E-3</v>
      </c>
      <c r="M411" s="33" t="str">
        <f>VLOOKUP(C411,товар!$B$3:$D$435,3,FALSE)</f>
        <v>Каравай</v>
      </c>
      <c r="N411" s="67">
        <f t="shared" si="33"/>
        <v>331.16666666666669</v>
      </c>
      <c r="O411" s="54" t="e">
        <f>VLOOKUP(I411,клиенты!B406:$H$419,5,FALSE)</f>
        <v>#N/A</v>
      </c>
      <c r="P411" t="e">
        <f t="shared" si="31"/>
        <v>#N/A</v>
      </c>
      <c r="Q411" s="72" t="str">
        <f>VLOOKUP(I411,клиенты!$B$3:$J$419,7,FALSE)</f>
        <v>Беларусь</v>
      </c>
    </row>
    <row r="412" spans="2:17" ht="16.5" thickTop="1" thickBot="1" x14ac:dyDescent="0.3">
      <c r="B412" s="43">
        <v>423</v>
      </c>
      <c r="C412" s="20">
        <v>217</v>
      </c>
      <c r="D412" s="20">
        <v>260</v>
      </c>
      <c r="E412" s="20">
        <v>5</v>
      </c>
      <c r="F412" s="20">
        <v>1300</v>
      </c>
      <c r="G412" s="51">
        <v>45018</v>
      </c>
      <c r="H412" s="20" t="s">
        <v>12</v>
      </c>
      <c r="I412" s="20">
        <v>257</v>
      </c>
      <c r="J412" s="38" t="str">
        <f>VLOOKUP(C412,товар!$B$3:$D$435,2,FALSE)</f>
        <v>Мясо</v>
      </c>
      <c r="K412" s="112">
        <f t="shared" si="30"/>
        <v>253.29729729729729</v>
      </c>
      <c r="L412" s="40">
        <f t="shared" si="32"/>
        <v>2.6461801109688432E-2</v>
      </c>
      <c r="M412" s="39" t="str">
        <f>VLOOKUP(C412,товар!$B$3:$D$435,3,FALSE)</f>
        <v>Агрокомплекс</v>
      </c>
      <c r="N412" s="67">
        <f t="shared" si="33"/>
        <v>311.2</v>
      </c>
      <c r="O412" s="54" t="e">
        <f>VLOOKUP(I412,клиенты!B407:$H$419,5,FALSE)</f>
        <v>#N/A</v>
      </c>
      <c r="P412" t="e">
        <f t="shared" si="31"/>
        <v>#N/A</v>
      </c>
      <c r="Q412" s="72" t="str">
        <f>VLOOKUP(I412,клиенты!$B$3:$J$419,7,FALSE)</f>
        <v>Россия</v>
      </c>
    </row>
    <row r="413" spans="2:17" ht="16.5" thickTop="1" thickBot="1" x14ac:dyDescent="0.3">
      <c r="B413" s="44">
        <v>424</v>
      </c>
      <c r="C413" s="22">
        <v>10</v>
      </c>
      <c r="D413" s="22">
        <v>203</v>
      </c>
      <c r="E413" s="22">
        <v>4</v>
      </c>
      <c r="F413" s="22">
        <v>812</v>
      </c>
      <c r="G413" s="52">
        <v>45059</v>
      </c>
      <c r="H413" s="22" t="s">
        <v>12</v>
      </c>
      <c r="I413" s="22">
        <v>276</v>
      </c>
      <c r="J413" s="37" t="str">
        <f>VLOOKUP(C413,товар!$B$3:$D$435,2,FALSE)</f>
        <v>Сок</v>
      </c>
      <c r="K413" s="112">
        <f t="shared" si="30"/>
        <v>242.34375</v>
      </c>
      <c r="L413" s="40">
        <f t="shared" si="32"/>
        <v>-0.16234687298517081</v>
      </c>
      <c r="M413" s="33" t="str">
        <f>VLOOKUP(C413,товар!$B$3:$D$435,3,FALSE)</f>
        <v>Фруктовый сад</v>
      </c>
      <c r="N413" s="67">
        <f t="shared" si="33"/>
        <v>281.96875</v>
      </c>
      <c r="O413" s="54" t="e">
        <f>VLOOKUP(I413,клиенты!B408:$H$419,5,FALSE)</f>
        <v>#N/A</v>
      </c>
      <c r="P413" t="e">
        <f t="shared" si="31"/>
        <v>#N/A</v>
      </c>
      <c r="Q413" s="72" t="str">
        <f>VLOOKUP(I413,клиенты!$B$3:$J$419,7,FALSE)</f>
        <v>Украина</v>
      </c>
    </row>
    <row r="414" spans="2:17" ht="16.5" thickTop="1" thickBot="1" x14ac:dyDescent="0.3">
      <c r="B414" s="43">
        <v>425</v>
      </c>
      <c r="C414" s="20">
        <v>60</v>
      </c>
      <c r="D414" s="20">
        <v>251</v>
      </c>
      <c r="E414" s="20">
        <v>2</v>
      </c>
      <c r="F414" s="20">
        <v>502</v>
      </c>
      <c r="G414" s="51">
        <v>45202</v>
      </c>
      <c r="H414" s="20" t="s">
        <v>25</v>
      </c>
      <c r="I414" s="20">
        <v>309</v>
      </c>
      <c r="J414" s="38" t="str">
        <f>VLOOKUP(C414,товар!$B$3:$D$435,2,FALSE)</f>
        <v>Кофе</v>
      </c>
      <c r="K414" s="112">
        <f t="shared" si="30"/>
        <v>279.64285714285717</v>
      </c>
      <c r="L414" s="40">
        <f t="shared" si="32"/>
        <v>-0.10242656449553011</v>
      </c>
      <c r="M414" s="39" t="str">
        <f>VLOOKUP(C414,товар!$B$3:$D$435,3,FALSE)</f>
        <v>Jacobs</v>
      </c>
      <c r="N414" s="67">
        <f t="shared" si="33"/>
        <v>276.21052631578948</v>
      </c>
      <c r="O414" s="54" t="e">
        <f>VLOOKUP(I414,клиенты!B409:$H$419,5,FALSE)</f>
        <v>#N/A</v>
      </c>
      <c r="P414" t="e">
        <f t="shared" si="31"/>
        <v>#N/A</v>
      </c>
      <c r="Q414" s="72" t="str">
        <f>VLOOKUP(I414,клиенты!$B$3:$J$419,7,FALSE)</f>
        <v>Таджикистан</v>
      </c>
    </row>
    <row r="415" spans="2:17" ht="16.5" thickTop="1" thickBot="1" x14ac:dyDescent="0.3">
      <c r="B415" s="44">
        <v>426</v>
      </c>
      <c r="C415" s="22">
        <v>74</v>
      </c>
      <c r="D415" s="22">
        <v>210</v>
      </c>
      <c r="E415" s="22">
        <v>3</v>
      </c>
      <c r="F415" s="22">
        <v>630</v>
      </c>
      <c r="G415" s="52">
        <v>45335</v>
      </c>
      <c r="H415" s="22" t="s">
        <v>17</v>
      </c>
      <c r="I415" s="22">
        <v>319</v>
      </c>
      <c r="J415" s="37" t="str">
        <f>VLOOKUP(C415,товар!$B$3:$D$435,2,FALSE)</f>
        <v>Колбаса</v>
      </c>
      <c r="K415" s="112">
        <f t="shared" si="30"/>
        <v>338.76923076923077</v>
      </c>
      <c r="L415" s="40">
        <f t="shared" si="32"/>
        <v>-0.38010899182561309</v>
      </c>
      <c r="M415" s="33" t="str">
        <f>VLOOKUP(C415,товар!$B$3:$D$435,3,FALSE)</f>
        <v>Черкизово</v>
      </c>
      <c r="N415" s="67">
        <f t="shared" si="33"/>
        <v>320.25</v>
      </c>
      <c r="O415" s="54" t="e">
        <f>VLOOKUP(I415,клиенты!B410:$H$419,5,FALSE)</f>
        <v>#N/A</v>
      </c>
      <c r="P415" t="e">
        <f t="shared" si="31"/>
        <v>#N/A</v>
      </c>
      <c r="Q415" s="72" t="str">
        <f>VLOOKUP(I415,клиенты!$B$3:$J$419,7,FALSE)</f>
        <v>Узбекистан</v>
      </c>
    </row>
    <row r="416" spans="2:17" ht="16.5" thickTop="1" thickBot="1" x14ac:dyDescent="0.3">
      <c r="B416" s="43">
        <v>427</v>
      </c>
      <c r="C416" s="20">
        <v>116</v>
      </c>
      <c r="D416" s="20">
        <v>295</v>
      </c>
      <c r="E416" s="20">
        <v>1</v>
      </c>
      <c r="F416" s="20">
        <v>295</v>
      </c>
      <c r="G416" s="51">
        <v>45336</v>
      </c>
      <c r="H416" s="20" t="s">
        <v>10</v>
      </c>
      <c r="I416" s="20">
        <v>359</v>
      </c>
      <c r="J416" s="38" t="str">
        <f>VLOOKUP(C416,товар!$B$3:$D$435,2,FALSE)</f>
        <v>Соль</v>
      </c>
      <c r="K416" s="112">
        <f t="shared" si="30"/>
        <v>232.33333333333334</v>
      </c>
      <c r="L416" s="40">
        <f t="shared" si="32"/>
        <v>0.26972740315638455</v>
      </c>
      <c r="M416" s="39" t="str">
        <f>VLOOKUP(C416,товар!$B$3:$D$435,3,FALSE)</f>
        <v>Экстра</v>
      </c>
      <c r="N416" s="67">
        <f t="shared" si="33"/>
        <v>337.58333333333331</v>
      </c>
      <c r="O416" s="54" t="e">
        <f>VLOOKUP(I416,клиенты!B411:$H$419,5,FALSE)</f>
        <v>#N/A</v>
      </c>
      <c r="P416" t="e">
        <f t="shared" si="31"/>
        <v>#N/A</v>
      </c>
      <c r="Q416" s="72" t="str">
        <f>VLOOKUP(I416,клиенты!$B$3:$J$419,7,FALSE)</f>
        <v>Таджикистан</v>
      </c>
    </row>
    <row r="417" spans="2:17" ht="16.5" thickTop="1" thickBot="1" x14ac:dyDescent="0.3">
      <c r="B417" s="44">
        <v>428</v>
      </c>
      <c r="C417" s="22">
        <v>401</v>
      </c>
      <c r="D417" s="22">
        <v>78</v>
      </c>
      <c r="E417" s="22">
        <v>3</v>
      </c>
      <c r="F417" s="22">
        <v>234</v>
      </c>
      <c r="G417" s="52">
        <v>44986</v>
      </c>
      <c r="H417" s="22" t="s">
        <v>10</v>
      </c>
      <c r="I417" s="22">
        <v>395</v>
      </c>
      <c r="J417" s="37" t="str">
        <f>VLOOKUP(C417,товар!$B$3:$D$435,2,FALSE)</f>
        <v>Чай</v>
      </c>
      <c r="K417" s="112">
        <f t="shared" si="30"/>
        <v>270.02702702702703</v>
      </c>
      <c r="L417" s="40">
        <f t="shared" si="32"/>
        <v>-0.71114002602342108</v>
      </c>
      <c r="M417" s="33" t="str">
        <f>VLOOKUP(C417,товар!$B$3:$D$435,3,FALSE)</f>
        <v>Greenfield</v>
      </c>
      <c r="N417" s="67">
        <f t="shared" si="33"/>
        <v>301.25</v>
      </c>
      <c r="O417" s="54">
        <f>VLOOKUP(I417,клиенты!B412:$H$419,5,FALSE)</f>
        <v>44895</v>
      </c>
      <c r="P417">
        <f t="shared" si="31"/>
        <v>91</v>
      </c>
      <c r="Q417" s="72" t="str">
        <f>VLOOKUP(I417,клиенты!$B$3:$J$419,7,FALSE)</f>
        <v>не найдено</v>
      </c>
    </row>
    <row r="418" spans="2:17" ht="16.5" thickTop="1" thickBot="1" x14ac:dyDescent="0.3">
      <c r="B418" s="43">
        <v>429</v>
      </c>
      <c r="C418" s="20">
        <v>348</v>
      </c>
      <c r="D418" s="20">
        <v>162</v>
      </c>
      <c r="E418" s="20">
        <v>2</v>
      </c>
      <c r="F418" s="20">
        <v>324</v>
      </c>
      <c r="G418" s="51">
        <v>44931</v>
      </c>
      <c r="H418" s="20" t="s">
        <v>19</v>
      </c>
      <c r="I418" s="20">
        <v>107</v>
      </c>
      <c r="J418" s="38" t="str">
        <f>VLOOKUP(C418,товар!$B$3:$D$435,2,FALSE)</f>
        <v>Чипсы</v>
      </c>
      <c r="K418" s="112">
        <f t="shared" si="30"/>
        <v>313.1875</v>
      </c>
      <c r="L418" s="40">
        <f t="shared" si="32"/>
        <v>-0.48273797645180605</v>
      </c>
      <c r="M418" s="39" t="str">
        <f>VLOOKUP(C418,товар!$B$3:$D$435,3,FALSE)</f>
        <v>Estrella</v>
      </c>
      <c r="N418" s="67">
        <f t="shared" si="33"/>
        <v>266.27272727272725</v>
      </c>
      <c r="O418" s="54" t="e">
        <f>VLOOKUP(I418,клиенты!B413:$H$419,5,FALSE)</f>
        <v>#N/A</v>
      </c>
      <c r="P418" t="e">
        <f t="shared" si="31"/>
        <v>#N/A</v>
      </c>
      <c r="Q418" s="72" t="str">
        <f>VLOOKUP(I418,клиенты!$B$3:$J$419,7,FALSE)</f>
        <v>Беларусь</v>
      </c>
    </row>
    <row r="419" spans="2:17" ht="16.5" thickTop="1" thickBot="1" x14ac:dyDescent="0.3">
      <c r="B419" s="44">
        <v>430</v>
      </c>
      <c r="C419" s="22">
        <v>382</v>
      </c>
      <c r="D419" s="22">
        <v>278</v>
      </c>
      <c r="E419" s="22">
        <v>2</v>
      </c>
      <c r="F419" s="22">
        <v>556</v>
      </c>
      <c r="G419" s="52">
        <v>45198</v>
      </c>
      <c r="H419" s="22" t="s">
        <v>25</v>
      </c>
      <c r="I419" s="22">
        <v>103</v>
      </c>
      <c r="J419" s="37" t="str">
        <f>VLOOKUP(C419,товар!$B$3:$D$435,2,FALSE)</f>
        <v>Овощи</v>
      </c>
      <c r="K419" s="112">
        <f t="shared" si="30"/>
        <v>305.70833333333331</v>
      </c>
      <c r="L419" s="40">
        <f t="shared" si="32"/>
        <v>-9.0636499931852188E-2</v>
      </c>
      <c r="M419" s="33" t="str">
        <f>VLOOKUP(C419,товар!$B$3:$D$435,3,FALSE)</f>
        <v>Овощной ряд</v>
      </c>
      <c r="N419" s="67">
        <f t="shared" si="33"/>
        <v>303.8235294117647</v>
      </c>
      <c r="O419" s="54" t="e">
        <f>VLOOKUP(I419,клиенты!B414:$H$419,5,FALSE)</f>
        <v>#N/A</v>
      </c>
      <c r="P419" t="e">
        <f t="shared" si="31"/>
        <v>#N/A</v>
      </c>
      <c r="Q419" s="72" t="str">
        <f>VLOOKUP(I419,клиенты!$B$3:$J$419,7,FALSE)</f>
        <v>Россия</v>
      </c>
    </row>
    <row r="420" spans="2:17" ht="16.5" thickTop="1" thickBot="1" x14ac:dyDescent="0.3">
      <c r="B420" s="43">
        <v>431</v>
      </c>
      <c r="C420" s="20">
        <v>477</v>
      </c>
      <c r="D420" s="20">
        <v>420</v>
      </c>
      <c r="E420" s="20">
        <v>1</v>
      </c>
      <c r="F420" s="20">
        <v>420</v>
      </c>
      <c r="G420" s="51">
        <v>45232</v>
      </c>
      <c r="H420" s="20" t="s">
        <v>11</v>
      </c>
      <c r="I420" s="20">
        <v>221</v>
      </c>
      <c r="J420" s="38" t="str">
        <f>VLOOKUP(C420,товар!$B$3:$D$435,2,FALSE)</f>
        <v>Макароны</v>
      </c>
      <c r="K420" s="112">
        <f t="shared" si="30"/>
        <v>266.86842105263156</v>
      </c>
      <c r="L420" s="40">
        <f t="shared" si="32"/>
        <v>0.57380928902475103</v>
      </c>
      <c r="M420" s="39" t="str">
        <f>VLOOKUP(C420,товар!$B$3:$D$435,3,FALSE)</f>
        <v>Борилла</v>
      </c>
      <c r="N420" s="67">
        <f t="shared" si="33"/>
        <v>240.88888888888889</v>
      </c>
      <c r="O420" s="54" t="e">
        <f>VLOOKUP(I420,клиенты!B415:$H$419,5,FALSE)</f>
        <v>#N/A</v>
      </c>
      <c r="P420" t="e">
        <f t="shared" si="31"/>
        <v>#N/A</v>
      </c>
      <c r="Q420" s="72" t="str">
        <f>VLOOKUP(I420,клиенты!$B$3:$J$419,7,FALSE)</f>
        <v>Россия</v>
      </c>
    </row>
    <row r="421" spans="2:17" ht="16.5" thickTop="1" thickBot="1" x14ac:dyDescent="0.3">
      <c r="B421" s="44">
        <v>432</v>
      </c>
      <c r="C421" s="22">
        <v>91</v>
      </c>
      <c r="D421" s="22">
        <v>413</v>
      </c>
      <c r="E421" s="22">
        <v>2</v>
      </c>
      <c r="F421" s="22">
        <v>826</v>
      </c>
      <c r="G421" s="52">
        <v>45183</v>
      </c>
      <c r="H421" s="22" t="s">
        <v>19</v>
      </c>
      <c r="I421" s="22">
        <v>31</v>
      </c>
      <c r="J421" s="37" t="str">
        <f>VLOOKUP(C421,товар!$B$3:$D$435,2,FALSE)</f>
        <v>Сыр</v>
      </c>
      <c r="K421" s="112">
        <f t="shared" si="30"/>
        <v>309.41025641025641</v>
      </c>
      <c r="L421" s="40">
        <f t="shared" si="32"/>
        <v>0.33479738128780978</v>
      </c>
      <c r="M421" s="33" t="str">
        <f>VLOOKUP(C421,товар!$B$3:$D$435,3,FALSE)</f>
        <v>Сырная долина</v>
      </c>
      <c r="N421" s="67">
        <f t="shared" si="33"/>
        <v>272.625</v>
      </c>
      <c r="O421" s="54" t="e">
        <f>VLOOKUP(I421,клиенты!B416:$H$419,5,FALSE)</f>
        <v>#N/A</v>
      </c>
      <c r="P421" t="e">
        <f t="shared" si="31"/>
        <v>#N/A</v>
      </c>
      <c r="Q421" s="72" t="str">
        <f>VLOOKUP(I421,клиенты!$B$3:$J$419,7,FALSE)</f>
        <v>Россия</v>
      </c>
    </row>
    <row r="422" spans="2:17" ht="16.5" thickTop="1" thickBot="1" x14ac:dyDescent="0.3">
      <c r="B422" s="43">
        <v>433</v>
      </c>
      <c r="C422" s="20">
        <v>52</v>
      </c>
      <c r="D422" s="20">
        <v>272</v>
      </c>
      <c r="E422" s="20">
        <v>3</v>
      </c>
      <c r="F422" s="20">
        <v>816</v>
      </c>
      <c r="G422" s="51">
        <v>45377</v>
      </c>
      <c r="H422" s="20" t="s">
        <v>9</v>
      </c>
      <c r="I422" s="20">
        <v>306</v>
      </c>
      <c r="J422" s="38" t="str">
        <f>VLOOKUP(C422,товар!$B$3:$D$435,2,FALSE)</f>
        <v>Соль</v>
      </c>
      <c r="K422" s="112">
        <f t="shared" si="30"/>
        <v>296.36666666666667</v>
      </c>
      <c r="L422" s="40">
        <f t="shared" si="32"/>
        <v>-8.2217973231357599E-2</v>
      </c>
      <c r="M422" s="39" t="str">
        <f>VLOOKUP(C422,товар!$B$3:$D$435,3,FALSE)</f>
        <v>Илецкая</v>
      </c>
      <c r="N422" s="67">
        <f t="shared" si="33"/>
        <v>238.16666666666666</v>
      </c>
      <c r="O422" s="54" t="e">
        <f>VLOOKUP(I422,клиенты!B417:$H$419,5,FALSE)</f>
        <v>#N/A</v>
      </c>
      <c r="P422" t="e">
        <f t="shared" si="31"/>
        <v>#N/A</v>
      </c>
      <c r="Q422" s="72" t="str">
        <f>VLOOKUP(I422,клиенты!$B$3:$J$419,7,FALSE)</f>
        <v>Россия</v>
      </c>
    </row>
    <row r="423" spans="2:17" ht="16.5" thickTop="1" thickBot="1" x14ac:dyDescent="0.3">
      <c r="B423" s="44">
        <v>434</v>
      </c>
      <c r="C423" s="22">
        <v>438</v>
      </c>
      <c r="D423" s="22">
        <v>435</v>
      </c>
      <c r="E423" s="22">
        <v>1</v>
      </c>
      <c r="F423" s="22">
        <v>435</v>
      </c>
      <c r="G423" s="52">
        <v>45142</v>
      </c>
      <c r="H423" s="22" t="s">
        <v>27</v>
      </c>
      <c r="I423" s="22">
        <v>383</v>
      </c>
      <c r="J423" s="37" t="str">
        <f>VLOOKUP(C423,товар!$B$3:$D$435,2,FALSE)</f>
        <v>Кофе</v>
      </c>
      <c r="K423" s="112">
        <f t="shared" si="30"/>
        <v>248.66666666666666</v>
      </c>
      <c r="L423" s="40">
        <f t="shared" si="32"/>
        <v>0.7493297587131369</v>
      </c>
      <c r="M423" s="33" t="str">
        <f>VLOOKUP(C423,товар!$B$3:$D$435,3,FALSE)</f>
        <v>Nescafe</v>
      </c>
      <c r="N423" s="67">
        <f t="shared" si="33"/>
        <v>256.89999999999998</v>
      </c>
      <c r="O423" s="54" t="e">
        <f>VLOOKUP(I423,клиенты!B418:$H$419,5,FALSE)</f>
        <v>#N/A</v>
      </c>
      <c r="P423" t="e">
        <f t="shared" si="31"/>
        <v>#N/A</v>
      </c>
      <c r="Q423" s="72" t="e">
        <f>VLOOKUP(I423,клиенты!$B$3:$J$419,7,FALSE)</f>
        <v>#N/A</v>
      </c>
    </row>
    <row r="424" spans="2:17" ht="16.5" thickTop="1" thickBot="1" x14ac:dyDescent="0.3">
      <c r="B424" s="43">
        <v>435</v>
      </c>
      <c r="C424" s="20">
        <v>384</v>
      </c>
      <c r="D424" s="20">
        <v>303</v>
      </c>
      <c r="E424" s="20">
        <v>2</v>
      </c>
      <c r="F424" s="20">
        <v>606</v>
      </c>
      <c r="G424" s="51">
        <v>45151</v>
      </c>
      <c r="H424" s="20" t="s">
        <v>14</v>
      </c>
      <c r="I424" s="20">
        <v>235</v>
      </c>
      <c r="J424" s="38" t="str">
        <f>VLOOKUP(C424,товар!$B$3:$D$435,2,FALSE)</f>
        <v>Сахар</v>
      </c>
      <c r="K424" s="112">
        <f t="shared" si="30"/>
        <v>296.28571428571428</v>
      </c>
      <c r="L424" s="40">
        <f t="shared" si="32"/>
        <v>2.2661523625843838E-2</v>
      </c>
      <c r="M424" s="39" t="str">
        <f>VLOOKUP(C424,товар!$B$3:$D$435,3,FALSE)</f>
        <v>Сладов</v>
      </c>
      <c r="N424" s="67">
        <f t="shared" si="33"/>
        <v>262.15384615384613</v>
      </c>
      <c r="O424" s="54" t="e">
        <f>VLOOKUP(I424,клиенты!B419:$H$419,5,FALSE)</f>
        <v>#N/A</v>
      </c>
      <c r="P424" t="e">
        <f t="shared" si="31"/>
        <v>#N/A</v>
      </c>
      <c r="Q424" s="72" t="str">
        <f>VLOOKUP(I424,клиенты!$B$3:$J$419,7,FALSE)</f>
        <v>Беларусь</v>
      </c>
    </row>
    <row r="425" spans="2:17" ht="16.5" thickTop="1" thickBot="1" x14ac:dyDescent="0.3">
      <c r="B425" s="44">
        <v>436</v>
      </c>
      <c r="C425" s="22">
        <v>473</v>
      </c>
      <c r="D425" s="22">
        <v>231</v>
      </c>
      <c r="E425" s="22">
        <v>3</v>
      </c>
      <c r="F425" s="22">
        <v>693</v>
      </c>
      <c r="G425" s="52">
        <v>45074</v>
      </c>
      <c r="H425" s="22" t="s">
        <v>11</v>
      </c>
      <c r="I425" s="22">
        <v>448</v>
      </c>
      <c r="J425" s="37" t="str">
        <f>VLOOKUP(C425,товар!$B$3:$D$435,2,FALSE)</f>
        <v>Хлеб</v>
      </c>
      <c r="K425" s="112">
        <f t="shared" ref="K425:K488" si="34">IFERROR(AVERAGEIF($J$4:$J$989, J425, D425:D1424), "Ошибка")</f>
        <v>290.72413793103448</v>
      </c>
      <c r="L425" s="40">
        <f t="shared" si="32"/>
        <v>-0.20543233305657693</v>
      </c>
      <c r="M425" s="33" t="str">
        <f>VLOOKUP(C425,товар!$B$3:$D$435,3,FALSE)</f>
        <v>Хлебный Дом</v>
      </c>
      <c r="N425" s="67">
        <f t="shared" si="33"/>
        <v>281.73333333333335</v>
      </c>
      <c r="O425" s="54" t="e">
        <f>VLOOKUP(I425,клиенты!B$419:$H420,5,FALSE)</f>
        <v>#N/A</v>
      </c>
      <c r="P425" t="e">
        <f t="shared" si="31"/>
        <v>#N/A</v>
      </c>
      <c r="Q425" s="72" t="str">
        <f>VLOOKUP(I425,клиенты!$B$3:$J$419,7,FALSE)</f>
        <v>Россия</v>
      </c>
    </row>
    <row r="426" spans="2:17" ht="16.5" thickTop="1" thickBot="1" x14ac:dyDescent="0.3">
      <c r="B426" s="43">
        <v>437</v>
      </c>
      <c r="C426" s="20">
        <v>383</v>
      </c>
      <c r="D426" s="20">
        <v>429</v>
      </c>
      <c r="E426" s="20">
        <v>4</v>
      </c>
      <c r="F426" s="20">
        <v>1716</v>
      </c>
      <c r="G426" s="51">
        <v>45120</v>
      </c>
      <c r="H426" s="20" t="s">
        <v>20</v>
      </c>
      <c r="I426" s="20">
        <v>367</v>
      </c>
      <c r="J426" s="38" t="str">
        <f>VLOOKUP(C426,товар!$B$3:$D$435,2,FALSE)</f>
        <v>Фрукты</v>
      </c>
      <c r="K426" s="112">
        <f t="shared" si="34"/>
        <v>299.53846153846155</v>
      </c>
      <c r="L426" s="40">
        <f t="shared" si="32"/>
        <v>0.43220338983050843</v>
      </c>
      <c r="M426" s="39" t="str">
        <f>VLOOKUP(C426,товар!$B$3:$D$435,3,FALSE)</f>
        <v>Фруктовый Рай</v>
      </c>
      <c r="N426" s="67">
        <f t="shared" si="33"/>
        <v>258.30769230769232</v>
      </c>
      <c r="O426" s="54" t="e">
        <f>VLOOKUP(I426,клиенты!B$419:$H421,5,FALSE)</f>
        <v>#N/A</v>
      </c>
      <c r="P426" t="e">
        <f t="shared" si="31"/>
        <v>#N/A</v>
      </c>
      <c r="Q426" s="72" t="str">
        <f>VLOOKUP(I426,клиенты!$B$3:$J$419,7,FALSE)</f>
        <v>Украина</v>
      </c>
    </row>
    <row r="427" spans="2:17" ht="16.5" thickTop="1" thickBot="1" x14ac:dyDescent="0.3">
      <c r="B427" s="44">
        <v>438</v>
      </c>
      <c r="C427" s="22">
        <v>406</v>
      </c>
      <c r="D427" s="22">
        <v>87</v>
      </c>
      <c r="E427" s="22">
        <v>2</v>
      </c>
      <c r="F427" s="22">
        <v>174</v>
      </c>
      <c r="G427" s="52">
        <v>45066</v>
      </c>
      <c r="H427" s="22" t="s">
        <v>19</v>
      </c>
      <c r="I427" s="22">
        <v>255</v>
      </c>
      <c r="J427" s="37" t="str">
        <f>VLOOKUP(C427,товар!$B$3:$D$435,2,FALSE)</f>
        <v>Сок</v>
      </c>
      <c r="K427" s="112">
        <f t="shared" si="34"/>
        <v>266.93548387096774</v>
      </c>
      <c r="L427" s="40">
        <f t="shared" si="32"/>
        <v>-0.67407854984894255</v>
      </c>
      <c r="M427" s="33" t="str">
        <f>VLOOKUP(C427,товар!$B$3:$D$435,3,FALSE)</f>
        <v>Фруктовый сад</v>
      </c>
      <c r="N427" s="67">
        <f t="shared" si="33"/>
        <v>281.96875</v>
      </c>
      <c r="O427" s="54" t="e">
        <f>VLOOKUP(I427,клиенты!B$419:$H422,5,FALSE)</f>
        <v>#N/A</v>
      </c>
      <c r="P427" t="e">
        <f t="shared" si="31"/>
        <v>#N/A</v>
      </c>
      <c r="Q427" s="72" t="str">
        <f>VLOOKUP(I427,клиенты!$B$3:$J$419,7,FALSE)</f>
        <v>Узбекистан</v>
      </c>
    </row>
    <row r="428" spans="2:17" ht="16.5" thickTop="1" thickBot="1" x14ac:dyDescent="0.3">
      <c r="B428" s="43">
        <v>439</v>
      </c>
      <c r="C428" s="20">
        <v>252</v>
      </c>
      <c r="D428" s="20">
        <v>50</v>
      </c>
      <c r="E428" s="20">
        <v>1</v>
      </c>
      <c r="F428" s="20">
        <v>50</v>
      </c>
      <c r="G428" s="51">
        <v>44960</v>
      </c>
      <c r="H428" s="20" t="s">
        <v>15</v>
      </c>
      <c r="I428" s="20">
        <v>138</v>
      </c>
      <c r="J428" s="38" t="str">
        <f>VLOOKUP(C428,товар!$B$3:$D$435,2,FALSE)</f>
        <v>Чай</v>
      </c>
      <c r="K428" s="112">
        <f t="shared" si="34"/>
        <v>266.24324324324323</v>
      </c>
      <c r="L428" s="40">
        <f t="shared" si="32"/>
        <v>-0.81220180692315502</v>
      </c>
      <c r="M428" s="39" t="str">
        <f>VLOOKUP(C428,товар!$B$3:$D$435,3,FALSE)</f>
        <v>Lipton</v>
      </c>
      <c r="N428" s="67">
        <f t="shared" si="33"/>
        <v>267.22222222222223</v>
      </c>
      <c r="O428" s="54" t="e">
        <f>VLOOKUP(I428,клиенты!B$419:$H423,5,FALSE)</f>
        <v>#N/A</v>
      </c>
      <c r="P428" t="e">
        <f t="shared" si="31"/>
        <v>#N/A</v>
      </c>
      <c r="Q428" s="72" t="str">
        <f>VLOOKUP(I428,клиенты!$B$3:$J$419,7,FALSE)</f>
        <v>Таджикистан</v>
      </c>
    </row>
    <row r="429" spans="2:17" ht="16.5" thickTop="1" thickBot="1" x14ac:dyDescent="0.3">
      <c r="B429" s="44">
        <v>440</v>
      </c>
      <c r="C429" s="22">
        <v>365</v>
      </c>
      <c r="D429" s="22">
        <v>127</v>
      </c>
      <c r="E429" s="22">
        <v>1</v>
      </c>
      <c r="F429" s="22">
        <v>127</v>
      </c>
      <c r="G429" s="52">
        <v>45351</v>
      </c>
      <c r="H429" s="22" t="s">
        <v>19</v>
      </c>
      <c r="I429" s="22">
        <v>158</v>
      </c>
      <c r="J429" s="37" t="str">
        <f>VLOOKUP(C429,товар!$B$3:$D$435,2,FALSE)</f>
        <v>Мясо</v>
      </c>
      <c r="K429" s="112">
        <f t="shared" si="34"/>
        <v>259.54285714285714</v>
      </c>
      <c r="L429" s="40">
        <f t="shared" si="32"/>
        <v>-0.51067811536767937</v>
      </c>
      <c r="M429" s="33" t="str">
        <f>VLOOKUP(C429,товар!$B$3:$D$435,3,FALSE)</f>
        <v>Агрокомплекс</v>
      </c>
      <c r="N429" s="67">
        <f t="shared" si="33"/>
        <v>311.2</v>
      </c>
      <c r="O429" s="54" t="e">
        <f>VLOOKUP(I429,клиенты!B$419:$H424,5,FALSE)</f>
        <v>#N/A</v>
      </c>
      <c r="P429" t="e">
        <f t="shared" si="31"/>
        <v>#N/A</v>
      </c>
      <c r="Q429" s="72" t="str">
        <f>VLOOKUP(I429,клиенты!$B$3:$J$419,7,FALSE)</f>
        <v>Узбекистан</v>
      </c>
    </row>
    <row r="430" spans="2:17" ht="16.5" thickTop="1" thickBot="1" x14ac:dyDescent="0.3">
      <c r="B430" s="43">
        <v>441</v>
      </c>
      <c r="C430" s="20">
        <v>420</v>
      </c>
      <c r="D430" s="20">
        <v>390</v>
      </c>
      <c r="E430" s="20">
        <v>3</v>
      </c>
      <c r="F430" s="20">
        <v>1170</v>
      </c>
      <c r="G430" s="51">
        <v>45183</v>
      </c>
      <c r="H430" s="20" t="s">
        <v>9</v>
      </c>
      <c r="I430" s="20">
        <v>217</v>
      </c>
      <c r="J430" s="38" t="str">
        <f>VLOOKUP(C430,товар!$B$3:$D$435,2,FALSE)</f>
        <v>Хлеб</v>
      </c>
      <c r="K430" s="112">
        <f t="shared" si="34"/>
        <v>264.0344827586207</v>
      </c>
      <c r="L430" s="40">
        <f t="shared" si="32"/>
        <v>0.47707979626485564</v>
      </c>
      <c r="M430" s="39" t="str">
        <f>VLOOKUP(C430,товар!$B$3:$D$435,3,FALSE)</f>
        <v>Хлебный Дом</v>
      </c>
      <c r="N430" s="67">
        <f t="shared" si="33"/>
        <v>281.73333333333335</v>
      </c>
      <c r="O430" s="54" t="e">
        <f>VLOOKUP(I430,клиенты!B$419:$H425,5,FALSE)</f>
        <v>#N/A</v>
      </c>
      <c r="P430" t="e">
        <f t="shared" si="31"/>
        <v>#N/A</v>
      </c>
      <c r="Q430" s="72" t="str">
        <f>VLOOKUP(I430,клиенты!$B$3:$J$419,7,FALSE)</f>
        <v>Украина</v>
      </c>
    </row>
    <row r="431" spans="2:17" ht="16.5" thickTop="1" thickBot="1" x14ac:dyDescent="0.3">
      <c r="B431" s="44">
        <v>442</v>
      </c>
      <c r="C431" s="22">
        <v>97</v>
      </c>
      <c r="D431" s="22">
        <v>298</v>
      </c>
      <c r="E431" s="22">
        <v>2</v>
      </c>
      <c r="F431" s="22">
        <v>596</v>
      </c>
      <c r="G431" s="52">
        <v>45102</v>
      </c>
      <c r="H431" s="22" t="s">
        <v>17</v>
      </c>
      <c r="I431" s="22">
        <v>102</v>
      </c>
      <c r="J431" s="37" t="str">
        <f>VLOOKUP(C431,товар!$B$3:$D$435,2,FALSE)</f>
        <v>Печенье</v>
      </c>
      <c r="K431" s="112">
        <f t="shared" si="34"/>
        <v>243.03225806451613</v>
      </c>
      <c r="L431" s="40">
        <f t="shared" si="32"/>
        <v>0.22617467480753906</v>
      </c>
      <c r="M431" s="33" t="str">
        <f>VLOOKUP(C431,товар!$B$3:$D$435,3,FALSE)</f>
        <v>КДВ</v>
      </c>
      <c r="N431" s="67">
        <f t="shared" si="33"/>
        <v>323.07692307692309</v>
      </c>
      <c r="O431" s="54" t="e">
        <f>VLOOKUP(I431,клиенты!B$419:$H426,5,FALSE)</f>
        <v>#N/A</v>
      </c>
      <c r="P431" t="e">
        <f t="shared" si="31"/>
        <v>#N/A</v>
      </c>
      <c r="Q431" s="72" t="str">
        <f>VLOOKUP(I431,клиенты!$B$3:$J$419,7,FALSE)</f>
        <v>Россия</v>
      </c>
    </row>
    <row r="432" spans="2:17" ht="16.5" thickTop="1" thickBot="1" x14ac:dyDescent="0.3">
      <c r="B432" s="43">
        <v>443</v>
      </c>
      <c r="C432" s="20">
        <v>217</v>
      </c>
      <c r="D432" s="20">
        <v>471</v>
      </c>
      <c r="E432" s="20">
        <v>3</v>
      </c>
      <c r="F432" s="20">
        <v>1413</v>
      </c>
      <c r="G432" s="51">
        <v>45206</v>
      </c>
      <c r="H432" s="20" t="s">
        <v>14</v>
      </c>
      <c r="I432" s="20">
        <v>425</v>
      </c>
      <c r="J432" s="38" t="str">
        <f>VLOOKUP(C432,товар!$B$3:$D$435,2,FALSE)</f>
        <v>Мясо</v>
      </c>
      <c r="K432" s="112">
        <f t="shared" si="34"/>
        <v>263.17142857142858</v>
      </c>
      <c r="L432" s="40">
        <f t="shared" si="32"/>
        <v>0.78970795787645209</v>
      </c>
      <c r="M432" s="39" t="str">
        <f>VLOOKUP(C432,товар!$B$3:$D$435,3,FALSE)</f>
        <v>Агрокомплекс</v>
      </c>
      <c r="N432" s="67">
        <f t="shared" si="33"/>
        <v>311.2</v>
      </c>
      <c r="O432" s="54" t="e">
        <f>VLOOKUP(I432,клиенты!B$419:$H427,5,FALSE)</f>
        <v>#N/A</v>
      </c>
      <c r="P432" t="e">
        <f t="shared" si="31"/>
        <v>#N/A</v>
      </c>
      <c r="Q432" s="72" t="str">
        <f>VLOOKUP(I432,клиенты!$B$3:$J$419,7,FALSE)</f>
        <v>Россия</v>
      </c>
    </row>
    <row r="433" spans="2:17" ht="16.5" thickTop="1" thickBot="1" x14ac:dyDescent="0.3">
      <c r="B433" s="44">
        <v>444</v>
      </c>
      <c r="C433" s="22">
        <v>47</v>
      </c>
      <c r="D433" s="22">
        <v>315</v>
      </c>
      <c r="E433" s="22">
        <v>3</v>
      </c>
      <c r="F433" s="22">
        <v>945</v>
      </c>
      <c r="G433" s="52">
        <v>45362</v>
      </c>
      <c r="H433" s="22" t="s">
        <v>22</v>
      </c>
      <c r="I433" s="22">
        <v>140</v>
      </c>
      <c r="J433" s="37" t="str">
        <f>VLOOKUP(C433,товар!$B$3:$D$435,2,FALSE)</f>
        <v>Мясо</v>
      </c>
      <c r="K433" s="112">
        <f t="shared" si="34"/>
        <v>284.8</v>
      </c>
      <c r="L433" s="40">
        <f t="shared" si="32"/>
        <v>0.1060393258426966</v>
      </c>
      <c r="M433" s="33" t="str">
        <f>VLOOKUP(C433,товар!$B$3:$D$435,3,FALSE)</f>
        <v>Снежана</v>
      </c>
      <c r="N433" s="67">
        <f t="shared" si="33"/>
        <v>272.35294117647061</v>
      </c>
      <c r="O433" s="54" t="e">
        <f>VLOOKUP(I433,клиенты!B$419:$H428,5,FALSE)</f>
        <v>#N/A</v>
      </c>
      <c r="P433" t="e">
        <f t="shared" si="31"/>
        <v>#N/A</v>
      </c>
      <c r="Q433" s="72" t="str">
        <f>VLOOKUP(I433,клиенты!$B$3:$J$419,7,FALSE)</f>
        <v>Украина</v>
      </c>
    </row>
    <row r="434" spans="2:17" ht="16.5" thickTop="1" thickBot="1" x14ac:dyDescent="0.3">
      <c r="B434" s="43">
        <v>445</v>
      </c>
      <c r="C434" s="20">
        <v>346</v>
      </c>
      <c r="D434" s="20">
        <v>267</v>
      </c>
      <c r="E434" s="20">
        <v>3</v>
      </c>
      <c r="F434" s="20">
        <v>801</v>
      </c>
      <c r="G434" s="51">
        <v>45406</v>
      </c>
      <c r="H434" s="20" t="s">
        <v>21</v>
      </c>
      <c r="I434" s="20">
        <v>385</v>
      </c>
      <c r="J434" s="38" t="str">
        <f>VLOOKUP(C434,товар!$B$3:$D$435,2,FALSE)</f>
        <v>Чай</v>
      </c>
      <c r="K434" s="112">
        <f t="shared" si="34"/>
        <v>267.94594594594594</v>
      </c>
      <c r="L434" s="40">
        <f t="shared" si="32"/>
        <v>-3.530361105507307E-3</v>
      </c>
      <c r="M434" s="39" t="str">
        <f>VLOOKUP(C434,товар!$B$3:$D$435,3,FALSE)</f>
        <v>Greenfield</v>
      </c>
      <c r="N434" s="67">
        <f t="shared" si="33"/>
        <v>301.25</v>
      </c>
      <c r="O434" s="54" t="e">
        <f>VLOOKUP(I434,клиенты!B$419:$H429,5,FALSE)</f>
        <v>#N/A</v>
      </c>
      <c r="P434" t="e">
        <f t="shared" si="31"/>
        <v>#N/A</v>
      </c>
      <c r="Q434" s="72" t="str">
        <f>VLOOKUP(I434,клиенты!$B$3:$J$419,7,FALSE)</f>
        <v>Россия</v>
      </c>
    </row>
    <row r="435" spans="2:17" ht="16.5" thickTop="1" thickBot="1" x14ac:dyDescent="0.3">
      <c r="B435" s="44">
        <v>446</v>
      </c>
      <c r="C435" s="22">
        <v>47</v>
      </c>
      <c r="D435" s="22">
        <v>476</v>
      </c>
      <c r="E435" s="22">
        <v>4</v>
      </c>
      <c r="F435" s="22">
        <v>1904</v>
      </c>
      <c r="G435" s="52">
        <v>45425</v>
      </c>
      <c r="H435" s="22" t="s">
        <v>13</v>
      </c>
      <c r="I435" s="22">
        <v>43</v>
      </c>
      <c r="J435" s="37" t="str">
        <f>VLOOKUP(C435,товар!$B$3:$D$435,2,FALSE)</f>
        <v>Мясо</v>
      </c>
      <c r="K435" s="112">
        <f t="shared" si="34"/>
        <v>250.2</v>
      </c>
      <c r="L435" s="40">
        <f t="shared" si="32"/>
        <v>0.90247801758593127</v>
      </c>
      <c r="M435" s="33" t="str">
        <f>VLOOKUP(C435,товар!$B$3:$D$435,3,FALSE)</f>
        <v>Снежана</v>
      </c>
      <c r="N435" s="67">
        <f t="shared" si="33"/>
        <v>272.35294117647061</v>
      </c>
      <c r="O435" s="54" t="e">
        <f>VLOOKUP(I435,клиенты!B$419:$H430,5,FALSE)</f>
        <v>#N/A</v>
      </c>
      <c r="P435" t="e">
        <f t="shared" si="31"/>
        <v>#N/A</v>
      </c>
      <c r="Q435" s="72" t="str">
        <f>VLOOKUP(I435,клиенты!$B$3:$J$419,7,FALSE)</f>
        <v>Узбекистан</v>
      </c>
    </row>
    <row r="436" spans="2:17" ht="16.5" thickTop="1" thickBot="1" x14ac:dyDescent="0.3">
      <c r="B436" s="43">
        <v>447</v>
      </c>
      <c r="C436" s="20">
        <v>290</v>
      </c>
      <c r="D436" s="20">
        <v>97</v>
      </c>
      <c r="E436" s="20">
        <v>4</v>
      </c>
      <c r="F436" s="20">
        <v>388</v>
      </c>
      <c r="G436" s="51">
        <v>45256</v>
      </c>
      <c r="H436" s="20" t="s">
        <v>19</v>
      </c>
      <c r="I436" s="20">
        <v>326</v>
      </c>
      <c r="J436" s="38" t="str">
        <f>VLOOKUP(C436,товар!$B$3:$D$435,2,FALSE)</f>
        <v>Сахар</v>
      </c>
      <c r="K436" s="112">
        <f t="shared" si="34"/>
        <v>218.92857142857142</v>
      </c>
      <c r="L436" s="40">
        <f t="shared" si="32"/>
        <v>-0.55693311582381733</v>
      </c>
      <c r="M436" s="39" t="str">
        <f>VLOOKUP(C436,товар!$B$3:$D$435,3,FALSE)</f>
        <v>Продимекс</v>
      </c>
      <c r="N436" s="67">
        <f t="shared" si="33"/>
        <v>240.5</v>
      </c>
      <c r="O436" s="54" t="e">
        <f>VLOOKUP(I436,клиенты!B$419:$H431,5,FALSE)</f>
        <v>#N/A</v>
      </c>
      <c r="P436" t="e">
        <f t="shared" si="31"/>
        <v>#N/A</v>
      </c>
      <c r="Q436" s="72" t="str">
        <f>VLOOKUP(I436,клиенты!$B$3:$J$419,7,FALSE)</f>
        <v>Россия</v>
      </c>
    </row>
    <row r="437" spans="2:17" ht="16.5" thickTop="1" thickBot="1" x14ac:dyDescent="0.3">
      <c r="B437" s="44">
        <v>448</v>
      </c>
      <c r="C437" s="22">
        <v>484</v>
      </c>
      <c r="D437" s="22">
        <v>114</v>
      </c>
      <c r="E437" s="22">
        <v>1</v>
      </c>
      <c r="F437" s="22">
        <v>114</v>
      </c>
      <c r="G437" s="52">
        <v>45007</v>
      </c>
      <c r="H437" s="22" t="s">
        <v>27</v>
      </c>
      <c r="I437" s="22">
        <v>402</v>
      </c>
      <c r="J437" s="37" t="str">
        <f>VLOOKUP(C437,товар!$B$3:$D$435,2,FALSE)</f>
        <v>Печенье</v>
      </c>
      <c r="K437" s="112">
        <f t="shared" si="34"/>
        <v>281.66666666666669</v>
      </c>
      <c r="L437" s="40">
        <f t="shared" si="32"/>
        <v>-0.59526627218934913</v>
      </c>
      <c r="M437" s="33" t="str">
        <f>VLOOKUP(C437,товар!$B$3:$D$435,3,FALSE)</f>
        <v>КДВ</v>
      </c>
      <c r="N437" s="67">
        <f t="shared" si="33"/>
        <v>323.07692307692309</v>
      </c>
      <c r="O437" s="54" t="e">
        <f>VLOOKUP(I437,клиенты!B$419:$H432,5,FALSE)</f>
        <v>#N/A</v>
      </c>
      <c r="P437" t="e">
        <f t="shared" si="31"/>
        <v>#N/A</v>
      </c>
      <c r="Q437" s="72" t="str">
        <f>VLOOKUP(I437,клиенты!$B$3:$J$419,7,FALSE)</f>
        <v>Таджикистан</v>
      </c>
    </row>
    <row r="438" spans="2:17" ht="16.5" thickTop="1" thickBot="1" x14ac:dyDescent="0.3">
      <c r="B438" s="43">
        <v>449</v>
      </c>
      <c r="C438" s="20">
        <v>192</v>
      </c>
      <c r="D438" s="20">
        <v>147</v>
      </c>
      <c r="E438" s="20">
        <v>1</v>
      </c>
      <c r="F438" s="20">
        <v>147</v>
      </c>
      <c r="G438" s="51">
        <v>44935</v>
      </c>
      <c r="H438" s="20" t="s">
        <v>15</v>
      </c>
      <c r="I438" s="20">
        <v>23</v>
      </c>
      <c r="J438" s="38" t="str">
        <f>VLOOKUP(C438,товар!$B$3:$D$435,2,FALSE)</f>
        <v>Мясо</v>
      </c>
      <c r="K438" s="112">
        <f t="shared" si="34"/>
        <v>239.17142857142858</v>
      </c>
      <c r="L438" s="40">
        <f t="shared" si="32"/>
        <v>-0.38537809102855092</v>
      </c>
      <c r="M438" s="39" t="str">
        <f>VLOOKUP(C438,товар!$B$3:$D$435,3,FALSE)</f>
        <v>Снежана</v>
      </c>
      <c r="N438" s="67">
        <f t="shared" si="33"/>
        <v>272.35294117647061</v>
      </c>
      <c r="O438" s="54" t="e">
        <f>VLOOKUP(I438,клиенты!B$419:$H433,5,FALSE)</f>
        <v>#N/A</v>
      </c>
      <c r="P438" t="e">
        <f t="shared" ref="P438:P501" si="35">G438-O438</f>
        <v>#N/A</v>
      </c>
      <c r="Q438" s="72" t="str">
        <f>VLOOKUP(I438,клиенты!$B$3:$J$419,7,FALSE)</f>
        <v>Россия</v>
      </c>
    </row>
    <row r="439" spans="2:17" ht="16.5" thickTop="1" thickBot="1" x14ac:dyDescent="0.3">
      <c r="B439" s="44">
        <v>450</v>
      </c>
      <c r="C439" s="22">
        <v>187</v>
      </c>
      <c r="D439" s="22">
        <v>185</v>
      </c>
      <c r="E439" s="22">
        <v>2</v>
      </c>
      <c r="F439" s="22">
        <v>370</v>
      </c>
      <c r="G439" s="52">
        <v>45102</v>
      </c>
      <c r="H439" s="22" t="s">
        <v>16</v>
      </c>
      <c r="I439" s="22">
        <v>468</v>
      </c>
      <c r="J439" s="37" t="str">
        <f>VLOOKUP(C439,товар!$B$3:$D$435,2,FALSE)</f>
        <v>Макароны</v>
      </c>
      <c r="K439" s="112">
        <f t="shared" si="34"/>
        <v>254.91891891891891</v>
      </c>
      <c r="L439" s="40">
        <f t="shared" ref="L439:L502" si="36">IFERROR(D439/K439-1, "Ошибка")</f>
        <v>-0.27427905004240882</v>
      </c>
      <c r="M439" s="33" t="str">
        <f>VLOOKUP(C439,товар!$B$3:$D$435,3,FALSE)</f>
        <v>Паста Зара</v>
      </c>
      <c r="N439" s="67">
        <f t="shared" si="33"/>
        <v>276.67567567567568</v>
      </c>
      <c r="O439" s="54" t="e">
        <f>VLOOKUP(I439,клиенты!B$419:$H434,5,FALSE)</f>
        <v>#N/A</v>
      </c>
      <c r="P439" t="e">
        <f t="shared" si="35"/>
        <v>#N/A</v>
      </c>
      <c r="Q439" s="72" t="str">
        <f>VLOOKUP(I439,клиенты!$B$3:$J$419,7,FALSE)</f>
        <v>Таджикистан</v>
      </c>
    </row>
    <row r="440" spans="2:17" ht="16.5" thickTop="1" thickBot="1" x14ac:dyDescent="0.3">
      <c r="B440" s="43">
        <v>451</v>
      </c>
      <c r="C440" s="20">
        <v>429</v>
      </c>
      <c r="D440" s="20">
        <v>368</v>
      </c>
      <c r="E440" s="20">
        <v>2</v>
      </c>
      <c r="F440" s="20">
        <v>736</v>
      </c>
      <c r="G440" s="51">
        <v>45008</v>
      </c>
      <c r="H440" s="20" t="s">
        <v>14</v>
      </c>
      <c r="I440" s="20">
        <v>16</v>
      </c>
      <c r="J440" s="38" t="str">
        <f>VLOOKUP(C440,товар!$B$3:$D$435,2,FALSE)</f>
        <v>Крупа</v>
      </c>
      <c r="K440" s="112">
        <f t="shared" si="34"/>
        <v>261.89473684210526</v>
      </c>
      <c r="L440" s="40">
        <f t="shared" si="36"/>
        <v>0.40514469453376201</v>
      </c>
      <c r="M440" s="39" t="str">
        <f>VLOOKUP(C440,товар!$B$3:$D$435,3,FALSE)</f>
        <v>Увелка</v>
      </c>
      <c r="N440" s="67">
        <f t="shared" si="33"/>
        <v>251.91666666666666</v>
      </c>
      <c r="O440" s="54" t="e">
        <f>VLOOKUP(I440,клиенты!B$419:$H435,5,FALSE)</f>
        <v>#N/A</v>
      </c>
      <c r="P440" t="e">
        <f t="shared" si="35"/>
        <v>#N/A</v>
      </c>
      <c r="Q440" s="72" t="str">
        <f>VLOOKUP(I440,клиенты!$B$3:$J$419,7,FALSE)</f>
        <v>Беларусь</v>
      </c>
    </row>
    <row r="441" spans="2:17" ht="16.5" thickTop="1" thickBot="1" x14ac:dyDescent="0.3">
      <c r="B441" s="44">
        <v>452</v>
      </c>
      <c r="C441" s="22">
        <v>93</v>
      </c>
      <c r="D441" s="22">
        <v>387</v>
      </c>
      <c r="E441" s="22">
        <v>2</v>
      </c>
      <c r="F441" s="22">
        <v>774</v>
      </c>
      <c r="G441" s="52">
        <v>45219</v>
      </c>
      <c r="H441" s="22" t="s">
        <v>16</v>
      </c>
      <c r="I441" s="22">
        <v>156</v>
      </c>
      <c r="J441" s="37" t="str">
        <f>VLOOKUP(C441,товар!$B$3:$D$435,2,FALSE)</f>
        <v>Чай</v>
      </c>
      <c r="K441" s="112">
        <f t="shared" si="34"/>
        <v>254.11111111111111</v>
      </c>
      <c r="L441" s="40">
        <f t="shared" si="36"/>
        <v>0.52295583734149531</v>
      </c>
      <c r="M441" s="33" t="str">
        <f>VLOOKUP(C441,товар!$B$3:$D$435,3,FALSE)</f>
        <v>Greenfield</v>
      </c>
      <c r="N441" s="67">
        <f t="shared" si="33"/>
        <v>301.25</v>
      </c>
      <c r="O441" s="54" t="e">
        <f>VLOOKUP(I441,клиенты!B$419:$H436,5,FALSE)</f>
        <v>#N/A</v>
      </c>
      <c r="P441" t="e">
        <f t="shared" si="35"/>
        <v>#N/A</v>
      </c>
      <c r="Q441" s="72" t="str">
        <f>VLOOKUP(I441,клиенты!$B$3:$J$419,7,FALSE)</f>
        <v>Узбекистан</v>
      </c>
    </row>
    <row r="442" spans="2:17" ht="16.5" thickTop="1" thickBot="1" x14ac:dyDescent="0.3">
      <c r="B442" s="43">
        <v>453</v>
      </c>
      <c r="C442" s="20">
        <v>57</v>
      </c>
      <c r="D442" s="20">
        <v>174</v>
      </c>
      <c r="E442" s="20">
        <v>2</v>
      </c>
      <c r="F442" s="20">
        <v>348</v>
      </c>
      <c r="G442" s="51">
        <v>44973</v>
      </c>
      <c r="H442" s="20" t="s">
        <v>15</v>
      </c>
      <c r="I442" s="20">
        <v>141</v>
      </c>
      <c r="J442" s="38" t="str">
        <f>VLOOKUP(C442,товар!$B$3:$D$435,2,FALSE)</f>
        <v>Печенье</v>
      </c>
      <c r="K442" s="112">
        <f t="shared" si="34"/>
        <v>260.56666666666666</v>
      </c>
      <c r="L442" s="40">
        <f t="shared" si="36"/>
        <v>-0.33222463860816165</v>
      </c>
      <c r="M442" s="39" t="str">
        <f>VLOOKUP(C442,товар!$B$3:$D$435,3,FALSE)</f>
        <v>Юбилейное</v>
      </c>
      <c r="N442" s="67">
        <f t="shared" si="33"/>
        <v>232.44444444444446</v>
      </c>
      <c r="O442" s="54" t="e">
        <f>VLOOKUP(I442,клиенты!B$419:$H437,5,FALSE)</f>
        <v>#N/A</v>
      </c>
      <c r="P442" t="e">
        <f t="shared" si="35"/>
        <v>#N/A</v>
      </c>
      <c r="Q442" s="72" t="e">
        <f>VLOOKUP(I442,клиенты!$B$3:$J$419,7,FALSE)</f>
        <v>#N/A</v>
      </c>
    </row>
    <row r="443" spans="2:17" ht="16.5" thickTop="1" thickBot="1" x14ac:dyDescent="0.3">
      <c r="B443" s="44">
        <v>454</v>
      </c>
      <c r="C443" s="22">
        <v>198</v>
      </c>
      <c r="D443" s="22">
        <v>438</v>
      </c>
      <c r="E443" s="22">
        <v>4</v>
      </c>
      <c r="F443" s="22">
        <v>1752</v>
      </c>
      <c r="G443" s="52">
        <v>45312</v>
      </c>
      <c r="H443" s="22" t="s">
        <v>23</v>
      </c>
      <c r="I443" s="22">
        <v>385</v>
      </c>
      <c r="J443" s="37" t="str">
        <f>VLOOKUP(C443,товар!$B$3:$D$435,2,FALSE)</f>
        <v>Мясо</v>
      </c>
      <c r="K443" s="112">
        <f t="shared" si="34"/>
        <v>267.91428571428571</v>
      </c>
      <c r="L443" s="40">
        <f t="shared" si="36"/>
        <v>0.63485123173722946</v>
      </c>
      <c r="M443" s="33" t="str">
        <f>VLOOKUP(C443,товар!$B$3:$D$435,3,FALSE)</f>
        <v>Мираторг</v>
      </c>
      <c r="N443" s="67">
        <f t="shared" si="33"/>
        <v>316.58333333333331</v>
      </c>
      <c r="O443" s="54" t="e">
        <f>VLOOKUP(I443,клиенты!B$419:$H438,5,FALSE)</f>
        <v>#N/A</v>
      </c>
      <c r="P443" t="e">
        <f t="shared" si="35"/>
        <v>#N/A</v>
      </c>
      <c r="Q443" s="72" t="str">
        <f>VLOOKUP(I443,клиенты!$B$3:$J$419,7,FALSE)</f>
        <v>Россия</v>
      </c>
    </row>
    <row r="444" spans="2:17" ht="16.5" thickTop="1" thickBot="1" x14ac:dyDescent="0.3">
      <c r="B444" s="43">
        <v>455</v>
      </c>
      <c r="C444" s="20">
        <v>202</v>
      </c>
      <c r="D444" s="20">
        <v>308</v>
      </c>
      <c r="E444" s="20">
        <v>2</v>
      </c>
      <c r="F444" s="20">
        <v>616</v>
      </c>
      <c r="G444" s="51">
        <v>45410</v>
      </c>
      <c r="H444" s="20" t="s">
        <v>20</v>
      </c>
      <c r="I444" s="20">
        <v>182</v>
      </c>
      <c r="J444" s="38" t="str">
        <f>VLOOKUP(C444,товар!$B$3:$D$435,2,FALSE)</f>
        <v>Овощи</v>
      </c>
      <c r="K444" s="112">
        <f t="shared" si="34"/>
        <v>317.40909090909093</v>
      </c>
      <c r="L444" s="40">
        <f t="shared" si="36"/>
        <v>-2.9643419733638932E-2</v>
      </c>
      <c r="M444" s="39" t="str">
        <f>VLOOKUP(C444,товар!$B$3:$D$435,3,FALSE)</f>
        <v>Овощной ряд</v>
      </c>
      <c r="N444" s="67">
        <f t="shared" si="33"/>
        <v>303.8235294117647</v>
      </c>
      <c r="O444" s="54" t="e">
        <f>VLOOKUP(I444,клиенты!B$419:$H439,5,FALSE)</f>
        <v>#N/A</v>
      </c>
      <c r="P444" t="e">
        <f t="shared" si="35"/>
        <v>#N/A</v>
      </c>
      <c r="Q444" s="72" t="str">
        <f>VLOOKUP(I444,клиенты!$B$3:$J$419,7,FALSE)</f>
        <v>Узбекистан</v>
      </c>
    </row>
    <row r="445" spans="2:17" ht="16.5" thickTop="1" thickBot="1" x14ac:dyDescent="0.3">
      <c r="B445" s="44">
        <v>456</v>
      </c>
      <c r="C445" s="22">
        <v>427</v>
      </c>
      <c r="D445" s="22">
        <v>240</v>
      </c>
      <c r="E445" s="22">
        <v>1</v>
      </c>
      <c r="F445" s="22">
        <v>240</v>
      </c>
      <c r="G445" s="52">
        <v>45420</v>
      </c>
      <c r="H445" s="22" t="s">
        <v>10</v>
      </c>
      <c r="I445" s="22">
        <v>225</v>
      </c>
      <c r="J445" s="37" t="str">
        <f>VLOOKUP(C445,товар!$B$3:$D$435,2,FALSE)</f>
        <v>Хлеб</v>
      </c>
      <c r="K445" s="112">
        <f t="shared" si="34"/>
        <v>241.34482758620689</v>
      </c>
      <c r="L445" s="40">
        <f t="shared" si="36"/>
        <v>-5.5722246035148082E-3</v>
      </c>
      <c r="M445" s="33" t="str">
        <f>VLOOKUP(C445,товар!$B$3:$D$435,3,FALSE)</f>
        <v>Русский Хлеб</v>
      </c>
      <c r="N445" s="67">
        <f t="shared" si="33"/>
        <v>316.60000000000002</v>
      </c>
      <c r="O445" s="54" t="e">
        <f>VLOOKUP(I445,клиенты!B$419:$H440,5,FALSE)</f>
        <v>#N/A</v>
      </c>
      <c r="P445" t="e">
        <f t="shared" si="35"/>
        <v>#N/A</v>
      </c>
      <c r="Q445" s="72" t="str">
        <f>VLOOKUP(I445,клиенты!$B$3:$J$419,7,FALSE)</f>
        <v>Узбекистан</v>
      </c>
    </row>
    <row r="446" spans="2:17" ht="16.5" thickTop="1" thickBot="1" x14ac:dyDescent="0.3">
      <c r="B446" s="43">
        <v>457</v>
      </c>
      <c r="C446" s="20">
        <v>272</v>
      </c>
      <c r="D446" s="20">
        <v>67</v>
      </c>
      <c r="E446" s="20">
        <v>3</v>
      </c>
      <c r="F446" s="20">
        <v>201</v>
      </c>
      <c r="G446" s="51">
        <v>45366</v>
      </c>
      <c r="H446" s="20" t="s">
        <v>13</v>
      </c>
      <c r="I446" s="20">
        <v>151</v>
      </c>
      <c r="J446" s="38" t="str">
        <f>VLOOKUP(C446,товар!$B$3:$D$435,2,FALSE)</f>
        <v>Крупа</v>
      </c>
      <c r="K446" s="112">
        <f t="shared" si="34"/>
        <v>296.94736842105266</v>
      </c>
      <c r="L446" s="40">
        <f t="shared" si="36"/>
        <v>-0.77437079049982271</v>
      </c>
      <c r="M446" s="39" t="str">
        <f>VLOOKUP(C446,товар!$B$3:$D$435,3,FALSE)</f>
        <v>Ярмарка</v>
      </c>
      <c r="N446" s="67">
        <f t="shared" si="33"/>
        <v>252.09090909090909</v>
      </c>
      <c r="O446" s="54" t="e">
        <f>VLOOKUP(I446,клиенты!B$419:$H441,5,FALSE)</f>
        <v>#N/A</v>
      </c>
      <c r="P446" t="e">
        <f t="shared" si="35"/>
        <v>#N/A</v>
      </c>
      <c r="Q446" s="72" t="str">
        <f>VLOOKUP(I446,клиенты!$B$3:$J$419,7,FALSE)</f>
        <v>Беларусь</v>
      </c>
    </row>
    <row r="447" spans="2:17" ht="16.5" thickTop="1" thickBot="1" x14ac:dyDescent="0.3">
      <c r="B447" s="44">
        <v>458</v>
      </c>
      <c r="C447" s="22">
        <v>473</v>
      </c>
      <c r="D447" s="22">
        <v>474</v>
      </c>
      <c r="E447" s="22">
        <v>2</v>
      </c>
      <c r="F447" s="22">
        <v>948</v>
      </c>
      <c r="G447" s="52">
        <v>44976</v>
      </c>
      <c r="H447" s="22" t="s">
        <v>12</v>
      </c>
      <c r="I447" s="22">
        <v>428</v>
      </c>
      <c r="J447" s="37" t="str">
        <f>VLOOKUP(C447,товар!$B$3:$D$435,2,FALSE)</f>
        <v>Хлеб</v>
      </c>
      <c r="K447" s="112">
        <f t="shared" si="34"/>
        <v>282.75862068965517</v>
      </c>
      <c r="L447" s="40">
        <f t="shared" si="36"/>
        <v>0.67634146341463408</v>
      </c>
      <c r="M447" s="33" t="str">
        <f>VLOOKUP(C447,товар!$B$3:$D$435,3,FALSE)</f>
        <v>Хлебный Дом</v>
      </c>
      <c r="N447" s="67">
        <f t="shared" si="33"/>
        <v>281.73333333333335</v>
      </c>
      <c r="O447" s="54" t="e">
        <f>VLOOKUP(I447,клиенты!B$419:$H442,5,FALSE)</f>
        <v>#N/A</v>
      </c>
      <c r="P447" t="e">
        <f t="shared" si="35"/>
        <v>#N/A</v>
      </c>
      <c r="Q447" s="72" t="str">
        <f>VLOOKUP(I447,клиенты!$B$3:$J$419,7,FALSE)</f>
        <v>Украина</v>
      </c>
    </row>
    <row r="448" spans="2:17" ht="16.5" thickTop="1" thickBot="1" x14ac:dyDescent="0.3">
      <c r="B448" s="43">
        <v>459</v>
      </c>
      <c r="C448" s="20">
        <v>189</v>
      </c>
      <c r="D448" s="20">
        <v>275</v>
      </c>
      <c r="E448" s="20">
        <v>4</v>
      </c>
      <c r="F448" s="20">
        <v>1100</v>
      </c>
      <c r="G448" s="51">
        <v>45176</v>
      </c>
      <c r="H448" s="20" t="s">
        <v>22</v>
      </c>
      <c r="I448" s="20">
        <v>438</v>
      </c>
      <c r="J448" s="38" t="str">
        <f>VLOOKUP(C448,товар!$B$3:$D$435,2,FALSE)</f>
        <v>Хлеб</v>
      </c>
      <c r="K448" s="112">
        <f t="shared" si="34"/>
        <v>230.75862068965517</v>
      </c>
      <c r="L448" s="40">
        <f t="shared" si="36"/>
        <v>0.19172145845786015</v>
      </c>
      <c r="M448" s="39" t="str">
        <f>VLOOKUP(C448,товар!$B$3:$D$435,3,FALSE)</f>
        <v>Дарница</v>
      </c>
      <c r="N448" s="67">
        <f t="shared" si="33"/>
        <v>264</v>
      </c>
      <c r="O448" s="54" t="e">
        <f>VLOOKUP(I448,клиенты!B$419:$H443,5,FALSE)</f>
        <v>#N/A</v>
      </c>
      <c r="P448" t="e">
        <f t="shared" si="35"/>
        <v>#N/A</v>
      </c>
      <c r="Q448" s="72" t="str">
        <f>VLOOKUP(I448,клиенты!$B$3:$J$419,7,FALSE)</f>
        <v>Россия</v>
      </c>
    </row>
    <row r="449" spans="2:17" ht="16.5" thickTop="1" thickBot="1" x14ac:dyDescent="0.3">
      <c r="B449" s="44">
        <v>460</v>
      </c>
      <c r="C449" s="22">
        <v>362</v>
      </c>
      <c r="D449" s="22">
        <v>358</v>
      </c>
      <c r="E449" s="22">
        <v>4</v>
      </c>
      <c r="F449" s="22">
        <v>1432</v>
      </c>
      <c r="G449" s="52">
        <v>44972</v>
      </c>
      <c r="H449" s="22" t="s">
        <v>11</v>
      </c>
      <c r="I449" s="22">
        <v>465</v>
      </c>
      <c r="J449" s="37" t="str">
        <f>VLOOKUP(C449,товар!$B$3:$D$435,2,FALSE)</f>
        <v>Хлеб</v>
      </c>
      <c r="K449" s="112">
        <f t="shared" si="34"/>
        <v>275.34482758620692</v>
      </c>
      <c r="L449" s="40">
        <f t="shared" si="36"/>
        <v>0.30018785222291777</v>
      </c>
      <c r="M449" s="33" t="str">
        <f>VLOOKUP(C449,товар!$B$3:$D$435,3,FALSE)</f>
        <v>Русский Хлеб</v>
      </c>
      <c r="N449" s="67">
        <f t="shared" si="33"/>
        <v>316.60000000000002</v>
      </c>
      <c r="O449" s="54" t="e">
        <f>VLOOKUP(I449,клиенты!B$419:$H444,5,FALSE)</f>
        <v>#N/A</v>
      </c>
      <c r="P449" t="e">
        <f t="shared" si="35"/>
        <v>#N/A</v>
      </c>
      <c r="Q449" s="72" t="str">
        <f>VLOOKUP(I449,клиенты!$B$3:$J$419,7,FALSE)</f>
        <v>Россия</v>
      </c>
    </row>
    <row r="450" spans="2:17" ht="16.5" thickTop="1" thickBot="1" x14ac:dyDescent="0.3">
      <c r="B450" s="43">
        <v>461</v>
      </c>
      <c r="C450" s="20">
        <v>345</v>
      </c>
      <c r="D450" s="20">
        <v>455</v>
      </c>
      <c r="E450" s="20">
        <v>5</v>
      </c>
      <c r="F450" s="20">
        <v>2275</v>
      </c>
      <c r="G450" s="51">
        <v>45213</v>
      </c>
      <c r="H450" s="20" t="s">
        <v>11</v>
      </c>
      <c r="I450" s="20">
        <v>215</v>
      </c>
      <c r="J450" s="38" t="str">
        <f>VLOOKUP(C450,товар!$B$3:$D$435,2,FALSE)</f>
        <v>Конфеты</v>
      </c>
      <c r="K450" s="112">
        <f t="shared" si="34"/>
        <v>319.76666666666665</v>
      </c>
      <c r="L450" s="40">
        <f t="shared" si="36"/>
        <v>0.42291254039403747</v>
      </c>
      <c r="M450" s="39" t="str">
        <f>VLOOKUP(C450,товар!$B$3:$D$435,3,FALSE)</f>
        <v>Рот Фронт</v>
      </c>
      <c r="N450" s="67">
        <f t="shared" si="33"/>
        <v>294.55</v>
      </c>
      <c r="O450" s="54" t="e">
        <f>VLOOKUP(I450,клиенты!B$419:$H445,5,FALSE)</f>
        <v>#N/A</v>
      </c>
      <c r="P450" t="e">
        <f t="shared" si="35"/>
        <v>#N/A</v>
      </c>
      <c r="Q450" s="72" t="str">
        <f>VLOOKUP(I450,клиенты!$B$3:$J$419,7,FALSE)</f>
        <v>Таджикистан</v>
      </c>
    </row>
    <row r="451" spans="2:17" ht="16.5" thickTop="1" thickBot="1" x14ac:dyDescent="0.3">
      <c r="B451" s="44">
        <v>462</v>
      </c>
      <c r="C451" s="22">
        <v>461</v>
      </c>
      <c r="D451" s="22">
        <v>443</v>
      </c>
      <c r="E451" s="22">
        <v>3</v>
      </c>
      <c r="F451" s="22">
        <v>1329</v>
      </c>
      <c r="G451" s="52">
        <v>45076</v>
      </c>
      <c r="H451" s="22" t="s">
        <v>27</v>
      </c>
      <c r="I451" s="22">
        <v>314</v>
      </c>
      <c r="J451" s="37" t="str">
        <f>VLOOKUP(C451,товар!$B$3:$D$435,2,FALSE)</f>
        <v>Фрукты</v>
      </c>
      <c r="K451" s="112">
        <f t="shared" si="34"/>
        <v>273.48</v>
      </c>
      <c r="L451" s="40">
        <f t="shared" si="36"/>
        <v>0.61986251279801063</v>
      </c>
      <c r="M451" s="33" t="str">
        <f>VLOOKUP(C451,товар!$B$3:$D$435,3,FALSE)</f>
        <v>Green Garden</v>
      </c>
      <c r="N451" s="67">
        <f t="shared" si="33"/>
        <v>369.2</v>
      </c>
      <c r="O451" s="54" t="e">
        <f>VLOOKUP(I451,клиенты!B$419:$H446,5,FALSE)</f>
        <v>#N/A</v>
      </c>
      <c r="P451" t="e">
        <f t="shared" si="35"/>
        <v>#N/A</v>
      </c>
      <c r="Q451" s="72" t="str">
        <f>VLOOKUP(I451,клиенты!$B$3:$J$419,7,FALSE)</f>
        <v>Россия</v>
      </c>
    </row>
    <row r="452" spans="2:17" ht="16.5" thickTop="1" thickBot="1" x14ac:dyDescent="0.3">
      <c r="B452" s="43">
        <v>463</v>
      </c>
      <c r="C452" s="20">
        <v>401</v>
      </c>
      <c r="D452" s="20">
        <v>464</v>
      </c>
      <c r="E452" s="20">
        <v>2</v>
      </c>
      <c r="F452" s="20">
        <v>928</v>
      </c>
      <c r="G452" s="51">
        <v>45126</v>
      </c>
      <c r="H452" s="20" t="s">
        <v>13</v>
      </c>
      <c r="I452" s="20">
        <v>15</v>
      </c>
      <c r="J452" s="38" t="str">
        <f>VLOOKUP(C452,товар!$B$3:$D$435,2,FALSE)</f>
        <v>Чай</v>
      </c>
      <c r="K452" s="112">
        <f t="shared" si="34"/>
        <v>271.61111111111109</v>
      </c>
      <c r="L452" s="40">
        <f t="shared" si="36"/>
        <v>0.70832481079975462</v>
      </c>
      <c r="M452" s="39" t="str">
        <f>VLOOKUP(C452,товар!$B$3:$D$435,3,FALSE)</f>
        <v>Greenfield</v>
      </c>
      <c r="N452" s="67">
        <f t="shared" ref="N452:N515" si="37">AVERAGEIFS($D$4:$D$989,$J$4:$J$989,J452,$M$4:$M$989,M452)</f>
        <v>301.25</v>
      </c>
      <c r="O452" s="54" t="e">
        <f>VLOOKUP(I452,клиенты!B$419:$H447,5,FALSE)</f>
        <v>#N/A</v>
      </c>
      <c r="P452" t="e">
        <f t="shared" si="35"/>
        <v>#N/A</v>
      </c>
      <c r="Q452" s="72" t="str">
        <f>VLOOKUP(I452,клиенты!$B$3:$J$419,7,FALSE)</f>
        <v>Узбекистан</v>
      </c>
    </row>
    <row r="453" spans="2:17" ht="16.5" thickTop="1" thickBot="1" x14ac:dyDescent="0.3">
      <c r="B453" s="44">
        <v>464</v>
      </c>
      <c r="C453" s="22">
        <v>427</v>
      </c>
      <c r="D453" s="22">
        <v>307</v>
      </c>
      <c r="E453" s="22">
        <v>5</v>
      </c>
      <c r="F453" s="22">
        <v>1535</v>
      </c>
      <c r="G453" s="52">
        <v>45102</v>
      </c>
      <c r="H453" s="22" t="s">
        <v>24</v>
      </c>
      <c r="I453" s="22">
        <v>191</v>
      </c>
      <c r="J453" s="37" t="str">
        <f>VLOOKUP(C453,товар!$B$3:$D$435,2,FALSE)</f>
        <v>Хлеб</v>
      </c>
      <c r="K453" s="112">
        <f t="shared" si="34"/>
        <v>254.86206896551724</v>
      </c>
      <c r="L453" s="40">
        <f t="shared" si="36"/>
        <v>0.20457312948180228</v>
      </c>
      <c r="M453" s="33" t="str">
        <f>VLOOKUP(C453,товар!$B$3:$D$435,3,FALSE)</f>
        <v>Русский Хлеб</v>
      </c>
      <c r="N453" s="67">
        <f t="shared" si="37"/>
        <v>316.60000000000002</v>
      </c>
      <c r="O453" s="54" t="e">
        <f>VLOOKUP(I453,клиенты!B$419:$H448,5,FALSE)</f>
        <v>#N/A</v>
      </c>
      <c r="P453" t="e">
        <f t="shared" si="35"/>
        <v>#N/A</v>
      </c>
      <c r="Q453" s="72" t="str">
        <f>VLOOKUP(I453,клиенты!$B$3:$J$419,7,FALSE)</f>
        <v>Россия</v>
      </c>
    </row>
    <row r="454" spans="2:17" ht="16.5" thickTop="1" thickBot="1" x14ac:dyDescent="0.3">
      <c r="B454" s="43">
        <v>465</v>
      </c>
      <c r="C454" s="20">
        <v>129</v>
      </c>
      <c r="D454" s="20">
        <v>121</v>
      </c>
      <c r="E454" s="20">
        <v>5</v>
      </c>
      <c r="F454" s="20">
        <v>605</v>
      </c>
      <c r="G454" s="51">
        <v>45156</v>
      </c>
      <c r="H454" s="20" t="s">
        <v>24</v>
      </c>
      <c r="I454" s="20">
        <v>277</v>
      </c>
      <c r="J454" s="38" t="str">
        <f>VLOOKUP(C454,товар!$B$3:$D$435,2,FALSE)</f>
        <v>Мясо</v>
      </c>
      <c r="K454" s="112">
        <f t="shared" si="34"/>
        <v>263.1142857142857</v>
      </c>
      <c r="L454" s="40">
        <f t="shared" si="36"/>
        <v>-0.54012379194266469</v>
      </c>
      <c r="M454" s="39" t="str">
        <f>VLOOKUP(C454,товар!$B$3:$D$435,3,FALSE)</f>
        <v>Агрокомплекс</v>
      </c>
      <c r="N454" s="67">
        <f t="shared" si="37"/>
        <v>311.2</v>
      </c>
      <c r="O454" s="54" t="e">
        <f>VLOOKUP(I454,клиенты!B$419:$H449,5,FALSE)</f>
        <v>#N/A</v>
      </c>
      <c r="P454" t="e">
        <f t="shared" si="35"/>
        <v>#N/A</v>
      </c>
      <c r="Q454" s="72" t="str">
        <f>VLOOKUP(I454,клиенты!$B$3:$J$419,7,FALSE)</f>
        <v>Беларусь</v>
      </c>
    </row>
    <row r="455" spans="2:17" ht="16.5" thickTop="1" thickBot="1" x14ac:dyDescent="0.3">
      <c r="B455" s="44">
        <v>466</v>
      </c>
      <c r="C455" s="22">
        <v>84</v>
      </c>
      <c r="D455" s="22">
        <v>265</v>
      </c>
      <c r="E455" s="22">
        <v>2</v>
      </c>
      <c r="F455" s="22">
        <v>530</v>
      </c>
      <c r="G455" s="52">
        <v>45067</v>
      </c>
      <c r="H455" s="22" t="s">
        <v>8</v>
      </c>
      <c r="I455" s="22">
        <v>101</v>
      </c>
      <c r="J455" s="37" t="str">
        <f>VLOOKUP(C455,товар!$B$3:$D$435,2,FALSE)</f>
        <v>Кофе</v>
      </c>
      <c r="K455" s="112">
        <f t="shared" si="34"/>
        <v>314.52</v>
      </c>
      <c r="L455" s="40">
        <f t="shared" si="36"/>
        <v>-0.15744626732799183</v>
      </c>
      <c r="M455" s="33" t="str">
        <f>VLOOKUP(C455,товар!$B$3:$D$435,3,FALSE)</f>
        <v>Tchibo</v>
      </c>
      <c r="N455" s="67">
        <f t="shared" si="37"/>
        <v>140</v>
      </c>
      <c r="O455" s="54" t="e">
        <f>VLOOKUP(I455,клиенты!B$419:$H450,5,FALSE)</f>
        <v>#N/A</v>
      </c>
      <c r="P455" t="e">
        <f t="shared" si="35"/>
        <v>#N/A</v>
      </c>
      <c r="Q455" s="72" t="str">
        <f>VLOOKUP(I455,клиенты!$B$3:$J$419,7,FALSE)</f>
        <v>Узбекистан</v>
      </c>
    </row>
    <row r="456" spans="2:17" ht="16.5" thickTop="1" thickBot="1" x14ac:dyDescent="0.3">
      <c r="B456" s="43">
        <v>467</v>
      </c>
      <c r="C456" s="20">
        <v>172</v>
      </c>
      <c r="D456" s="20">
        <v>451</v>
      </c>
      <c r="E456" s="20">
        <v>2</v>
      </c>
      <c r="F456" s="20">
        <v>902</v>
      </c>
      <c r="G456" s="51">
        <v>45217</v>
      </c>
      <c r="H456" s="20" t="s">
        <v>26</v>
      </c>
      <c r="I456" s="20">
        <v>141</v>
      </c>
      <c r="J456" s="38" t="str">
        <f>VLOOKUP(C456,товар!$B$3:$D$435,2,FALSE)</f>
        <v>Фрукты</v>
      </c>
      <c r="K456" s="112">
        <f t="shared" si="34"/>
        <v>266.8</v>
      </c>
      <c r="L456" s="40">
        <f t="shared" si="36"/>
        <v>0.69040479760119933</v>
      </c>
      <c r="M456" s="39" t="str">
        <f>VLOOKUP(C456,товар!$B$3:$D$435,3,FALSE)</f>
        <v>Green Garden</v>
      </c>
      <c r="N456" s="67">
        <f t="shared" si="37"/>
        <v>369.2</v>
      </c>
      <c r="O456" s="54" t="e">
        <f>VLOOKUP(I456,клиенты!B$419:$H451,5,FALSE)</f>
        <v>#N/A</v>
      </c>
      <c r="P456" t="e">
        <f t="shared" si="35"/>
        <v>#N/A</v>
      </c>
      <c r="Q456" s="72" t="e">
        <f>VLOOKUP(I456,клиенты!$B$3:$J$419,7,FALSE)</f>
        <v>#N/A</v>
      </c>
    </row>
    <row r="457" spans="2:17" ht="16.5" thickTop="1" thickBot="1" x14ac:dyDescent="0.3">
      <c r="B457" s="44">
        <v>468</v>
      </c>
      <c r="C457" s="22">
        <v>348</v>
      </c>
      <c r="D457" s="22">
        <v>212</v>
      </c>
      <c r="E457" s="22">
        <v>5</v>
      </c>
      <c r="F457" s="22">
        <v>1060</v>
      </c>
      <c r="G457" s="52">
        <v>45231</v>
      </c>
      <c r="H457" s="22" t="s">
        <v>11</v>
      </c>
      <c r="I457" s="22">
        <v>126</v>
      </c>
      <c r="J457" s="37" t="str">
        <f>VLOOKUP(C457,товар!$B$3:$D$435,2,FALSE)</f>
        <v>Чипсы</v>
      </c>
      <c r="K457" s="112">
        <f t="shared" si="34"/>
        <v>256.23333333333335</v>
      </c>
      <c r="L457" s="40">
        <f t="shared" si="36"/>
        <v>-0.17262911408872128</v>
      </c>
      <c r="M457" s="33" t="str">
        <f>VLOOKUP(C457,товар!$B$3:$D$435,3,FALSE)</f>
        <v>Estrella</v>
      </c>
      <c r="N457" s="67">
        <f t="shared" si="37"/>
        <v>266.27272727272725</v>
      </c>
      <c r="O457" s="54" t="e">
        <f>VLOOKUP(I457,клиенты!B$419:$H452,5,FALSE)</f>
        <v>#N/A</v>
      </c>
      <c r="P457" t="e">
        <f t="shared" si="35"/>
        <v>#N/A</v>
      </c>
      <c r="Q457" s="72" t="str">
        <f>VLOOKUP(I457,клиенты!$B$3:$J$419,7,FALSE)</f>
        <v>Украина</v>
      </c>
    </row>
    <row r="458" spans="2:17" ht="16.5" thickTop="1" thickBot="1" x14ac:dyDescent="0.3">
      <c r="B458" s="43">
        <v>469</v>
      </c>
      <c r="C458" s="20">
        <v>171</v>
      </c>
      <c r="D458" s="20">
        <v>336</v>
      </c>
      <c r="E458" s="20">
        <v>4</v>
      </c>
      <c r="F458" s="20">
        <v>1344</v>
      </c>
      <c r="G458" s="51">
        <v>45021</v>
      </c>
      <c r="H458" s="20" t="s">
        <v>15</v>
      </c>
      <c r="I458" s="20">
        <v>148</v>
      </c>
      <c r="J458" s="38" t="str">
        <f>VLOOKUP(C458,товар!$B$3:$D$435,2,FALSE)</f>
        <v>Чай</v>
      </c>
      <c r="K458" s="112">
        <f t="shared" si="34"/>
        <v>282.66666666666669</v>
      </c>
      <c r="L458" s="40">
        <f t="shared" si="36"/>
        <v>0.18867924528301883</v>
      </c>
      <c r="M458" s="39" t="str">
        <f>VLOOKUP(C458,товар!$B$3:$D$435,3,FALSE)</f>
        <v>Greenfield</v>
      </c>
      <c r="N458" s="67">
        <f t="shared" si="37"/>
        <v>301.25</v>
      </c>
      <c r="O458" s="54" t="e">
        <f>VLOOKUP(I458,клиенты!B$419:$H453,5,FALSE)</f>
        <v>#N/A</v>
      </c>
      <c r="P458" t="e">
        <f t="shared" si="35"/>
        <v>#N/A</v>
      </c>
      <c r="Q458" s="72" t="str">
        <f>VLOOKUP(I458,клиенты!$B$3:$J$419,7,FALSE)</f>
        <v>Узбекистан</v>
      </c>
    </row>
    <row r="459" spans="2:17" ht="16.5" thickTop="1" thickBot="1" x14ac:dyDescent="0.3">
      <c r="B459" s="44">
        <v>470</v>
      </c>
      <c r="C459" s="22">
        <v>70</v>
      </c>
      <c r="D459" s="22">
        <v>407</v>
      </c>
      <c r="E459" s="22">
        <v>2</v>
      </c>
      <c r="F459" s="22">
        <v>814</v>
      </c>
      <c r="G459" s="52">
        <v>45197</v>
      </c>
      <c r="H459" s="22" t="s">
        <v>14</v>
      </c>
      <c r="I459" s="22">
        <v>334</v>
      </c>
      <c r="J459" s="37" t="str">
        <f>VLOOKUP(C459,товар!$B$3:$D$435,2,FALSE)</f>
        <v>Рис</v>
      </c>
      <c r="K459" s="112">
        <f t="shared" si="34"/>
        <v>293.45454545454544</v>
      </c>
      <c r="L459" s="40">
        <f t="shared" si="36"/>
        <v>0.38692688971499378</v>
      </c>
      <c r="M459" s="33" t="str">
        <f>VLOOKUP(C459,товар!$B$3:$D$435,3,FALSE)</f>
        <v>Мистраль</v>
      </c>
      <c r="N459" s="67">
        <f t="shared" si="37"/>
        <v>181.57142857142858</v>
      </c>
      <c r="O459" s="54" t="e">
        <f>VLOOKUP(I459,клиенты!B$419:$H454,5,FALSE)</f>
        <v>#N/A</v>
      </c>
      <c r="P459" t="e">
        <f t="shared" si="35"/>
        <v>#N/A</v>
      </c>
      <c r="Q459" s="72" t="str">
        <f>VLOOKUP(I459,клиенты!$B$3:$J$419,7,FALSE)</f>
        <v>Россия</v>
      </c>
    </row>
    <row r="460" spans="2:17" ht="16.5" thickTop="1" thickBot="1" x14ac:dyDescent="0.3">
      <c r="B460" s="43">
        <v>471</v>
      </c>
      <c r="C460" s="20">
        <v>476</v>
      </c>
      <c r="D460" s="20">
        <v>109</v>
      </c>
      <c r="E460" s="20">
        <v>4</v>
      </c>
      <c r="F460" s="20">
        <v>436</v>
      </c>
      <c r="G460" s="51">
        <v>45087</v>
      </c>
      <c r="H460" s="20" t="s">
        <v>14</v>
      </c>
      <c r="I460" s="20">
        <v>335</v>
      </c>
      <c r="J460" s="38" t="str">
        <f>VLOOKUP(C460,товар!$B$3:$D$435,2,FALSE)</f>
        <v>Рыба</v>
      </c>
      <c r="K460" s="112">
        <f t="shared" si="34"/>
        <v>275.95</v>
      </c>
      <c r="L460" s="40">
        <f t="shared" si="36"/>
        <v>-0.60500090596122491</v>
      </c>
      <c r="M460" s="39" t="str">
        <f>VLOOKUP(C460,товар!$B$3:$D$435,3,FALSE)</f>
        <v>Балтийский берег</v>
      </c>
      <c r="N460" s="67">
        <f t="shared" si="37"/>
        <v>289.88888888888891</v>
      </c>
      <c r="O460" s="54" t="e">
        <f>VLOOKUP(I460,клиенты!B$419:$H455,5,FALSE)</f>
        <v>#N/A</v>
      </c>
      <c r="P460" t="e">
        <f t="shared" si="35"/>
        <v>#N/A</v>
      </c>
      <c r="Q460" s="72" t="str">
        <f>VLOOKUP(I460,клиенты!$B$3:$J$419,7,FALSE)</f>
        <v>Таджикистан</v>
      </c>
    </row>
    <row r="461" spans="2:17" ht="16.5" thickTop="1" thickBot="1" x14ac:dyDescent="0.3">
      <c r="B461" s="44">
        <v>472</v>
      </c>
      <c r="C461" s="22">
        <v>49</v>
      </c>
      <c r="D461" s="22">
        <v>412</v>
      </c>
      <c r="E461" s="22">
        <v>3</v>
      </c>
      <c r="F461" s="22">
        <v>1236</v>
      </c>
      <c r="G461" s="52">
        <v>45165</v>
      </c>
      <c r="H461" s="22" t="s">
        <v>16</v>
      </c>
      <c r="I461" s="22">
        <v>370</v>
      </c>
      <c r="J461" s="37" t="str">
        <f>VLOOKUP(C461,товар!$B$3:$D$435,2,FALSE)</f>
        <v>Рис</v>
      </c>
      <c r="K461" s="112">
        <f t="shared" si="34"/>
        <v>254.5</v>
      </c>
      <c r="L461" s="40">
        <f t="shared" si="36"/>
        <v>0.61886051080550097</v>
      </c>
      <c r="M461" s="33" t="str">
        <f>VLOOKUP(C461,товар!$B$3:$D$435,3,FALSE)</f>
        <v>Агро-Альянс</v>
      </c>
      <c r="N461" s="67">
        <f t="shared" si="37"/>
        <v>317.85714285714283</v>
      </c>
      <c r="O461" s="54" t="e">
        <f>VLOOKUP(I461,клиенты!B$419:$H456,5,FALSE)</f>
        <v>#N/A</v>
      </c>
      <c r="P461" t="e">
        <f t="shared" si="35"/>
        <v>#N/A</v>
      </c>
      <c r="Q461" s="72" t="str">
        <f>VLOOKUP(I461,клиенты!$B$3:$J$419,7,FALSE)</f>
        <v>Узбекистан</v>
      </c>
    </row>
    <row r="462" spans="2:17" ht="16.5" thickTop="1" thickBot="1" x14ac:dyDescent="0.3">
      <c r="B462" s="43">
        <v>473</v>
      </c>
      <c r="C462" s="20">
        <v>7</v>
      </c>
      <c r="D462" s="20">
        <v>254</v>
      </c>
      <c r="E462" s="20">
        <v>2</v>
      </c>
      <c r="F462" s="20">
        <v>508</v>
      </c>
      <c r="G462" s="51">
        <v>45271</v>
      </c>
      <c r="H462" s="20" t="s">
        <v>13</v>
      </c>
      <c r="I462" s="20">
        <v>76</v>
      </c>
      <c r="J462" s="38" t="str">
        <f>VLOOKUP(C462,товар!$B$3:$D$435,2,FALSE)</f>
        <v>Сыр</v>
      </c>
      <c r="K462" s="112">
        <f t="shared" si="34"/>
        <v>297.66666666666669</v>
      </c>
      <c r="L462" s="40">
        <f t="shared" si="36"/>
        <v>-0.14669652855543114</v>
      </c>
      <c r="M462" s="39" t="str">
        <f>VLOOKUP(C462,товар!$B$3:$D$435,3,FALSE)</f>
        <v>President</v>
      </c>
      <c r="N462" s="67">
        <f t="shared" si="37"/>
        <v>238.72222222222223</v>
      </c>
      <c r="O462" s="54" t="e">
        <f>VLOOKUP(I462,клиенты!B$419:$H457,5,FALSE)</f>
        <v>#N/A</v>
      </c>
      <c r="P462" t="e">
        <f t="shared" si="35"/>
        <v>#N/A</v>
      </c>
      <c r="Q462" s="72" t="str">
        <f>VLOOKUP(I462,клиенты!$B$3:$J$419,7,FALSE)</f>
        <v>Узбекистан</v>
      </c>
    </row>
    <row r="463" spans="2:17" ht="16.5" thickTop="1" thickBot="1" x14ac:dyDescent="0.3">
      <c r="B463" s="44">
        <v>474</v>
      </c>
      <c r="C463" s="22">
        <v>180</v>
      </c>
      <c r="D463" s="22">
        <v>338</v>
      </c>
      <c r="E463" s="22">
        <v>3</v>
      </c>
      <c r="F463" s="22">
        <v>1014</v>
      </c>
      <c r="G463" s="52">
        <v>45158</v>
      </c>
      <c r="H463" s="22" t="s">
        <v>20</v>
      </c>
      <c r="I463" s="22">
        <v>25</v>
      </c>
      <c r="J463" s="37" t="str">
        <f>VLOOKUP(C463,товар!$B$3:$D$435,2,FALSE)</f>
        <v>Чипсы</v>
      </c>
      <c r="K463" s="112">
        <f t="shared" si="34"/>
        <v>281.33333333333331</v>
      </c>
      <c r="L463" s="40">
        <f t="shared" si="36"/>
        <v>0.20142180094786744</v>
      </c>
      <c r="M463" s="33" t="str">
        <f>VLOOKUP(C463,товар!$B$3:$D$435,3,FALSE)</f>
        <v>Русская картошка</v>
      </c>
      <c r="N463" s="67">
        <f t="shared" si="37"/>
        <v>241.83333333333334</v>
      </c>
      <c r="O463" s="54" t="e">
        <f>VLOOKUP(I463,клиенты!B$419:$H458,5,FALSE)</f>
        <v>#N/A</v>
      </c>
      <c r="P463" t="e">
        <f t="shared" si="35"/>
        <v>#N/A</v>
      </c>
      <c r="Q463" s="72" t="str">
        <f>VLOOKUP(I463,клиенты!$B$3:$J$419,7,FALSE)</f>
        <v>Россия</v>
      </c>
    </row>
    <row r="464" spans="2:17" ht="16.5" thickTop="1" thickBot="1" x14ac:dyDescent="0.3">
      <c r="B464" s="43">
        <v>475</v>
      </c>
      <c r="C464" s="20">
        <v>194</v>
      </c>
      <c r="D464" s="20">
        <v>268</v>
      </c>
      <c r="E464" s="20">
        <v>5</v>
      </c>
      <c r="F464" s="20">
        <v>1340</v>
      </c>
      <c r="G464" s="51">
        <v>45408</v>
      </c>
      <c r="H464" s="20" t="s">
        <v>24</v>
      </c>
      <c r="I464" s="20">
        <v>80</v>
      </c>
      <c r="J464" s="38" t="str">
        <f>VLOOKUP(C464,товар!$B$3:$D$435,2,FALSE)</f>
        <v>Соль</v>
      </c>
      <c r="K464" s="112">
        <f t="shared" si="34"/>
        <v>325.40740740740739</v>
      </c>
      <c r="L464" s="40">
        <f t="shared" si="36"/>
        <v>-0.17641702708854989</v>
      </c>
      <c r="M464" s="39" t="str">
        <f>VLOOKUP(C464,товар!$B$3:$D$435,3,FALSE)</f>
        <v>Салта</v>
      </c>
      <c r="N464" s="67">
        <f t="shared" si="37"/>
        <v>273.7</v>
      </c>
      <c r="O464" s="54" t="e">
        <f>VLOOKUP(I464,клиенты!B$419:$H459,5,FALSE)</f>
        <v>#N/A</v>
      </c>
      <c r="P464" t="e">
        <f t="shared" si="35"/>
        <v>#N/A</v>
      </c>
      <c r="Q464" s="72" t="str">
        <f>VLOOKUP(I464,клиенты!$B$3:$J$419,7,FALSE)</f>
        <v>Украина</v>
      </c>
    </row>
    <row r="465" spans="2:17" ht="16.5" thickTop="1" thickBot="1" x14ac:dyDescent="0.3">
      <c r="B465" s="44">
        <v>476</v>
      </c>
      <c r="C465" s="22">
        <v>312</v>
      </c>
      <c r="D465" s="22">
        <v>223</v>
      </c>
      <c r="E465" s="22">
        <v>2</v>
      </c>
      <c r="F465" s="22">
        <v>446</v>
      </c>
      <c r="G465" s="52">
        <v>44991</v>
      </c>
      <c r="H465" s="22" t="s">
        <v>12</v>
      </c>
      <c r="I465" s="22">
        <v>276</v>
      </c>
      <c r="J465" s="37" t="str">
        <f>VLOOKUP(C465,товар!$B$3:$D$435,2,FALSE)</f>
        <v>Хлеб</v>
      </c>
      <c r="K465" s="112">
        <f t="shared" si="34"/>
        <v>277.27586206896552</v>
      </c>
      <c r="L465" s="40">
        <f t="shared" si="36"/>
        <v>-0.19574679766198233</v>
      </c>
      <c r="M465" s="33" t="str">
        <f>VLOOKUP(C465,товар!$B$3:$D$435,3,FALSE)</f>
        <v>Каравай</v>
      </c>
      <c r="N465" s="67">
        <f t="shared" si="37"/>
        <v>331.16666666666669</v>
      </c>
      <c r="O465" s="54" t="e">
        <f>VLOOKUP(I465,клиенты!B$419:$H460,5,FALSE)</f>
        <v>#N/A</v>
      </c>
      <c r="P465" t="e">
        <f t="shared" si="35"/>
        <v>#N/A</v>
      </c>
      <c r="Q465" s="72" t="str">
        <f>VLOOKUP(I465,клиенты!$B$3:$J$419,7,FALSE)</f>
        <v>Украина</v>
      </c>
    </row>
    <row r="466" spans="2:17" ht="16.5" thickTop="1" thickBot="1" x14ac:dyDescent="0.3">
      <c r="B466" s="43">
        <v>477</v>
      </c>
      <c r="C466" s="20">
        <v>235</v>
      </c>
      <c r="D466" s="20">
        <v>455</v>
      </c>
      <c r="E466" s="20">
        <v>5</v>
      </c>
      <c r="F466" s="20">
        <v>2275</v>
      </c>
      <c r="G466" s="51">
        <v>45038</v>
      </c>
      <c r="H466" s="20" t="s">
        <v>25</v>
      </c>
      <c r="I466" s="20">
        <v>71</v>
      </c>
      <c r="J466" s="38" t="str">
        <f>VLOOKUP(C466,товар!$B$3:$D$435,2,FALSE)</f>
        <v>Хлеб</v>
      </c>
      <c r="K466" s="112">
        <f t="shared" si="34"/>
        <v>273.62068965517244</v>
      </c>
      <c r="L466" s="40">
        <f t="shared" si="36"/>
        <v>0.66288594833018255</v>
      </c>
      <c r="M466" s="39" t="str">
        <f>VLOOKUP(C466,товар!$B$3:$D$435,3,FALSE)</f>
        <v>Русский Хлеб</v>
      </c>
      <c r="N466" s="67">
        <f t="shared" si="37"/>
        <v>316.60000000000002</v>
      </c>
      <c r="O466" s="54" t="e">
        <f>VLOOKUP(I466,клиенты!B$419:$H461,5,FALSE)</f>
        <v>#N/A</v>
      </c>
      <c r="P466" t="e">
        <f t="shared" si="35"/>
        <v>#N/A</v>
      </c>
      <c r="Q466" s="72" t="str">
        <f>VLOOKUP(I466,клиенты!$B$3:$J$419,7,FALSE)</f>
        <v>Узбекистан</v>
      </c>
    </row>
    <row r="467" spans="2:17" ht="16.5" thickTop="1" thickBot="1" x14ac:dyDescent="0.3">
      <c r="B467" s="44">
        <v>478</v>
      </c>
      <c r="C467" s="22">
        <v>399</v>
      </c>
      <c r="D467" s="22">
        <v>379</v>
      </c>
      <c r="E467" s="22">
        <v>1</v>
      </c>
      <c r="F467" s="22">
        <v>379</v>
      </c>
      <c r="G467" s="52">
        <v>45188</v>
      </c>
      <c r="H467" s="22" t="s">
        <v>18</v>
      </c>
      <c r="I467" s="22">
        <v>12</v>
      </c>
      <c r="J467" s="37" t="str">
        <f>VLOOKUP(C467,товар!$B$3:$D$435,2,FALSE)</f>
        <v>Хлеб</v>
      </c>
      <c r="K467" s="112">
        <f t="shared" si="34"/>
        <v>284.51724137931035</v>
      </c>
      <c r="L467" s="40">
        <f t="shared" si="36"/>
        <v>0.3320809598836505</v>
      </c>
      <c r="M467" s="33" t="str">
        <f>VLOOKUP(C467,товар!$B$3:$D$435,3,FALSE)</f>
        <v>Хлебный Дом</v>
      </c>
      <c r="N467" s="67">
        <f t="shared" si="37"/>
        <v>281.73333333333335</v>
      </c>
      <c r="O467" s="54" t="e">
        <f>VLOOKUP(I467,клиенты!B$419:$H462,5,FALSE)</f>
        <v>#N/A</v>
      </c>
      <c r="P467" t="e">
        <f t="shared" si="35"/>
        <v>#N/A</v>
      </c>
      <c r="Q467" s="72" t="str">
        <f>VLOOKUP(I467,клиенты!$B$3:$J$419,7,FALSE)</f>
        <v>Россия</v>
      </c>
    </row>
    <row r="468" spans="2:17" ht="16.5" thickTop="1" thickBot="1" x14ac:dyDescent="0.3">
      <c r="B468" s="43">
        <v>479</v>
      </c>
      <c r="C468" s="20">
        <v>494</v>
      </c>
      <c r="D468" s="20">
        <v>216</v>
      </c>
      <c r="E468" s="20">
        <v>3</v>
      </c>
      <c r="F468" s="20">
        <v>648</v>
      </c>
      <c r="G468" s="51">
        <v>45009</v>
      </c>
      <c r="H468" s="20" t="s">
        <v>25</v>
      </c>
      <c r="I468" s="20">
        <v>9</v>
      </c>
      <c r="J468" s="38" t="str">
        <f>VLOOKUP(C468,товар!$B$3:$D$435,2,FALSE)</f>
        <v>Сыр</v>
      </c>
      <c r="K468" s="112">
        <f t="shared" si="34"/>
        <v>262.69444444444446</v>
      </c>
      <c r="L468" s="40">
        <f t="shared" si="36"/>
        <v>-0.17775192978745902</v>
      </c>
      <c r="M468" s="39" t="str">
        <f>VLOOKUP(C468,товар!$B$3:$D$435,3,FALSE)</f>
        <v>Сырная долина</v>
      </c>
      <c r="N468" s="67">
        <f t="shared" si="37"/>
        <v>272.625</v>
      </c>
      <c r="O468" s="54" t="e">
        <f>VLOOKUP(I468,клиенты!B$419:$H463,5,FALSE)</f>
        <v>#N/A</v>
      </c>
      <c r="P468" t="e">
        <f t="shared" si="35"/>
        <v>#N/A</v>
      </c>
      <c r="Q468" s="72" t="str">
        <f>VLOOKUP(I468,клиенты!$B$3:$J$419,7,FALSE)</f>
        <v>Россия</v>
      </c>
    </row>
    <row r="469" spans="2:17" ht="16.5" thickTop="1" thickBot="1" x14ac:dyDescent="0.3">
      <c r="B469" s="44">
        <v>480</v>
      </c>
      <c r="C469" s="22">
        <v>458</v>
      </c>
      <c r="D469" s="22">
        <v>469</v>
      </c>
      <c r="E469" s="22">
        <v>4</v>
      </c>
      <c r="F469" s="22">
        <v>1876</v>
      </c>
      <c r="G469" s="52">
        <v>45411</v>
      </c>
      <c r="H469" s="22" t="s">
        <v>20</v>
      </c>
      <c r="I469" s="22">
        <v>51</v>
      </c>
      <c r="J469" s="37" t="str">
        <f>VLOOKUP(C469,товар!$B$3:$D$435,2,FALSE)</f>
        <v>Макароны</v>
      </c>
      <c r="K469" s="112">
        <f t="shared" si="34"/>
        <v>286.71428571428572</v>
      </c>
      <c r="L469" s="40">
        <f t="shared" si="36"/>
        <v>0.63577478824115596</v>
      </c>
      <c r="M469" s="33" t="str">
        <f>VLOOKUP(C469,товар!$B$3:$D$435,3,FALSE)</f>
        <v>Борилла</v>
      </c>
      <c r="N469" s="67">
        <f t="shared" si="37"/>
        <v>240.88888888888889</v>
      </c>
      <c r="O469" s="54" t="e">
        <f>VLOOKUP(I469,клиенты!B$419:$H464,5,FALSE)</f>
        <v>#N/A</v>
      </c>
      <c r="P469" t="e">
        <f t="shared" si="35"/>
        <v>#N/A</v>
      </c>
      <c r="Q469" s="72" t="str">
        <f>VLOOKUP(I469,клиенты!$B$3:$J$419,7,FALSE)</f>
        <v>Россия</v>
      </c>
    </row>
    <row r="470" spans="2:17" ht="16.5" thickTop="1" thickBot="1" x14ac:dyDescent="0.3">
      <c r="B470" s="43">
        <v>481</v>
      </c>
      <c r="C470" s="20">
        <v>193</v>
      </c>
      <c r="D470" s="20">
        <v>94</v>
      </c>
      <c r="E470" s="20">
        <v>3</v>
      </c>
      <c r="F470" s="20">
        <v>282</v>
      </c>
      <c r="G470" s="51">
        <v>45106</v>
      </c>
      <c r="H470" s="20" t="s">
        <v>10</v>
      </c>
      <c r="I470" s="20">
        <v>370</v>
      </c>
      <c r="J470" s="38" t="str">
        <f>VLOOKUP(C470,товар!$B$3:$D$435,2,FALSE)</f>
        <v>Соль</v>
      </c>
      <c r="K470" s="112">
        <f t="shared" si="34"/>
        <v>268</v>
      </c>
      <c r="L470" s="40">
        <f t="shared" si="36"/>
        <v>-0.64925373134328357</v>
      </c>
      <c r="M470" s="39" t="str">
        <f>VLOOKUP(C470,товар!$B$3:$D$435,3,FALSE)</f>
        <v>Салта</v>
      </c>
      <c r="N470" s="67">
        <f t="shared" si="37"/>
        <v>273.7</v>
      </c>
      <c r="O470" s="54" t="e">
        <f>VLOOKUP(I470,клиенты!B$419:$H465,5,FALSE)</f>
        <v>#N/A</v>
      </c>
      <c r="P470" t="e">
        <f t="shared" si="35"/>
        <v>#N/A</v>
      </c>
      <c r="Q470" s="72" t="str">
        <f>VLOOKUP(I470,клиенты!$B$3:$J$419,7,FALSE)</f>
        <v>Узбекистан</v>
      </c>
    </row>
    <row r="471" spans="2:17" ht="16.5" thickTop="1" thickBot="1" x14ac:dyDescent="0.3">
      <c r="B471" s="44">
        <v>482</v>
      </c>
      <c r="C471" s="22">
        <v>450</v>
      </c>
      <c r="D471" s="22">
        <v>494</v>
      </c>
      <c r="E471" s="22">
        <v>4</v>
      </c>
      <c r="F471" s="22">
        <v>1976</v>
      </c>
      <c r="G471" s="52">
        <v>45004</v>
      </c>
      <c r="H471" s="22" t="s">
        <v>23</v>
      </c>
      <c r="I471" s="22">
        <v>17</v>
      </c>
      <c r="J471" s="37" t="str">
        <f>VLOOKUP(C471,товар!$B$3:$D$435,2,FALSE)</f>
        <v>Хлеб</v>
      </c>
      <c r="K471" s="112">
        <f t="shared" si="34"/>
        <v>257.93103448275861</v>
      </c>
      <c r="L471" s="40">
        <f t="shared" si="36"/>
        <v>0.91524064171122999</v>
      </c>
      <c r="M471" s="33" t="str">
        <f>VLOOKUP(C471,товар!$B$3:$D$435,3,FALSE)</f>
        <v>Хлебный Дом</v>
      </c>
      <c r="N471" s="67">
        <f t="shared" si="37"/>
        <v>281.73333333333335</v>
      </c>
      <c r="O471" s="54" t="e">
        <f>VLOOKUP(I471,клиенты!B$419:$H466,5,FALSE)</f>
        <v>#N/A</v>
      </c>
      <c r="P471" t="e">
        <f t="shared" si="35"/>
        <v>#N/A</v>
      </c>
      <c r="Q471" s="72" t="str">
        <f>VLOOKUP(I471,клиенты!$B$3:$J$419,7,FALSE)</f>
        <v>Россия</v>
      </c>
    </row>
    <row r="472" spans="2:17" ht="16.5" thickTop="1" thickBot="1" x14ac:dyDescent="0.3">
      <c r="B472" s="43">
        <v>483</v>
      </c>
      <c r="C472" s="20">
        <v>334</v>
      </c>
      <c r="D472" s="20">
        <v>309</v>
      </c>
      <c r="E472" s="20">
        <v>5</v>
      </c>
      <c r="F472" s="20">
        <v>1545</v>
      </c>
      <c r="G472" s="51">
        <v>45003</v>
      </c>
      <c r="H472" s="20" t="s">
        <v>15</v>
      </c>
      <c r="I472" s="20">
        <v>39</v>
      </c>
      <c r="J472" s="38" t="str">
        <f>VLOOKUP(C472,товар!$B$3:$D$435,2,FALSE)</f>
        <v>Молоко</v>
      </c>
      <c r="K472" s="112">
        <f t="shared" si="34"/>
        <v>250.0625</v>
      </c>
      <c r="L472" s="40">
        <f t="shared" si="36"/>
        <v>0.23569107723069238</v>
      </c>
      <c r="M472" s="39" t="str">
        <f>VLOOKUP(C472,товар!$B$3:$D$435,3,FALSE)</f>
        <v>Домик в деревне</v>
      </c>
      <c r="N472" s="67">
        <f t="shared" si="37"/>
        <v>274.77777777777777</v>
      </c>
      <c r="O472" s="54" t="e">
        <f>VLOOKUP(I472,клиенты!B$419:$H467,5,FALSE)</f>
        <v>#N/A</v>
      </c>
      <c r="P472" t="e">
        <f t="shared" si="35"/>
        <v>#N/A</v>
      </c>
      <c r="Q472" s="72" t="str">
        <f>VLOOKUP(I472,клиенты!$B$3:$J$419,7,FALSE)</f>
        <v>Таджикистан</v>
      </c>
    </row>
    <row r="473" spans="2:17" ht="16.5" thickTop="1" thickBot="1" x14ac:dyDescent="0.3">
      <c r="B473" s="44">
        <v>484</v>
      </c>
      <c r="C473" s="22">
        <v>115</v>
      </c>
      <c r="D473" s="22">
        <v>118</v>
      </c>
      <c r="E473" s="22">
        <v>1</v>
      </c>
      <c r="F473" s="22">
        <v>118</v>
      </c>
      <c r="G473" s="52">
        <v>45327</v>
      </c>
      <c r="H473" s="22" t="s">
        <v>9</v>
      </c>
      <c r="I473" s="22">
        <v>481</v>
      </c>
      <c r="J473" s="37" t="str">
        <f>VLOOKUP(C473,товар!$B$3:$D$435,2,FALSE)</f>
        <v>Сыр</v>
      </c>
      <c r="K473" s="112">
        <f t="shared" si="34"/>
        <v>272.19444444444446</v>
      </c>
      <c r="L473" s="40">
        <f t="shared" si="36"/>
        <v>-0.56648637616083275</v>
      </c>
      <c r="M473" s="33" t="str">
        <f>VLOOKUP(C473,товар!$B$3:$D$435,3,FALSE)</f>
        <v>President</v>
      </c>
      <c r="N473" s="67">
        <f t="shared" si="37"/>
        <v>238.72222222222223</v>
      </c>
      <c r="O473" s="54" t="e">
        <f>VLOOKUP(I473,клиенты!B$419:$H468,5,FALSE)</f>
        <v>#N/A</v>
      </c>
      <c r="P473" t="e">
        <f t="shared" si="35"/>
        <v>#N/A</v>
      </c>
      <c r="Q473" s="72" t="str">
        <f>VLOOKUP(I473,клиенты!$B$3:$J$419,7,FALSE)</f>
        <v>Россия</v>
      </c>
    </row>
    <row r="474" spans="2:17" ht="16.5" thickTop="1" thickBot="1" x14ac:dyDescent="0.3">
      <c r="B474" s="43">
        <v>485</v>
      </c>
      <c r="C474" s="20">
        <v>163</v>
      </c>
      <c r="D474" s="20">
        <v>344</v>
      </c>
      <c r="E474" s="20">
        <v>1</v>
      </c>
      <c r="F474" s="20">
        <v>344</v>
      </c>
      <c r="G474" s="51">
        <v>45188</v>
      </c>
      <c r="H474" s="20" t="s">
        <v>10</v>
      </c>
      <c r="I474" s="20">
        <v>363</v>
      </c>
      <c r="J474" s="38" t="str">
        <f>VLOOKUP(C474,товар!$B$3:$D$435,2,FALSE)</f>
        <v>Соль</v>
      </c>
      <c r="K474" s="112">
        <f t="shared" si="34"/>
        <v>343.40740740740739</v>
      </c>
      <c r="L474" s="40">
        <f t="shared" si="36"/>
        <v>1.7256255392579245E-3</v>
      </c>
      <c r="M474" s="39" t="str">
        <f>VLOOKUP(C474,товар!$B$3:$D$435,3,FALSE)</f>
        <v>Экстра</v>
      </c>
      <c r="N474" s="67">
        <f t="shared" si="37"/>
        <v>337.58333333333331</v>
      </c>
      <c r="O474" s="54" t="e">
        <f>VLOOKUP(I474,клиенты!B$419:$H469,5,FALSE)</f>
        <v>#N/A</v>
      </c>
      <c r="P474" t="e">
        <f t="shared" si="35"/>
        <v>#N/A</v>
      </c>
      <c r="Q474" s="72" t="str">
        <f>VLOOKUP(I474,клиенты!$B$3:$J$419,7,FALSE)</f>
        <v>Таджикистан</v>
      </c>
    </row>
    <row r="475" spans="2:17" ht="16.5" thickTop="1" thickBot="1" x14ac:dyDescent="0.3">
      <c r="B475" s="44">
        <v>486</v>
      </c>
      <c r="C475" s="22">
        <v>321</v>
      </c>
      <c r="D475" s="22">
        <v>322</v>
      </c>
      <c r="E475" s="22">
        <v>3</v>
      </c>
      <c r="F475" s="22">
        <v>966</v>
      </c>
      <c r="G475" s="52">
        <v>45094</v>
      </c>
      <c r="H475" s="22" t="s">
        <v>14</v>
      </c>
      <c r="I475" s="22">
        <v>328</v>
      </c>
      <c r="J475" s="37" t="str">
        <f>VLOOKUP(C475,товар!$B$3:$D$435,2,FALSE)</f>
        <v>Мясо</v>
      </c>
      <c r="K475" s="112">
        <f t="shared" si="34"/>
        <v>255.08571428571429</v>
      </c>
      <c r="L475" s="40">
        <f t="shared" si="36"/>
        <v>0.26232078853046592</v>
      </c>
      <c r="M475" s="33" t="str">
        <f>VLOOKUP(C475,товар!$B$3:$D$435,3,FALSE)</f>
        <v>Сава</v>
      </c>
      <c r="N475" s="67">
        <f t="shared" si="37"/>
        <v>217.46666666666667</v>
      </c>
      <c r="O475" s="54" t="e">
        <f>VLOOKUP(I475,клиенты!B$419:$H470,5,FALSE)</f>
        <v>#N/A</v>
      </c>
      <c r="P475" t="e">
        <f t="shared" si="35"/>
        <v>#N/A</v>
      </c>
      <c r="Q475" s="72" t="str">
        <f>VLOOKUP(I475,клиенты!$B$3:$J$419,7,FALSE)</f>
        <v>Узбекистан</v>
      </c>
    </row>
    <row r="476" spans="2:17" ht="16.5" thickTop="1" thickBot="1" x14ac:dyDescent="0.3">
      <c r="B476" s="43">
        <v>487</v>
      </c>
      <c r="C476" s="20">
        <v>129</v>
      </c>
      <c r="D476" s="20">
        <v>328</v>
      </c>
      <c r="E476" s="20">
        <v>4</v>
      </c>
      <c r="F476" s="20">
        <v>1312</v>
      </c>
      <c r="G476" s="51">
        <v>45304</v>
      </c>
      <c r="H476" s="20" t="s">
        <v>11</v>
      </c>
      <c r="I476" s="20">
        <v>127</v>
      </c>
      <c r="J476" s="38" t="str">
        <f>VLOOKUP(C476,товар!$B$3:$D$435,2,FALSE)</f>
        <v>Мясо</v>
      </c>
      <c r="K476" s="112">
        <f t="shared" si="34"/>
        <v>261.45714285714286</v>
      </c>
      <c r="L476" s="40">
        <f t="shared" si="36"/>
        <v>0.25450770407605727</v>
      </c>
      <c r="M476" s="39" t="str">
        <f>VLOOKUP(C476,товар!$B$3:$D$435,3,FALSE)</f>
        <v>Агрокомплекс</v>
      </c>
      <c r="N476" s="67">
        <f t="shared" si="37"/>
        <v>311.2</v>
      </c>
      <c r="O476" s="54" t="e">
        <f>VLOOKUP(I476,клиенты!B$419:$H471,5,FALSE)</f>
        <v>#N/A</v>
      </c>
      <c r="P476" t="e">
        <f t="shared" si="35"/>
        <v>#N/A</v>
      </c>
      <c r="Q476" s="72" t="str">
        <f>VLOOKUP(I476,клиенты!$B$3:$J$419,7,FALSE)</f>
        <v>Украина</v>
      </c>
    </row>
    <row r="477" spans="2:17" ht="16.5" thickTop="1" thickBot="1" x14ac:dyDescent="0.3">
      <c r="B477" s="44">
        <v>488</v>
      </c>
      <c r="C477" s="22">
        <v>12</v>
      </c>
      <c r="D477" s="22">
        <v>357</v>
      </c>
      <c r="E477" s="22">
        <v>1</v>
      </c>
      <c r="F477" s="22">
        <v>357</v>
      </c>
      <c r="G477" s="52">
        <v>45369</v>
      </c>
      <c r="H477" s="22" t="s">
        <v>10</v>
      </c>
      <c r="I477" s="22">
        <v>221</v>
      </c>
      <c r="J477" s="37" t="str">
        <f>VLOOKUP(C477,товар!$B$3:$D$435,2,FALSE)</f>
        <v>Макароны</v>
      </c>
      <c r="K477" s="112">
        <f t="shared" si="34"/>
        <v>271.22857142857146</v>
      </c>
      <c r="L477" s="40">
        <f t="shared" si="36"/>
        <v>0.31623301379964164</v>
      </c>
      <c r="M477" s="33" t="str">
        <f>VLOOKUP(C477,товар!$B$3:$D$435,3,FALSE)</f>
        <v>Макфа</v>
      </c>
      <c r="N477" s="67">
        <f t="shared" si="37"/>
        <v>329.27272727272725</v>
      </c>
      <c r="O477" s="54" t="e">
        <f>VLOOKUP(I477,клиенты!B$419:$H472,5,FALSE)</f>
        <v>#N/A</v>
      </c>
      <c r="P477" t="e">
        <f t="shared" si="35"/>
        <v>#N/A</v>
      </c>
      <c r="Q477" s="72" t="str">
        <f>VLOOKUP(I477,клиенты!$B$3:$J$419,7,FALSE)</f>
        <v>Россия</v>
      </c>
    </row>
    <row r="478" spans="2:17" ht="16.5" thickTop="1" thickBot="1" x14ac:dyDescent="0.3">
      <c r="B478" s="43">
        <v>489</v>
      </c>
      <c r="C478" s="20">
        <v>104</v>
      </c>
      <c r="D478" s="20">
        <v>276</v>
      </c>
      <c r="E478" s="20">
        <v>2</v>
      </c>
      <c r="F478" s="20">
        <v>552</v>
      </c>
      <c r="G478" s="51">
        <v>45372</v>
      </c>
      <c r="H478" s="20" t="s">
        <v>14</v>
      </c>
      <c r="I478" s="20">
        <v>134</v>
      </c>
      <c r="J478" s="38" t="str">
        <f>VLOOKUP(C478,товар!$B$3:$D$435,2,FALSE)</f>
        <v>Йогурт</v>
      </c>
      <c r="K478" s="112">
        <f t="shared" si="34"/>
        <v>266.92</v>
      </c>
      <c r="L478" s="40">
        <f t="shared" si="36"/>
        <v>3.4017683200959103E-2</v>
      </c>
      <c r="M478" s="39" t="str">
        <f>VLOOKUP(C478,товар!$B$3:$D$435,3,FALSE)</f>
        <v>Ростагроэкспорт</v>
      </c>
      <c r="N478" s="67">
        <f t="shared" si="37"/>
        <v>249.09090909090909</v>
      </c>
      <c r="O478" s="54" t="e">
        <f>VLOOKUP(I478,клиенты!B$419:$H473,5,FALSE)</f>
        <v>#N/A</v>
      </c>
      <c r="P478" t="e">
        <f t="shared" si="35"/>
        <v>#N/A</v>
      </c>
      <c r="Q478" s="72" t="str">
        <f>VLOOKUP(I478,клиенты!$B$3:$J$419,7,FALSE)</f>
        <v>Россия</v>
      </c>
    </row>
    <row r="479" spans="2:17" ht="16.5" thickTop="1" thickBot="1" x14ac:dyDescent="0.3">
      <c r="B479" s="44">
        <v>490</v>
      </c>
      <c r="C479" s="22">
        <v>61</v>
      </c>
      <c r="D479" s="22">
        <v>170</v>
      </c>
      <c r="E479" s="22">
        <v>2</v>
      </c>
      <c r="F479" s="22">
        <v>340</v>
      </c>
      <c r="G479" s="52">
        <v>45292</v>
      </c>
      <c r="H479" s="22" t="s">
        <v>11</v>
      </c>
      <c r="I479" s="22">
        <v>374</v>
      </c>
      <c r="J479" s="37" t="str">
        <f>VLOOKUP(C479,товар!$B$3:$D$435,2,FALSE)</f>
        <v>Йогурт</v>
      </c>
      <c r="K479" s="112">
        <f t="shared" si="34"/>
        <v>311.36</v>
      </c>
      <c r="L479" s="40">
        <f t="shared" si="36"/>
        <v>-0.45400822199383351</v>
      </c>
      <c r="M479" s="33" t="str">
        <f>VLOOKUP(C479,товар!$B$3:$D$435,3,FALSE)</f>
        <v>Эрманн</v>
      </c>
      <c r="N479" s="67">
        <f t="shared" si="37"/>
        <v>258.4736842105263</v>
      </c>
      <c r="O479" s="54" t="e">
        <f>VLOOKUP(I479,клиенты!B$419:$H474,5,FALSE)</f>
        <v>#N/A</v>
      </c>
      <c r="P479" t="e">
        <f t="shared" si="35"/>
        <v>#N/A</v>
      </c>
      <c r="Q479" s="72" t="str">
        <f>VLOOKUP(I479,клиенты!$B$3:$J$419,7,FALSE)</f>
        <v>Украина</v>
      </c>
    </row>
    <row r="480" spans="2:17" ht="16.5" thickTop="1" thickBot="1" x14ac:dyDescent="0.3">
      <c r="B480" s="43">
        <v>491</v>
      </c>
      <c r="C480" s="20">
        <v>202</v>
      </c>
      <c r="D480" s="20">
        <v>89</v>
      </c>
      <c r="E480" s="20">
        <v>1</v>
      </c>
      <c r="F480" s="20">
        <v>89</v>
      </c>
      <c r="G480" s="51">
        <v>45389</v>
      </c>
      <c r="H480" s="20" t="s">
        <v>8</v>
      </c>
      <c r="I480" s="20">
        <v>441</v>
      </c>
      <c r="J480" s="38" t="str">
        <f>VLOOKUP(C480,товар!$B$3:$D$435,2,FALSE)</f>
        <v>Овощи</v>
      </c>
      <c r="K480" s="112">
        <f t="shared" si="34"/>
        <v>271.10000000000002</v>
      </c>
      <c r="L480" s="40">
        <f t="shared" si="36"/>
        <v>-0.67170785687938039</v>
      </c>
      <c r="M480" s="39" t="str">
        <f>VLOOKUP(C480,товар!$B$3:$D$435,3,FALSE)</f>
        <v>Овощной ряд</v>
      </c>
      <c r="N480" s="67">
        <f t="shared" si="37"/>
        <v>303.8235294117647</v>
      </c>
      <c r="O480" s="54" t="e">
        <f>VLOOKUP(I480,клиенты!B$419:$H475,5,FALSE)</f>
        <v>#N/A</v>
      </c>
      <c r="P480" t="e">
        <f t="shared" si="35"/>
        <v>#N/A</v>
      </c>
      <c r="Q480" s="72" t="str">
        <f>VLOOKUP(I480,клиенты!$B$3:$J$419,7,FALSE)</f>
        <v>Таджикистан</v>
      </c>
    </row>
    <row r="481" spans="2:17" ht="16.5" thickTop="1" thickBot="1" x14ac:dyDescent="0.3">
      <c r="B481" s="44">
        <v>492</v>
      </c>
      <c r="C481" s="22">
        <v>464</v>
      </c>
      <c r="D481" s="22">
        <v>134</v>
      </c>
      <c r="E481" s="22">
        <v>1</v>
      </c>
      <c r="F481" s="22">
        <v>134</v>
      </c>
      <c r="G481" s="52">
        <v>45078</v>
      </c>
      <c r="H481" s="22" t="s">
        <v>8</v>
      </c>
      <c r="I481" s="22">
        <v>220</v>
      </c>
      <c r="J481" s="37" t="str">
        <f>VLOOKUP(C481,товар!$B$3:$D$435,2,FALSE)</f>
        <v>Сыр</v>
      </c>
      <c r="K481" s="112">
        <f t="shared" si="34"/>
        <v>318.16666666666669</v>
      </c>
      <c r="L481" s="40">
        <f t="shared" si="36"/>
        <v>-0.57883708748035623</v>
      </c>
      <c r="M481" s="33" t="str">
        <f>VLOOKUP(C481,товар!$B$3:$D$435,3,FALSE)</f>
        <v>Сырная долина</v>
      </c>
      <c r="N481" s="67">
        <f t="shared" si="37"/>
        <v>272.625</v>
      </c>
      <c r="O481" s="54" t="e">
        <f>VLOOKUP(I481,клиенты!B$419:$H476,5,FALSE)</f>
        <v>#N/A</v>
      </c>
      <c r="P481" t="e">
        <f t="shared" si="35"/>
        <v>#N/A</v>
      </c>
      <c r="Q481" s="72" t="str">
        <f>VLOOKUP(I481,клиенты!$B$3:$J$419,7,FALSE)</f>
        <v>Украина</v>
      </c>
    </row>
    <row r="482" spans="2:17" ht="16.5" thickTop="1" thickBot="1" x14ac:dyDescent="0.3">
      <c r="B482" s="43">
        <v>493</v>
      </c>
      <c r="C482" s="20">
        <v>335</v>
      </c>
      <c r="D482" s="20">
        <v>436</v>
      </c>
      <c r="E482" s="20">
        <v>1</v>
      </c>
      <c r="F482" s="20">
        <v>436</v>
      </c>
      <c r="G482" s="51">
        <v>45407</v>
      </c>
      <c r="H482" s="20" t="s">
        <v>14</v>
      </c>
      <c r="I482" s="20">
        <v>235</v>
      </c>
      <c r="J482" s="38" t="str">
        <f>VLOOKUP(C482,товар!$B$3:$D$435,2,FALSE)</f>
        <v>Хлеб</v>
      </c>
      <c r="K482" s="112">
        <f t="shared" si="34"/>
        <v>283.78571428571428</v>
      </c>
      <c r="L482" s="40">
        <f t="shared" si="36"/>
        <v>0.53637050088094651</v>
      </c>
      <c r="M482" s="39" t="str">
        <f>VLOOKUP(C482,товар!$B$3:$D$435,3,FALSE)</f>
        <v>Каравай</v>
      </c>
      <c r="N482" s="67">
        <f t="shared" si="37"/>
        <v>331.16666666666669</v>
      </c>
      <c r="O482" s="54" t="e">
        <f>VLOOKUP(I482,клиенты!B$419:$H477,5,FALSE)</f>
        <v>#N/A</v>
      </c>
      <c r="P482" t="e">
        <f t="shared" si="35"/>
        <v>#N/A</v>
      </c>
      <c r="Q482" s="72" t="str">
        <f>VLOOKUP(I482,клиенты!$B$3:$J$419,7,FALSE)</f>
        <v>Беларусь</v>
      </c>
    </row>
    <row r="483" spans="2:17" ht="16.5" thickTop="1" thickBot="1" x14ac:dyDescent="0.3">
      <c r="B483" s="44">
        <v>494</v>
      </c>
      <c r="C483" s="22">
        <v>15</v>
      </c>
      <c r="D483" s="22">
        <v>318</v>
      </c>
      <c r="E483" s="22">
        <v>5</v>
      </c>
      <c r="F483" s="22">
        <v>1590</v>
      </c>
      <c r="G483" s="52">
        <v>44982</v>
      </c>
      <c r="H483" s="22" t="s">
        <v>26</v>
      </c>
      <c r="I483" s="22">
        <v>323</v>
      </c>
      <c r="J483" s="37" t="str">
        <f>VLOOKUP(C483,товар!$B$3:$D$435,2,FALSE)</f>
        <v>Сахар</v>
      </c>
      <c r="K483" s="112">
        <f t="shared" si="34"/>
        <v>282.95999999999998</v>
      </c>
      <c r="L483" s="40">
        <f t="shared" si="36"/>
        <v>0.12383375742154379</v>
      </c>
      <c r="M483" s="33" t="str">
        <f>VLOOKUP(C483,товар!$B$3:$D$435,3,FALSE)</f>
        <v>Агросахар</v>
      </c>
      <c r="N483" s="67">
        <f t="shared" si="37"/>
        <v>215.85714285714286</v>
      </c>
      <c r="O483" s="54" t="e">
        <f>VLOOKUP(I483,клиенты!B$419:$H478,5,FALSE)</f>
        <v>#N/A</v>
      </c>
      <c r="P483" t="e">
        <f t="shared" si="35"/>
        <v>#N/A</v>
      </c>
      <c r="Q483" s="72" t="str">
        <f>VLOOKUP(I483,клиенты!$B$3:$J$419,7,FALSE)</f>
        <v>Россия</v>
      </c>
    </row>
    <row r="484" spans="2:17" ht="16.5" thickTop="1" thickBot="1" x14ac:dyDescent="0.3">
      <c r="B484" s="43">
        <v>495</v>
      </c>
      <c r="C484" s="20">
        <v>441</v>
      </c>
      <c r="D484" s="20">
        <v>183</v>
      </c>
      <c r="E484" s="20">
        <v>1</v>
      </c>
      <c r="F484" s="20">
        <v>183</v>
      </c>
      <c r="G484" s="51">
        <v>45235</v>
      </c>
      <c r="H484" s="20" t="s">
        <v>14</v>
      </c>
      <c r="I484" s="20">
        <v>296</v>
      </c>
      <c r="J484" s="38" t="str">
        <f>VLOOKUP(C484,товар!$B$3:$D$435,2,FALSE)</f>
        <v>Чай</v>
      </c>
      <c r="K484" s="112">
        <f t="shared" si="34"/>
        <v>241.34285714285716</v>
      </c>
      <c r="L484" s="40">
        <f t="shared" si="36"/>
        <v>-0.24174263051971123</v>
      </c>
      <c r="M484" s="39" t="str">
        <f>VLOOKUP(C484,товар!$B$3:$D$435,3,FALSE)</f>
        <v>Lipton</v>
      </c>
      <c r="N484" s="67">
        <f t="shared" si="37"/>
        <v>267.22222222222223</v>
      </c>
      <c r="O484" s="54" t="e">
        <f>VLOOKUP(I484,клиенты!B$419:$H479,5,FALSE)</f>
        <v>#N/A</v>
      </c>
      <c r="P484" t="e">
        <f t="shared" si="35"/>
        <v>#N/A</v>
      </c>
      <c r="Q484" s="72" t="str">
        <f>VLOOKUP(I484,клиенты!$B$3:$J$419,7,FALSE)</f>
        <v>Украина</v>
      </c>
    </row>
    <row r="485" spans="2:17" ht="16.5" thickTop="1" thickBot="1" x14ac:dyDescent="0.3">
      <c r="B485" s="44">
        <v>496</v>
      </c>
      <c r="C485" s="22">
        <v>149</v>
      </c>
      <c r="D485" s="22">
        <v>448</v>
      </c>
      <c r="E485" s="22">
        <v>2</v>
      </c>
      <c r="F485" s="22">
        <v>896</v>
      </c>
      <c r="G485" s="52">
        <v>45069</v>
      </c>
      <c r="H485" s="22" t="s">
        <v>16</v>
      </c>
      <c r="I485" s="22">
        <v>206</v>
      </c>
      <c r="J485" s="37" t="str">
        <f>VLOOKUP(C485,товар!$B$3:$D$435,2,FALSE)</f>
        <v>Конфеты</v>
      </c>
      <c r="K485" s="112">
        <f t="shared" si="34"/>
        <v>258.82142857142856</v>
      </c>
      <c r="L485" s="40">
        <f t="shared" si="36"/>
        <v>0.73092314060990771</v>
      </c>
      <c r="M485" s="33" t="str">
        <f>VLOOKUP(C485,товар!$B$3:$D$435,3,FALSE)</f>
        <v>Бабаевский</v>
      </c>
      <c r="N485" s="67">
        <f t="shared" si="37"/>
        <v>250.25925925925927</v>
      </c>
      <c r="O485" s="54" t="e">
        <f>VLOOKUP(I485,клиенты!B$419:$H480,5,FALSE)</f>
        <v>#N/A</v>
      </c>
      <c r="P485" t="e">
        <f t="shared" si="35"/>
        <v>#N/A</v>
      </c>
      <c r="Q485" s="72" t="str">
        <f>VLOOKUP(I485,клиенты!$B$3:$J$419,7,FALSE)</f>
        <v>Узбекистан</v>
      </c>
    </row>
    <row r="486" spans="2:17" ht="16.5" thickTop="1" thickBot="1" x14ac:dyDescent="0.3">
      <c r="B486" s="43">
        <v>497</v>
      </c>
      <c r="C486" s="20">
        <v>490</v>
      </c>
      <c r="D486" s="20">
        <v>58</v>
      </c>
      <c r="E486" s="20">
        <v>4</v>
      </c>
      <c r="F486" s="20">
        <v>232</v>
      </c>
      <c r="G486" s="51">
        <v>45216</v>
      </c>
      <c r="H486" s="20" t="s">
        <v>26</v>
      </c>
      <c r="I486" s="20">
        <v>255</v>
      </c>
      <c r="J486" s="38" t="str">
        <f>VLOOKUP(C486,товар!$B$3:$D$435,2,FALSE)</f>
        <v>Сыр</v>
      </c>
      <c r="K486" s="112">
        <f t="shared" si="34"/>
        <v>271.66666666666669</v>
      </c>
      <c r="L486" s="40">
        <f t="shared" si="36"/>
        <v>-0.78650306748466259</v>
      </c>
      <c r="M486" s="39" t="str">
        <f>VLOOKUP(C486,товар!$B$3:$D$435,3,FALSE)</f>
        <v>Сырная долина</v>
      </c>
      <c r="N486" s="67">
        <f t="shared" si="37"/>
        <v>272.625</v>
      </c>
      <c r="O486" s="54" t="e">
        <f>VLOOKUP(I486,клиенты!B$419:$H481,5,FALSE)</f>
        <v>#N/A</v>
      </c>
      <c r="P486" t="e">
        <f t="shared" si="35"/>
        <v>#N/A</v>
      </c>
      <c r="Q486" s="72" t="str">
        <f>VLOOKUP(I486,клиенты!$B$3:$J$419,7,FALSE)</f>
        <v>Узбекистан</v>
      </c>
    </row>
    <row r="487" spans="2:17" ht="16.5" thickTop="1" thickBot="1" x14ac:dyDescent="0.3">
      <c r="B487" s="44">
        <v>498</v>
      </c>
      <c r="C487" s="22">
        <v>90</v>
      </c>
      <c r="D487" s="22">
        <v>162</v>
      </c>
      <c r="E487" s="22">
        <v>3</v>
      </c>
      <c r="F487" s="22">
        <v>486</v>
      </c>
      <c r="G487" s="52">
        <v>45207</v>
      </c>
      <c r="H487" s="22" t="s">
        <v>14</v>
      </c>
      <c r="I487" s="22">
        <v>88</v>
      </c>
      <c r="J487" s="37" t="str">
        <f>VLOOKUP(C487,товар!$B$3:$D$435,2,FALSE)</f>
        <v>Кофе</v>
      </c>
      <c r="K487" s="112">
        <f t="shared" si="34"/>
        <v>303.375</v>
      </c>
      <c r="L487" s="40">
        <f t="shared" si="36"/>
        <v>-0.46600741656365885</v>
      </c>
      <c r="M487" s="33" t="str">
        <f>VLOOKUP(C487,товар!$B$3:$D$435,3,FALSE)</f>
        <v>Nescafe</v>
      </c>
      <c r="N487" s="67">
        <f t="shared" si="37"/>
        <v>256.89999999999998</v>
      </c>
      <c r="O487" s="54" t="e">
        <f>VLOOKUP(I487,клиенты!B$419:$H482,5,FALSE)</f>
        <v>#N/A</v>
      </c>
      <c r="P487" t="e">
        <f t="shared" si="35"/>
        <v>#N/A</v>
      </c>
      <c r="Q487" s="72" t="str">
        <f>VLOOKUP(I487,клиенты!$B$3:$J$419,7,FALSE)</f>
        <v>Россия</v>
      </c>
    </row>
    <row r="488" spans="2:17" ht="16.5" thickTop="1" thickBot="1" x14ac:dyDescent="0.3">
      <c r="B488" s="43">
        <v>499</v>
      </c>
      <c r="C488" s="20">
        <v>396</v>
      </c>
      <c r="D488" s="20">
        <v>482</v>
      </c>
      <c r="E488" s="20">
        <v>2</v>
      </c>
      <c r="F488" s="20">
        <v>964</v>
      </c>
      <c r="G488" s="51">
        <v>45408</v>
      </c>
      <c r="H488" s="20" t="s">
        <v>20</v>
      </c>
      <c r="I488" s="20">
        <v>362</v>
      </c>
      <c r="J488" s="38" t="str">
        <f>VLOOKUP(C488,товар!$B$3:$D$435,2,FALSE)</f>
        <v>Молоко</v>
      </c>
      <c r="K488" s="112">
        <f t="shared" si="34"/>
        <v>192.33333333333334</v>
      </c>
      <c r="L488" s="40">
        <f t="shared" si="36"/>
        <v>1.506065857885615</v>
      </c>
      <c r="M488" s="39" t="str">
        <f>VLOOKUP(C488,товар!$B$3:$D$435,3,FALSE)</f>
        <v>Домик в деревне</v>
      </c>
      <c r="N488" s="67">
        <f t="shared" si="37"/>
        <v>274.77777777777777</v>
      </c>
      <c r="O488" s="54" t="e">
        <f>VLOOKUP(I488,клиенты!B$419:$H483,5,FALSE)</f>
        <v>#N/A</v>
      </c>
      <c r="P488" t="e">
        <f t="shared" si="35"/>
        <v>#N/A</v>
      </c>
      <c r="Q488" s="72" t="str">
        <f>VLOOKUP(I488,клиенты!$B$3:$J$419,7,FALSE)</f>
        <v>Россия</v>
      </c>
    </row>
    <row r="489" spans="2:17" ht="16.5" thickTop="1" thickBot="1" x14ac:dyDescent="0.3">
      <c r="B489" s="44">
        <v>500</v>
      </c>
      <c r="C489" s="22">
        <v>323</v>
      </c>
      <c r="D489" s="22">
        <v>64</v>
      </c>
      <c r="E489" s="22">
        <v>4</v>
      </c>
      <c r="F489" s="22">
        <v>256</v>
      </c>
      <c r="G489" s="52">
        <v>45349</v>
      </c>
      <c r="H489" s="22" t="s">
        <v>9</v>
      </c>
      <c r="I489" s="22">
        <v>265</v>
      </c>
      <c r="J489" s="37" t="str">
        <f>VLOOKUP(C489,товар!$B$3:$D$435,2,FALSE)</f>
        <v>Рыба</v>
      </c>
      <c r="K489" s="112">
        <f t="shared" ref="K489:K552" si="38">IFERROR(AVERAGEIF($J$4:$J$989, J489, D489:D1488), "Ошибка")</f>
        <v>307.55555555555554</v>
      </c>
      <c r="L489" s="40">
        <f t="shared" si="36"/>
        <v>-0.79190751445086704</v>
      </c>
      <c r="M489" s="33" t="str">
        <f>VLOOKUP(C489,товар!$B$3:$D$435,3,FALSE)</f>
        <v>Меридиан</v>
      </c>
      <c r="N489" s="67">
        <f t="shared" si="37"/>
        <v>260.64705882352939</v>
      </c>
      <c r="O489" s="54" t="e">
        <f>VLOOKUP(I489,клиенты!B$419:$H484,5,FALSE)</f>
        <v>#N/A</v>
      </c>
      <c r="P489" t="e">
        <f t="shared" si="35"/>
        <v>#N/A</v>
      </c>
      <c r="Q489" s="72" t="str">
        <f>VLOOKUP(I489,клиенты!$B$3:$J$419,7,FALSE)</f>
        <v>Украина</v>
      </c>
    </row>
    <row r="490" spans="2:17" ht="16.5" thickTop="1" thickBot="1" x14ac:dyDescent="0.3">
      <c r="B490" s="43">
        <v>501</v>
      </c>
      <c r="C490" s="20">
        <v>451</v>
      </c>
      <c r="D490" s="20">
        <v>187</v>
      </c>
      <c r="E490" s="20">
        <v>4</v>
      </c>
      <c r="F490" s="20">
        <v>748</v>
      </c>
      <c r="G490" s="51">
        <v>45160</v>
      </c>
      <c r="H490" s="20" t="s">
        <v>19</v>
      </c>
      <c r="I490" s="20">
        <v>164</v>
      </c>
      <c r="J490" s="38" t="str">
        <f>VLOOKUP(C490,товар!$B$3:$D$435,2,FALSE)</f>
        <v>Рис</v>
      </c>
      <c r="K490" s="112">
        <f t="shared" si="38"/>
        <v>238.1904761904762</v>
      </c>
      <c r="L490" s="40">
        <f t="shared" si="36"/>
        <v>-0.21491403438624557</v>
      </c>
      <c r="M490" s="39" t="str">
        <f>VLOOKUP(C490,товар!$B$3:$D$435,3,FALSE)</f>
        <v>Белый Злат</v>
      </c>
      <c r="N490" s="67">
        <f t="shared" si="37"/>
        <v>269.70588235294116</v>
      </c>
      <c r="O490" s="54" t="e">
        <f>VLOOKUP(I490,клиенты!B$419:$H485,5,FALSE)</f>
        <v>#N/A</v>
      </c>
      <c r="P490" t="e">
        <f t="shared" si="35"/>
        <v>#N/A</v>
      </c>
      <c r="Q490" s="72" t="str">
        <f>VLOOKUP(I490,клиенты!$B$3:$J$419,7,FALSE)</f>
        <v>Украина</v>
      </c>
    </row>
    <row r="491" spans="2:17" ht="16.5" thickTop="1" thickBot="1" x14ac:dyDescent="0.3">
      <c r="B491" s="44">
        <v>502</v>
      </c>
      <c r="C491" s="22">
        <v>348</v>
      </c>
      <c r="D491" s="22">
        <v>461</v>
      </c>
      <c r="E491" s="22">
        <v>3</v>
      </c>
      <c r="F491" s="22">
        <v>1383</v>
      </c>
      <c r="G491" s="52">
        <v>45344</v>
      </c>
      <c r="H491" s="22" t="s">
        <v>18</v>
      </c>
      <c r="I491" s="22">
        <v>364</v>
      </c>
      <c r="J491" s="37" t="str">
        <f>VLOOKUP(C491,товар!$B$3:$D$435,2,FALSE)</f>
        <v>Чипсы</v>
      </c>
      <c r="K491" s="112">
        <f t="shared" si="38"/>
        <v>261.88888888888891</v>
      </c>
      <c r="L491" s="40">
        <f t="shared" si="36"/>
        <v>0.76028850233347467</v>
      </c>
      <c r="M491" s="33" t="str">
        <f>VLOOKUP(C491,товар!$B$3:$D$435,3,FALSE)</f>
        <v>Estrella</v>
      </c>
      <c r="N491" s="67">
        <f t="shared" si="37"/>
        <v>266.27272727272725</v>
      </c>
      <c r="O491" s="54" t="e">
        <f>VLOOKUP(I491,клиенты!B$419:$H486,5,FALSE)</f>
        <v>#N/A</v>
      </c>
      <c r="P491" t="e">
        <f t="shared" si="35"/>
        <v>#N/A</v>
      </c>
      <c r="Q491" s="72" t="str">
        <f>VLOOKUP(I491,клиенты!$B$3:$J$419,7,FALSE)</f>
        <v>Беларусь</v>
      </c>
    </row>
    <row r="492" spans="2:17" ht="16.5" thickTop="1" thickBot="1" x14ac:dyDescent="0.3">
      <c r="B492" s="43">
        <v>503</v>
      </c>
      <c r="C492" s="20">
        <v>111</v>
      </c>
      <c r="D492" s="20">
        <v>321</v>
      </c>
      <c r="E492" s="20">
        <v>5</v>
      </c>
      <c r="F492" s="20">
        <v>1605</v>
      </c>
      <c r="G492" s="51">
        <v>45131</v>
      </c>
      <c r="H492" s="20" t="s">
        <v>17</v>
      </c>
      <c r="I492" s="20">
        <v>19</v>
      </c>
      <c r="J492" s="38" t="str">
        <f>VLOOKUP(C492,товар!$B$3:$D$435,2,FALSE)</f>
        <v>Сахар</v>
      </c>
      <c r="K492" s="112">
        <f t="shared" si="38"/>
        <v>244.08333333333334</v>
      </c>
      <c r="L492" s="40">
        <f t="shared" si="36"/>
        <v>0.31512461590986685</v>
      </c>
      <c r="M492" s="39" t="str">
        <f>VLOOKUP(C492,товар!$B$3:$D$435,3,FALSE)</f>
        <v>Сладов</v>
      </c>
      <c r="N492" s="67">
        <f t="shared" si="37"/>
        <v>262.15384615384613</v>
      </c>
      <c r="O492" s="54" t="e">
        <f>VLOOKUP(I492,клиенты!B$419:$H487,5,FALSE)</f>
        <v>#N/A</v>
      </c>
      <c r="P492" t="e">
        <f t="shared" si="35"/>
        <v>#N/A</v>
      </c>
      <c r="Q492" s="72" t="str">
        <f>VLOOKUP(I492,клиенты!$B$3:$J$419,7,FALSE)</f>
        <v>Таджикистан</v>
      </c>
    </row>
    <row r="493" spans="2:17" ht="16.5" thickTop="1" thickBot="1" x14ac:dyDescent="0.3">
      <c r="B493" s="44">
        <v>504</v>
      </c>
      <c r="C493" s="22">
        <v>234</v>
      </c>
      <c r="D493" s="22">
        <v>244</v>
      </c>
      <c r="E493" s="22">
        <v>3</v>
      </c>
      <c r="F493" s="22">
        <v>732</v>
      </c>
      <c r="G493" s="52">
        <v>45081</v>
      </c>
      <c r="H493" s="22" t="s">
        <v>20</v>
      </c>
      <c r="I493" s="22">
        <v>453</v>
      </c>
      <c r="J493" s="37" t="str">
        <f>VLOOKUP(C493,товар!$B$3:$D$435,2,FALSE)</f>
        <v>Чай</v>
      </c>
      <c r="K493" s="112">
        <f t="shared" si="38"/>
        <v>270.5151515151515</v>
      </c>
      <c r="L493" s="40">
        <f t="shared" si="36"/>
        <v>-9.8017251036182307E-2</v>
      </c>
      <c r="M493" s="33" t="str">
        <f>VLOOKUP(C493,товар!$B$3:$D$435,3,FALSE)</f>
        <v>Greenfield</v>
      </c>
      <c r="N493" s="67">
        <f t="shared" si="37"/>
        <v>301.25</v>
      </c>
      <c r="O493" s="54" t="e">
        <f>VLOOKUP(I493,клиенты!B$419:$H488,5,FALSE)</f>
        <v>#N/A</v>
      </c>
      <c r="P493" t="e">
        <f t="shared" si="35"/>
        <v>#N/A</v>
      </c>
      <c r="Q493" s="72" t="str">
        <f>VLOOKUP(I493,клиенты!$B$3:$J$419,7,FALSE)</f>
        <v>Беларусь</v>
      </c>
    </row>
    <row r="494" spans="2:17" ht="16.5" thickTop="1" thickBot="1" x14ac:dyDescent="0.3">
      <c r="B494" s="43">
        <v>505</v>
      </c>
      <c r="C494" s="20">
        <v>336</v>
      </c>
      <c r="D494" s="20">
        <v>416</v>
      </c>
      <c r="E494" s="20">
        <v>2</v>
      </c>
      <c r="F494" s="20">
        <v>832</v>
      </c>
      <c r="G494" s="51">
        <v>45173</v>
      </c>
      <c r="H494" s="20" t="s">
        <v>12</v>
      </c>
      <c r="I494" s="20">
        <v>335</v>
      </c>
      <c r="J494" s="38" t="str">
        <f>VLOOKUP(C494,товар!$B$3:$D$435,2,FALSE)</f>
        <v>Чипсы</v>
      </c>
      <c r="K494" s="112">
        <f t="shared" si="38"/>
        <v>230.66666666666666</v>
      </c>
      <c r="L494" s="40">
        <f t="shared" si="36"/>
        <v>0.80346820809248554</v>
      </c>
      <c r="M494" s="39" t="str">
        <f>VLOOKUP(C494,товар!$B$3:$D$435,3,FALSE)</f>
        <v>Estrella</v>
      </c>
      <c r="N494" s="67">
        <f t="shared" si="37"/>
        <v>266.27272727272725</v>
      </c>
      <c r="O494" s="54" t="e">
        <f>VLOOKUP(I494,клиенты!B$419:$H489,5,FALSE)</f>
        <v>#N/A</v>
      </c>
      <c r="P494" t="e">
        <f t="shared" si="35"/>
        <v>#N/A</v>
      </c>
      <c r="Q494" s="72" t="str">
        <f>VLOOKUP(I494,клиенты!$B$3:$J$419,7,FALSE)</f>
        <v>Таджикистан</v>
      </c>
    </row>
    <row r="495" spans="2:17" ht="16.5" thickTop="1" thickBot="1" x14ac:dyDescent="0.3">
      <c r="B495" s="44">
        <v>506</v>
      </c>
      <c r="C495" s="22">
        <v>441</v>
      </c>
      <c r="D495" s="22">
        <v>293</v>
      </c>
      <c r="E495" s="22">
        <v>3</v>
      </c>
      <c r="F495" s="22">
        <v>879</v>
      </c>
      <c r="G495" s="52">
        <v>45274</v>
      </c>
      <c r="H495" s="22" t="s">
        <v>24</v>
      </c>
      <c r="I495" s="22">
        <v>136</v>
      </c>
      <c r="J495" s="37" t="str">
        <f>VLOOKUP(C495,товар!$B$3:$D$435,2,FALSE)</f>
        <v>Чай</v>
      </c>
      <c r="K495" s="112">
        <f t="shared" si="38"/>
        <v>259.5151515151515</v>
      </c>
      <c r="L495" s="40">
        <f t="shared" si="36"/>
        <v>0.12902849135917793</v>
      </c>
      <c r="M495" s="33" t="str">
        <f>VLOOKUP(C495,товар!$B$3:$D$435,3,FALSE)</f>
        <v>Lipton</v>
      </c>
      <c r="N495" s="67">
        <f t="shared" si="37"/>
        <v>267.22222222222223</v>
      </c>
      <c r="O495" s="54" t="e">
        <f>VLOOKUP(I495,клиенты!B$419:$H490,5,FALSE)</f>
        <v>#N/A</v>
      </c>
      <c r="P495" t="e">
        <f t="shared" si="35"/>
        <v>#N/A</v>
      </c>
      <c r="Q495" s="72" t="str">
        <f>VLOOKUP(I495,клиенты!$B$3:$J$419,7,FALSE)</f>
        <v>Беларусь</v>
      </c>
    </row>
    <row r="496" spans="2:17" ht="16.5" thickTop="1" thickBot="1" x14ac:dyDescent="0.3">
      <c r="B496" s="43">
        <v>507</v>
      </c>
      <c r="C496" s="20">
        <v>481</v>
      </c>
      <c r="D496" s="20">
        <v>63</v>
      </c>
      <c r="E496" s="20">
        <v>1</v>
      </c>
      <c r="F496" s="20">
        <v>63</v>
      </c>
      <c r="G496" s="51">
        <v>45301</v>
      </c>
      <c r="H496" s="20" t="s">
        <v>12</v>
      </c>
      <c r="I496" s="20">
        <v>388</v>
      </c>
      <c r="J496" s="38" t="str">
        <f>VLOOKUP(C496,товар!$B$3:$D$435,2,FALSE)</f>
        <v>Чипсы</v>
      </c>
      <c r="K496" s="112">
        <f t="shared" si="38"/>
        <v>266.62962962962962</v>
      </c>
      <c r="L496" s="40">
        <f t="shared" si="36"/>
        <v>-0.76371718294207525</v>
      </c>
      <c r="M496" s="39" t="str">
        <f>VLOOKUP(C496,товар!$B$3:$D$435,3,FALSE)</f>
        <v>Pringles</v>
      </c>
      <c r="N496" s="67">
        <f t="shared" si="37"/>
        <v>280.23809523809524</v>
      </c>
      <c r="O496" s="54" t="e">
        <f>VLOOKUP(I496,клиенты!B$419:$H491,5,FALSE)</f>
        <v>#N/A</v>
      </c>
      <c r="P496" t="e">
        <f t="shared" si="35"/>
        <v>#N/A</v>
      </c>
      <c r="Q496" s="72" t="str">
        <f>VLOOKUP(I496,клиенты!$B$3:$J$419,7,FALSE)</f>
        <v>Украина</v>
      </c>
    </row>
    <row r="497" spans="2:17" ht="16.5" thickTop="1" thickBot="1" x14ac:dyDescent="0.3">
      <c r="B497" s="44">
        <v>508</v>
      </c>
      <c r="C497" s="22">
        <v>403</v>
      </c>
      <c r="D497" s="22">
        <v>240</v>
      </c>
      <c r="E497" s="22">
        <v>1</v>
      </c>
      <c r="F497" s="22">
        <v>240</v>
      </c>
      <c r="G497" s="52">
        <v>45359</v>
      </c>
      <c r="H497" s="22" t="s">
        <v>10</v>
      </c>
      <c r="I497" s="22">
        <v>341</v>
      </c>
      <c r="J497" s="37" t="str">
        <f>VLOOKUP(C497,товар!$B$3:$D$435,2,FALSE)</f>
        <v>Чай</v>
      </c>
      <c r="K497" s="112">
        <f t="shared" si="38"/>
        <v>234</v>
      </c>
      <c r="L497" s="40">
        <f t="shared" si="36"/>
        <v>2.564102564102555E-2</v>
      </c>
      <c r="M497" s="33" t="str">
        <f>VLOOKUP(C497,товар!$B$3:$D$435,3,FALSE)</f>
        <v>Ахмад</v>
      </c>
      <c r="N497" s="67">
        <f t="shared" si="37"/>
        <v>243.3</v>
      </c>
      <c r="O497" s="54" t="e">
        <f>VLOOKUP(I497,клиенты!B$419:$H492,5,FALSE)</f>
        <v>#N/A</v>
      </c>
      <c r="P497" t="e">
        <f t="shared" si="35"/>
        <v>#N/A</v>
      </c>
      <c r="Q497" s="72" t="str">
        <f>VLOOKUP(I497,клиенты!$B$3:$J$419,7,FALSE)</f>
        <v>Узбекистан</v>
      </c>
    </row>
    <row r="498" spans="2:17" ht="16.5" thickTop="1" thickBot="1" x14ac:dyDescent="0.3">
      <c r="B498" s="43">
        <v>509</v>
      </c>
      <c r="C498" s="20">
        <v>137</v>
      </c>
      <c r="D498" s="20">
        <v>432</v>
      </c>
      <c r="E498" s="20">
        <v>5</v>
      </c>
      <c r="F498" s="20">
        <v>2160</v>
      </c>
      <c r="G498" s="51">
        <v>45131</v>
      </c>
      <c r="H498" s="20" t="s">
        <v>22</v>
      </c>
      <c r="I498" s="20">
        <v>185</v>
      </c>
      <c r="J498" s="38" t="str">
        <f>VLOOKUP(C498,товар!$B$3:$D$435,2,FALSE)</f>
        <v>Фрукты</v>
      </c>
      <c r="K498" s="112">
        <f t="shared" si="38"/>
        <v>303.45454545454544</v>
      </c>
      <c r="L498" s="40">
        <f t="shared" si="36"/>
        <v>0.4236069502696227</v>
      </c>
      <c r="M498" s="39" t="str">
        <f>VLOOKUP(C498,товар!$B$3:$D$435,3,FALSE)</f>
        <v>Экзотик</v>
      </c>
      <c r="N498" s="67">
        <f t="shared" si="37"/>
        <v>253.6875</v>
      </c>
      <c r="O498" s="54" t="e">
        <f>VLOOKUP(I498,клиенты!B$419:$H493,5,FALSE)</f>
        <v>#N/A</v>
      </c>
      <c r="P498" t="e">
        <f t="shared" si="35"/>
        <v>#N/A</v>
      </c>
      <c r="Q498" s="72" t="str">
        <f>VLOOKUP(I498,клиенты!$B$3:$J$419,7,FALSE)</f>
        <v>Таджикистан</v>
      </c>
    </row>
    <row r="499" spans="2:17" ht="16.5" thickTop="1" thickBot="1" x14ac:dyDescent="0.3">
      <c r="B499" s="44">
        <v>510</v>
      </c>
      <c r="C499" s="22">
        <v>246</v>
      </c>
      <c r="D499" s="22">
        <v>196</v>
      </c>
      <c r="E499" s="22">
        <v>5</v>
      </c>
      <c r="F499" s="22">
        <v>980</v>
      </c>
      <c r="G499" s="52">
        <v>45168</v>
      </c>
      <c r="H499" s="22" t="s">
        <v>15</v>
      </c>
      <c r="I499" s="22">
        <v>437</v>
      </c>
      <c r="J499" s="37" t="str">
        <f>VLOOKUP(C499,товар!$B$3:$D$435,2,FALSE)</f>
        <v>Сыр</v>
      </c>
      <c r="K499" s="112">
        <f t="shared" si="38"/>
        <v>250.14285714285714</v>
      </c>
      <c r="L499" s="40">
        <f t="shared" si="36"/>
        <v>-0.21644774414620216</v>
      </c>
      <c r="M499" s="33" t="str">
        <f>VLOOKUP(C499,товар!$B$3:$D$435,3,FALSE)</f>
        <v>President</v>
      </c>
      <c r="N499" s="67">
        <f t="shared" si="37"/>
        <v>238.72222222222223</v>
      </c>
      <c r="O499" s="54" t="e">
        <f>VLOOKUP(I499,клиенты!B$419:$H494,5,FALSE)</f>
        <v>#N/A</v>
      </c>
      <c r="P499" t="e">
        <f t="shared" si="35"/>
        <v>#N/A</v>
      </c>
      <c r="Q499" s="72" t="str">
        <f>VLOOKUP(I499,клиенты!$B$3:$J$419,7,FALSE)</f>
        <v>Узбекистан</v>
      </c>
    </row>
    <row r="500" spans="2:17" ht="16.5" thickTop="1" thickBot="1" x14ac:dyDescent="0.3">
      <c r="B500" s="43">
        <v>511</v>
      </c>
      <c r="C500" s="20">
        <v>4</v>
      </c>
      <c r="D500" s="20">
        <v>493</v>
      </c>
      <c r="E500" s="20">
        <v>4</v>
      </c>
      <c r="F500" s="20">
        <v>1972</v>
      </c>
      <c r="G500" s="51">
        <v>45155</v>
      </c>
      <c r="H500" s="20" t="s">
        <v>16</v>
      </c>
      <c r="I500" s="20">
        <v>263</v>
      </c>
      <c r="J500" s="38" t="str">
        <f>VLOOKUP(C500,товар!$B$3:$D$435,2,FALSE)</f>
        <v>Рис</v>
      </c>
      <c r="K500" s="112">
        <f t="shared" si="38"/>
        <v>211.9</v>
      </c>
      <c r="L500" s="40">
        <f t="shared" si="36"/>
        <v>1.3265691363850873</v>
      </c>
      <c r="M500" s="39" t="str">
        <f>VLOOKUP(C500,товар!$B$3:$D$435,3,FALSE)</f>
        <v>Белый Злат</v>
      </c>
      <c r="N500" s="67">
        <f t="shared" si="37"/>
        <v>269.70588235294116</v>
      </c>
      <c r="O500" s="54" t="e">
        <f>VLOOKUP(I500,клиенты!B$419:$H495,5,FALSE)</f>
        <v>#N/A</v>
      </c>
      <c r="P500" t="e">
        <f t="shared" si="35"/>
        <v>#N/A</v>
      </c>
      <c r="Q500" s="72" t="str">
        <f>VLOOKUP(I500,клиенты!$B$3:$J$419,7,FALSE)</f>
        <v>Россия</v>
      </c>
    </row>
    <row r="501" spans="2:17" ht="16.5" thickTop="1" thickBot="1" x14ac:dyDescent="0.3">
      <c r="B501" s="44">
        <v>512</v>
      </c>
      <c r="C501" s="22">
        <v>484</v>
      </c>
      <c r="D501" s="22">
        <v>436</v>
      </c>
      <c r="E501" s="22">
        <v>2</v>
      </c>
      <c r="F501" s="22">
        <v>872</v>
      </c>
      <c r="G501" s="52">
        <v>45405</v>
      </c>
      <c r="H501" s="22" t="s">
        <v>15</v>
      </c>
      <c r="I501" s="22">
        <v>358</v>
      </c>
      <c r="J501" s="37" t="str">
        <f>VLOOKUP(C501,товар!$B$3:$D$435,2,FALSE)</f>
        <v>Печенье</v>
      </c>
      <c r="K501" s="112">
        <f t="shared" si="38"/>
        <v>274.23076923076923</v>
      </c>
      <c r="L501" s="40">
        <f t="shared" si="36"/>
        <v>0.58990182328190754</v>
      </c>
      <c r="M501" s="33" t="str">
        <f>VLOOKUP(C501,товар!$B$3:$D$435,3,FALSE)</f>
        <v>КДВ</v>
      </c>
      <c r="N501" s="67">
        <f t="shared" si="37"/>
        <v>323.07692307692309</v>
      </c>
      <c r="O501" s="54" t="e">
        <f>VLOOKUP(I501,клиенты!B$419:$H496,5,FALSE)</f>
        <v>#N/A</v>
      </c>
      <c r="P501" t="e">
        <f t="shared" si="35"/>
        <v>#N/A</v>
      </c>
      <c r="Q501" s="72" t="str">
        <f>VLOOKUP(I501,клиенты!$B$3:$J$419,7,FALSE)</f>
        <v>Россия</v>
      </c>
    </row>
    <row r="502" spans="2:17" ht="16.5" thickTop="1" thickBot="1" x14ac:dyDescent="0.3">
      <c r="B502" s="43">
        <v>513</v>
      </c>
      <c r="C502" s="20">
        <v>60</v>
      </c>
      <c r="D502" s="20">
        <v>412</v>
      </c>
      <c r="E502" s="20">
        <v>5</v>
      </c>
      <c r="F502" s="20">
        <v>2060</v>
      </c>
      <c r="G502" s="51">
        <v>44930</v>
      </c>
      <c r="H502" s="20" t="s">
        <v>17</v>
      </c>
      <c r="I502" s="20">
        <v>377</v>
      </c>
      <c r="J502" s="38" t="str">
        <f>VLOOKUP(C502,товар!$B$3:$D$435,2,FALSE)</f>
        <v>Кофе</v>
      </c>
      <c r="K502" s="112">
        <f t="shared" si="38"/>
        <v>290</v>
      </c>
      <c r="L502" s="40">
        <f t="shared" si="36"/>
        <v>0.42068965517241375</v>
      </c>
      <c r="M502" s="39" t="str">
        <f>VLOOKUP(C502,товар!$B$3:$D$435,3,FALSE)</f>
        <v>Jacobs</v>
      </c>
      <c r="N502" s="67">
        <f t="shared" si="37"/>
        <v>276.21052631578948</v>
      </c>
      <c r="O502" s="54" t="e">
        <f>VLOOKUP(I502,клиенты!B$419:$H497,5,FALSE)</f>
        <v>#N/A</v>
      </c>
      <c r="P502" t="e">
        <f t="shared" ref="P502:P565" si="39">G502-O502</f>
        <v>#N/A</v>
      </c>
      <c r="Q502" s="72" t="str">
        <f>VLOOKUP(I502,клиенты!$B$3:$J$419,7,FALSE)</f>
        <v>Украина</v>
      </c>
    </row>
    <row r="503" spans="2:17" ht="16.5" thickTop="1" thickBot="1" x14ac:dyDescent="0.3">
      <c r="B503" s="44">
        <v>514</v>
      </c>
      <c r="C503" s="22">
        <v>477</v>
      </c>
      <c r="D503" s="22">
        <v>117</v>
      </c>
      <c r="E503" s="22">
        <v>3</v>
      </c>
      <c r="F503" s="22">
        <v>351</v>
      </c>
      <c r="G503" s="52">
        <v>45247</v>
      </c>
      <c r="H503" s="22" t="s">
        <v>23</v>
      </c>
      <c r="I503" s="22">
        <v>450</v>
      </c>
      <c r="J503" s="37" t="str">
        <f>VLOOKUP(C503,товар!$B$3:$D$435,2,FALSE)</f>
        <v>Макароны</v>
      </c>
      <c r="K503" s="112">
        <f t="shared" si="38"/>
        <v>276.53125</v>
      </c>
      <c r="L503" s="40">
        <f t="shared" ref="L503:L566" si="40">IFERROR(D503/K503-1, "Ошибка")</f>
        <v>-0.57690134478472144</v>
      </c>
      <c r="M503" s="33" t="str">
        <f>VLOOKUP(C503,товар!$B$3:$D$435,3,FALSE)</f>
        <v>Борилла</v>
      </c>
      <c r="N503" s="67">
        <f t="shared" si="37"/>
        <v>240.88888888888889</v>
      </c>
      <c r="O503" s="54" t="e">
        <f>VLOOKUP(I503,клиенты!B$419:$H498,5,FALSE)</f>
        <v>#N/A</v>
      </c>
      <c r="P503" t="e">
        <f t="shared" si="39"/>
        <v>#N/A</v>
      </c>
      <c r="Q503" s="72" t="str">
        <f>VLOOKUP(I503,клиенты!$B$3:$J$419,7,FALSE)</f>
        <v>Узбекистан</v>
      </c>
    </row>
    <row r="504" spans="2:17" ht="16.5" thickTop="1" thickBot="1" x14ac:dyDescent="0.3">
      <c r="B504" s="43">
        <v>515</v>
      </c>
      <c r="C504" s="20">
        <v>174</v>
      </c>
      <c r="D504" s="20">
        <v>301</v>
      </c>
      <c r="E504" s="20">
        <v>4</v>
      </c>
      <c r="F504" s="20">
        <v>1204</v>
      </c>
      <c r="G504" s="51">
        <v>45382</v>
      </c>
      <c r="H504" s="20" t="s">
        <v>14</v>
      </c>
      <c r="I504" s="20">
        <v>210</v>
      </c>
      <c r="J504" s="38" t="str">
        <f>VLOOKUP(C504,товар!$B$3:$D$435,2,FALSE)</f>
        <v>Чай</v>
      </c>
      <c r="K504" s="112">
        <f t="shared" si="38"/>
        <v>249.9</v>
      </c>
      <c r="L504" s="40">
        <f t="shared" si="40"/>
        <v>0.20448179271708677</v>
      </c>
      <c r="M504" s="39" t="str">
        <f>VLOOKUP(C504,товар!$B$3:$D$435,3,FALSE)</f>
        <v>Ахмад</v>
      </c>
      <c r="N504" s="67">
        <f t="shared" si="37"/>
        <v>243.3</v>
      </c>
      <c r="O504" s="54" t="e">
        <f>VLOOKUP(I504,клиенты!B$419:$H499,5,FALSE)</f>
        <v>#N/A</v>
      </c>
      <c r="P504" t="e">
        <f t="shared" si="39"/>
        <v>#N/A</v>
      </c>
      <c r="Q504" s="72" t="str">
        <f>VLOOKUP(I504,клиенты!$B$3:$J$419,7,FALSE)</f>
        <v>Россия</v>
      </c>
    </row>
    <row r="505" spans="2:17" ht="16.5" thickTop="1" thickBot="1" x14ac:dyDescent="0.3">
      <c r="B505" s="44">
        <v>516</v>
      </c>
      <c r="C505" s="22">
        <v>240</v>
      </c>
      <c r="D505" s="22">
        <v>156</v>
      </c>
      <c r="E505" s="22">
        <v>4</v>
      </c>
      <c r="F505" s="22">
        <v>624</v>
      </c>
      <c r="G505" s="52">
        <v>45317</v>
      </c>
      <c r="H505" s="22" t="s">
        <v>23</v>
      </c>
      <c r="I505" s="22">
        <v>67</v>
      </c>
      <c r="J505" s="37" t="str">
        <f>VLOOKUP(C505,товар!$B$3:$D$435,2,FALSE)</f>
        <v>Макароны</v>
      </c>
      <c r="K505" s="112">
        <f t="shared" si="38"/>
        <v>252.25</v>
      </c>
      <c r="L505" s="40">
        <f t="shared" si="40"/>
        <v>-0.38156590683845393</v>
      </c>
      <c r="M505" s="33" t="str">
        <f>VLOOKUP(C505,товар!$B$3:$D$435,3,FALSE)</f>
        <v>Борилла</v>
      </c>
      <c r="N505" s="67">
        <f t="shared" si="37"/>
        <v>240.88888888888889</v>
      </c>
      <c r="O505" s="54" t="e">
        <f>VLOOKUP(I505,клиенты!B$419:$H500,5,FALSE)</f>
        <v>#N/A</v>
      </c>
      <c r="P505" t="e">
        <f t="shared" si="39"/>
        <v>#N/A</v>
      </c>
      <c r="Q505" s="72" t="str">
        <f>VLOOKUP(I505,клиенты!$B$3:$J$419,7,FALSE)</f>
        <v>Россия</v>
      </c>
    </row>
    <row r="506" spans="2:17" ht="16.5" thickTop="1" thickBot="1" x14ac:dyDescent="0.3">
      <c r="B506" s="43">
        <v>517</v>
      </c>
      <c r="C506" s="20">
        <v>299</v>
      </c>
      <c r="D506" s="20">
        <v>141</v>
      </c>
      <c r="E506" s="20">
        <v>4</v>
      </c>
      <c r="F506" s="20">
        <v>564</v>
      </c>
      <c r="G506" s="51">
        <v>45269</v>
      </c>
      <c r="H506" s="20" t="s">
        <v>18</v>
      </c>
      <c r="I506" s="20">
        <v>125</v>
      </c>
      <c r="J506" s="38" t="str">
        <f>VLOOKUP(C506,товар!$B$3:$D$435,2,FALSE)</f>
        <v>Чай</v>
      </c>
      <c r="K506" s="112">
        <f t="shared" si="38"/>
        <v>283.63333333333333</v>
      </c>
      <c r="L506" s="40">
        <f t="shared" si="40"/>
        <v>-0.50287930426607119</v>
      </c>
      <c r="M506" s="39" t="str">
        <f>VLOOKUP(C506,товар!$B$3:$D$435,3,FALSE)</f>
        <v>Lipton</v>
      </c>
      <c r="N506" s="67">
        <f t="shared" si="37"/>
        <v>267.22222222222223</v>
      </c>
      <c r="O506" s="54" t="e">
        <f>VLOOKUP(I506,клиенты!B$419:$H501,5,FALSE)</f>
        <v>#N/A</v>
      </c>
      <c r="P506" t="e">
        <f t="shared" si="39"/>
        <v>#N/A</v>
      </c>
      <c r="Q506" s="72" t="str">
        <f>VLOOKUP(I506,клиенты!$B$3:$J$419,7,FALSE)</f>
        <v>Таджикистан</v>
      </c>
    </row>
    <row r="507" spans="2:17" ht="16.5" thickTop="1" thickBot="1" x14ac:dyDescent="0.3">
      <c r="B507" s="44">
        <v>518</v>
      </c>
      <c r="C507" s="22">
        <v>481</v>
      </c>
      <c r="D507" s="22">
        <v>463</v>
      </c>
      <c r="E507" s="22">
        <v>2</v>
      </c>
      <c r="F507" s="22">
        <v>926</v>
      </c>
      <c r="G507" s="52">
        <v>45171</v>
      </c>
      <c r="H507" s="22" t="s">
        <v>22</v>
      </c>
      <c r="I507" s="22">
        <v>213</v>
      </c>
      <c r="J507" s="37" t="str">
        <f>VLOOKUP(C507,товар!$B$3:$D$435,2,FALSE)</f>
        <v>Чипсы</v>
      </c>
      <c r="K507" s="112">
        <f t="shared" si="38"/>
        <v>258.125</v>
      </c>
      <c r="L507" s="40">
        <f t="shared" si="40"/>
        <v>0.79370460048426139</v>
      </c>
      <c r="M507" s="33" t="str">
        <f>VLOOKUP(C507,товар!$B$3:$D$435,3,FALSE)</f>
        <v>Pringles</v>
      </c>
      <c r="N507" s="67">
        <f t="shared" si="37"/>
        <v>280.23809523809524</v>
      </c>
      <c r="O507" s="54" t="e">
        <f>VLOOKUP(I507,клиенты!B$419:$H502,5,FALSE)</f>
        <v>#N/A</v>
      </c>
      <c r="P507" t="e">
        <f t="shared" si="39"/>
        <v>#N/A</v>
      </c>
      <c r="Q507" s="72" t="e">
        <f>VLOOKUP(I507,клиенты!$B$3:$J$419,7,FALSE)</f>
        <v>#N/A</v>
      </c>
    </row>
    <row r="508" spans="2:17" ht="16.5" thickTop="1" thickBot="1" x14ac:dyDescent="0.3">
      <c r="B508" s="43">
        <v>519</v>
      </c>
      <c r="C508" s="20">
        <v>213</v>
      </c>
      <c r="D508" s="20">
        <v>432</v>
      </c>
      <c r="E508" s="20">
        <v>3</v>
      </c>
      <c r="F508" s="20">
        <v>1296</v>
      </c>
      <c r="G508" s="51">
        <v>45196</v>
      </c>
      <c r="H508" s="20" t="s">
        <v>21</v>
      </c>
      <c r="I508" s="20">
        <v>254</v>
      </c>
      <c r="J508" s="38" t="str">
        <f>VLOOKUP(C508,товар!$B$3:$D$435,2,FALSE)</f>
        <v>Сахар</v>
      </c>
      <c r="K508" s="112">
        <f t="shared" si="38"/>
        <v>298.47826086956519</v>
      </c>
      <c r="L508" s="40">
        <f t="shared" si="40"/>
        <v>0.44734158776402055</v>
      </c>
      <c r="M508" s="39" t="str">
        <f>VLOOKUP(C508,товар!$B$3:$D$435,3,FALSE)</f>
        <v>Продимекс</v>
      </c>
      <c r="N508" s="67">
        <f t="shared" si="37"/>
        <v>240.5</v>
      </c>
      <c r="O508" s="54" t="e">
        <f>VLOOKUP(I508,клиенты!B$419:$H503,5,FALSE)</f>
        <v>#N/A</v>
      </c>
      <c r="P508" t="e">
        <f t="shared" si="39"/>
        <v>#N/A</v>
      </c>
      <c r="Q508" s="72" t="str">
        <f>VLOOKUP(I508,клиенты!$B$3:$J$419,7,FALSE)</f>
        <v>Россия</v>
      </c>
    </row>
    <row r="509" spans="2:17" ht="16.5" thickTop="1" thickBot="1" x14ac:dyDescent="0.3">
      <c r="B509" s="44">
        <v>520</v>
      </c>
      <c r="C509" s="22">
        <v>484</v>
      </c>
      <c r="D509" s="22">
        <v>238</v>
      </c>
      <c r="E509" s="22">
        <v>2</v>
      </c>
      <c r="F509" s="22">
        <v>476</v>
      </c>
      <c r="G509" s="52">
        <v>45364</v>
      </c>
      <c r="H509" s="22" t="s">
        <v>14</v>
      </c>
      <c r="I509" s="22">
        <v>252</v>
      </c>
      <c r="J509" s="37" t="str">
        <f>VLOOKUP(C509,товар!$B$3:$D$435,2,FALSE)</f>
        <v>Печенье</v>
      </c>
      <c r="K509" s="112">
        <f t="shared" si="38"/>
        <v>250.69230769230768</v>
      </c>
      <c r="L509" s="40">
        <f t="shared" si="40"/>
        <v>-5.0629027308990437E-2</v>
      </c>
      <c r="M509" s="33" t="str">
        <f>VLOOKUP(C509,товар!$B$3:$D$435,3,FALSE)</f>
        <v>КДВ</v>
      </c>
      <c r="N509" s="67">
        <f t="shared" si="37"/>
        <v>323.07692307692309</v>
      </c>
      <c r="O509" s="54" t="e">
        <f>VLOOKUP(I509,клиенты!B$419:$H504,5,FALSE)</f>
        <v>#N/A</v>
      </c>
      <c r="P509" t="e">
        <f t="shared" si="39"/>
        <v>#N/A</v>
      </c>
      <c r="Q509" s="72" t="str">
        <f>VLOOKUP(I509,клиенты!$B$3:$J$419,7,FALSE)</f>
        <v>Таджикистан</v>
      </c>
    </row>
    <row r="510" spans="2:17" ht="16.5" thickTop="1" thickBot="1" x14ac:dyDescent="0.3">
      <c r="B510" s="43">
        <v>521</v>
      </c>
      <c r="C510" s="20">
        <v>479</v>
      </c>
      <c r="D510" s="20">
        <v>131</v>
      </c>
      <c r="E510" s="20">
        <v>5</v>
      </c>
      <c r="F510" s="20">
        <v>655</v>
      </c>
      <c r="G510" s="51">
        <v>44965</v>
      </c>
      <c r="H510" s="20" t="s">
        <v>12</v>
      </c>
      <c r="I510" s="20">
        <v>164</v>
      </c>
      <c r="J510" s="38" t="str">
        <f>VLOOKUP(C510,товар!$B$3:$D$435,2,FALSE)</f>
        <v>Овощи</v>
      </c>
      <c r="K510" s="112">
        <f t="shared" si="38"/>
        <v>249.94736842105263</v>
      </c>
      <c r="L510" s="40">
        <f t="shared" si="40"/>
        <v>-0.47588966098125918</v>
      </c>
      <c r="M510" s="39" t="str">
        <f>VLOOKUP(C510,товар!$B$3:$D$435,3,FALSE)</f>
        <v>Гавриш</v>
      </c>
      <c r="N510" s="67">
        <f t="shared" si="37"/>
        <v>247.66666666666666</v>
      </c>
      <c r="O510" s="54" t="e">
        <f>VLOOKUP(I510,клиенты!B$419:$H505,5,FALSE)</f>
        <v>#N/A</v>
      </c>
      <c r="P510" t="e">
        <f t="shared" si="39"/>
        <v>#N/A</v>
      </c>
      <c r="Q510" s="72" t="str">
        <f>VLOOKUP(I510,клиенты!$B$3:$J$419,7,FALSE)</f>
        <v>Украина</v>
      </c>
    </row>
    <row r="511" spans="2:17" ht="16.5" thickTop="1" thickBot="1" x14ac:dyDescent="0.3">
      <c r="B511" s="44">
        <v>522</v>
      </c>
      <c r="C511" s="22">
        <v>159</v>
      </c>
      <c r="D511" s="22">
        <v>225</v>
      </c>
      <c r="E511" s="22">
        <v>1</v>
      </c>
      <c r="F511" s="22">
        <v>225</v>
      </c>
      <c r="G511" s="52">
        <v>45016</v>
      </c>
      <c r="H511" s="22" t="s">
        <v>21</v>
      </c>
      <c r="I511" s="22">
        <v>258</v>
      </c>
      <c r="J511" s="37" t="str">
        <f>VLOOKUP(C511,товар!$B$3:$D$435,2,FALSE)</f>
        <v>Крупа</v>
      </c>
      <c r="K511" s="112">
        <f t="shared" si="38"/>
        <v>293.8235294117647</v>
      </c>
      <c r="L511" s="40">
        <f t="shared" si="40"/>
        <v>-0.23423423423423417</v>
      </c>
      <c r="M511" s="33" t="str">
        <f>VLOOKUP(C511,товар!$B$3:$D$435,3,FALSE)</f>
        <v>Националь</v>
      </c>
      <c r="N511" s="67">
        <f t="shared" si="37"/>
        <v>274.28571428571428</v>
      </c>
      <c r="O511" s="54" t="e">
        <f>VLOOKUP(I511,клиенты!B$419:$H506,5,FALSE)</f>
        <v>#N/A</v>
      </c>
      <c r="P511" t="e">
        <f t="shared" si="39"/>
        <v>#N/A</v>
      </c>
      <c r="Q511" s="72" t="e">
        <f>VLOOKUP(I511,клиенты!$B$3:$J$419,7,FALSE)</f>
        <v>#REF!</v>
      </c>
    </row>
    <row r="512" spans="2:17" ht="16.5" thickTop="1" thickBot="1" x14ac:dyDescent="0.3">
      <c r="B512" s="43">
        <v>523</v>
      </c>
      <c r="C512" s="20">
        <v>110</v>
      </c>
      <c r="D512" s="20">
        <v>279</v>
      </c>
      <c r="E512" s="20">
        <v>1</v>
      </c>
      <c r="F512" s="20">
        <v>279</v>
      </c>
      <c r="G512" s="51">
        <v>45311</v>
      </c>
      <c r="H512" s="20" t="s">
        <v>18</v>
      </c>
      <c r="I512" s="20">
        <v>290</v>
      </c>
      <c r="J512" s="38" t="str">
        <f>VLOOKUP(C512,товар!$B$3:$D$435,2,FALSE)</f>
        <v>Макароны</v>
      </c>
      <c r="K512" s="112">
        <f t="shared" si="38"/>
        <v>284.0625</v>
      </c>
      <c r="L512" s="40">
        <f t="shared" si="40"/>
        <v>-1.7821782178217838E-2</v>
      </c>
      <c r="M512" s="39" t="str">
        <f>VLOOKUP(C512,товар!$B$3:$D$435,3,FALSE)</f>
        <v>Паста Зара</v>
      </c>
      <c r="N512" s="67">
        <f t="shared" si="37"/>
        <v>276.67567567567568</v>
      </c>
      <c r="O512" s="54" t="e">
        <f>VLOOKUP(I512,клиенты!B$419:$H507,5,FALSE)</f>
        <v>#N/A</v>
      </c>
      <c r="P512" t="e">
        <f t="shared" si="39"/>
        <v>#N/A</v>
      </c>
      <c r="Q512" s="72" t="str">
        <f>VLOOKUP(I512,клиенты!$B$3:$J$419,7,FALSE)</f>
        <v>Таджикистан</v>
      </c>
    </row>
    <row r="513" spans="2:17" ht="16.5" thickTop="1" thickBot="1" x14ac:dyDescent="0.3">
      <c r="B513" s="44">
        <v>524</v>
      </c>
      <c r="C513" s="22">
        <v>224</v>
      </c>
      <c r="D513" s="22">
        <v>161</v>
      </c>
      <c r="E513" s="22">
        <v>2</v>
      </c>
      <c r="F513" s="22">
        <v>322</v>
      </c>
      <c r="G513" s="52">
        <v>45177</v>
      </c>
      <c r="H513" s="22" t="s">
        <v>18</v>
      </c>
      <c r="I513" s="22">
        <v>336</v>
      </c>
      <c r="J513" s="37" t="str">
        <f>VLOOKUP(C513,товар!$B$3:$D$435,2,FALSE)</f>
        <v>Чипсы</v>
      </c>
      <c r="K513" s="112">
        <f t="shared" si="38"/>
        <v>268.16666666666669</v>
      </c>
      <c r="L513" s="40">
        <f t="shared" si="40"/>
        <v>-0.39962709757613424</v>
      </c>
      <c r="M513" s="33" t="str">
        <f>VLOOKUP(C513,товар!$B$3:$D$435,3,FALSE)</f>
        <v>Pringles</v>
      </c>
      <c r="N513" s="67">
        <f t="shared" si="37"/>
        <v>280.23809523809524</v>
      </c>
      <c r="O513" s="54" t="e">
        <f>VLOOKUP(I513,клиенты!B$419:$H508,5,FALSE)</f>
        <v>#N/A</v>
      </c>
      <c r="P513" t="e">
        <f t="shared" si="39"/>
        <v>#N/A</v>
      </c>
      <c r="Q513" s="72" t="e">
        <f>VLOOKUP(I513,клиенты!$B$3:$J$419,7,FALSE)</f>
        <v>#N/A</v>
      </c>
    </row>
    <row r="514" spans="2:17" ht="16.5" thickTop="1" thickBot="1" x14ac:dyDescent="0.3">
      <c r="B514" s="43">
        <v>525</v>
      </c>
      <c r="C514" s="20">
        <v>126</v>
      </c>
      <c r="D514" s="20">
        <v>267</v>
      </c>
      <c r="E514" s="20">
        <v>1</v>
      </c>
      <c r="F514" s="20">
        <v>267</v>
      </c>
      <c r="G514" s="51">
        <v>44989</v>
      </c>
      <c r="H514" s="20" t="s">
        <v>24</v>
      </c>
      <c r="I514" s="20">
        <v>437</v>
      </c>
      <c r="J514" s="38" t="str">
        <f>VLOOKUP(C514,товар!$B$3:$D$435,2,FALSE)</f>
        <v>Сахар</v>
      </c>
      <c r="K514" s="112">
        <f t="shared" si="38"/>
        <v>263.04545454545456</v>
      </c>
      <c r="L514" s="40">
        <f t="shared" si="40"/>
        <v>1.5033696215655645E-2</v>
      </c>
      <c r="M514" s="39" t="str">
        <f>VLOOKUP(C514,товар!$B$3:$D$435,3,FALSE)</f>
        <v>Русский сахар</v>
      </c>
      <c r="N514" s="67">
        <f t="shared" si="37"/>
        <v>293.41176470588238</v>
      </c>
      <c r="O514" s="54" t="e">
        <f>VLOOKUP(I514,клиенты!B$419:$H509,5,FALSE)</f>
        <v>#N/A</v>
      </c>
      <c r="P514" t="e">
        <f t="shared" si="39"/>
        <v>#N/A</v>
      </c>
      <c r="Q514" s="72" t="str">
        <f>VLOOKUP(I514,клиенты!$B$3:$J$419,7,FALSE)</f>
        <v>Узбекистан</v>
      </c>
    </row>
    <row r="515" spans="2:17" ht="16.5" thickTop="1" thickBot="1" x14ac:dyDescent="0.3">
      <c r="B515" s="44">
        <v>526</v>
      </c>
      <c r="C515" s="22">
        <v>344</v>
      </c>
      <c r="D515" s="22">
        <v>110</v>
      </c>
      <c r="E515" s="22">
        <v>4</v>
      </c>
      <c r="F515" s="22">
        <v>440</v>
      </c>
      <c r="G515" s="52">
        <v>45284</v>
      </c>
      <c r="H515" s="22" t="s">
        <v>25</v>
      </c>
      <c r="I515" s="22">
        <v>294</v>
      </c>
      <c r="J515" s="37" t="str">
        <f>VLOOKUP(C515,товар!$B$3:$D$435,2,FALSE)</f>
        <v>Сок</v>
      </c>
      <c r="K515" s="112">
        <f t="shared" si="38"/>
        <v>265.77777777777777</v>
      </c>
      <c r="L515" s="40">
        <f t="shared" si="40"/>
        <v>-0.58612040133779264</v>
      </c>
      <c r="M515" s="33" t="str">
        <f>VLOOKUP(C515,товар!$B$3:$D$435,3,FALSE)</f>
        <v>Сады Придонья</v>
      </c>
      <c r="N515" s="67">
        <f t="shared" si="37"/>
        <v>254.18181818181819</v>
      </c>
      <c r="O515" s="54" t="e">
        <f>VLOOKUP(I515,клиенты!B$419:$H510,5,FALSE)</f>
        <v>#N/A</v>
      </c>
      <c r="P515" t="e">
        <f t="shared" si="39"/>
        <v>#N/A</v>
      </c>
      <c r="Q515" s="72" t="str">
        <f>VLOOKUP(I515,клиенты!$B$3:$J$419,7,FALSE)</f>
        <v>Узбекистан</v>
      </c>
    </row>
    <row r="516" spans="2:17" ht="16.5" thickTop="1" thickBot="1" x14ac:dyDescent="0.3">
      <c r="B516" s="43">
        <v>527</v>
      </c>
      <c r="C516" s="20">
        <v>447</v>
      </c>
      <c r="D516" s="20">
        <v>316</v>
      </c>
      <c r="E516" s="20">
        <v>1</v>
      </c>
      <c r="F516" s="20">
        <v>316</v>
      </c>
      <c r="G516" s="51">
        <v>45121</v>
      </c>
      <c r="H516" s="20" t="s">
        <v>17</v>
      </c>
      <c r="I516" s="20">
        <v>297</v>
      </c>
      <c r="J516" s="38" t="str">
        <f>VLOOKUP(C516,товар!$B$3:$D$435,2,FALSE)</f>
        <v>Йогурт</v>
      </c>
      <c r="K516" s="112">
        <f t="shared" si="38"/>
        <v>305.43478260869563</v>
      </c>
      <c r="L516" s="40">
        <f t="shared" si="40"/>
        <v>3.4590747330961014E-2</v>
      </c>
      <c r="M516" s="39" t="str">
        <f>VLOOKUP(C516,товар!$B$3:$D$435,3,FALSE)</f>
        <v>Эрманн</v>
      </c>
      <c r="N516" s="67">
        <f t="shared" ref="N516:N579" si="41">AVERAGEIFS($D$4:$D$989,$J$4:$J$989,J516,$M$4:$M$989,M516)</f>
        <v>258.4736842105263</v>
      </c>
      <c r="O516" s="54" t="e">
        <f>VLOOKUP(I516,клиенты!B$419:$H511,5,FALSE)</f>
        <v>#N/A</v>
      </c>
      <c r="P516" t="e">
        <f t="shared" si="39"/>
        <v>#N/A</v>
      </c>
      <c r="Q516" s="72" t="str">
        <f>VLOOKUP(I516,клиенты!$B$3:$J$419,7,FALSE)</f>
        <v>Россия</v>
      </c>
    </row>
    <row r="517" spans="2:17" ht="16.5" thickTop="1" thickBot="1" x14ac:dyDescent="0.3">
      <c r="B517" s="44">
        <v>528</v>
      </c>
      <c r="C517" s="22">
        <v>450</v>
      </c>
      <c r="D517" s="22">
        <v>228</v>
      </c>
      <c r="E517" s="22">
        <v>4</v>
      </c>
      <c r="F517" s="22">
        <v>912</v>
      </c>
      <c r="G517" s="52">
        <v>45193</v>
      </c>
      <c r="H517" s="22" t="s">
        <v>15</v>
      </c>
      <c r="I517" s="22">
        <v>27</v>
      </c>
      <c r="J517" s="37" t="str">
        <f>VLOOKUP(C517,товар!$B$3:$D$435,2,FALSE)</f>
        <v>Хлеб</v>
      </c>
      <c r="K517" s="112">
        <f t="shared" si="38"/>
        <v>261</v>
      </c>
      <c r="L517" s="40">
        <f t="shared" si="40"/>
        <v>-0.12643678160919536</v>
      </c>
      <c r="M517" s="33" t="str">
        <f>VLOOKUP(C517,товар!$B$3:$D$435,3,FALSE)</f>
        <v>Хлебный Дом</v>
      </c>
      <c r="N517" s="67">
        <f t="shared" si="41"/>
        <v>281.73333333333335</v>
      </c>
      <c r="O517" s="54" t="e">
        <f>VLOOKUP(I517,клиенты!B$419:$H512,5,FALSE)</f>
        <v>#N/A</v>
      </c>
      <c r="P517" t="e">
        <f t="shared" si="39"/>
        <v>#N/A</v>
      </c>
      <c r="Q517" s="72" t="str">
        <f>VLOOKUP(I517,клиенты!$B$3:$J$419,7,FALSE)</f>
        <v>Узбекистан</v>
      </c>
    </row>
    <row r="518" spans="2:17" ht="16.5" thickTop="1" thickBot="1" x14ac:dyDescent="0.3">
      <c r="B518" s="43">
        <v>529</v>
      </c>
      <c r="C518" s="20">
        <v>60</v>
      </c>
      <c r="D518" s="20">
        <v>100</v>
      </c>
      <c r="E518" s="20">
        <v>1</v>
      </c>
      <c r="F518" s="20">
        <v>100</v>
      </c>
      <c r="G518" s="51">
        <v>45397</v>
      </c>
      <c r="H518" s="20" t="s">
        <v>27</v>
      </c>
      <c r="I518" s="20">
        <v>102</v>
      </c>
      <c r="J518" s="38" t="str">
        <f>VLOOKUP(C518,товар!$B$3:$D$435,2,FALSE)</f>
        <v>Кофе</v>
      </c>
      <c r="K518" s="112">
        <f t="shared" si="38"/>
        <v>293.90909090909093</v>
      </c>
      <c r="L518" s="40">
        <f t="shared" si="40"/>
        <v>-0.65975873801422824</v>
      </c>
      <c r="M518" s="39" t="str">
        <f>VLOOKUP(C518,товар!$B$3:$D$435,3,FALSE)</f>
        <v>Jacobs</v>
      </c>
      <c r="N518" s="67">
        <f t="shared" si="41"/>
        <v>276.21052631578948</v>
      </c>
      <c r="O518" s="54" t="e">
        <f>VLOOKUP(I518,клиенты!B$419:$H513,5,FALSE)</f>
        <v>#N/A</v>
      </c>
      <c r="P518" t="e">
        <f t="shared" si="39"/>
        <v>#N/A</v>
      </c>
      <c r="Q518" s="72" t="str">
        <f>VLOOKUP(I518,клиенты!$B$3:$J$419,7,FALSE)</f>
        <v>Россия</v>
      </c>
    </row>
    <row r="519" spans="2:17" ht="16.5" thickTop="1" thickBot="1" x14ac:dyDescent="0.3">
      <c r="B519" s="44">
        <v>530</v>
      </c>
      <c r="C519" s="22">
        <v>42</v>
      </c>
      <c r="D519" s="22">
        <v>332</v>
      </c>
      <c r="E519" s="22">
        <v>2</v>
      </c>
      <c r="F519" s="22">
        <v>664</v>
      </c>
      <c r="G519" s="52">
        <v>45301</v>
      </c>
      <c r="H519" s="22" t="s">
        <v>8</v>
      </c>
      <c r="I519" s="22">
        <v>323</v>
      </c>
      <c r="J519" s="37" t="str">
        <f>VLOOKUP(C519,товар!$B$3:$D$435,2,FALSE)</f>
        <v>Рис</v>
      </c>
      <c r="K519" s="112">
        <f t="shared" si="38"/>
        <v>231.68421052631578</v>
      </c>
      <c r="L519" s="40">
        <f t="shared" si="40"/>
        <v>0.43298500681508401</v>
      </c>
      <c r="M519" s="33" t="str">
        <f>VLOOKUP(C519,товар!$B$3:$D$435,3,FALSE)</f>
        <v>Мистраль</v>
      </c>
      <c r="N519" s="67">
        <f t="shared" si="41"/>
        <v>181.57142857142858</v>
      </c>
      <c r="O519" s="54" t="e">
        <f>VLOOKUP(I519,клиенты!B$419:$H514,5,FALSE)</f>
        <v>#N/A</v>
      </c>
      <c r="P519" t="e">
        <f t="shared" si="39"/>
        <v>#N/A</v>
      </c>
      <c r="Q519" s="72" t="str">
        <f>VLOOKUP(I519,клиенты!$B$3:$J$419,7,FALSE)</f>
        <v>Россия</v>
      </c>
    </row>
    <row r="520" spans="2:17" ht="16.5" thickTop="1" thickBot="1" x14ac:dyDescent="0.3">
      <c r="B520" s="43">
        <v>531</v>
      </c>
      <c r="C520" s="20">
        <v>267</v>
      </c>
      <c r="D520" s="20">
        <v>65</v>
      </c>
      <c r="E520" s="20">
        <v>2</v>
      </c>
      <c r="F520" s="20">
        <v>130</v>
      </c>
      <c r="G520" s="51">
        <v>45142</v>
      </c>
      <c r="H520" s="20" t="s">
        <v>25</v>
      </c>
      <c r="I520" s="20">
        <v>53</v>
      </c>
      <c r="J520" s="38" t="str">
        <f>VLOOKUP(C520,товар!$B$3:$D$435,2,FALSE)</f>
        <v>Овощи</v>
      </c>
      <c r="K520" s="112">
        <f t="shared" si="38"/>
        <v>223.16666666666666</v>
      </c>
      <c r="L520" s="40">
        <f t="shared" si="40"/>
        <v>-0.70873786407766981</v>
      </c>
      <c r="M520" s="39" t="str">
        <f>VLOOKUP(C520,товар!$B$3:$D$435,3,FALSE)</f>
        <v>Семко</v>
      </c>
      <c r="N520" s="67">
        <f t="shared" si="41"/>
        <v>208</v>
      </c>
      <c r="O520" s="54" t="e">
        <f>VLOOKUP(I520,клиенты!B$419:$H515,5,FALSE)</f>
        <v>#N/A</v>
      </c>
      <c r="P520" t="e">
        <f t="shared" si="39"/>
        <v>#N/A</v>
      </c>
      <c r="Q520" s="72" t="str">
        <f>VLOOKUP(I520,клиенты!$B$3:$J$419,7,FALSE)</f>
        <v>Таджикистан</v>
      </c>
    </row>
    <row r="521" spans="2:17" ht="16.5" thickTop="1" thickBot="1" x14ac:dyDescent="0.3">
      <c r="B521" s="44">
        <v>532</v>
      </c>
      <c r="C521" s="22">
        <v>161</v>
      </c>
      <c r="D521" s="22">
        <v>489</v>
      </c>
      <c r="E521" s="22">
        <v>5</v>
      </c>
      <c r="F521" s="22">
        <v>2445</v>
      </c>
      <c r="G521" s="52">
        <v>45117</v>
      </c>
      <c r="H521" s="22" t="s">
        <v>13</v>
      </c>
      <c r="I521" s="22">
        <v>143</v>
      </c>
      <c r="J521" s="37" t="str">
        <f>VLOOKUP(C521,товар!$B$3:$D$435,2,FALSE)</f>
        <v>Молоко</v>
      </c>
      <c r="K521" s="112">
        <f t="shared" si="38"/>
        <v>326.14285714285717</v>
      </c>
      <c r="L521" s="40">
        <f t="shared" si="40"/>
        <v>0.49934296977660964</v>
      </c>
      <c r="M521" s="33" t="str">
        <f>VLOOKUP(C521,товар!$B$3:$D$435,3,FALSE)</f>
        <v>Простоквашино</v>
      </c>
      <c r="N521" s="67">
        <f t="shared" si="41"/>
        <v>318.81818181818181</v>
      </c>
      <c r="O521" s="54" t="e">
        <f>VLOOKUP(I521,клиенты!B$419:$H516,5,FALSE)</f>
        <v>#N/A</v>
      </c>
      <c r="P521" t="e">
        <f t="shared" si="39"/>
        <v>#N/A</v>
      </c>
      <c r="Q521" s="72" t="str">
        <f>VLOOKUP(I521,клиенты!$B$3:$J$419,7,FALSE)</f>
        <v>Беларусь</v>
      </c>
    </row>
    <row r="522" spans="2:17" ht="16.5" thickTop="1" thickBot="1" x14ac:dyDescent="0.3">
      <c r="B522" s="43">
        <v>533</v>
      </c>
      <c r="C522" s="20">
        <v>83</v>
      </c>
      <c r="D522" s="20">
        <v>315</v>
      </c>
      <c r="E522" s="20">
        <v>2</v>
      </c>
      <c r="F522" s="20">
        <v>630</v>
      </c>
      <c r="G522" s="51">
        <v>45369</v>
      </c>
      <c r="H522" s="20" t="s">
        <v>16</v>
      </c>
      <c r="I522" s="20">
        <v>135</v>
      </c>
      <c r="J522" s="38" t="str">
        <f>VLOOKUP(C522,товар!$B$3:$D$435,2,FALSE)</f>
        <v>Сок</v>
      </c>
      <c r="K522" s="112">
        <f t="shared" si="38"/>
        <v>289.25925925925924</v>
      </c>
      <c r="L522" s="40">
        <f t="shared" si="40"/>
        <v>8.8988476312420017E-2</v>
      </c>
      <c r="M522" s="39" t="str">
        <f>VLOOKUP(C522,товар!$B$3:$D$435,3,FALSE)</f>
        <v>Сады Придонья</v>
      </c>
      <c r="N522" s="67">
        <f t="shared" si="41"/>
        <v>254.18181818181819</v>
      </c>
      <c r="O522" s="54" t="e">
        <f>VLOOKUP(I522,клиенты!B$419:$H517,5,FALSE)</f>
        <v>#N/A</v>
      </c>
      <c r="P522" t="e">
        <f t="shared" si="39"/>
        <v>#N/A</v>
      </c>
      <c r="Q522" s="72" t="str">
        <f>VLOOKUP(I522,клиенты!$B$3:$J$419,7,FALSE)</f>
        <v>Россия</v>
      </c>
    </row>
    <row r="523" spans="2:17" ht="16.5" thickTop="1" thickBot="1" x14ac:dyDescent="0.3">
      <c r="B523" s="44">
        <v>534</v>
      </c>
      <c r="C523" s="22">
        <v>315</v>
      </c>
      <c r="D523" s="22">
        <v>348</v>
      </c>
      <c r="E523" s="22">
        <v>2</v>
      </c>
      <c r="F523" s="22">
        <v>696</v>
      </c>
      <c r="G523" s="52">
        <v>45002</v>
      </c>
      <c r="H523" s="22" t="s">
        <v>12</v>
      </c>
      <c r="I523" s="22">
        <v>402</v>
      </c>
      <c r="J523" s="37" t="str">
        <f>VLOOKUP(C523,товар!$B$3:$D$435,2,FALSE)</f>
        <v>Йогурт</v>
      </c>
      <c r="K523" s="112">
        <f t="shared" si="38"/>
        <v>236</v>
      </c>
      <c r="L523" s="40">
        <f t="shared" si="40"/>
        <v>0.47457627118644075</v>
      </c>
      <c r="M523" s="33" t="str">
        <f>VLOOKUP(C523,товар!$B$3:$D$435,3,FALSE)</f>
        <v>Чудо</v>
      </c>
      <c r="N523" s="67">
        <f t="shared" si="41"/>
        <v>287.10000000000002</v>
      </c>
      <c r="O523" s="54" t="e">
        <f>VLOOKUP(I523,клиенты!B$419:$H518,5,FALSE)</f>
        <v>#N/A</v>
      </c>
      <c r="P523" t="e">
        <f t="shared" si="39"/>
        <v>#N/A</v>
      </c>
      <c r="Q523" s="72" t="str">
        <f>VLOOKUP(I523,клиенты!$B$3:$J$419,7,FALSE)</f>
        <v>Таджикистан</v>
      </c>
    </row>
    <row r="524" spans="2:17" ht="16.5" thickTop="1" thickBot="1" x14ac:dyDescent="0.3">
      <c r="B524" s="43">
        <v>535</v>
      </c>
      <c r="C524" s="20">
        <v>121</v>
      </c>
      <c r="D524" s="20">
        <v>77</v>
      </c>
      <c r="E524" s="20">
        <v>1</v>
      </c>
      <c r="F524" s="20">
        <v>77</v>
      </c>
      <c r="G524" s="51">
        <v>45047</v>
      </c>
      <c r="H524" s="20" t="s">
        <v>11</v>
      </c>
      <c r="I524" s="20">
        <v>279</v>
      </c>
      <c r="J524" s="38" t="str">
        <f>VLOOKUP(C524,товар!$B$3:$D$435,2,FALSE)</f>
        <v>Чипсы</v>
      </c>
      <c r="K524" s="112">
        <f t="shared" si="38"/>
        <v>259.33333333333331</v>
      </c>
      <c r="L524" s="40">
        <f t="shared" si="40"/>
        <v>-0.70308483290488422</v>
      </c>
      <c r="M524" s="39" t="str">
        <f>VLOOKUP(C524,товар!$B$3:$D$435,3,FALSE)</f>
        <v>Pringles</v>
      </c>
      <c r="N524" s="67">
        <f t="shared" si="41"/>
        <v>280.23809523809524</v>
      </c>
      <c r="O524" s="54" t="e">
        <f>VLOOKUP(I524,клиенты!B$419:$H519,5,FALSE)</f>
        <v>#N/A</v>
      </c>
      <c r="P524" t="e">
        <f t="shared" si="39"/>
        <v>#N/A</v>
      </c>
      <c r="Q524" s="72" t="str">
        <f>VLOOKUP(I524,клиенты!$B$3:$J$419,7,FALSE)</f>
        <v>Россия</v>
      </c>
    </row>
    <row r="525" spans="2:17" ht="16.5" thickTop="1" thickBot="1" x14ac:dyDescent="0.3">
      <c r="B525" s="44">
        <v>536</v>
      </c>
      <c r="C525" s="22">
        <v>371</v>
      </c>
      <c r="D525" s="22">
        <v>62</v>
      </c>
      <c r="E525" s="22">
        <v>5</v>
      </c>
      <c r="F525" s="22">
        <v>310</v>
      </c>
      <c r="G525" s="52">
        <v>45330</v>
      </c>
      <c r="H525" s="22" t="s">
        <v>10</v>
      </c>
      <c r="I525" s="22">
        <v>385</v>
      </c>
      <c r="J525" s="37" t="str">
        <f>VLOOKUP(C525,товар!$B$3:$D$435,2,FALSE)</f>
        <v>Сахар</v>
      </c>
      <c r="K525" s="112">
        <f t="shared" si="38"/>
        <v>244.27272727272728</v>
      </c>
      <c r="L525" s="40">
        <f t="shared" si="40"/>
        <v>-0.74618533680684784</v>
      </c>
      <c r="M525" s="33" t="str">
        <f>VLOOKUP(C525,товар!$B$3:$D$435,3,FALSE)</f>
        <v>Русский сахар</v>
      </c>
      <c r="N525" s="67">
        <f t="shared" si="41"/>
        <v>293.41176470588238</v>
      </c>
      <c r="O525" s="54" t="e">
        <f>VLOOKUP(I525,клиенты!B$419:$H520,5,FALSE)</f>
        <v>#N/A</v>
      </c>
      <c r="P525" t="e">
        <f t="shared" si="39"/>
        <v>#N/A</v>
      </c>
      <c r="Q525" s="72" t="str">
        <f>VLOOKUP(I525,клиенты!$B$3:$J$419,7,FALSE)</f>
        <v>Россия</v>
      </c>
    </row>
    <row r="526" spans="2:17" ht="16.5" thickTop="1" thickBot="1" x14ac:dyDescent="0.3">
      <c r="B526" s="43">
        <v>537</v>
      </c>
      <c r="C526" s="20">
        <v>169</v>
      </c>
      <c r="D526" s="20">
        <v>429</v>
      </c>
      <c r="E526" s="20">
        <v>2</v>
      </c>
      <c r="F526" s="20">
        <v>858</v>
      </c>
      <c r="G526" s="51">
        <v>45289</v>
      </c>
      <c r="H526" s="20" t="s">
        <v>26</v>
      </c>
      <c r="I526" s="20">
        <v>326</v>
      </c>
      <c r="J526" s="38" t="str">
        <f>VLOOKUP(C526,товар!$B$3:$D$435,2,FALSE)</f>
        <v>Фрукты</v>
      </c>
      <c r="K526" s="112">
        <f t="shared" si="38"/>
        <v>306.13636363636363</v>
      </c>
      <c r="L526" s="40">
        <f t="shared" si="40"/>
        <v>0.40133630289532296</v>
      </c>
      <c r="M526" s="39" t="str">
        <f>VLOOKUP(C526,товар!$B$3:$D$435,3,FALSE)</f>
        <v>Фруктовый Рай</v>
      </c>
      <c r="N526" s="67">
        <f t="shared" si="41"/>
        <v>258.30769230769232</v>
      </c>
      <c r="O526" s="54" t="e">
        <f>VLOOKUP(I526,клиенты!B$419:$H521,5,FALSE)</f>
        <v>#N/A</v>
      </c>
      <c r="P526" t="e">
        <f t="shared" si="39"/>
        <v>#N/A</v>
      </c>
      <c r="Q526" s="72" t="str">
        <f>VLOOKUP(I526,клиенты!$B$3:$J$419,7,FALSE)</f>
        <v>Россия</v>
      </c>
    </row>
    <row r="527" spans="2:17" ht="16.5" thickTop="1" thickBot="1" x14ac:dyDescent="0.3">
      <c r="B527" s="44">
        <v>538</v>
      </c>
      <c r="C527" s="22">
        <v>433</v>
      </c>
      <c r="D527" s="22">
        <v>115</v>
      </c>
      <c r="E527" s="22">
        <v>4</v>
      </c>
      <c r="F527" s="22">
        <v>460</v>
      </c>
      <c r="G527" s="52">
        <v>45203</v>
      </c>
      <c r="H527" s="22" t="s">
        <v>25</v>
      </c>
      <c r="I527" s="22">
        <v>138</v>
      </c>
      <c r="J527" s="37" t="str">
        <f>VLOOKUP(C527,товар!$B$3:$D$435,2,FALSE)</f>
        <v>Рыба</v>
      </c>
      <c r="K527" s="112">
        <f t="shared" si="38"/>
        <v>248.35294117647058</v>
      </c>
      <c r="L527" s="40">
        <f t="shared" si="40"/>
        <v>-0.53694931312174321</v>
      </c>
      <c r="M527" s="33" t="str">
        <f>VLOOKUP(C527,товар!$B$3:$D$435,3,FALSE)</f>
        <v>Меридиан</v>
      </c>
      <c r="N527" s="67">
        <f t="shared" si="41"/>
        <v>260.64705882352939</v>
      </c>
      <c r="O527" s="54" t="e">
        <f>VLOOKUP(I527,клиенты!B$419:$H522,5,FALSE)</f>
        <v>#N/A</v>
      </c>
      <c r="P527" t="e">
        <f t="shared" si="39"/>
        <v>#N/A</v>
      </c>
      <c r="Q527" s="72" t="str">
        <f>VLOOKUP(I527,клиенты!$B$3:$J$419,7,FALSE)</f>
        <v>Таджикистан</v>
      </c>
    </row>
    <row r="528" spans="2:17" ht="16.5" thickTop="1" thickBot="1" x14ac:dyDescent="0.3">
      <c r="B528" s="43">
        <v>539</v>
      </c>
      <c r="C528" s="20">
        <v>43</v>
      </c>
      <c r="D528" s="20">
        <v>158</v>
      </c>
      <c r="E528" s="20">
        <v>5</v>
      </c>
      <c r="F528" s="20">
        <v>790</v>
      </c>
      <c r="G528" s="51">
        <v>45397</v>
      </c>
      <c r="H528" s="20" t="s">
        <v>16</v>
      </c>
      <c r="I528" s="20">
        <v>271</v>
      </c>
      <c r="J528" s="38" t="str">
        <f>VLOOKUP(C528,товар!$B$3:$D$435,2,FALSE)</f>
        <v>Печенье</v>
      </c>
      <c r="K528" s="112">
        <f t="shared" si="38"/>
        <v>273.15384615384613</v>
      </c>
      <c r="L528" s="40">
        <f t="shared" si="40"/>
        <v>-0.42157138834131225</v>
      </c>
      <c r="M528" s="39" t="str">
        <f>VLOOKUP(C528,товар!$B$3:$D$435,3,FALSE)</f>
        <v>КДВ</v>
      </c>
      <c r="N528" s="67">
        <f t="shared" si="41"/>
        <v>323.07692307692309</v>
      </c>
      <c r="O528" s="54" t="e">
        <f>VLOOKUP(I528,клиенты!B$419:$H523,5,FALSE)</f>
        <v>#N/A</v>
      </c>
      <c r="P528" t="e">
        <f t="shared" si="39"/>
        <v>#N/A</v>
      </c>
      <c r="Q528" s="72" t="str">
        <f>VLOOKUP(I528,клиенты!$B$3:$J$419,7,FALSE)</f>
        <v>Россия</v>
      </c>
    </row>
    <row r="529" spans="2:17" ht="16.5" thickTop="1" thickBot="1" x14ac:dyDescent="0.3">
      <c r="B529" s="44">
        <v>540</v>
      </c>
      <c r="C529" s="22">
        <v>453</v>
      </c>
      <c r="D529" s="22">
        <v>318</v>
      </c>
      <c r="E529" s="22">
        <v>4</v>
      </c>
      <c r="F529" s="22">
        <v>1272</v>
      </c>
      <c r="G529" s="52">
        <v>45355</v>
      </c>
      <c r="H529" s="22" t="s">
        <v>16</v>
      </c>
      <c r="I529" s="22">
        <v>408</v>
      </c>
      <c r="J529" s="37" t="str">
        <f>VLOOKUP(C529,товар!$B$3:$D$435,2,FALSE)</f>
        <v>Макароны</v>
      </c>
      <c r="K529" s="112">
        <f t="shared" si="38"/>
        <v>294.36666666666667</v>
      </c>
      <c r="L529" s="40">
        <f t="shared" si="40"/>
        <v>8.0285358396557482E-2</v>
      </c>
      <c r="M529" s="33" t="str">
        <f>VLOOKUP(C529,товар!$B$3:$D$435,3,FALSE)</f>
        <v>Макфа</v>
      </c>
      <c r="N529" s="67">
        <f t="shared" si="41"/>
        <v>329.27272727272725</v>
      </c>
      <c r="O529" s="54" t="e">
        <f>VLOOKUP(I529,клиенты!B$419:$H524,5,FALSE)</f>
        <v>#N/A</v>
      </c>
      <c r="P529" t="e">
        <f t="shared" si="39"/>
        <v>#N/A</v>
      </c>
      <c r="Q529" s="72" t="str">
        <f>VLOOKUP(I529,клиенты!$B$3:$J$419,7,FALSE)</f>
        <v>Узбекистан</v>
      </c>
    </row>
    <row r="530" spans="2:17" ht="16.5" thickTop="1" thickBot="1" x14ac:dyDescent="0.3">
      <c r="B530" s="43">
        <v>541</v>
      </c>
      <c r="C530" s="20">
        <v>403</v>
      </c>
      <c r="D530" s="20">
        <v>184</v>
      </c>
      <c r="E530" s="20">
        <v>5</v>
      </c>
      <c r="F530" s="20">
        <v>920</v>
      </c>
      <c r="G530" s="51">
        <v>45378</v>
      </c>
      <c r="H530" s="20" t="s">
        <v>11</v>
      </c>
      <c r="I530" s="20">
        <v>444</v>
      </c>
      <c r="J530" s="38" t="str">
        <f>VLOOKUP(C530,товар!$B$3:$D$435,2,FALSE)</f>
        <v>Чай</v>
      </c>
      <c r="K530" s="112">
        <f t="shared" si="38"/>
        <v>271.79310344827587</v>
      </c>
      <c r="L530" s="40">
        <f t="shared" si="40"/>
        <v>-0.32301446333417916</v>
      </c>
      <c r="M530" s="39" t="str">
        <f>VLOOKUP(C530,товар!$B$3:$D$435,3,FALSE)</f>
        <v>Ахмад</v>
      </c>
      <c r="N530" s="67">
        <f t="shared" si="41"/>
        <v>243.3</v>
      </c>
      <c r="O530" s="54" t="e">
        <f>VLOOKUP(I530,клиенты!B$419:$H525,5,FALSE)</f>
        <v>#N/A</v>
      </c>
      <c r="P530" t="e">
        <f t="shared" si="39"/>
        <v>#N/A</v>
      </c>
      <c r="Q530" s="72" t="str">
        <f>VLOOKUP(I530,клиенты!$B$3:$J$419,7,FALSE)</f>
        <v>Украина</v>
      </c>
    </row>
    <row r="531" spans="2:17" ht="16.5" thickTop="1" thickBot="1" x14ac:dyDescent="0.3">
      <c r="B531" s="44">
        <v>542</v>
      </c>
      <c r="C531" s="22">
        <v>248</v>
      </c>
      <c r="D531" s="22">
        <v>497</v>
      </c>
      <c r="E531" s="22">
        <v>2</v>
      </c>
      <c r="F531" s="22">
        <v>994</v>
      </c>
      <c r="G531" s="52">
        <v>45051</v>
      </c>
      <c r="H531" s="22" t="s">
        <v>17</v>
      </c>
      <c r="I531" s="22">
        <v>116</v>
      </c>
      <c r="J531" s="37" t="str">
        <f>VLOOKUP(C531,товар!$B$3:$D$435,2,FALSE)</f>
        <v>Конфеты</v>
      </c>
      <c r="K531" s="112">
        <f t="shared" si="38"/>
        <v>283.92592592592592</v>
      </c>
      <c r="L531" s="40">
        <f t="shared" si="40"/>
        <v>0.75045656144012529</v>
      </c>
      <c r="M531" s="33" t="str">
        <f>VLOOKUP(C531,товар!$B$3:$D$435,3,FALSE)</f>
        <v>Красный Октябрь</v>
      </c>
      <c r="N531" s="67">
        <f t="shared" si="41"/>
        <v>273.625</v>
      </c>
      <c r="O531" s="54" t="e">
        <f>VLOOKUP(I531,клиенты!B$419:$H526,5,FALSE)</f>
        <v>#N/A</v>
      </c>
      <c r="P531" t="e">
        <f t="shared" si="39"/>
        <v>#N/A</v>
      </c>
      <c r="Q531" s="72" t="str">
        <f>VLOOKUP(I531,клиенты!$B$3:$J$419,7,FALSE)</f>
        <v>Узбекистан</v>
      </c>
    </row>
    <row r="532" spans="2:17" ht="16.5" thickTop="1" thickBot="1" x14ac:dyDescent="0.3">
      <c r="B532" s="43">
        <v>543</v>
      </c>
      <c r="C532" s="20">
        <v>492</v>
      </c>
      <c r="D532" s="20">
        <v>469</v>
      </c>
      <c r="E532" s="20">
        <v>4</v>
      </c>
      <c r="F532" s="20">
        <v>1876</v>
      </c>
      <c r="G532" s="51">
        <v>45386</v>
      </c>
      <c r="H532" s="20" t="s">
        <v>10</v>
      </c>
      <c r="I532" s="20">
        <v>38</v>
      </c>
      <c r="J532" s="38" t="str">
        <f>VLOOKUP(C532,товар!$B$3:$D$435,2,FALSE)</f>
        <v>Рыба</v>
      </c>
      <c r="K532" s="112">
        <f t="shared" si="38"/>
        <v>259.23529411764707</v>
      </c>
      <c r="L532" s="40">
        <f t="shared" si="40"/>
        <v>0.80916723394599499</v>
      </c>
      <c r="M532" s="39" t="str">
        <f>VLOOKUP(C532,товар!$B$3:$D$435,3,FALSE)</f>
        <v>Русское море</v>
      </c>
      <c r="N532" s="67">
        <f t="shared" si="41"/>
        <v>292.66666666666669</v>
      </c>
      <c r="O532" s="54" t="e">
        <f>VLOOKUP(I532,клиенты!B$419:$H527,5,FALSE)</f>
        <v>#N/A</v>
      </c>
      <c r="P532" t="e">
        <f t="shared" si="39"/>
        <v>#N/A</v>
      </c>
      <c r="Q532" s="72" t="str">
        <f>VLOOKUP(I532,клиенты!$B$3:$J$419,7,FALSE)</f>
        <v>Беларусь</v>
      </c>
    </row>
    <row r="533" spans="2:17" ht="16.5" thickTop="1" thickBot="1" x14ac:dyDescent="0.3">
      <c r="B533" s="44">
        <v>544</v>
      </c>
      <c r="C533" s="22">
        <v>428</v>
      </c>
      <c r="D533" s="22">
        <v>263</v>
      </c>
      <c r="E533" s="22">
        <v>4</v>
      </c>
      <c r="F533" s="22">
        <v>1052</v>
      </c>
      <c r="G533" s="52">
        <v>45385</v>
      </c>
      <c r="H533" s="22" t="s">
        <v>22</v>
      </c>
      <c r="I533" s="22">
        <v>136</v>
      </c>
      <c r="J533" s="37" t="str">
        <f>VLOOKUP(C533,товар!$B$3:$D$435,2,FALSE)</f>
        <v>Конфеты</v>
      </c>
      <c r="K533" s="112">
        <f t="shared" si="38"/>
        <v>283.88888888888891</v>
      </c>
      <c r="L533" s="40">
        <f t="shared" si="40"/>
        <v>-7.3581213307240767E-2</v>
      </c>
      <c r="M533" s="33" t="str">
        <f>VLOOKUP(C533,товар!$B$3:$D$435,3,FALSE)</f>
        <v>Бабаевский</v>
      </c>
      <c r="N533" s="67">
        <f t="shared" si="41"/>
        <v>250.25925925925927</v>
      </c>
      <c r="O533" s="54" t="e">
        <f>VLOOKUP(I533,клиенты!B$419:$H528,5,FALSE)</f>
        <v>#N/A</v>
      </c>
      <c r="P533" t="e">
        <f t="shared" si="39"/>
        <v>#N/A</v>
      </c>
      <c r="Q533" s="72" t="str">
        <f>VLOOKUP(I533,клиенты!$B$3:$J$419,7,FALSE)</f>
        <v>Беларусь</v>
      </c>
    </row>
    <row r="534" spans="2:17" ht="16.5" thickTop="1" thickBot="1" x14ac:dyDescent="0.3">
      <c r="B534" s="43">
        <v>545</v>
      </c>
      <c r="C534" s="20">
        <v>91</v>
      </c>
      <c r="D534" s="20">
        <v>335</v>
      </c>
      <c r="E534" s="20">
        <v>2</v>
      </c>
      <c r="F534" s="20">
        <v>670</v>
      </c>
      <c r="G534" s="51">
        <v>45186</v>
      </c>
      <c r="H534" s="20" t="s">
        <v>23</v>
      </c>
      <c r="I534" s="20">
        <v>310</v>
      </c>
      <c r="J534" s="38" t="str">
        <f>VLOOKUP(C534,товар!$B$3:$D$435,2,FALSE)</f>
        <v>Сыр</v>
      </c>
      <c r="K534" s="112">
        <f t="shared" si="38"/>
        <v>274.16666666666669</v>
      </c>
      <c r="L534" s="40">
        <f t="shared" si="40"/>
        <v>0.22188449848024305</v>
      </c>
      <c r="M534" s="39" t="str">
        <f>VLOOKUP(C534,товар!$B$3:$D$435,3,FALSE)</f>
        <v>Сырная долина</v>
      </c>
      <c r="N534" s="67">
        <f t="shared" si="41"/>
        <v>272.625</v>
      </c>
      <c r="O534" s="54" t="e">
        <f>VLOOKUP(I534,клиенты!B$419:$H529,5,FALSE)</f>
        <v>#N/A</v>
      </c>
      <c r="P534" t="e">
        <f t="shared" si="39"/>
        <v>#N/A</v>
      </c>
      <c r="Q534" s="72" t="str">
        <f>VLOOKUP(I534,клиенты!$B$3:$J$419,7,FALSE)</f>
        <v>Россия</v>
      </c>
    </row>
    <row r="535" spans="2:17" ht="16.5" thickTop="1" thickBot="1" x14ac:dyDescent="0.3">
      <c r="B535" s="44">
        <v>546</v>
      </c>
      <c r="C535" s="22">
        <v>122</v>
      </c>
      <c r="D535" s="22">
        <v>309</v>
      </c>
      <c r="E535" s="22">
        <v>3</v>
      </c>
      <c r="F535" s="22">
        <v>927</v>
      </c>
      <c r="G535" s="52">
        <v>45073</v>
      </c>
      <c r="H535" s="22" t="s">
        <v>19</v>
      </c>
      <c r="I535" s="22">
        <v>263</v>
      </c>
      <c r="J535" s="37" t="str">
        <f>VLOOKUP(C535,товар!$B$3:$D$435,2,FALSE)</f>
        <v>Фрукты</v>
      </c>
      <c r="K535" s="112">
        <f t="shared" si="38"/>
        <v>276.09090909090907</v>
      </c>
      <c r="L535" s="40">
        <f t="shared" si="40"/>
        <v>0.1191965755679949</v>
      </c>
      <c r="M535" s="33" t="str">
        <f>VLOOKUP(C535,товар!$B$3:$D$435,3,FALSE)</f>
        <v>Фрукты-Ягоды</v>
      </c>
      <c r="N535" s="67">
        <f t="shared" si="41"/>
        <v>280.66666666666669</v>
      </c>
      <c r="O535" s="54" t="e">
        <f>VLOOKUP(I535,клиенты!B$419:$H530,5,FALSE)</f>
        <v>#N/A</v>
      </c>
      <c r="P535" t="e">
        <f t="shared" si="39"/>
        <v>#N/A</v>
      </c>
      <c r="Q535" s="72" t="str">
        <f>VLOOKUP(I535,клиенты!$B$3:$J$419,7,FALSE)</f>
        <v>Россия</v>
      </c>
    </row>
    <row r="536" spans="2:17" ht="16.5" thickTop="1" thickBot="1" x14ac:dyDescent="0.3">
      <c r="B536" s="43">
        <v>547</v>
      </c>
      <c r="C536" s="20">
        <v>444</v>
      </c>
      <c r="D536" s="20">
        <v>59</v>
      </c>
      <c r="E536" s="20">
        <v>2</v>
      </c>
      <c r="F536" s="20">
        <v>118</v>
      </c>
      <c r="G536" s="51">
        <v>45263</v>
      </c>
      <c r="H536" s="20" t="s">
        <v>27</v>
      </c>
      <c r="I536" s="20">
        <v>381</v>
      </c>
      <c r="J536" s="38" t="str">
        <f>VLOOKUP(C536,товар!$B$3:$D$435,2,FALSE)</f>
        <v>Йогурт</v>
      </c>
      <c r="K536" s="112">
        <f t="shared" si="38"/>
        <v>238.39130434782609</v>
      </c>
      <c r="L536" s="40">
        <f t="shared" si="40"/>
        <v>-0.75250775123107783</v>
      </c>
      <c r="M536" s="39" t="str">
        <f>VLOOKUP(C536,товар!$B$3:$D$435,3,FALSE)</f>
        <v>Эрманн</v>
      </c>
      <c r="N536" s="67">
        <f t="shared" si="41"/>
        <v>258.4736842105263</v>
      </c>
      <c r="O536" s="54" t="e">
        <f>VLOOKUP(I536,клиенты!B$419:$H531,5,FALSE)</f>
        <v>#N/A</v>
      </c>
      <c r="P536" t="e">
        <f t="shared" si="39"/>
        <v>#N/A</v>
      </c>
      <c r="Q536" s="72" t="str">
        <f>VLOOKUP(I536,клиенты!$B$3:$J$419,7,FALSE)</f>
        <v>Узбекистан</v>
      </c>
    </row>
    <row r="537" spans="2:17" ht="16.5" thickTop="1" thickBot="1" x14ac:dyDescent="0.3">
      <c r="B537" s="44">
        <v>548</v>
      </c>
      <c r="C537" s="22">
        <v>334</v>
      </c>
      <c r="D537" s="22">
        <v>459</v>
      </c>
      <c r="E537" s="22">
        <v>5</v>
      </c>
      <c r="F537" s="22">
        <v>2295</v>
      </c>
      <c r="G537" s="52">
        <v>45146</v>
      </c>
      <c r="H537" s="22" t="s">
        <v>8</v>
      </c>
      <c r="I537" s="22">
        <v>167</v>
      </c>
      <c r="J537" s="37" t="str">
        <f>VLOOKUP(C537,товар!$B$3:$D$435,2,FALSE)</f>
        <v>Молоко</v>
      </c>
      <c r="K537" s="112">
        <f t="shared" si="38"/>
        <v>280.30769230769232</v>
      </c>
      <c r="L537" s="40">
        <f t="shared" si="40"/>
        <v>0.63748627881448949</v>
      </c>
      <c r="M537" s="33" t="str">
        <f>VLOOKUP(C537,товар!$B$3:$D$435,3,FALSE)</f>
        <v>Домик в деревне</v>
      </c>
      <c r="N537" s="67">
        <f t="shared" si="41"/>
        <v>274.77777777777777</v>
      </c>
      <c r="O537" s="54" t="e">
        <f>VLOOKUP(I537,клиенты!B$419:$H532,5,FALSE)</f>
        <v>#N/A</v>
      </c>
      <c r="P537" t="e">
        <f t="shared" si="39"/>
        <v>#N/A</v>
      </c>
      <c r="Q537" s="72" t="str">
        <f>VLOOKUP(I537,клиенты!$B$3:$J$419,7,FALSE)</f>
        <v>Россия</v>
      </c>
    </row>
    <row r="538" spans="2:17" ht="16.5" thickTop="1" thickBot="1" x14ac:dyDescent="0.3">
      <c r="B538" s="43">
        <v>549</v>
      </c>
      <c r="C538" s="20">
        <v>431</v>
      </c>
      <c r="D538" s="20">
        <v>149</v>
      </c>
      <c r="E538" s="20">
        <v>5</v>
      </c>
      <c r="F538" s="20">
        <v>745</v>
      </c>
      <c r="G538" s="51">
        <v>45271</v>
      </c>
      <c r="H538" s="20" t="s">
        <v>23</v>
      </c>
      <c r="I538" s="20">
        <v>12</v>
      </c>
      <c r="J538" s="38" t="str">
        <f>VLOOKUP(C538,товар!$B$3:$D$435,2,FALSE)</f>
        <v>Овощи</v>
      </c>
      <c r="K538" s="112">
        <f t="shared" si="38"/>
        <v>285.38888888888891</v>
      </c>
      <c r="L538" s="40">
        <f t="shared" si="40"/>
        <v>-0.47790539225228734</v>
      </c>
      <c r="M538" s="39" t="str">
        <f>VLOOKUP(C538,товар!$B$3:$D$435,3,FALSE)</f>
        <v>Гавриш</v>
      </c>
      <c r="N538" s="67">
        <f t="shared" si="41"/>
        <v>247.66666666666666</v>
      </c>
      <c r="O538" s="54" t="e">
        <f>VLOOKUP(I538,клиенты!B$419:$H533,5,FALSE)</f>
        <v>#N/A</v>
      </c>
      <c r="P538" t="e">
        <f t="shared" si="39"/>
        <v>#N/A</v>
      </c>
      <c r="Q538" s="72" t="str">
        <f>VLOOKUP(I538,клиенты!$B$3:$J$419,7,FALSE)</f>
        <v>Россия</v>
      </c>
    </row>
    <row r="539" spans="2:17" ht="16.5" thickTop="1" thickBot="1" x14ac:dyDescent="0.3">
      <c r="B539" s="44">
        <v>550</v>
      </c>
      <c r="C539" s="22">
        <v>62</v>
      </c>
      <c r="D539" s="22">
        <v>88</v>
      </c>
      <c r="E539" s="22">
        <v>1</v>
      </c>
      <c r="F539" s="22">
        <v>88</v>
      </c>
      <c r="G539" s="52">
        <v>44950</v>
      </c>
      <c r="H539" s="22" t="s">
        <v>14</v>
      </c>
      <c r="I539" s="22">
        <v>44</v>
      </c>
      <c r="J539" s="37" t="str">
        <f>VLOOKUP(C539,товар!$B$3:$D$435,2,FALSE)</f>
        <v>Рыба</v>
      </c>
      <c r="K539" s="112">
        <f t="shared" si="38"/>
        <v>295.3125</v>
      </c>
      <c r="L539" s="40">
        <f t="shared" si="40"/>
        <v>-0.70201058201058197</v>
      </c>
      <c r="M539" s="33" t="str">
        <f>VLOOKUP(C539,товар!$B$3:$D$435,3,FALSE)</f>
        <v>Балтийский берег</v>
      </c>
      <c r="N539" s="67">
        <f t="shared" si="41"/>
        <v>289.88888888888891</v>
      </c>
      <c r="O539" s="54" t="e">
        <f>VLOOKUP(I539,клиенты!B$419:$H534,5,FALSE)</f>
        <v>#N/A</v>
      </c>
      <c r="P539" t="e">
        <f t="shared" si="39"/>
        <v>#N/A</v>
      </c>
      <c r="Q539" s="72" t="str">
        <f>VLOOKUP(I539,клиенты!$B$3:$J$419,7,FALSE)</f>
        <v>Таджикистан</v>
      </c>
    </row>
    <row r="540" spans="2:17" ht="16.5" thickTop="1" thickBot="1" x14ac:dyDescent="0.3">
      <c r="B540" s="43">
        <v>551</v>
      </c>
      <c r="C540" s="20">
        <v>458</v>
      </c>
      <c r="D540" s="20">
        <v>79</v>
      </c>
      <c r="E540" s="20">
        <v>2</v>
      </c>
      <c r="F540" s="20">
        <v>158</v>
      </c>
      <c r="G540" s="51">
        <v>45023</v>
      </c>
      <c r="H540" s="20" t="s">
        <v>22</v>
      </c>
      <c r="I540" s="20">
        <v>133</v>
      </c>
      <c r="J540" s="38" t="str">
        <f>VLOOKUP(C540,товар!$B$3:$D$435,2,FALSE)</f>
        <v>Макароны</v>
      </c>
      <c r="K540" s="112">
        <f t="shared" si="38"/>
        <v>225.86666666666667</v>
      </c>
      <c r="L540" s="40">
        <f t="shared" si="40"/>
        <v>-0.65023612750885484</v>
      </c>
      <c r="M540" s="39" t="str">
        <f>VLOOKUP(C540,товар!$B$3:$D$435,3,FALSE)</f>
        <v>Борилла</v>
      </c>
      <c r="N540" s="67">
        <f t="shared" si="41"/>
        <v>240.88888888888889</v>
      </c>
      <c r="O540" s="54" t="e">
        <f>VLOOKUP(I540,клиенты!B$419:$H535,5,FALSE)</f>
        <v>#N/A</v>
      </c>
      <c r="P540" t="e">
        <f t="shared" si="39"/>
        <v>#N/A</v>
      </c>
      <c r="Q540" s="72" t="str">
        <f>VLOOKUP(I540,клиенты!$B$3:$J$419,7,FALSE)</f>
        <v>Россия</v>
      </c>
    </row>
    <row r="541" spans="2:17" ht="16.5" thickTop="1" thickBot="1" x14ac:dyDescent="0.3">
      <c r="B541" s="44">
        <v>552</v>
      </c>
      <c r="C541" s="22">
        <v>119</v>
      </c>
      <c r="D541" s="22">
        <v>369</v>
      </c>
      <c r="E541" s="22">
        <v>2</v>
      </c>
      <c r="F541" s="22">
        <v>738</v>
      </c>
      <c r="G541" s="52">
        <v>45105</v>
      </c>
      <c r="H541" s="22" t="s">
        <v>20</v>
      </c>
      <c r="I541" s="22">
        <v>21</v>
      </c>
      <c r="J541" s="37" t="str">
        <f>VLOOKUP(C541,товар!$B$3:$D$435,2,FALSE)</f>
        <v>Печенье</v>
      </c>
      <c r="K541" s="112">
        <f t="shared" si="38"/>
        <v>240.07692307692307</v>
      </c>
      <c r="L541" s="40">
        <f t="shared" si="40"/>
        <v>0.53700736943287408</v>
      </c>
      <c r="M541" s="33" t="str">
        <f>VLOOKUP(C541,товар!$B$3:$D$435,3,FALSE)</f>
        <v>КДВ</v>
      </c>
      <c r="N541" s="67">
        <f t="shared" si="41"/>
        <v>323.07692307692309</v>
      </c>
      <c r="O541" s="54" t="e">
        <f>VLOOKUP(I541,клиенты!B$419:$H536,5,FALSE)</f>
        <v>#N/A</v>
      </c>
      <c r="P541" t="e">
        <f t="shared" si="39"/>
        <v>#N/A</v>
      </c>
      <c r="Q541" s="72" t="str">
        <f>VLOOKUP(I541,клиенты!$B$3:$J$419,7,FALSE)</f>
        <v>Россия</v>
      </c>
    </row>
    <row r="542" spans="2:17" ht="16.5" thickTop="1" thickBot="1" x14ac:dyDescent="0.3">
      <c r="B542" s="43">
        <v>553</v>
      </c>
      <c r="C542" s="20">
        <v>388</v>
      </c>
      <c r="D542" s="20">
        <v>107</v>
      </c>
      <c r="E542" s="20">
        <v>1</v>
      </c>
      <c r="F542" s="20">
        <v>107</v>
      </c>
      <c r="G542" s="51">
        <v>45137</v>
      </c>
      <c r="H542" s="20" t="s">
        <v>12</v>
      </c>
      <c r="I542" s="20">
        <v>179</v>
      </c>
      <c r="J542" s="38" t="str">
        <f>VLOOKUP(C542,товар!$B$3:$D$435,2,FALSE)</f>
        <v>Рыба</v>
      </c>
      <c r="K542" s="112">
        <f t="shared" si="38"/>
        <v>291.5</v>
      </c>
      <c r="L542" s="40">
        <f t="shared" si="40"/>
        <v>-0.63293310463121788</v>
      </c>
      <c r="M542" s="39" t="str">
        <f>VLOOKUP(C542,товар!$B$3:$D$435,3,FALSE)</f>
        <v>Меридиан</v>
      </c>
      <c r="N542" s="67">
        <f t="shared" si="41"/>
        <v>260.64705882352939</v>
      </c>
      <c r="O542" s="54" t="e">
        <f>VLOOKUP(I542,клиенты!B$419:$H537,5,FALSE)</f>
        <v>#N/A</v>
      </c>
      <c r="P542" t="e">
        <f t="shared" si="39"/>
        <v>#N/A</v>
      </c>
      <c r="Q542" s="72" t="str">
        <f>VLOOKUP(I542,клиенты!$B$3:$J$419,7,FALSE)</f>
        <v>Беларусь</v>
      </c>
    </row>
    <row r="543" spans="2:17" ht="16.5" thickTop="1" thickBot="1" x14ac:dyDescent="0.3">
      <c r="B543" s="44">
        <v>554</v>
      </c>
      <c r="C543" s="22">
        <v>303</v>
      </c>
      <c r="D543" s="22">
        <v>258</v>
      </c>
      <c r="E543" s="22">
        <v>4</v>
      </c>
      <c r="F543" s="22">
        <v>1032</v>
      </c>
      <c r="G543" s="52">
        <v>45076</v>
      </c>
      <c r="H543" s="22" t="s">
        <v>18</v>
      </c>
      <c r="I543" s="22">
        <v>300</v>
      </c>
      <c r="J543" s="37" t="str">
        <f>VLOOKUP(C543,товар!$B$3:$D$435,2,FALSE)</f>
        <v>Фрукты</v>
      </c>
      <c r="K543" s="112">
        <f t="shared" si="38"/>
        <v>289.5</v>
      </c>
      <c r="L543" s="40">
        <f t="shared" si="40"/>
        <v>-0.10880829015544047</v>
      </c>
      <c r="M543" s="33" t="str">
        <f>VLOOKUP(C543,товар!$B$3:$D$435,3,FALSE)</f>
        <v>Фруктовый Рай</v>
      </c>
      <c r="N543" s="67">
        <f t="shared" si="41"/>
        <v>258.30769230769232</v>
      </c>
      <c r="O543" s="54" t="e">
        <f>VLOOKUP(I543,клиенты!B$419:$H538,5,FALSE)</f>
        <v>#N/A</v>
      </c>
      <c r="P543" t="e">
        <f t="shared" si="39"/>
        <v>#N/A</v>
      </c>
      <c r="Q543" s="72" t="str">
        <f>VLOOKUP(I543,клиенты!$B$3:$J$419,7,FALSE)</f>
        <v>Россия</v>
      </c>
    </row>
    <row r="544" spans="2:17" ht="16.5" thickTop="1" thickBot="1" x14ac:dyDescent="0.3">
      <c r="B544" s="43">
        <v>555</v>
      </c>
      <c r="C544" s="20">
        <v>160</v>
      </c>
      <c r="D544" s="20">
        <v>400</v>
      </c>
      <c r="E544" s="20">
        <v>3</v>
      </c>
      <c r="F544" s="20">
        <v>1200</v>
      </c>
      <c r="G544" s="51">
        <v>45181</v>
      </c>
      <c r="H544" s="20" t="s">
        <v>27</v>
      </c>
      <c r="I544" s="20">
        <v>134</v>
      </c>
      <c r="J544" s="38" t="str">
        <f>VLOOKUP(C544,товар!$B$3:$D$435,2,FALSE)</f>
        <v>Крупа</v>
      </c>
      <c r="K544" s="112">
        <f t="shared" si="38"/>
        <v>273.1764705882353</v>
      </c>
      <c r="L544" s="40">
        <f t="shared" si="40"/>
        <v>0.46425495262704564</v>
      </c>
      <c r="M544" s="39" t="str">
        <f>VLOOKUP(C544,товар!$B$3:$D$435,3,FALSE)</f>
        <v>Мистраль</v>
      </c>
      <c r="N544" s="67">
        <f t="shared" si="41"/>
        <v>250.30769230769232</v>
      </c>
      <c r="O544" s="54" t="e">
        <f>VLOOKUP(I544,клиенты!B$419:$H539,5,FALSE)</f>
        <v>#N/A</v>
      </c>
      <c r="P544" t="e">
        <f t="shared" si="39"/>
        <v>#N/A</v>
      </c>
      <c r="Q544" s="72" t="str">
        <f>VLOOKUP(I544,клиенты!$B$3:$J$419,7,FALSE)</f>
        <v>Россия</v>
      </c>
    </row>
    <row r="545" spans="2:17" ht="16.5" thickTop="1" thickBot="1" x14ac:dyDescent="0.3">
      <c r="B545" s="44">
        <v>556</v>
      </c>
      <c r="C545" s="22">
        <v>66</v>
      </c>
      <c r="D545" s="22">
        <v>230</v>
      </c>
      <c r="E545" s="22">
        <v>2</v>
      </c>
      <c r="F545" s="22">
        <v>460</v>
      </c>
      <c r="G545" s="52">
        <v>45074</v>
      </c>
      <c r="H545" s="22" t="s">
        <v>21</v>
      </c>
      <c r="I545" s="22">
        <v>391</v>
      </c>
      <c r="J545" s="37" t="str">
        <f>VLOOKUP(C545,товар!$B$3:$D$435,2,FALSE)</f>
        <v>Кофе</v>
      </c>
      <c r="K545" s="112">
        <f t="shared" si="38"/>
        <v>292.38095238095241</v>
      </c>
      <c r="L545" s="40">
        <f t="shared" si="40"/>
        <v>-0.21335504885993495</v>
      </c>
      <c r="M545" s="33" t="str">
        <f>VLOOKUP(C545,товар!$B$3:$D$435,3,FALSE)</f>
        <v>Черная Карта</v>
      </c>
      <c r="N545" s="67">
        <f t="shared" si="41"/>
        <v>222.2</v>
      </c>
      <c r="O545" s="54" t="e">
        <f>VLOOKUP(I545,клиенты!B$419:$H540,5,FALSE)</f>
        <v>#N/A</v>
      </c>
      <c r="P545" t="e">
        <f t="shared" si="39"/>
        <v>#N/A</v>
      </c>
      <c r="Q545" s="72" t="str">
        <f>VLOOKUP(I545,клиенты!$B$3:$J$419,7,FALSE)</f>
        <v>Украина</v>
      </c>
    </row>
    <row r="546" spans="2:17" ht="16.5" thickTop="1" thickBot="1" x14ac:dyDescent="0.3">
      <c r="B546" s="43">
        <v>557</v>
      </c>
      <c r="C546" s="20">
        <v>125</v>
      </c>
      <c r="D546" s="20">
        <v>187</v>
      </c>
      <c r="E546" s="20">
        <v>5</v>
      </c>
      <c r="F546" s="20">
        <v>935</v>
      </c>
      <c r="G546" s="51">
        <v>45027</v>
      </c>
      <c r="H546" s="20" t="s">
        <v>23</v>
      </c>
      <c r="I546" s="20">
        <v>54</v>
      </c>
      <c r="J546" s="38" t="str">
        <f>VLOOKUP(C546,товар!$B$3:$D$435,2,FALSE)</f>
        <v>Рис</v>
      </c>
      <c r="K546" s="112">
        <f t="shared" si="38"/>
        <v>302.47058823529414</v>
      </c>
      <c r="L546" s="40">
        <f t="shared" si="40"/>
        <v>-0.38175807078957613</v>
      </c>
      <c r="M546" s="39" t="str">
        <f>VLOOKUP(C546,товар!$B$3:$D$435,3,FALSE)</f>
        <v>Националь</v>
      </c>
      <c r="N546" s="67">
        <f t="shared" si="41"/>
        <v>187</v>
      </c>
      <c r="O546" s="54" t="e">
        <f>VLOOKUP(I546,клиенты!B$419:$H541,5,FALSE)</f>
        <v>#N/A</v>
      </c>
      <c r="P546" t="e">
        <f t="shared" si="39"/>
        <v>#N/A</v>
      </c>
      <c r="Q546" s="72" t="str">
        <f>VLOOKUP(I546,клиенты!$B$3:$J$419,7,FALSE)</f>
        <v>Россия</v>
      </c>
    </row>
    <row r="547" spans="2:17" ht="16.5" thickTop="1" thickBot="1" x14ac:dyDescent="0.3">
      <c r="B547" s="44">
        <v>558</v>
      </c>
      <c r="C547" s="22">
        <v>280</v>
      </c>
      <c r="D547" s="22">
        <v>234</v>
      </c>
      <c r="E547" s="22">
        <v>2</v>
      </c>
      <c r="F547" s="22">
        <v>468</v>
      </c>
      <c r="G547" s="52">
        <v>45088</v>
      </c>
      <c r="H547" s="22" t="s">
        <v>12</v>
      </c>
      <c r="I547" s="22">
        <v>19</v>
      </c>
      <c r="J547" s="37" t="str">
        <f>VLOOKUP(C547,товар!$B$3:$D$435,2,FALSE)</f>
        <v>Сыр</v>
      </c>
      <c r="K547" s="112">
        <f t="shared" si="38"/>
        <v>294.8</v>
      </c>
      <c r="L547" s="40">
        <f t="shared" si="40"/>
        <v>-0.20624151967435556</v>
      </c>
      <c r="M547" s="33" t="str">
        <f>VLOOKUP(C547,товар!$B$3:$D$435,3,FALSE)</f>
        <v>President</v>
      </c>
      <c r="N547" s="67">
        <f t="shared" si="41"/>
        <v>238.72222222222223</v>
      </c>
      <c r="O547" s="54" t="e">
        <f>VLOOKUP(I547,клиенты!B$419:$H542,5,FALSE)</f>
        <v>#N/A</v>
      </c>
      <c r="P547" t="e">
        <f t="shared" si="39"/>
        <v>#N/A</v>
      </c>
      <c r="Q547" s="72" t="str">
        <f>VLOOKUP(I547,клиенты!$B$3:$J$419,7,FALSE)</f>
        <v>Таджикистан</v>
      </c>
    </row>
    <row r="548" spans="2:17" ht="16.5" thickTop="1" thickBot="1" x14ac:dyDescent="0.3">
      <c r="B548" s="43">
        <v>559</v>
      </c>
      <c r="C548" s="20">
        <v>309</v>
      </c>
      <c r="D548" s="20">
        <v>368</v>
      </c>
      <c r="E548" s="20">
        <v>3</v>
      </c>
      <c r="F548" s="20">
        <v>1104</v>
      </c>
      <c r="G548" s="51">
        <v>44960</v>
      </c>
      <c r="H548" s="20" t="s">
        <v>15</v>
      </c>
      <c r="I548" s="20">
        <v>340</v>
      </c>
      <c r="J548" s="38" t="str">
        <f>VLOOKUP(C548,товар!$B$3:$D$435,2,FALSE)</f>
        <v>Конфеты</v>
      </c>
      <c r="K548" s="112">
        <f t="shared" si="38"/>
        <v>245.19230769230768</v>
      </c>
      <c r="L548" s="40">
        <f t="shared" si="40"/>
        <v>0.50086274509803919</v>
      </c>
      <c r="M548" s="39" t="str">
        <f>VLOOKUP(C548,товар!$B$3:$D$435,3,FALSE)</f>
        <v>Рот Фронт</v>
      </c>
      <c r="N548" s="67">
        <f t="shared" si="41"/>
        <v>294.55</v>
      </c>
      <c r="O548" s="54" t="e">
        <f>VLOOKUP(I548,клиенты!B$419:$H543,5,FALSE)</f>
        <v>#N/A</v>
      </c>
      <c r="P548" t="e">
        <f t="shared" si="39"/>
        <v>#N/A</v>
      </c>
      <c r="Q548" s="72" t="str">
        <f>VLOOKUP(I548,клиенты!$B$3:$J$419,7,FALSE)</f>
        <v>Россия</v>
      </c>
    </row>
    <row r="549" spans="2:17" ht="16.5" thickTop="1" thickBot="1" x14ac:dyDescent="0.3">
      <c r="B549" s="44">
        <v>560</v>
      </c>
      <c r="C549" s="22">
        <v>317</v>
      </c>
      <c r="D549" s="22">
        <v>267</v>
      </c>
      <c r="E549" s="22">
        <v>3</v>
      </c>
      <c r="F549" s="22">
        <v>801</v>
      </c>
      <c r="G549" s="52">
        <v>45396</v>
      </c>
      <c r="H549" s="22" t="s">
        <v>26</v>
      </c>
      <c r="I549" s="22">
        <v>71</v>
      </c>
      <c r="J549" s="37" t="str">
        <f>VLOOKUP(C549,товар!$B$3:$D$435,2,FALSE)</f>
        <v>Сок</v>
      </c>
      <c r="K549" s="112">
        <f t="shared" si="38"/>
        <v>278.62962962962962</v>
      </c>
      <c r="L549" s="40">
        <f t="shared" si="40"/>
        <v>-4.1738668084540742E-2</v>
      </c>
      <c r="M549" s="33" t="str">
        <f>VLOOKUP(C549,товар!$B$3:$D$435,3,FALSE)</f>
        <v>Фруктовый сад</v>
      </c>
      <c r="N549" s="67">
        <f t="shared" si="41"/>
        <v>281.96875</v>
      </c>
      <c r="O549" s="54" t="e">
        <f>VLOOKUP(I549,клиенты!B$419:$H544,5,FALSE)</f>
        <v>#N/A</v>
      </c>
      <c r="P549" t="e">
        <f t="shared" si="39"/>
        <v>#N/A</v>
      </c>
      <c r="Q549" s="72" t="str">
        <f>VLOOKUP(I549,клиенты!$B$3:$J$419,7,FALSE)</f>
        <v>Узбекистан</v>
      </c>
    </row>
    <row r="550" spans="2:17" ht="16.5" thickTop="1" thickBot="1" x14ac:dyDescent="0.3">
      <c r="B550" s="43">
        <v>561</v>
      </c>
      <c r="C550" s="20">
        <v>260</v>
      </c>
      <c r="D550" s="20">
        <v>370</v>
      </c>
      <c r="E550" s="20">
        <v>5</v>
      </c>
      <c r="F550" s="20">
        <v>1850</v>
      </c>
      <c r="G550" s="51">
        <v>44958</v>
      </c>
      <c r="H550" s="20" t="s">
        <v>18</v>
      </c>
      <c r="I550" s="20">
        <v>102</v>
      </c>
      <c r="J550" s="38" t="str">
        <f>VLOOKUP(C550,товар!$B$3:$D$435,2,FALSE)</f>
        <v>Соль</v>
      </c>
      <c r="K550" s="112">
        <f t="shared" si="38"/>
        <v>281.25</v>
      </c>
      <c r="L550" s="40">
        <f t="shared" si="40"/>
        <v>0.31555555555555559</v>
      </c>
      <c r="M550" s="39" t="str">
        <f>VLOOKUP(C550,товар!$B$3:$D$435,3,FALSE)</f>
        <v>Экстра</v>
      </c>
      <c r="N550" s="67">
        <f t="shared" si="41"/>
        <v>337.58333333333331</v>
      </c>
      <c r="O550" s="54" t="e">
        <f>VLOOKUP(I550,клиенты!B$419:$H545,5,FALSE)</f>
        <v>#N/A</v>
      </c>
      <c r="P550" t="e">
        <f t="shared" si="39"/>
        <v>#N/A</v>
      </c>
      <c r="Q550" s="72" t="str">
        <f>VLOOKUP(I550,клиенты!$B$3:$J$419,7,FALSE)</f>
        <v>Россия</v>
      </c>
    </row>
    <row r="551" spans="2:17" ht="16.5" thickTop="1" thickBot="1" x14ac:dyDescent="0.3">
      <c r="B551" s="44">
        <v>562</v>
      </c>
      <c r="C551" s="22">
        <v>448</v>
      </c>
      <c r="D551" s="22">
        <v>170</v>
      </c>
      <c r="E551" s="22">
        <v>1</v>
      </c>
      <c r="F551" s="22">
        <v>170</v>
      </c>
      <c r="G551" s="52">
        <v>45075</v>
      </c>
      <c r="H551" s="22" t="s">
        <v>26</v>
      </c>
      <c r="I551" s="22">
        <v>43</v>
      </c>
      <c r="J551" s="37" t="str">
        <f>VLOOKUP(C551,товар!$B$3:$D$435,2,FALSE)</f>
        <v>Йогурт</v>
      </c>
      <c r="K551" s="112">
        <f t="shared" si="38"/>
        <v>265.95652173913044</v>
      </c>
      <c r="L551" s="40">
        <f t="shared" si="40"/>
        <v>-0.3607977766879189</v>
      </c>
      <c r="M551" s="33" t="str">
        <f>VLOOKUP(C551,товар!$B$3:$D$435,3,FALSE)</f>
        <v>Ростагроэкспорт</v>
      </c>
      <c r="N551" s="67">
        <f t="shared" si="41"/>
        <v>249.09090909090909</v>
      </c>
      <c r="O551" s="54" t="e">
        <f>VLOOKUP(I551,клиенты!B$419:$H546,5,FALSE)</f>
        <v>#N/A</v>
      </c>
      <c r="P551" t="e">
        <f t="shared" si="39"/>
        <v>#N/A</v>
      </c>
      <c r="Q551" s="72" t="str">
        <f>VLOOKUP(I551,клиенты!$B$3:$J$419,7,FALSE)</f>
        <v>Узбекистан</v>
      </c>
    </row>
    <row r="552" spans="2:17" ht="16.5" thickTop="1" thickBot="1" x14ac:dyDescent="0.3">
      <c r="B552" s="43">
        <v>563</v>
      </c>
      <c r="C552" s="20">
        <v>158</v>
      </c>
      <c r="D552" s="20">
        <v>71</v>
      </c>
      <c r="E552" s="20">
        <v>2</v>
      </c>
      <c r="F552" s="20">
        <v>142</v>
      </c>
      <c r="G552" s="51">
        <v>45051</v>
      </c>
      <c r="H552" s="20" t="s">
        <v>13</v>
      </c>
      <c r="I552" s="20">
        <v>29</v>
      </c>
      <c r="J552" s="38" t="str">
        <f>VLOOKUP(C552,товар!$B$3:$D$435,2,FALSE)</f>
        <v>Сахар</v>
      </c>
      <c r="K552" s="112">
        <f t="shared" si="38"/>
        <v>258.36363636363637</v>
      </c>
      <c r="L552" s="40">
        <f t="shared" si="40"/>
        <v>-0.7251935256861366</v>
      </c>
      <c r="M552" s="39" t="str">
        <f>VLOOKUP(C552,товар!$B$3:$D$435,3,FALSE)</f>
        <v>Сладов</v>
      </c>
      <c r="N552" s="67">
        <f t="shared" si="41"/>
        <v>262.15384615384613</v>
      </c>
      <c r="O552" s="54" t="e">
        <f>VLOOKUP(I552,клиенты!B$419:$H547,5,FALSE)</f>
        <v>#N/A</v>
      </c>
      <c r="P552" t="e">
        <f t="shared" si="39"/>
        <v>#N/A</v>
      </c>
      <c r="Q552" s="72" t="e">
        <f>VLOOKUP(I552,клиенты!$B$3:$J$419,7,FALSE)</f>
        <v>#N/A</v>
      </c>
    </row>
    <row r="553" spans="2:17" ht="16.5" thickTop="1" thickBot="1" x14ac:dyDescent="0.3">
      <c r="B553" s="44">
        <v>564</v>
      </c>
      <c r="C553" s="22">
        <v>274</v>
      </c>
      <c r="D553" s="22">
        <v>472</v>
      </c>
      <c r="E553" s="22">
        <v>3</v>
      </c>
      <c r="F553" s="22">
        <v>1416</v>
      </c>
      <c r="G553" s="52">
        <v>45408</v>
      </c>
      <c r="H553" s="22" t="s">
        <v>9</v>
      </c>
      <c r="I553" s="22">
        <v>272</v>
      </c>
      <c r="J553" s="37" t="str">
        <f>VLOOKUP(C553,товар!$B$3:$D$435,2,FALSE)</f>
        <v>Молоко</v>
      </c>
      <c r="K553" s="112">
        <f t="shared" ref="K553:K616" si="42">IFERROR(AVERAGEIF($J$4:$J$989, J553, D553:D1552), "Ошибка")</f>
        <v>309.69230769230768</v>
      </c>
      <c r="L553" s="40">
        <f t="shared" si="40"/>
        <v>0.524093392945852</v>
      </c>
      <c r="M553" s="33" t="str">
        <f>VLOOKUP(C553,товар!$B$3:$D$435,3,FALSE)</f>
        <v>Простоквашино</v>
      </c>
      <c r="N553" s="67">
        <f t="shared" si="41"/>
        <v>318.81818181818181</v>
      </c>
      <c r="O553" s="54" t="e">
        <f>VLOOKUP(I553,клиенты!B$419:$H548,5,FALSE)</f>
        <v>#N/A</v>
      </c>
      <c r="P553" t="e">
        <f t="shared" si="39"/>
        <v>#N/A</v>
      </c>
      <c r="Q553" s="72" t="str">
        <f>VLOOKUP(I553,клиенты!$B$3:$J$419,7,FALSE)</f>
        <v>Россия</v>
      </c>
    </row>
    <row r="554" spans="2:17" ht="16.5" thickTop="1" thickBot="1" x14ac:dyDescent="0.3">
      <c r="B554" s="43">
        <v>565</v>
      </c>
      <c r="C554" s="20">
        <v>471</v>
      </c>
      <c r="D554" s="20">
        <v>294</v>
      </c>
      <c r="E554" s="20">
        <v>2</v>
      </c>
      <c r="F554" s="20">
        <v>588</v>
      </c>
      <c r="G554" s="51">
        <v>45112</v>
      </c>
      <c r="H554" s="20" t="s">
        <v>11</v>
      </c>
      <c r="I554" s="20">
        <v>370</v>
      </c>
      <c r="J554" s="38" t="str">
        <f>VLOOKUP(C554,товар!$B$3:$D$435,2,FALSE)</f>
        <v>Овощи</v>
      </c>
      <c r="K554" s="112">
        <f t="shared" si="42"/>
        <v>249.35294117647058</v>
      </c>
      <c r="L554" s="40">
        <f t="shared" si="40"/>
        <v>0.17905166312809628</v>
      </c>
      <c r="M554" s="39" t="str">
        <f>VLOOKUP(C554,товар!$B$3:$D$435,3,FALSE)</f>
        <v>Зеленая грядка</v>
      </c>
      <c r="N554" s="67">
        <f t="shared" si="41"/>
        <v>159.19999999999999</v>
      </c>
      <c r="O554" s="54" t="e">
        <f>VLOOKUP(I554,клиенты!B$419:$H549,5,FALSE)</f>
        <v>#N/A</v>
      </c>
      <c r="P554" t="e">
        <f t="shared" si="39"/>
        <v>#N/A</v>
      </c>
      <c r="Q554" s="72" t="str">
        <f>VLOOKUP(I554,клиенты!$B$3:$J$419,7,FALSE)</f>
        <v>Узбекистан</v>
      </c>
    </row>
    <row r="555" spans="2:17" ht="16.5" thickTop="1" thickBot="1" x14ac:dyDescent="0.3">
      <c r="B555" s="44">
        <v>566</v>
      </c>
      <c r="C555" s="22">
        <v>398</v>
      </c>
      <c r="D555" s="22">
        <v>65</v>
      </c>
      <c r="E555" s="22">
        <v>4</v>
      </c>
      <c r="F555" s="22">
        <v>260</v>
      </c>
      <c r="G555" s="52">
        <v>45055</v>
      </c>
      <c r="H555" s="22" t="s">
        <v>15</v>
      </c>
      <c r="I555" s="22">
        <v>165</v>
      </c>
      <c r="J555" s="37" t="str">
        <f>VLOOKUP(C555,товар!$B$3:$D$435,2,FALSE)</f>
        <v>Сок</v>
      </c>
      <c r="K555" s="112">
        <f t="shared" si="42"/>
        <v>295.03703703703701</v>
      </c>
      <c r="L555" s="40">
        <f t="shared" si="40"/>
        <v>-0.77968867687672605</v>
      </c>
      <c r="M555" s="33" t="str">
        <f>VLOOKUP(C555,товар!$B$3:$D$435,3,FALSE)</f>
        <v>Фруктовый сад</v>
      </c>
      <c r="N555" s="67">
        <f t="shared" si="41"/>
        <v>281.96875</v>
      </c>
      <c r="O555" s="54" t="e">
        <f>VLOOKUP(I555,клиенты!B$419:$H550,5,FALSE)</f>
        <v>#N/A</v>
      </c>
      <c r="P555" t="e">
        <f t="shared" si="39"/>
        <v>#N/A</v>
      </c>
      <c r="Q555" s="72" t="str">
        <f>VLOOKUP(I555,клиенты!$B$3:$J$419,7,FALSE)</f>
        <v>Таджикистан</v>
      </c>
    </row>
    <row r="556" spans="2:17" ht="16.5" thickTop="1" thickBot="1" x14ac:dyDescent="0.3">
      <c r="B556" s="43">
        <v>567</v>
      </c>
      <c r="C556" s="20">
        <v>395</v>
      </c>
      <c r="D556" s="20">
        <v>454</v>
      </c>
      <c r="E556" s="20">
        <v>5</v>
      </c>
      <c r="F556" s="20">
        <v>2270</v>
      </c>
      <c r="G556" s="51">
        <v>45278</v>
      </c>
      <c r="H556" s="20" t="s">
        <v>12</v>
      </c>
      <c r="I556" s="20">
        <v>147</v>
      </c>
      <c r="J556" s="38" t="str">
        <f>VLOOKUP(C556,товар!$B$3:$D$435,2,FALSE)</f>
        <v>Соль</v>
      </c>
      <c r="K556" s="112">
        <f t="shared" si="42"/>
        <v>258.625</v>
      </c>
      <c r="L556" s="40">
        <f t="shared" si="40"/>
        <v>0.75543740937651038</v>
      </c>
      <c r="M556" s="39" t="str">
        <f>VLOOKUP(C556,товар!$B$3:$D$435,3,FALSE)</f>
        <v>Славянская</v>
      </c>
      <c r="N556" s="67">
        <f t="shared" si="41"/>
        <v>236.91666666666666</v>
      </c>
      <c r="O556" s="54" t="e">
        <f>VLOOKUP(I556,клиенты!B$419:$H551,5,FALSE)</f>
        <v>#N/A</v>
      </c>
      <c r="P556" t="e">
        <f t="shared" si="39"/>
        <v>#N/A</v>
      </c>
      <c r="Q556" s="72" t="str">
        <f>VLOOKUP(I556,клиенты!$B$3:$J$419,7,FALSE)</f>
        <v>Россия</v>
      </c>
    </row>
    <row r="557" spans="2:17" ht="16.5" thickTop="1" thickBot="1" x14ac:dyDescent="0.3">
      <c r="B557" s="44">
        <v>568</v>
      </c>
      <c r="C557" s="22">
        <v>424</v>
      </c>
      <c r="D557" s="22">
        <v>472</v>
      </c>
      <c r="E557" s="22">
        <v>3</v>
      </c>
      <c r="F557" s="22">
        <v>1416</v>
      </c>
      <c r="G557" s="52">
        <v>45423</v>
      </c>
      <c r="H557" s="22" t="s">
        <v>22</v>
      </c>
      <c r="I557" s="22">
        <v>181</v>
      </c>
      <c r="J557" s="37" t="str">
        <f>VLOOKUP(C557,товар!$B$3:$D$435,2,FALSE)</f>
        <v>Печенье</v>
      </c>
      <c r="K557" s="112">
        <f t="shared" si="42"/>
        <v>258.125</v>
      </c>
      <c r="L557" s="40">
        <f t="shared" si="40"/>
        <v>0.82857142857142851</v>
      </c>
      <c r="M557" s="33" t="str">
        <f>VLOOKUP(C557,товар!$B$3:$D$435,3,FALSE)</f>
        <v>КДВ</v>
      </c>
      <c r="N557" s="67">
        <f t="shared" si="41"/>
        <v>323.07692307692309</v>
      </c>
      <c r="O557" s="54" t="e">
        <f>VLOOKUP(I557,клиенты!B$419:$H552,5,FALSE)</f>
        <v>#N/A</v>
      </c>
      <c r="P557" t="e">
        <f t="shared" si="39"/>
        <v>#N/A</v>
      </c>
      <c r="Q557" s="72" t="str">
        <f>VLOOKUP(I557,клиенты!$B$3:$J$419,7,FALSE)</f>
        <v>Узбекистан</v>
      </c>
    </row>
    <row r="558" spans="2:17" ht="16.5" thickTop="1" thickBot="1" x14ac:dyDescent="0.3">
      <c r="B558" s="43">
        <v>569</v>
      </c>
      <c r="C558" s="20">
        <v>474</v>
      </c>
      <c r="D558" s="20">
        <v>261</v>
      </c>
      <c r="E558" s="20">
        <v>2</v>
      </c>
      <c r="F558" s="20">
        <v>522</v>
      </c>
      <c r="G558" s="51">
        <v>45382</v>
      </c>
      <c r="H558" s="20" t="s">
        <v>27</v>
      </c>
      <c r="I558" s="20">
        <v>88</v>
      </c>
      <c r="J558" s="38" t="str">
        <f>VLOOKUP(C558,товар!$B$3:$D$435,2,FALSE)</f>
        <v>Молоко</v>
      </c>
      <c r="K558" s="112">
        <f t="shared" si="42"/>
        <v>250.15384615384616</v>
      </c>
      <c r="L558" s="40">
        <f t="shared" si="40"/>
        <v>4.3357933579335706E-2</v>
      </c>
      <c r="M558" s="39" t="str">
        <f>VLOOKUP(C558,товар!$B$3:$D$435,3,FALSE)</f>
        <v>Простоквашино</v>
      </c>
      <c r="N558" s="67">
        <f t="shared" si="41"/>
        <v>318.81818181818181</v>
      </c>
      <c r="O558" s="54" t="e">
        <f>VLOOKUP(I558,клиенты!B$419:$H553,5,FALSE)</f>
        <v>#N/A</v>
      </c>
      <c r="P558" t="e">
        <f t="shared" si="39"/>
        <v>#N/A</v>
      </c>
      <c r="Q558" s="72" t="str">
        <f>VLOOKUP(I558,клиенты!$B$3:$J$419,7,FALSE)</f>
        <v>Россия</v>
      </c>
    </row>
    <row r="559" spans="2:17" ht="16.5" thickTop="1" thickBot="1" x14ac:dyDescent="0.3">
      <c r="B559" s="44">
        <v>570</v>
      </c>
      <c r="C559" s="22">
        <v>346</v>
      </c>
      <c r="D559" s="22">
        <v>390</v>
      </c>
      <c r="E559" s="22">
        <v>5</v>
      </c>
      <c r="F559" s="22">
        <v>1950</v>
      </c>
      <c r="G559" s="52">
        <v>45402</v>
      </c>
      <c r="H559" s="22" t="s">
        <v>20</v>
      </c>
      <c r="I559" s="22">
        <v>10</v>
      </c>
      <c r="J559" s="37" t="str">
        <f>VLOOKUP(C559,товар!$B$3:$D$435,2,FALSE)</f>
        <v>Чай</v>
      </c>
      <c r="K559" s="112">
        <f t="shared" si="42"/>
        <v>289.38461538461536</v>
      </c>
      <c r="L559" s="40">
        <f t="shared" si="40"/>
        <v>0.34768740031897938</v>
      </c>
      <c r="M559" s="33" t="str">
        <f>VLOOKUP(C559,товар!$B$3:$D$435,3,FALSE)</f>
        <v>Greenfield</v>
      </c>
      <c r="N559" s="67">
        <f t="shared" si="41"/>
        <v>301.25</v>
      </c>
      <c r="O559" s="54" t="e">
        <f>VLOOKUP(I559,клиенты!B$419:$H554,5,FALSE)</f>
        <v>#N/A</v>
      </c>
      <c r="P559" t="e">
        <f t="shared" si="39"/>
        <v>#N/A</v>
      </c>
      <c r="Q559" s="72" t="str">
        <f>VLOOKUP(I559,клиенты!$B$3:$J$419,7,FALSE)</f>
        <v>Таджикистан</v>
      </c>
    </row>
    <row r="560" spans="2:17" ht="16.5" thickTop="1" thickBot="1" x14ac:dyDescent="0.3">
      <c r="B560" s="43">
        <v>571</v>
      </c>
      <c r="C560" s="20">
        <v>132</v>
      </c>
      <c r="D560" s="20">
        <v>497</v>
      </c>
      <c r="E560" s="20">
        <v>4</v>
      </c>
      <c r="F560" s="20">
        <v>1988</v>
      </c>
      <c r="G560" s="51">
        <v>44987</v>
      </c>
      <c r="H560" s="20" t="s">
        <v>27</v>
      </c>
      <c r="I560" s="20">
        <v>364</v>
      </c>
      <c r="J560" s="38" t="str">
        <f>VLOOKUP(C560,товар!$B$3:$D$435,2,FALSE)</f>
        <v>Рыба</v>
      </c>
      <c r="K560" s="112">
        <f t="shared" si="42"/>
        <v>304.125</v>
      </c>
      <c r="L560" s="40">
        <f t="shared" si="40"/>
        <v>0.63419646526921492</v>
      </c>
      <c r="M560" s="39" t="str">
        <f>VLOOKUP(C560,товар!$B$3:$D$435,3,FALSE)</f>
        <v>Меридиан</v>
      </c>
      <c r="N560" s="67">
        <f t="shared" si="41"/>
        <v>260.64705882352939</v>
      </c>
      <c r="O560" s="54" t="e">
        <f>VLOOKUP(I560,клиенты!B$419:$H555,5,FALSE)</f>
        <v>#N/A</v>
      </c>
      <c r="P560" t="e">
        <f t="shared" si="39"/>
        <v>#N/A</v>
      </c>
      <c r="Q560" s="72" t="str">
        <f>VLOOKUP(I560,клиенты!$B$3:$J$419,7,FALSE)</f>
        <v>Беларусь</v>
      </c>
    </row>
    <row r="561" spans="2:17" ht="16.5" thickTop="1" thickBot="1" x14ac:dyDescent="0.3">
      <c r="B561" s="44">
        <v>572</v>
      </c>
      <c r="C561" s="22">
        <v>17</v>
      </c>
      <c r="D561" s="22">
        <v>363</v>
      </c>
      <c r="E561" s="22">
        <v>4</v>
      </c>
      <c r="F561" s="22">
        <v>1452</v>
      </c>
      <c r="G561" s="52">
        <v>45191</v>
      </c>
      <c r="H561" s="22" t="s">
        <v>20</v>
      </c>
      <c r="I561" s="22">
        <v>277</v>
      </c>
      <c r="J561" s="37" t="str">
        <f>VLOOKUP(C561,товар!$B$3:$D$435,2,FALSE)</f>
        <v>Кофе</v>
      </c>
      <c r="K561" s="112">
        <f t="shared" si="42"/>
        <v>266.09523809523807</v>
      </c>
      <c r="L561" s="40">
        <f t="shared" si="40"/>
        <v>0.36417322834645671</v>
      </c>
      <c r="M561" s="33" t="str">
        <f>VLOOKUP(C561,товар!$B$3:$D$435,3,FALSE)</f>
        <v>Jacobs</v>
      </c>
      <c r="N561" s="67">
        <f t="shared" si="41"/>
        <v>276.21052631578948</v>
      </c>
      <c r="O561" s="54" t="e">
        <f>VLOOKUP(I561,клиенты!B$419:$H556,5,FALSE)</f>
        <v>#N/A</v>
      </c>
      <c r="P561" t="e">
        <f t="shared" si="39"/>
        <v>#N/A</v>
      </c>
      <c r="Q561" s="72" t="str">
        <f>VLOOKUP(I561,клиенты!$B$3:$J$419,7,FALSE)</f>
        <v>Беларусь</v>
      </c>
    </row>
    <row r="562" spans="2:17" ht="16.5" thickTop="1" thickBot="1" x14ac:dyDescent="0.3">
      <c r="B562" s="43">
        <v>573</v>
      </c>
      <c r="C562" s="20">
        <v>63</v>
      </c>
      <c r="D562" s="20">
        <v>251</v>
      </c>
      <c r="E562" s="20">
        <v>1</v>
      </c>
      <c r="F562" s="20">
        <v>251</v>
      </c>
      <c r="G562" s="51">
        <v>45087</v>
      </c>
      <c r="H562" s="20" t="s">
        <v>19</v>
      </c>
      <c r="I562" s="20">
        <v>214</v>
      </c>
      <c r="J562" s="38" t="str">
        <f>VLOOKUP(C562,товар!$B$3:$D$435,2,FALSE)</f>
        <v>Рыба</v>
      </c>
      <c r="K562" s="112">
        <f t="shared" si="42"/>
        <v>242.1875</v>
      </c>
      <c r="L562" s="40">
        <f t="shared" si="40"/>
        <v>3.6387096774193495E-2</v>
      </c>
      <c r="M562" s="39" t="str">
        <f>VLOOKUP(C562,товар!$B$3:$D$435,3,FALSE)</f>
        <v>Балтийский берег</v>
      </c>
      <c r="N562" s="67">
        <f t="shared" si="41"/>
        <v>289.88888888888891</v>
      </c>
      <c r="O562" s="54" t="e">
        <f>VLOOKUP(I562,клиенты!B$419:$H557,5,FALSE)</f>
        <v>#N/A</v>
      </c>
      <c r="P562" t="e">
        <f t="shared" si="39"/>
        <v>#N/A</v>
      </c>
      <c r="Q562" s="72" t="str">
        <f>VLOOKUP(I562,клиенты!$B$3:$J$419,7,FALSE)</f>
        <v>Украина</v>
      </c>
    </row>
    <row r="563" spans="2:17" ht="16.5" thickTop="1" thickBot="1" x14ac:dyDescent="0.3">
      <c r="B563" s="44">
        <v>574</v>
      </c>
      <c r="C563" s="22">
        <v>89</v>
      </c>
      <c r="D563" s="22">
        <v>492</v>
      </c>
      <c r="E563" s="22">
        <v>2</v>
      </c>
      <c r="F563" s="22">
        <v>984</v>
      </c>
      <c r="G563" s="52">
        <v>44935</v>
      </c>
      <c r="H563" s="22" t="s">
        <v>17</v>
      </c>
      <c r="I563" s="22">
        <v>402</v>
      </c>
      <c r="J563" s="37" t="str">
        <f>VLOOKUP(C563,товар!$B$3:$D$435,2,FALSE)</f>
        <v>Конфеты</v>
      </c>
      <c r="K563" s="112">
        <f t="shared" si="42"/>
        <v>233.34615384615384</v>
      </c>
      <c r="L563" s="40">
        <f t="shared" si="40"/>
        <v>1.1084555793637714</v>
      </c>
      <c r="M563" s="33" t="str">
        <f>VLOOKUP(C563,товар!$B$3:$D$435,3,FALSE)</f>
        <v>Рот Фронт</v>
      </c>
      <c r="N563" s="67">
        <f t="shared" si="41"/>
        <v>294.55</v>
      </c>
      <c r="O563" s="54" t="e">
        <f>VLOOKUP(I563,клиенты!B$419:$H558,5,FALSE)</f>
        <v>#N/A</v>
      </c>
      <c r="P563" t="e">
        <f t="shared" si="39"/>
        <v>#N/A</v>
      </c>
      <c r="Q563" s="72" t="str">
        <f>VLOOKUP(I563,клиенты!$B$3:$J$419,7,FALSE)</f>
        <v>Таджикистан</v>
      </c>
    </row>
    <row r="564" spans="2:17" ht="16.5" thickTop="1" thickBot="1" x14ac:dyDescent="0.3">
      <c r="B564" s="43">
        <v>575</v>
      </c>
      <c r="C564" s="20">
        <v>260</v>
      </c>
      <c r="D564" s="20">
        <v>449</v>
      </c>
      <c r="E564" s="20">
        <v>1</v>
      </c>
      <c r="F564" s="20">
        <v>449</v>
      </c>
      <c r="G564" s="51">
        <v>45025</v>
      </c>
      <c r="H564" s="20" t="s">
        <v>24</v>
      </c>
      <c r="I564" s="20">
        <v>490</v>
      </c>
      <c r="J564" s="38" t="str">
        <f>VLOOKUP(C564,товар!$B$3:$D$435,2,FALSE)</f>
        <v>Соль</v>
      </c>
      <c r="K564" s="112">
        <f t="shared" si="42"/>
        <v>262.75</v>
      </c>
      <c r="L564" s="40">
        <f t="shared" si="40"/>
        <v>0.70884871550903905</v>
      </c>
      <c r="M564" s="39" t="str">
        <f>VLOOKUP(C564,товар!$B$3:$D$435,3,FALSE)</f>
        <v>Экстра</v>
      </c>
      <c r="N564" s="67">
        <f t="shared" si="41"/>
        <v>337.58333333333331</v>
      </c>
      <c r="O564" s="54" t="e">
        <f>VLOOKUP(I564,клиенты!B$419:$H559,5,FALSE)</f>
        <v>#N/A</v>
      </c>
      <c r="P564" t="e">
        <f t="shared" si="39"/>
        <v>#N/A</v>
      </c>
      <c r="Q564" s="72" t="str">
        <f>VLOOKUP(I564,клиенты!$B$3:$J$419,7,FALSE)</f>
        <v>Беларусь</v>
      </c>
    </row>
    <row r="565" spans="2:17" ht="16.5" thickTop="1" thickBot="1" x14ac:dyDescent="0.3">
      <c r="B565" s="44">
        <v>576</v>
      </c>
      <c r="C565" s="22">
        <v>27</v>
      </c>
      <c r="D565" s="22">
        <v>193</v>
      </c>
      <c r="E565" s="22">
        <v>1</v>
      </c>
      <c r="F565" s="22">
        <v>193</v>
      </c>
      <c r="G565" s="52">
        <v>45061</v>
      </c>
      <c r="H565" s="22" t="s">
        <v>15</v>
      </c>
      <c r="I565" s="22">
        <v>151</v>
      </c>
      <c r="J565" s="37" t="str">
        <f>VLOOKUP(C565,товар!$B$3:$D$435,2,FALSE)</f>
        <v>Макароны</v>
      </c>
      <c r="K565" s="112">
        <f t="shared" si="42"/>
        <v>265.51724137931035</v>
      </c>
      <c r="L565" s="40">
        <f t="shared" si="40"/>
        <v>-0.27311688311688309</v>
      </c>
      <c r="M565" s="33" t="str">
        <f>VLOOKUP(C565,товар!$B$3:$D$435,3,FALSE)</f>
        <v>Паста Зара</v>
      </c>
      <c r="N565" s="67">
        <f t="shared" si="41"/>
        <v>276.67567567567568</v>
      </c>
      <c r="O565" s="54" t="e">
        <f>VLOOKUP(I565,клиенты!B$419:$H560,5,FALSE)</f>
        <v>#N/A</v>
      </c>
      <c r="P565" t="e">
        <f t="shared" si="39"/>
        <v>#N/A</v>
      </c>
      <c r="Q565" s="72" t="str">
        <f>VLOOKUP(I565,клиенты!$B$3:$J$419,7,FALSE)</f>
        <v>Беларусь</v>
      </c>
    </row>
    <row r="566" spans="2:17" ht="16.5" thickTop="1" thickBot="1" x14ac:dyDescent="0.3">
      <c r="B566" s="43">
        <v>577</v>
      </c>
      <c r="C566" s="20">
        <v>221</v>
      </c>
      <c r="D566" s="20">
        <v>406</v>
      </c>
      <c r="E566" s="20">
        <v>3</v>
      </c>
      <c r="F566" s="20">
        <v>1218</v>
      </c>
      <c r="G566" s="51">
        <v>44999</v>
      </c>
      <c r="H566" s="20" t="s">
        <v>27</v>
      </c>
      <c r="I566" s="20">
        <v>409</v>
      </c>
      <c r="J566" s="38" t="str">
        <f>VLOOKUP(C566,товар!$B$3:$D$435,2,FALSE)</f>
        <v>Чипсы</v>
      </c>
      <c r="K566" s="112">
        <f t="shared" si="42"/>
        <v>260</v>
      </c>
      <c r="L566" s="40">
        <f t="shared" si="40"/>
        <v>0.56153846153846154</v>
      </c>
      <c r="M566" s="39" t="str">
        <f>VLOOKUP(C566,товар!$B$3:$D$435,3,FALSE)</f>
        <v>Pringles</v>
      </c>
      <c r="N566" s="67">
        <f t="shared" si="41"/>
        <v>280.23809523809524</v>
      </c>
      <c r="O566" s="54" t="e">
        <f>VLOOKUP(I566,клиенты!B$419:$H561,5,FALSE)</f>
        <v>#N/A</v>
      </c>
      <c r="P566" t="e">
        <f t="shared" ref="P566:P629" si="43">G566-O566</f>
        <v>#N/A</v>
      </c>
      <c r="Q566" s="72" t="str">
        <f>VLOOKUP(I566,клиенты!$B$3:$J$419,7,FALSE)</f>
        <v>Таджикистан</v>
      </c>
    </row>
    <row r="567" spans="2:17" ht="16.5" thickTop="1" thickBot="1" x14ac:dyDescent="0.3">
      <c r="B567" s="44">
        <v>578</v>
      </c>
      <c r="C567" s="22">
        <v>127</v>
      </c>
      <c r="D567" s="22">
        <v>384</v>
      </c>
      <c r="E567" s="22">
        <v>2</v>
      </c>
      <c r="F567" s="22">
        <v>768</v>
      </c>
      <c r="G567" s="52">
        <v>45010</v>
      </c>
      <c r="H567" s="22" t="s">
        <v>19</v>
      </c>
      <c r="I567" s="22">
        <v>348</v>
      </c>
      <c r="J567" s="37" t="str">
        <f>VLOOKUP(C567,товар!$B$3:$D$435,2,FALSE)</f>
        <v>Овощи</v>
      </c>
      <c r="K567" s="112">
        <f t="shared" si="42"/>
        <v>247.1764705882353</v>
      </c>
      <c r="L567" s="40">
        <f t="shared" ref="L567:L630" si="44">IFERROR(D567/K567-1, "Ошибка")</f>
        <v>0.55354593050928114</v>
      </c>
      <c r="M567" s="33" t="str">
        <f>VLOOKUP(C567,товар!$B$3:$D$435,3,FALSE)</f>
        <v>Семко</v>
      </c>
      <c r="N567" s="67">
        <f t="shared" si="41"/>
        <v>208</v>
      </c>
      <c r="O567" s="54" t="e">
        <f>VLOOKUP(I567,клиенты!B$419:$H562,5,FALSE)</f>
        <v>#N/A</v>
      </c>
      <c r="P567" t="e">
        <f t="shared" si="43"/>
        <v>#N/A</v>
      </c>
      <c r="Q567" s="72" t="str">
        <f>VLOOKUP(I567,клиенты!$B$3:$J$419,7,FALSE)</f>
        <v>Россия</v>
      </c>
    </row>
    <row r="568" spans="2:17" ht="16.5" thickTop="1" thickBot="1" x14ac:dyDescent="0.3">
      <c r="B568" s="43">
        <v>579</v>
      </c>
      <c r="C568" s="20">
        <v>464</v>
      </c>
      <c r="D568" s="20">
        <v>356</v>
      </c>
      <c r="E568" s="20">
        <v>4</v>
      </c>
      <c r="F568" s="20">
        <v>1424</v>
      </c>
      <c r="G568" s="51">
        <v>45031</v>
      </c>
      <c r="H568" s="20" t="s">
        <v>19</v>
      </c>
      <c r="I568" s="20">
        <v>255</v>
      </c>
      <c r="J568" s="38" t="str">
        <f>VLOOKUP(C568,товар!$B$3:$D$435,2,FALSE)</f>
        <v>Сыр</v>
      </c>
      <c r="K568" s="112">
        <f t="shared" si="42"/>
        <v>256.8</v>
      </c>
      <c r="L568" s="40">
        <f t="shared" si="44"/>
        <v>0.38629283489096577</v>
      </c>
      <c r="M568" s="39" t="str">
        <f>VLOOKUP(C568,товар!$B$3:$D$435,3,FALSE)</f>
        <v>Сырная долина</v>
      </c>
      <c r="N568" s="67">
        <f t="shared" si="41"/>
        <v>272.625</v>
      </c>
      <c r="O568" s="54" t="e">
        <f>VLOOKUP(I568,клиенты!B$419:$H563,5,FALSE)</f>
        <v>#N/A</v>
      </c>
      <c r="P568" t="e">
        <f t="shared" si="43"/>
        <v>#N/A</v>
      </c>
      <c r="Q568" s="72" t="str">
        <f>VLOOKUP(I568,клиенты!$B$3:$J$419,7,FALSE)</f>
        <v>Узбекистан</v>
      </c>
    </row>
    <row r="569" spans="2:17" ht="16.5" thickTop="1" thickBot="1" x14ac:dyDescent="0.3">
      <c r="B569" s="44">
        <v>580</v>
      </c>
      <c r="C569" s="22">
        <v>426</v>
      </c>
      <c r="D569" s="22">
        <v>438</v>
      </c>
      <c r="E569" s="22">
        <v>1</v>
      </c>
      <c r="F569" s="22">
        <v>438</v>
      </c>
      <c r="G569" s="52">
        <v>44932</v>
      </c>
      <c r="H569" s="22" t="s">
        <v>10</v>
      </c>
      <c r="I569" s="22">
        <v>27</v>
      </c>
      <c r="J569" s="37" t="str">
        <f>VLOOKUP(C569,товар!$B$3:$D$435,2,FALSE)</f>
        <v>Печенье</v>
      </c>
      <c r="K569" s="112">
        <f t="shared" si="42"/>
        <v>247.78260869565219</v>
      </c>
      <c r="L569" s="40">
        <f t="shared" si="44"/>
        <v>0.76767854009475345</v>
      </c>
      <c r="M569" s="33" t="str">
        <f>VLOOKUP(C569,товар!$B$3:$D$435,3,FALSE)</f>
        <v>Посиделкино</v>
      </c>
      <c r="N569" s="67">
        <f t="shared" si="41"/>
        <v>321.63636363636363</v>
      </c>
      <c r="O569" s="54" t="e">
        <f>VLOOKUP(I569,клиенты!B$419:$H564,5,FALSE)</f>
        <v>#N/A</v>
      </c>
      <c r="P569" t="e">
        <f t="shared" si="43"/>
        <v>#N/A</v>
      </c>
      <c r="Q569" s="72" t="str">
        <f>VLOOKUP(I569,клиенты!$B$3:$J$419,7,FALSE)</f>
        <v>Узбекистан</v>
      </c>
    </row>
    <row r="570" spans="2:17" ht="16.5" thickTop="1" thickBot="1" x14ac:dyDescent="0.3">
      <c r="B570" s="43">
        <v>581</v>
      </c>
      <c r="C570" s="20">
        <v>224</v>
      </c>
      <c r="D570" s="20">
        <v>232</v>
      </c>
      <c r="E570" s="20">
        <v>5</v>
      </c>
      <c r="F570" s="20">
        <v>1160</v>
      </c>
      <c r="G570" s="51">
        <v>45332</v>
      </c>
      <c r="H570" s="20" t="s">
        <v>27</v>
      </c>
      <c r="I570" s="20">
        <v>219</v>
      </c>
      <c r="J570" s="38" t="str">
        <f>VLOOKUP(C570,товар!$B$3:$D$435,2,FALSE)</f>
        <v>Чипсы</v>
      </c>
      <c r="K570" s="112">
        <f t="shared" si="42"/>
        <v>271</v>
      </c>
      <c r="L570" s="40">
        <f t="shared" si="44"/>
        <v>-0.14391143911439119</v>
      </c>
      <c r="M570" s="39" t="str">
        <f>VLOOKUP(C570,товар!$B$3:$D$435,3,FALSE)</f>
        <v>Pringles</v>
      </c>
      <c r="N570" s="67">
        <f t="shared" si="41"/>
        <v>280.23809523809524</v>
      </c>
      <c r="O570" s="54" t="e">
        <f>VLOOKUP(I570,клиенты!B$419:$H565,5,FALSE)</f>
        <v>#N/A</v>
      </c>
      <c r="P570" t="e">
        <f t="shared" si="43"/>
        <v>#N/A</v>
      </c>
      <c r="Q570" s="72" t="str">
        <f>VLOOKUP(I570,клиенты!$B$3:$J$419,7,FALSE)</f>
        <v>Таджикистан</v>
      </c>
    </row>
    <row r="571" spans="2:17" ht="16.5" thickTop="1" thickBot="1" x14ac:dyDescent="0.3">
      <c r="B571" s="44">
        <v>582</v>
      </c>
      <c r="C571" s="22">
        <v>198</v>
      </c>
      <c r="D571" s="22">
        <v>383</v>
      </c>
      <c r="E571" s="22">
        <v>2</v>
      </c>
      <c r="F571" s="22">
        <v>766</v>
      </c>
      <c r="G571" s="52">
        <v>45393</v>
      </c>
      <c r="H571" s="22" t="s">
        <v>13</v>
      </c>
      <c r="I571" s="22">
        <v>272</v>
      </c>
      <c r="J571" s="37" t="str">
        <f>VLOOKUP(C571,товар!$B$3:$D$435,2,FALSE)</f>
        <v>Мясо</v>
      </c>
      <c r="K571" s="112">
        <f t="shared" si="42"/>
        <v>304.57692307692309</v>
      </c>
      <c r="L571" s="40">
        <f t="shared" si="44"/>
        <v>0.25748200530369991</v>
      </c>
      <c r="M571" s="33" t="str">
        <f>VLOOKUP(C571,товар!$B$3:$D$435,3,FALSE)</f>
        <v>Мираторг</v>
      </c>
      <c r="N571" s="67">
        <f t="shared" si="41"/>
        <v>316.58333333333331</v>
      </c>
      <c r="O571" s="54" t="e">
        <f>VLOOKUP(I571,клиенты!B$419:$H566,5,FALSE)</f>
        <v>#N/A</v>
      </c>
      <c r="P571" t="e">
        <f t="shared" si="43"/>
        <v>#N/A</v>
      </c>
      <c r="Q571" s="72" t="str">
        <f>VLOOKUP(I571,клиенты!$B$3:$J$419,7,FALSE)</f>
        <v>Россия</v>
      </c>
    </row>
    <row r="572" spans="2:17" ht="16.5" thickTop="1" thickBot="1" x14ac:dyDescent="0.3">
      <c r="B572" s="43">
        <v>583</v>
      </c>
      <c r="C572" s="20">
        <v>233</v>
      </c>
      <c r="D572" s="20">
        <v>419</v>
      </c>
      <c r="E572" s="20">
        <v>5</v>
      </c>
      <c r="F572" s="20">
        <v>2095</v>
      </c>
      <c r="G572" s="51">
        <v>45304</v>
      </c>
      <c r="H572" s="20" t="s">
        <v>25</v>
      </c>
      <c r="I572" s="20">
        <v>388</v>
      </c>
      <c r="J572" s="38" t="str">
        <f>VLOOKUP(C572,товар!$B$3:$D$435,2,FALSE)</f>
        <v>Йогурт</v>
      </c>
      <c r="K572" s="112">
        <f t="shared" si="42"/>
        <v>223.47826086956522</v>
      </c>
      <c r="L572" s="40">
        <f t="shared" si="44"/>
        <v>0.87490272373540856</v>
      </c>
      <c r="M572" s="39" t="str">
        <f>VLOOKUP(C572,товар!$B$3:$D$435,3,FALSE)</f>
        <v>Ростагроэкспорт</v>
      </c>
      <c r="N572" s="67">
        <f t="shared" si="41"/>
        <v>249.09090909090909</v>
      </c>
      <c r="O572" s="54" t="e">
        <f>VLOOKUP(I572,клиенты!B$419:$H567,5,FALSE)</f>
        <v>#N/A</v>
      </c>
      <c r="P572" t="e">
        <f t="shared" si="43"/>
        <v>#N/A</v>
      </c>
      <c r="Q572" s="72" t="str">
        <f>VLOOKUP(I572,клиенты!$B$3:$J$419,7,FALSE)</f>
        <v>Украина</v>
      </c>
    </row>
    <row r="573" spans="2:17" ht="16.5" thickTop="1" thickBot="1" x14ac:dyDescent="0.3">
      <c r="B573" s="44">
        <v>584</v>
      </c>
      <c r="C573" s="22">
        <v>355</v>
      </c>
      <c r="D573" s="22">
        <v>210</v>
      </c>
      <c r="E573" s="22">
        <v>1</v>
      </c>
      <c r="F573" s="22">
        <v>210</v>
      </c>
      <c r="G573" s="52">
        <v>45213</v>
      </c>
      <c r="H573" s="22" t="s">
        <v>14</v>
      </c>
      <c r="I573" s="22">
        <v>446</v>
      </c>
      <c r="J573" s="37" t="str">
        <f>VLOOKUP(C573,товар!$B$3:$D$435,2,FALSE)</f>
        <v>Кофе</v>
      </c>
      <c r="K573" s="112">
        <f t="shared" si="42"/>
        <v>256.3</v>
      </c>
      <c r="L573" s="40">
        <f t="shared" si="44"/>
        <v>-0.18064767850175578</v>
      </c>
      <c r="M573" s="33" t="str">
        <f>VLOOKUP(C573,товар!$B$3:$D$435,3,FALSE)</f>
        <v>Jacobs</v>
      </c>
      <c r="N573" s="67">
        <f t="shared" si="41"/>
        <v>276.21052631578948</v>
      </c>
      <c r="O573" s="54" t="e">
        <f>VLOOKUP(I573,клиенты!B$419:$H568,5,FALSE)</f>
        <v>#N/A</v>
      </c>
      <c r="P573" t="e">
        <f t="shared" si="43"/>
        <v>#N/A</v>
      </c>
      <c r="Q573" s="72" t="str">
        <f>VLOOKUP(I573,клиенты!$B$3:$J$419,7,FALSE)</f>
        <v>Беларусь</v>
      </c>
    </row>
    <row r="574" spans="2:17" ht="16.5" thickTop="1" thickBot="1" x14ac:dyDescent="0.3">
      <c r="B574" s="43">
        <v>585</v>
      </c>
      <c r="C574" s="20">
        <v>118</v>
      </c>
      <c r="D574" s="20">
        <v>214</v>
      </c>
      <c r="E574" s="20">
        <v>2</v>
      </c>
      <c r="F574" s="20">
        <v>428</v>
      </c>
      <c r="G574" s="51">
        <v>45058</v>
      </c>
      <c r="H574" s="20" t="s">
        <v>14</v>
      </c>
      <c r="I574" s="20">
        <v>138</v>
      </c>
      <c r="J574" s="38" t="str">
        <f>VLOOKUP(C574,товар!$B$3:$D$435,2,FALSE)</f>
        <v>Сахар</v>
      </c>
      <c r="K574" s="112">
        <f t="shared" si="42"/>
        <v>234.9</v>
      </c>
      <c r="L574" s="40">
        <f t="shared" si="44"/>
        <v>-8.897403150276717E-2</v>
      </c>
      <c r="M574" s="39" t="str">
        <f>VLOOKUP(C574,товар!$B$3:$D$435,3,FALSE)</f>
        <v>Продимекс</v>
      </c>
      <c r="N574" s="67">
        <f t="shared" si="41"/>
        <v>240.5</v>
      </c>
      <c r="O574" s="54" t="e">
        <f>VLOOKUP(I574,клиенты!B$419:$H569,5,FALSE)</f>
        <v>#N/A</v>
      </c>
      <c r="P574" t="e">
        <f t="shared" si="43"/>
        <v>#N/A</v>
      </c>
      <c r="Q574" s="72" t="str">
        <f>VLOOKUP(I574,клиенты!$B$3:$J$419,7,FALSE)</f>
        <v>Таджикистан</v>
      </c>
    </row>
    <row r="575" spans="2:17" ht="16.5" thickTop="1" thickBot="1" x14ac:dyDescent="0.3">
      <c r="B575" s="44">
        <v>586</v>
      </c>
      <c r="C575" s="22">
        <v>414</v>
      </c>
      <c r="D575" s="22">
        <v>115</v>
      </c>
      <c r="E575" s="22">
        <v>2</v>
      </c>
      <c r="F575" s="22">
        <v>230</v>
      </c>
      <c r="G575" s="52">
        <v>45094</v>
      </c>
      <c r="H575" s="22" t="s">
        <v>12</v>
      </c>
      <c r="I575" s="22">
        <v>402</v>
      </c>
      <c r="J575" s="37" t="str">
        <f>VLOOKUP(C575,товар!$B$3:$D$435,2,FALSE)</f>
        <v>Фрукты</v>
      </c>
      <c r="K575" s="112">
        <f t="shared" si="42"/>
        <v>279.94736842105266</v>
      </c>
      <c r="L575" s="40">
        <f t="shared" si="44"/>
        <v>-0.58920849783793949</v>
      </c>
      <c r="M575" s="33" t="str">
        <f>VLOOKUP(C575,товар!$B$3:$D$435,3,FALSE)</f>
        <v>Экзотик</v>
      </c>
      <c r="N575" s="67">
        <f t="shared" si="41"/>
        <v>253.6875</v>
      </c>
      <c r="O575" s="54" t="e">
        <f>VLOOKUP(I575,клиенты!B$419:$H570,5,FALSE)</f>
        <v>#N/A</v>
      </c>
      <c r="P575" t="e">
        <f t="shared" si="43"/>
        <v>#N/A</v>
      </c>
      <c r="Q575" s="72" t="str">
        <f>VLOOKUP(I575,клиенты!$B$3:$J$419,7,FALSE)</f>
        <v>Таджикистан</v>
      </c>
    </row>
    <row r="576" spans="2:17" ht="16.5" thickTop="1" thickBot="1" x14ac:dyDescent="0.3">
      <c r="B576" s="43">
        <v>587</v>
      </c>
      <c r="C576" s="20">
        <v>405</v>
      </c>
      <c r="D576" s="20">
        <v>340</v>
      </c>
      <c r="E576" s="20">
        <v>1</v>
      </c>
      <c r="F576" s="20">
        <v>340</v>
      </c>
      <c r="G576" s="51">
        <v>45213</v>
      </c>
      <c r="H576" s="20" t="s">
        <v>11</v>
      </c>
      <c r="I576" s="20">
        <v>351</v>
      </c>
      <c r="J576" s="38" t="str">
        <f>VLOOKUP(C576,товар!$B$3:$D$435,2,FALSE)</f>
        <v>Хлеб</v>
      </c>
      <c r="K576" s="112">
        <f t="shared" si="42"/>
        <v>238.375</v>
      </c>
      <c r="L576" s="40">
        <f t="shared" si="44"/>
        <v>0.42632406921866806</v>
      </c>
      <c r="M576" s="39" t="str">
        <f>VLOOKUP(C576,товар!$B$3:$D$435,3,FALSE)</f>
        <v>Каравай</v>
      </c>
      <c r="N576" s="67">
        <f t="shared" si="41"/>
        <v>331.16666666666669</v>
      </c>
      <c r="O576" s="54" t="e">
        <f>VLOOKUP(I576,клиенты!B$419:$H571,5,FALSE)</f>
        <v>#N/A</v>
      </c>
      <c r="P576" t="e">
        <f t="shared" si="43"/>
        <v>#N/A</v>
      </c>
      <c r="Q576" s="72" t="str">
        <f>VLOOKUP(I576,клиенты!$B$3:$J$419,7,FALSE)</f>
        <v>Узбекистан</v>
      </c>
    </row>
    <row r="577" spans="2:17" ht="16.5" thickTop="1" thickBot="1" x14ac:dyDescent="0.3">
      <c r="B577" s="44">
        <v>588</v>
      </c>
      <c r="C577" s="22">
        <v>313</v>
      </c>
      <c r="D577" s="22">
        <v>392</v>
      </c>
      <c r="E577" s="22">
        <v>5</v>
      </c>
      <c r="F577" s="22">
        <v>1960</v>
      </c>
      <c r="G577" s="52">
        <v>45109</v>
      </c>
      <c r="H577" s="22" t="s">
        <v>8</v>
      </c>
      <c r="I577" s="22">
        <v>40</v>
      </c>
      <c r="J577" s="37" t="str">
        <f>VLOOKUP(C577,товар!$B$3:$D$435,2,FALSE)</f>
        <v>Конфеты</v>
      </c>
      <c r="K577" s="112">
        <f t="shared" si="42"/>
        <v>267</v>
      </c>
      <c r="L577" s="40">
        <f t="shared" si="44"/>
        <v>0.46816479400749067</v>
      </c>
      <c r="M577" s="33" t="str">
        <f>VLOOKUP(C577,товар!$B$3:$D$435,3,FALSE)</f>
        <v>Бабаевский</v>
      </c>
      <c r="N577" s="67">
        <f t="shared" si="41"/>
        <v>250.25925925925927</v>
      </c>
      <c r="O577" s="54" t="e">
        <f>VLOOKUP(I577,клиенты!B$419:$H572,5,FALSE)</f>
        <v>#N/A</v>
      </c>
      <c r="P577" t="e">
        <f t="shared" si="43"/>
        <v>#N/A</v>
      </c>
      <c r="Q577" s="72" t="str">
        <f>VLOOKUP(I577,клиенты!$B$3:$J$419,7,FALSE)</f>
        <v>Узбекистан</v>
      </c>
    </row>
    <row r="578" spans="2:17" ht="16.5" thickTop="1" thickBot="1" x14ac:dyDescent="0.3">
      <c r="B578" s="43">
        <v>589</v>
      </c>
      <c r="C578" s="20">
        <v>113</v>
      </c>
      <c r="D578" s="20">
        <v>378</v>
      </c>
      <c r="E578" s="20">
        <v>1</v>
      </c>
      <c r="F578" s="20">
        <v>378</v>
      </c>
      <c r="G578" s="51">
        <v>45277</v>
      </c>
      <c r="H578" s="20" t="s">
        <v>10</v>
      </c>
      <c r="I578" s="20">
        <v>19</v>
      </c>
      <c r="J578" s="38" t="str">
        <f>VLOOKUP(C578,товар!$B$3:$D$435,2,FALSE)</f>
        <v>Сок</v>
      </c>
      <c r="K578" s="112">
        <f t="shared" si="42"/>
        <v>282.80769230769232</v>
      </c>
      <c r="L578" s="40">
        <f t="shared" si="44"/>
        <v>0.33659730722154224</v>
      </c>
      <c r="M578" s="39" t="str">
        <f>VLOOKUP(C578,товар!$B$3:$D$435,3,FALSE)</f>
        <v>Добрый</v>
      </c>
      <c r="N578" s="67">
        <f t="shared" si="41"/>
        <v>242.81818181818181</v>
      </c>
      <c r="O578" s="54" t="e">
        <f>VLOOKUP(I578,клиенты!B$419:$H573,5,FALSE)</f>
        <v>#N/A</v>
      </c>
      <c r="P578" t="e">
        <f t="shared" si="43"/>
        <v>#N/A</v>
      </c>
      <c r="Q578" s="72" t="str">
        <f>VLOOKUP(I578,клиенты!$B$3:$J$419,7,FALSE)</f>
        <v>Таджикистан</v>
      </c>
    </row>
    <row r="579" spans="2:17" ht="16.5" thickTop="1" thickBot="1" x14ac:dyDescent="0.3">
      <c r="B579" s="44">
        <v>590</v>
      </c>
      <c r="C579" s="22">
        <v>474</v>
      </c>
      <c r="D579" s="22">
        <v>204</v>
      </c>
      <c r="E579" s="22">
        <v>2</v>
      </c>
      <c r="F579" s="22">
        <v>408</v>
      </c>
      <c r="G579" s="52">
        <v>45349</v>
      </c>
      <c r="H579" s="22" t="s">
        <v>23</v>
      </c>
      <c r="I579" s="22">
        <v>153</v>
      </c>
      <c r="J579" s="37" t="str">
        <f>VLOOKUP(C579,товар!$B$3:$D$435,2,FALSE)</f>
        <v>Молоко</v>
      </c>
      <c r="K579" s="112">
        <f t="shared" si="42"/>
        <v>232.92307692307693</v>
      </c>
      <c r="L579" s="40">
        <f t="shared" si="44"/>
        <v>-0.12417437252311758</v>
      </c>
      <c r="M579" s="33" t="str">
        <f>VLOOKUP(C579,товар!$B$3:$D$435,3,FALSE)</f>
        <v>Простоквашино</v>
      </c>
      <c r="N579" s="67">
        <f t="shared" si="41"/>
        <v>318.81818181818181</v>
      </c>
      <c r="O579" s="54" t="e">
        <f>VLOOKUP(I579,клиенты!B$419:$H574,5,FALSE)</f>
        <v>#N/A</v>
      </c>
      <c r="P579" t="e">
        <f t="shared" si="43"/>
        <v>#N/A</v>
      </c>
      <c r="Q579" s="72" t="str">
        <f>VLOOKUP(I579,клиенты!$B$3:$J$419,7,FALSE)</f>
        <v>Россия</v>
      </c>
    </row>
    <row r="580" spans="2:17" ht="16.5" thickTop="1" thickBot="1" x14ac:dyDescent="0.3">
      <c r="B580" s="43">
        <v>591</v>
      </c>
      <c r="C580" s="20">
        <v>361</v>
      </c>
      <c r="D580" s="20">
        <v>69</v>
      </c>
      <c r="E580" s="20">
        <v>1</v>
      </c>
      <c r="F580" s="20">
        <v>69</v>
      </c>
      <c r="G580" s="51">
        <v>45021</v>
      </c>
      <c r="H580" s="20" t="s">
        <v>27</v>
      </c>
      <c r="I580" s="20">
        <v>355</v>
      </c>
      <c r="J580" s="38" t="str">
        <f>VLOOKUP(C580,товар!$B$3:$D$435,2,FALSE)</f>
        <v>Мясо</v>
      </c>
      <c r="K580" s="112">
        <f t="shared" si="42"/>
        <v>243.07692307692307</v>
      </c>
      <c r="L580" s="40">
        <f t="shared" si="44"/>
        <v>-0.71613924050632916</v>
      </c>
      <c r="M580" s="39" t="str">
        <f>VLOOKUP(C580,товар!$B$3:$D$435,3,FALSE)</f>
        <v>Сава</v>
      </c>
      <c r="N580" s="67">
        <f t="shared" ref="N580:N643" si="45">AVERAGEIFS($D$4:$D$989,$J$4:$J$989,J580,$M$4:$M$989,M580)</f>
        <v>217.46666666666667</v>
      </c>
      <c r="O580" s="54" t="e">
        <f>VLOOKUP(I580,клиенты!B$419:$H575,5,FALSE)</f>
        <v>#N/A</v>
      </c>
      <c r="P580" t="e">
        <f t="shared" si="43"/>
        <v>#N/A</v>
      </c>
      <c r="Q580" s="72" t="str">
        <f>VLOOKUP(I580,клиенты!$B$3:$J$419,7,FALSE)</f>
        <v>Украина</v>
      </c>
    </row>
    <row r="581" spans="2:17" ht="16.5" thickTop="1" thickBot="1" x14ac:dyDescent="0.3">
      <c r="B581" s="44">
        <v>592</v>
      </c>
      <c r="C581" s="22">
        <v>291</v>
      </c>
      <c r="D581" s="22">
        <v>455</v>
      </c>
      <c r="E581" s="22">
        <v>5</v>
      </c>
      <c r="F581" s="22">
        <v>2275</v>
      </c>
      <c r="G581" s="52">
        <v>45142</v>
      </c>
      <c r="H581" s="22" t="s">
        <v>18</v>
      </c>
      <c r="I581" s="22">
        <v>245</v>
      </c>
      <c r="J581" s="37" t="str">
        <f>VLOOKUP(C581,товар!$B$3:$D$435,2,FALSE)</f>
        <v>Рыба</v>
      </c>
      <c r="K581" s="112">
        <f t="shared" si="42"/>
        <v>224.375</v>
      </c>
      <c r="L581" s="40">
        <f t="shared" si="44"/>
        <v>1.0278551532033426</v>
      </c>
      <c r="M581" s="33" t="str">
        <f>VLOOKUP(C581,товар!$B$3:$D$435,3,FALSE)</f>
        <v>Балтийский берег</v>
      </c>
      <c r="N581" s="67">
        <f t="shared" si="45"/>
        <v>289.88888888888891</v>
      </c>
      <c r="O581" s="54" t="e">
        <f>VLOOKUP(I581,клиенты!B$419:$H576,5,FALSE)</f>
        <v>#N/A</v>
      </c>
      <c r="P581" t="e">
        <f t="shared" si="43"/>
        <v>#N/A</v>
      </c>
      <c r="Q581" s="72" t="str">
        <f>VLOOKUP(I581,клиенты!$B$3:$J$419,7,FALSE)</f>
        <v>Беларусь</v>
      </c>
    </row>
    <row r="582" spans="2:17" ht="16.5" thickTop="1" thickBot="1" x14ac:dyDescent="0.3">
      <c r="B582" s="43">
        <v>593</v>
      </c>
      <c r="C582" s="20">
        <v>360</v>
      </c>
      <c r="D582" s="20">
        <v>137</v>
      </c>
      <c r="E582" s="20">
        <v>2</v>
      </c>
      <c r="F582" s="20">
        <v>274</v>
      </c>
      <c r="G582" s="51">
        <v>45318</v>
      </c>
      <c r="H582" s="20" t="s">
        <v>22</v>
      </c>
      <c r="I582" s="20">
        <v>80</v>
      </c>
      <c r="J582" s="38" t="str">
        <f>VLOOKUP(C582,товар!$B$3:$D$435,2,FALSE)</f>
        <v>Соль</v>
      </c>
      <c r="K582" s="112">
        <f t="shared" si="42"/>
        <v>255.54545454545453</v>
      </c>
      <c r="L582" s="40">
        <f t="shared" si="44"/>
        <v>-0.46389185343294204</v>
      </c>
      <c r="M582" s="39" t="str">
        <f>VLOOKUP(C582,товар!$B$3:$D$435,3,FALSE)</f>
        <v>Славянская</v>
      </c>
      <c r="N582" s="67">
        <f t="shared" si="45"/>
        <v>236.91666666666666</v>
      </c>
      <c r="O582" s="54" t="e">
        <f>VLOOKUP(I582,клиенты!B$419:$H577,5,FALSE)</f>
        <v>#N/A</v>
      </c>
      <c r="P582" t="e">
        <f t="shared" si="43"/>
        <v>#N/A</v>
      </c>
      <c r="Q582" s="72" t="str">
        <f>VLOOKUP(I582,клиенты!$B$3:$J$419,7,FALSE)</f>
        <v>Украина</v>
      </c>
    </row>
    <row r="583" spans="2:17" ht="16.5" thickTop="1" thickBot="1" x14ac:dyDescent="0.3">
      <c r="B583" s="44">
        <v>594</v>
      </c>
      <c r="C583" s="22">
        <v>182</v>
      </c>
      <c r="D583" s="22">
        <v>152</v>
      </c>
      <c r="E583" s="22">
        <v>3</v>
      </c>
      <c r="F583" s="22">
        <v>456</v>
      </c>
      <c r="G583" s="52">
        <v>45053</v>
      </c>
      <c r="H583" s="22" t="s">
        <v>22</v>
      </c>
      <c r="I583" s="22">
        <v>466</v>
      </c>
      <c r="J583" s="37" t="str">
        <f>VLOOKUP(C583,товар!$B$3:$D$435,2,FALSE)</f>
        <v>Соль</v>
      </c>
      <c r="K583" s="112">
        <f t="shared" si="42"/>
        <v>253.5</v>
      </c>
      <c r="L583" s="40">
        <f t="shared" si="44"/>
        <v>-0.40039447731755429</v>
      </c>
      <c r="M583" s="33" t="str">
        <f>VLOOKUP(C583,товар!$B$3:$D$435,3,FALSE)</f>
        <v>Экстра</v>
      </c>
      <c r="N583" s="67">
        <f t="shared" si="45"/>
        <v>337.58333333333331</v>
      </c>
      <c r="O583" s="54" t="e">
        <f>VLOOKUP(I583,клиенты!B$419:$H578,5,FALSE)</f>
        <v>#N/A</v>
      </c>
      <c r="P583" t="e">
        <f t="shared" si="43"/>
        <v>#N/A</v>
      </c>
      <c r="Q583" s="72" t="str">
        <f>VLOOKUP(I583,клиенты!$B$3:$J$419,7,FALSE)</f>
        <v>Узбекистан</v>
      </c>
    </row>
    <row r="584" spans="2:17" ht="16.5" thickTop="1" thickBot="1" x14ac:dyDescent="0.3">
      <c r="B584" s="43">
        <v>595</v>
      </c>
      <c r="C584" s="20">
        <v>490</v>
      </c>
      <c r="D584" s="20">
        <v>170</v>
      </c>
      <c r="E584" s="20">
        <v>5</v>
      </c>
      <c r="F584" s="20">
        <v>850</v>
      </c>
      <c r="G584" s="51">
        <v>45058</v>
      </c>
      <c r="H584" s="20" t="s">
        <v>17</v>
      </c>
      <c r="I584" s="20">
        <v>317</v>
      </c>
      <c r="J584" s="38" t="str">
        <f>VLOOKUP(C584,товар!$B$3:$D$435,2,FALSE)</f>
        <v>Сыр</v>
      </c>
      <c r="K584" s="112">
        <f t="shared" si="42"/>
        <v>242</v>
      </c>
      <c r="L584" s="40">
        <f t="shared" si="44"/>
        <v>-0.2975206611570248</v>
      </c>
      <c r="M584" s="39" t="str">
        <f>VLOOKUP(C584,товар!$B$3:$D$435,3,FALSE)</f>
        <v>Сырная долина</v>
      </c>
      <c r="N584" s="67">
        <f t="shared" si="45"/>
        <v>272.625</v>
      </c>
      <c r="O584" s="54" t="e">
        <f>VLOOKUP(I584,клиенты!B$419:$H579,5,FALSE)</f>
        <v>#N/A</v>
      </c>
      <c r="P584" t="e">
        <f t="shared" si="43"/>
        <v>#N/A</v>
      </c>
      <c r="Q584" s="72" t="str">
        <f>VLOOKUP(I584,клиенты!$B$3:$J$419,7,FALSE)</f>
        <v>Таджикистан</v>
      </c>
    </row>
    <row r="585" spans="2:17" ht="16.5" thickTop="1" thickBot="1" x14ac:dyDescent="0.3">
      <c r="B585" s="44">
        <v>596</v>
      </c>
      <c r="C585" s="22">
        <v>215</v>
      </c>
      <c r="D585" s="22">
        <v>496</v>
      </c>
      <c r="E585" s="22">
        <v>2</v>
      </c>
      <c r="F585" s="22">
        <v>992</v>
      </c>
      <c r="G585" s="52">
        <v>45404</v>
      </c>
      <c r="H585" s="22" t="s">
        <v>12</v>
      </c>
      <c r="I585" s="22">
        <v>342</v>
      </c>
      <c r="J585" s="37" t="str">
        <f>VLOOKUP(C585,товар!$B$3:$D$435,2,FALSE)</f>
        <v>Сок</v>
      </c>
      <c r="K585" s="112">
        <f t="shared" si="42"/>
        <v>340.875</v>
      </c>
      <c r="L585" s="40">
        <f t="shared" si="44"/>
        <v>0.45507884121745512</v>
      </c>
      <c r="M585" s="33" t="str">
        <f>VLOOKUP(C585,товар!$B$3:$D$435,3,FALSE)</f>
        <v>Фруктовый сад</v>
      </c>
      <c r="N585" s="67">
        <f t="shared" si="45"/>
        <v>281.96875</v>
      </c>
      <c r="O585" s="54" t="e">
        <f>VLOOKUP(I585,клиенты!B$419:$H580,5,FALSE)</f>
        <v>#N/A</v>
      </c>
      <c r="P585" t="e">
        <f t="shared" si="43"/>
        <v>#N/A</v>
      </c>
      <c r="Q585" s="72" t="str">
        <f>VLOOKUP(I585,клиенты!$B$3:$J$419,7,FALSE)</f>
        <v>Таджикистан</v>
      </c>
    </row>
    <row r="586" spans="2:17" ht="16.5" thickTop="1" thickBot="1" x14ac:dyDescent="0.3">
      <c r="B586" s="43">
        <v>597</v>
      </c>
      <c r="C586" s="20">
        <v>137</v>
      </c>
      <c r="D586" s="20">
        <v>411</v>
      </c>
      <c r="E586" s="20">
        <v>1</v>
      </c>
      <c r="F586" s="20">
        <v>411</v>
      </c>
      <c r="G586" s="51">
        <v>45192</v>
      </c>
      <c r="H586" s="20" t="s">
        <v>27</v>
      </c>
      <c r="I586" s="20">
        <v>130</v>
      </c>
      <c r="J586" s="38" t="str">
        <f>VLOOKUP(C586,товар!$B$3:$D$435,2,FALSE)</f>
        <v>Фрукты</v>
      </c>
      <c r="K586" s="112">
        <f t="shared" si="42"/>
        <v>273.63157894736844</v>
      </c>
      <c r="L586" s="40">
        <f t="shared" si="44"/>
        <v>0.50201961915753013</v>
      </c>
      <c r="M586" s="39" t="str">
        <f>VLOOKUP(C586,товар!$B$3:$D$435,3,FALSE)</f>
        <v>Экзотик</v>
      </c>
      <c r="N586" s="67">
        <f t="shared" si="45"/>
        <v>253.6875</v>
      </c>
      <c r="O586" s="54" t="e">
        <f>VLOOKUP(I586,клиенты!B$419:$H581,5,FALSE)</f>
        <v>#N/A</v>
      </c>
      <c r="P586" t="e">
        <f t="shared" si="43"/>
        <v>#N/A</v>
      </c>
      <c r="Q586" s="72" t="str">
        <f>VLOOKUP(I586,клиенты!$B$3:$J$419,7,FALSE)</f>
        <v>Узбекистан</v>
      </c>
    </row>
    <row r="587" spans="2:17" ht="16.5" thickTop="1" thickBot="1" x14ac:dyDescent="0.3">
      <c r="B587" s="44">
        <v>598</v>
      </c>
      <c r="C587" s="22">
        <v>75</v>
      </c>
      <c r="D587" s="22">
        <v>240</v>
      </c>
      <c r="E587" s="22">
        <v>4</v>
      </c>
      <c r="F587" s="22">
        <v>960</v>
      </c>
      <c r="G587" s="52">
        <v>45148</v>
      </c>
      <c r="H587" s="22" t="s">
        <v>22</v>
      </c>
      <c r="I587" s="22">
        <v>53</v>
      </c>
      <c r="J587" s="37" t="str">
        <f>VLOOKUP(C587,товар!$B$3:$D$435,2,FALSE)</f>
        <v>Печенье</v>
      </c>
      <c r="K587" s="112">
        <f t="shared" si="42"/>
        <v>287.91304347826087</v>
      </c>
      <c r="L587" s="40">
        <f t="shared" si="44"/>
        <v>-0.1664149803684688</v>
      </c>
      <c r="M587" s="33" t="str">
        <f>VLOOKUP(C587,товар!$B$3:$D$435,3,FALSE)</f>
        <v>Белогорье</v>
      </c>
      <c r="N587" s="67">
        <f t="shared" si="45"/>
        <v>249.5</v>
      </c>
      <c r="O587" s="54" t="e">
        <f>VLOOKUP(I587,клиенты!B$419:$H582,5,FALSE)</f>
        <v>#N/A</v>
      </c>
      <c r="P587" t="e">
        <f t="shared" si="43"/>
        <v>#N/A</v>
      </c>
      <c r="Q587" s="72" t="str">
        <f>VLOOKUP(I587,клиенты!$B$3:$J$419,7,FALSE)</f>
        <v>Таджикистан</v>
      </c>
    </row>
    <row r="588" spans="2:17" ht="16.5" thickTop="1" thickBot="1" x14ac:dyDescent="0.3">
      <c r="B588" s="43">
        <v>599</v>
      </c>
      <c r="C588" s="20">
        <v>359</v>
      </c>
      <c r="D588" s="20">
        <v>302</v>
      </c>
      <c r="E588" s="20">
        <v>4</v>
      </c>
      <c r="F588" s="20">
        <v>1208</v>
      </c>
      <c r="G588" s="51">
        <v>45195</v>
      </c>
      <c r="H588" s="20" t="s">
        <v>22</v>
      </c>
      <c r="I588" s="20">
        <v>122</v>
      </c>
      <c r="J588" s="38" t="str">
        <f>VLOOKUP(C588,товар!$B$3:$D$435,2,FALSE)</f>
        <v>Мясо</v>
      </c>
      <c r="K588" s="112">
        <f t="shared" si="42"/>
        <v>309.2</v>
      </c>
      <c r="L588" s="40">
        <f t="shared" si="44"/>
        <v>-2.3285899094437235E-2</v>
      </c>
      <c r="M588" s="39" t="str">
        <f>VLOOKUP(C588,товар!$B$3:$D$435,3,FALSE)</f>
        <v>Мираторг</v>
      </c>
      <c r="N588" s="67">
        <f t="shared" si="45"/>
        <v>316.58333333333331</v>
      </c>
      <c r="O588" s="54" t="e">
        <f>VLOOKUP(I588,клиенты!B$419:$H583,5,FALSE)</f>
        <v>#N/A</v>
      </c>
      <c r="P588" t="e">
        <f t="shared" si="43"/>
        <v>#N/A</v>
      </c>
      <c r="Q588" s="72" t="str">
        <f>VLOOKUP(I588,клиенты!$B$3:$J$419,7,FALSE)</f>
        <v>Россия</v>
      </c>
    </row>
    <row r="589" spans="2:17" ht="16.5" thickTop="1" thickBot="1" x14ac:dyDescent="0.3">
      <c r="B589" s="44">
        <v>600</v>
      </c>
      <c r="C589" s="22">
        <v>364</v>
      </c>
      <c r="D589" s="22">
        <v>138</v>
      </c>
      <c r="E589" s="22">
        <v>4</v>
      </c>
      <c r="F589" s="22">
        <v>552</v>
      </c>
      <c r="G589" s="52">
        <v>45256</v>
      </c>
      <c r="H589" s="22" t="s">
        <v>22</v>
      </c>
      <c r="I589" s="22">
        <v>199</v>
      </c>
      <c r="J589" s="37" t="str">
        <f>VLOOKUP(C589,товар!$B$3:$D$435,2,FALSE)</f>
        <v>Сахар</v>
      </c>
      <c r="K589" s="112">
        <f t="shared" si="42"/>
        <v>321.83333333333331</v>
      </c>
      <c r="L589" s="40">
        <f t="shared" si="44"/>
        <v>-0.57120662868979799</v>
      </c>
      <c r="M589" s="33" t="str">
        <f>VLOOKUP(C589,товар!$B$3:$D$435,3,FALSE)</f>
        <v>Русский сахар</v>
      </c>
      <c r="N589" s="67">
        <f t="shared" si="45"/>
        <v>293.41176470588238</v>
      </c>
      <c r="O589" s="54" t="e">
        <f>VLOOKUP(I589,клиенты!B$419:$H584,5,FALSE)</f>
        <v>#N/A</v>
      </c>
      <c r="P589" t="e">
        <f t="shared" si="43"/>
        <v>#N/A</v>
      </c>
      <c r="Q589" s="72" t="str">
        <f>VLOOKUP(I589,клиенты!$B$3:$J$419,7,FALSE)</f>
        <v>Таджикистан</v>
      </c>
    </row>
    <row r="590" spans="2:17" ht="16.5" thickTop="1" thickBot="1" x14ac:dyDescent="0.3">
      <c r="B590" s="43">
        <v>601</v>
      </c>
      <c r="C590" s="20">
        <v>197</v>
      </c>
      <c r="D590" s="20">
        <v>309</v>
      </c>
      <c r="E590" s="20">
        <v>4</v>
      </c>
      <c r="F590" s="20">
        <v>1236</v>
      </c>
      <c r="G590" s="51">
        <v>45212</v>
      </c>
      <c r="H590" s="20" t="s">
        <v>15</v>
      </c>
      <c r="I590" s="20">
        <v>52</v>
      </c>
      <c r="J590" s="38" t="str">
        <f>VLOOKUP(C590,товар!$B$3:$D$435,2,FALSE)</f>
        <v>Печенье</v>
      </c>
      <c r="K590" s="112">
        <f t="shared" si="42"/>
        <v>230.86956521739131</v>
      </c>
      <c r="L590" s="40">
        <f t="shared" si="44"/>
        <v>0.33841807909604515</v>
      </c>
      <c r="M590" s="39" t="str">
        <f>VLOOKUP(C590,товар!$B$3:$D$435,3,FALSE)</f>
        <v>Юбилейное</v>
      </c>
      <c r="N590" s="67">
        <f t="shared" si="45"/>
        <v>232.44444444444446</v>
      </c>
      <c r="O590" s="54" t="e">
        <f>VLOOKUP(I590,клиенты!B$419:$H585,5,FALSE)</f>
        <v>#N/A</v>
      </c>
      <c r="P590" t="e">
        <f t="shared" si="43"/>
        <v>#N/A</v>
      </c>
      <c r="Q590" s="72" t="str">
        <f>VLOOKUP(I590,клиенты!$B$3:$J$419,7,FALSE)</f>
        <v>Россия</v>
      </c>
    </row>
    <row r="591" spans="2:17" ht="16.5" thickTop="1" thickBot="1" x14ac:dyDescent="0.3">
      <c r="B591" s="44">
        <v>602</v>
      </c>
      <c r="C591" s="22">
        <v>157</v>
      </c>
      <c r="D591" s="22">
        <v>473</v>
      </c>
      <c r="E591" s="22">
        <v>5</v>
      </c>
      <c r="F591" s="22">
        <v>2365</v>
      </c>
      <c r="G591" s="52">
        <v>45012</v>
      </c>
      <c r="H591" s="22" t="s">
        <v>22</v>
      </c>
      <c r="I591" s="22">
        <v>477</v>
      </c>
      <c r="J591" s="37" t="str">
        <f>VLOOKUP(C591,товар!$B$3:$D$435,2,FALSE)</f>
        <v>Сыр</v>
      </c>
      <c r="K591" s="112">
        <f t="shared" si="42"/>
        <v>285.51724137931035</v>
      </c>
      <c r="L591" s="40">
        <f t="shared" si="44"/>
        <v>0.65664251207729474</v>
      </c>
      <c r="M591" s="33" t="str">
        <f>VLOOKUP(C591,товар!$B$3:$D$435,3,FALSE)</f>
        <v>President</v>
      </c>
      <c r="N591" s="67">
        <f t="shared" si="45"/>
        <v>238.72222222222223</v>
      </c>
      <c r="O591" s="54" t="e">
        <f>VLOOKUP(I591,клиенты!B$419:$H586,5,FALSE)</f>
        <v>#N/A</v>
      </c>
      <c r="P591" t="e">
        <f t="shared" si="43"/>
        <v>#N/A</v>
      </c>
      <c r="Q591" s="72" t="str">
        <f>VLOOKUP(I591,клиенты!$B$3:$J$419,7,FALSE)</f>
        <v>Беларусь</v>
      </c>
    </row>
    <row r="592" spans="2:17" ht="16.5" thickTop="1" thickBot="1" x14ac:dyDescent="0.3">
      <c r="B592" s="43">
        <v>603</v>
      </c>
      <c r="C592" s="20">
        <v>105</v>
      </c>
      <c r="D592" s="20">
        <v>187</v>
      </c>
      <c r="E592" s="20">
        <v>1</v>
      </c>
      <c r="F592" s="20">
        <v>187</v>
      </c>
      <c r="G592" s="51">
        <v>45038</v>
      </c>
      <c r="H592" s="20" t="s">
        <v>19</v>
      </c>
      <c r="I592" s="20">
        <v>24</v>
      </c>
      <c r="J592" s="38" t="str">
        <f>VLOOKUP(C592,товар!$B$3:$D$435,2,FALSE)</f>
        <v>Фрукты</v>
      </c>
      <c r="K592" s="112">
        <f t="shared" si="42"/>
        <v>230.10526315789474</v>
      </c>
      <c r="L592" s="40">
        <f t="shared" si="44"/>
        <v>-0.18732845379688934</v>
      </c>
      <c r="M592" s="39" t="str">
        <f>VLOOKUP(C592,товар!$B$3:$D$435,3,FALSE)</f>
        <v>Фрукты-Ягоды</v>
      </c>
      <c r="N592" s="67">
        <f t="shared" si="45"/>
        <v>280.66666666666669</v>
      </c>
      <c r="O592" s="54" t="e">
        <f>VLOOKUP(I592,клиенты!B$419:$H587,5,FALSE)</f>
        <v>#N/A</v>
      </c>
      <c r="P592" t="e">
        <f t="shared" si="43"/>
        <v>#N/A</v>
      </c>
      <c r="Q592" s="72" t="str">
        <f>VLOOKUP(I592,клиенты!$B$3:$J$419,7,FALSE)</f>
        <v>Украина</v>
      </c>
    </row>
    <row r="593" spans="2:17" ht="16.5" thickTop="1" thickBot="1" x14ac:dyDescent="0.3">
      <c r="B593" s="44">
        <v>604</v>
      </c>
      <c r="C593" s="22">
        <v>479</v>
      </c>
      <c r="D593" s="22">
        <v>314</v>
      </c>
      <c r="E593" s="22">
        <v>3</v>
      </c>
      <c r="F593" s="22">
        <v>942</v>
      </c>
      <c r="G593" s="52">
        <v>45429</v>
      </c>
      <c r="H593" s="22" t="s">
        <v>16</v>
      </c>
      <c r="I593" s="22">
        <v>293</v>
      </c>
      <c r="J593" s="37" t="str">
        <f>VLOOKUP(C593,товар!$B$3:$D$435,2,FALSE)</f>
        <v>Овощи</v>
      </c>
      <c r="K593" s="112">
        <f t="shared" si="42"/>
        <v>286.1875</v>
      </c>
      <c r="L593" s="40">
        <f t="shared" si="44"/>
        <v>9.7182791002402347E-2</v>
      </c>
      <c r="M593" s="33" t="str">
        <f>VLOOKUP(C593,товар!$B$3:$D$435,3,FALSE)</f>
        <v>Гавриш</v>
      </c>
      <c r="N593" s="67">
        <f t="shared" si="45"/>
        <v>247.66666666666666</v>
      </c>
      <c r="O593" s="54" t="e">
        <f>VLOOKUP(I593,клиенты!B$419:$H588,5,FALSE)</f>
        <v>#N/A</v>
      </c>
      <c r="P593" t="e">
        <f t="shared" si="43"/>
        <v>#N/A</v>
      </c>
      <c r="Q593" s="72" t="str">
        <f>VLOOKUP(I593,клиенты!$B$3:$J$419,7,FALSE)</f>
        <v>Россия</v>
      </c>
    </row>
    <row r="594" spans="2:17" ht="16.5" thickTop="1" thickBot="1" x14ac:dyDescent="0.3">
      <c r="B594" s="43">
        <v>605</v>
      </c>
      <c r="C594" s="20">
        <v>285</v>
      </c>
      <c r="D594" s="20">
        <v>122</v>
      </c>
      <c r="E594" s="20">
        <v>5</v>
      </c>
      <c r="F594" s="20">
        <v>610</v>
      </c>
      <c r="G594" s="51">
        <v>44959</v>
      </c>
      <c r="H594" s="20" t="s">
        <v>17</v>
      </c>
      <c r="I594" s="20">
        <v>447</v>
      </c>
      <c r="J594" s="38" t="str">
        <f>VLOOKUP(C594,товар!$B$3:$D$435,2,FALSE)</f>
        <v>Макароны</v>
      </c>
      <c r="K594" s="112">
        <f t="shared" si="42"/>
        <v>259.74074074074076</v>
      </c>
      <c r="L594" s="40">
        <f t="shared" si="44"/>
        <v>-0.53030086981320412</v>
      </c>
      <c r="M594" s="39" t="str">
        <f>VLOOKUP(C594,товар!$B$3:$D$435,3,FALSE)</f>
        <v>Паста Зара</v>
      </c>
      <c r="N594" s="67">
        <f t="shared" si="45"/>
        <v>276.67567567567568</v>
      </c>
      <c r="O594" s="54" t="e">
        <f>VLOOKUP(I594,клиенты!B$419:$H589,5,FALSE)</f>
        <v>#N/A</v>
      </c>
      <c r="P594" t="e">
        <f t="shared" si="43"/>
        <v>#N/A</v>
      </c>
      <c r="Q594" s="72" t="str">
        <f>VLOOKUP(I594,клиенты!$B$3:$J$419,7,FALSE)</f>
        <v>Узбекистан</v>
      </c>
    </row>
    <row r="595" spans="2:17" ht="16.5" thickTop="1" thickBot="1" x14ac:dyDescent="0.3">
      <c r="B595" s="44">
        <v>606</v>
      </c>
      <c r="C595" s="22">
        <v>93</v>
      </c>
      <c r="D595" s="22">
        <v>184</v>
      </c>
      <c r="E595" s="22">
        <v>2</v>
      </c>
      <c r="F595" s="22">
        <v>368</v>
      </c>
      <c r="G595" s="52">
        <v>45187</v>
      </c>
      <c r="H595" s="22" t="s">
        <v>19</v>
      </c>
      <c r="I595" s="22">
        <v>163</v>
      </c>
      <c r="J595" s="37" t="str">
        <f>VLOOKUP(C595,товар!$B$3:$D$435,2,FALSE)</f>
        <v>Чай</v>
      </c>
      <c r="K595" s="112">
        <f t="shared" si="42"/>
        <v>279.43478260869563</v>
      </c>
      <c r="L595" s="40">
        <f t="shared" si="44"/>
        <v>-0.34152792904932316</v>
      </c>
      <c r="M595" s="33" t="str">
        <f>VLOOKUP(C595,товар!$B$3:$D$435,3,FALSE)</f>
        <v>Greenfield</v>
      </c>
      <c r="N595" s="67">
        <f t="shared" si="45"/>
        <v>301.25</v>
      </c>
      <c r="O595" s="54" t="e">
        <f>VLOOKUP(I595,клиенты!B$419:$H590,5,FALSE)</f>
        <v>#N/A</v>
      </c>
      <c r="P595" t="e">
        <f t="shared" si="43"/>
        <v>#N/A</v>
      </c>
      <c r="Q595" s="72" t="e">
        <f>VLOOKUP(I595,клиенты!$B$3:$J$419,7,FALSE)</f>
        <v>#REF!</v>
      </c>
    </row>
    <row r="596" spans="2:17" ht="16.5" thickTop="1" thickBot="1" x14ac:dyDescent="0.3">
      <c r="B596" s="43">
        <v>607</v>
      </c>
      <c r="C596" s="20">
        <v>199</v>
      </c>
      <c r="D596" s="20">
        <v>172</v>
      </c>
      <c r="E596" s="20">
        <v>3</v>
      </c>
      <c r="F596" s="20">
        <v>516</v>
      </c>
      <c r="G596" s="51">
        <v>45223</v>
      </c>
      <c r="H596" s="20" t="s">
        <v>22</v>
      </c>
      <c r="I596" s="20">
        <v>421</v>
      </c>
      <c r="J596" s="38" t="str">
        <f>VLOOKUP(C596,товар!$B$3:$D$435,2,FALSE)</f>
        <v>Макароны</v>
      </c>
      <c r="K596" s="112">
        <f t="shared" si="42"/>
        <v>275.66666666666669</v>
      </c>
      <c r="L596" s="40">
        <f t="shared" si="44"/>
        <v>-0.37605804111245467</v>
      </c>
      <c r="M596" s="39" t="str">
        <f>VLOOKUP(C596,товар!$B$3:$D$435,3,FALSE)</f>
        <v>Борилла</v>
      </c>
      <c r="N596" s="67">
        <f t="shared" si="45"/>
        <v>240.88888888888889</v>
      </c>
      <c r="O596" s="54" t="e">
        <f>VLOOKUP(I596,клиенты!B$419:$H591,5,FALSE)</f>
        <v>#N/A</v>
      </c>
      <c r="P596" t="e">
        <f t="shared" si="43"/>
        <v>#N/A</v>
      </c>
      <c r="Q596" s="72" t="str">
        <f>VLOOKUP(I596,клиенты!$B$3:$J$419,7,FALSE)</f>
        <v>Россия</v>
      </c>
    </row>
    <row r="597" spans="2:17" ht="16.5" thickTop="1" thickBot="1" x14ac:dyDescent="0.3">
      <c r="B597" s="44">
        <v>608</v>
      </c>
      <c r="C597" s="22">
        <v>122</v>
      </c>
      <c r="D597" s="22">
        <v>482</v>
      </c>
      <c r="E597" s="22">
        <v>4</v>
      </c>
      <c r="F597" s="22">
        <v>1928</v>
      </c>
      <c r="G597" s="52">
        <v>45038</v>
      </c>
      <c r="H597" s="22" t="s">
        <v>23</v>
      </c>
      <c r="I597" s="22">
        <v>320</v>
      </c>
      <c r="J597" s="37" t="str">
        <f>VLOOKUP(C597,товар!$B$3:$D$435,2,FALSE)</f>
        <v>Фрукты</v>
      </c>
      <c r="K597" s="112">
        <f t="shared" si="42"/>
        <v>295.72222222222223</v>
      </c>
      <c r="L597" s="40">
        <f t="shared" si="44"/>
        <v>0.62990794664662775</v>
      </c>
      <c r="M597" s="33" t="str">
        <f>VLOOKUP(C597,товар!$B$3:$D$435,3,FALSE)</f>
        <v>Фрукты-Ягоды</v>
      </c>
      <c r="N597" s="67">
        <f t="shared" si="45"/>
        <v>280.66666666666669</v>
      </c>
      <c r="O597" s="54" t="e">
        <f>VLOOKUP(I597,клиенты!B$419:$H592,5,FALSE)</f>
        <v>#N/A</v>
      </c>
      <c r="P597" t="e">
        <f t="shared" si="43"/>
        <v>#N/A</v>
      </c>
      <c r="Q597" s="72" t="str">
        <f>VLOOKUP(I597,клиенты!$B$3:$J$419,7,FALSE)</f>
        <v>Россия</v>
      </c>
    </row>
    <row r="598" spans="2:17" ht="16.5" thickTop="1" thickBot="1" x14ac:dyDescent="0.3">
      <c r="B598" s="43">
        <v>609</v>
      </c>
      <c r="C598" s="20">
        <v>415</v>
      </c>
      <c r="D598" s="20">
        <v>350</v>
      </c>
      <c r="E598" s="20">
        <v>1</v>
      </c>
      <c r="F598" s="20">
        <v>350</v>
      </c>
      <c r="G598" s="51">
        <v>45358</v>
      </c>
      <c r="H598" s="20" t="s">
        <v>8</v>
      </c>
      <c r="I598" s="20">
        <v>199</v>
      </c>
      <c r="J598" s="38" t="str">
        <f>VLOOKUP(C598,товар!$B$3:$D$435,2,FALSE)</f>
        <v>Чипсы</v>
      </c>
      <c r="K598" s="112">
        <f t="shared" si="42"/>
        <v>277.3</v>
      </c>
      <c r="L598" s="40">
        <f t="shared" si="44"/>
        <v>0.26217093400649105</v>
      </c>
      <c r="M598" s="39" t="str">
        <f>VLOOKUP(C598,товар!$B$3:$D$435,3,FALSE)</f>
        <v>Pringles</v>
      </c>
      <c r="N598" s="67">
        <f t="shared" si="45"/>
        <v>280.23809523809524</v>
      </c>
      <c r="O598" s="54" t="e">
        <f>VLOOKUP(I598,клиенты!B$419:$H593,5,FALSE)</f>
        <v>#N/A</v>
      </c>
      <c r="P598" t="e">
        <f t="shared" si="43"/>
        <v>#N/A</v>
      </c>
      <c r="Q598" s="72" t="str">
        <f>VLOOKUP(I598,клиенты!$B$3:$J$419,7,FALSE)</f>
        <v>Таджикистан</v>
      </c>
    </row>
    <row r="599" spans="2:17" ht="16.5" thickTop="1" thickBot="1" x14ac:dyDescent="0.3">
      <c r="B599" s="44">
        <v>610</v>
      </c>
      <c r="C599" s="22">
        <v>315</v>
      </c>
      <c r="D599" s="22">
        <v>232</v>
      </c>
      <c r="E599" s="22">
        <v>1</v>
      </c>
      <c r="F599" s="22">
        <v>232</v>
      </c>
      <c r="G599" s="52">
        <v>44929</v>
      </c>
      <c r="H599" s="22" t="s">
        <v>13</v>
      </c>
      <c r="I599" s="22">
        <v>247</v>
      </c>
      <c r="J599" s="37" t="str">
        <f>VLOOKUP(C599,товар!$B$3:$D$435,2,FALSE)</f>
        <v>Йогурт</v>
      </c>
      <c r="K599" s="112">
        <f t="shared" si="42"/>
        <v>302.30434782608694</v>
      </c>
      <c r="L599" s="40">
        <f t="shared" si="44"/>
        <v>-0.23256148425140222</v>
      </c>
      <c r="M599" s="33" t="str">
        <f>VLOOKUP(C599,товар!$B$3:$D$435,3,FALSE)</f>
        <v>Чудо</v>
      </c>
      <c r="N599" s="67">
        <f t="shared" si="45"/>
        <v>287.10000000000002</v>
      </c>
      <c r="O599" s="54" t="e">
        <f>VLOOKUP(I599,клиенты!B$419:$H594,5,FALSE)</f>
        <v>#N/A</v>
      </c>
      <c r="P599" t="e">
        <f t="shared" si="43"/>
        <v>#N/A</v>
      </c>
      <c r="Q599" s="72" t="str">
        <f>VLOOKUP(I599,клиенты!$B$3:$J$419,7,FALSE)</f>
        <v>Беларусь</v>
      </c>
    </row>
    <row r="600" spans="2:17" ht="16.5" thickTop="1" thickBot="1" x14ac:dyDescent="0.3">
      <c r="B600" s="43">
        <v>611</v>
      </c>
      <c r="C600" s="20">
        <v>25</v>
      </c>
      <c r="D600" s="20">
        <v>222</v>
      </c>
      <c r="E600" s="20">
        <v>1</v>
      </c>
      <c r="F600" s="20">
        <v>222</v>
      </c>
      <c r="G600" s="51">
        <v>45245</v>
      </c>
      <c r="H600" s="20" t="s">
        <v>11</v>
      </c>
      <c r="I600" s="20">
        <v>364</v>
      </c>
      <c r="J600" s="38" t="str">
        <f>VLOOKUP(C600,товар!$B$3:$D$435,2,FALSE)</f>
        <v>Чипсы</v>
      </c>
      <c r="K600" s="112">
        <f t="shared" si="42"/>
        <v>329.4</v>
      </c>
      <c r="L600" s="40">
        <f t="shared" si="44"/>
        <v>-0.32604735883424407</v>
      </c>
      <c r="M600" s="39" t="str">
        <f>VLOOKUP(C600,товар!$B$3:$D$435,3,FALSE)</f>
        <v>Русская картошка</v>
      </c>
      <c r="N600" s="67">
        <f t="shared" si="45"/>
        <v>241.83333333333334</v>
      </c>
      <c r="O600" s="54" t="e">
        <f>VLOOKUP(I600,клиенты!B$419:$H595,5,FALSE)</f>
        <v>#N/A</v>
      </c>
      <c r="P600" t="e">
        <f t="shared" si="43"/>
        <v>#N/A</v>
      </c>
      <c r="Q600" s="72" t="str">
        <f>VLOOKUP(I600,клиенты!$B$3:$J$419,7,FALSE)</f>
        <v>Беларусь</v>
      </c>
    </row>
    <row r="601" spans="2:17" ht="16.5" thickTop="1" thickBot="1" x14ac:dyDescent="0.3">
      <c r="B601" s="44">
        <v>612</v>
      </c>
      <c r="C601" s="22">
        <v>207</v>
      </c>
      <c r="D601" s="22">
        <v>152</v>
      </c>
      <c r="E601" s="22">
        <v>3</v>
      </c>
      <c r="F601" s="22">
        <v>456</v>
      </c>
      <c r="G601" s="52">
        <v>45222</v>
      </c>
      <c r="H601" s="22" t="s">
        <v>11</v>
      </c>
      <c r="I601" s="22">
        <v>173</v>
      </c>
      <c r="J601" s="37" t="str">
        <f>VLOOKUP(C601,товар!$B$3:$D$435,2,FALSE)</f>
        <v>Сахар</v>
      </c>
      <c r="K601" s="112">
        <f t="shared" si="42"/>
        <v>271.11764705882354</v>
      </c>
      <c r="L601" s="40">
        <f t="shared" si="44"/>
        <v>-0.43935777825992628</v>
      </c>
      <c r="M601" s="33" t="str">
        <f>VLOOKUP(C601,товар!$B$3:$D$435,3,FALSE)</f>
        <v>Агросахар</v>
      </c>
      <c r="N601" s="67">
        <f t="shared" si="45"/>
        <v>215.85714285714286</v>
      </c>
      <c r="O601" s="54" t="e">
        <f>VLOOKUP(I601,клиенты!B$419:$H596,5,FALSE)</f>
        <v>#N/A</v>
      </c>
      <c r="P601" t="e">
        <f t="shared" si="43"/>
        <v>#N/A</v>
      </c>
      <c r="Q601" s="72" t="e">
        <f>VLOOKUP(I601,клиенты!$B$3:$J$419,7,FALSE)</f>
        <v>#N/A</v>
      </c>
    </row>
    <row r="602" spans="2:17" ht="16.5" thickTop="1" thickBot="1" x14ac:dyDescent="0.3">
      <c r="B602" s="43">
        <v>613</v>
      </c>
      <c r="C602" s="20">
        <v>180</v>
      </c>
      <c r="D602" s="20">
        <v>284</v>
      </c>
      <c r="E602" s="20">
        <v>1</v>
      </c>
      <c r="F602" s="20">
        <v>284</v>
      </c>
      <c r="G602" s="51">
        <v>45267</v>
      </c>
      <c r="H602" s="20" t="s">
        <v>9</v>
      </c>
      <c r="I602" s="20">
        <v>485</v>
      </c>
      <c r="J602" s="38" t="str">
        <f>VLOOKUP(C602,товар!$B$3:$D$435,2,FALSE)</f>
        <v>Чипсы</v>
      </c>
      <c r="K602" s="112">
        <f t="shared" si="42"/>
        <v>266.8</v>
      </c>
      <c r="L602" s="40">
        <f t="shared" si="44"/>
        <v>6.4467766116941494E-2</v>
      </c>
      <c r="M602" s="39" t="str">
        <f>VLOOKUP(C602,товар!$B$3:$D$435,3,FALSE)</f>
        <v>Русская картошка</v>
      </c>
      <c r="N602" s="67">
        <f t="shared" si="45"/>
        <v>241.83333333333334</v>
      </c>
      <c r="O602" s="54" t="e">
        <f>VLOOKUP(I602,клиенты!B$419:$H597,5,FALSE)</f>
        <v>#N/A</v>
      </c>
      <c r="P602" t="e">
        <f t="shared" si="43"/>
        <v>#N/A</v>
      </c>
      <c r="Q602" s="72" t="str">
        <f>VLOOKUP(I602,клиенты!$B$3:$J$419,7,FALSE)</f>
        <v>Узбекистан</v>
      </c>
    </row>
    <row r="603" spans="2:17" ht="16.5" thickTop="1" thickBot="1" x14ac:dyDescent="0.3">
      <c r="B603" s="44">
        <v>614</v>
      </c>
      <c r="C603" s="22">
        <v>117</v>
      </c>
      <c r="D603" s="22">
        <v>208</v>
      </c>
      <c r="E603" s="22">
        <v>3</v>
      </c>
      <c r="F603" s="22">
        <v>624</v>
      </c>
      <c r="G603" s="52">
        <v>45397</v>
      </c>
      <c r="H603" s="22" t="s">
        <v>8</v>
      </c>
      <c r="I603" s="22">
        <v>401</v>
      </c>
      <c r="J603" s="37" t="str">
        <f>VLOOKUP(C603,товар!$B$3:$D$435,2,FALSE)</f>
        <v>Макароны</v>
      </c>
      <c r="K603" s="112">
        <f t="shared" si="42"/>
        <v>298.81481481481484</v>
      </c>
      <c r="L603" s="40">
        <f t="shared" si="44"/>
        <v>-0.30391670798215176</v>
      </c>
      <c r="M603" s="33" t="str">
        <f>VLOOKUP(C603,товар!$B$3:$D$435,3,FALSE)</f>
        <v>Роллтон</v>
      </c>
      <c r="N603" s="67">
        <f t="shared" si="45"/>
        <v>235.55555555555554</v>
      </c>
      <c r="O603" s="54" t="e">
        <f>VLOOKUP(I603,клиенты!B$419:$H598,5,FALSE)</f>
        <v>#N/A</v>
      </c>
      <c r="P603" t="e">
        <f t="shared" si="43"/>
        <v>#N/A</v>
      </c>
      <c r="Q603" s="72" t="str">
        <f>VLOOKUP(I603,клиенты!$B$3:$J$419,7,FALSE)</f>
        <v>Россия</v>
      </c>
    </row>
    <row r="604" spans="2:17" ht="16.5" thickTop="1" thickBot="1" x14ac:dyDescent="0.3">
      <c r="B604" s="43">
        <v>615</v>
      </c>
      <c r="C604" s="20">
        <v>211</v>
      </c>
      <c r="D604" s="20">
        <v>338</v>
      </c>
      <c r="E604" s="20">
        <v>4</v>
      </c>
      <c r="F604" s="20">
        <v>1352</v>
      </c>
      <c r="G604" s="51">
        <v>45227</v>
      </c>
      <c r="H604" s="20" t="s">
        <v>11</v>
      </c>
      <c r="I604" s="20">
        <v>379</v>
      </c>
      <c r="J604" s="38" t="str">
        <f>VLOOKUP(C604,товар!$B$3:$D$435,2,FALSE)</f>
        <v>Овощи</v>
      </c>
      <c r="K604" s="112">
        <f t="shared" si="42"/>
        <v>241.8</v>
      </c>
      <c r="L604" s="40">
        <f t="shared" si="44"/>
        <v>0.39784946236559127</v>
      </c>
      <c r="M604" s="39" t="str">
        <f>VLOOKUP(C604,товар!$B$3:$D$435,3,FALSE)</f>
        <v>Овощной ряд</v>
      </c>
      <c r="N604" s="67">
        <f t="shared" si="45"/>
        <v>303.8235294117647</v>
      </c>
      <c r="O604" s="54" t="e">
        <f>VLOOKUP(I604,клиенты!B$419:$H599,5,FALSE)</f>
        <v>#N/A</v>
      </c>
      <c r="P604" t="e">
        <f t="shared" si="43"/>
        <v>#N/A</v>
      </c>
      <c r="Q604" s="72" t="str">
        <f>VLOOKUP(I604,клиенты!$B$3:$J$419,7,FALSE)</f>
        <v>Таджикистан</v>
      </c>
    </row>
    <row r="605" spans="2:17" ht="16.5" thickTop="1" thickBot="1" x14ac:dyDescent="0.3">
      <c r="B605" s="44">
        <v>616</v>
      </c>
      <c r="C605" s="22">
        <v>26</v>
      </c>
      <c r="D605" s="22">
        <v>143</v>
      </c>
      <c r="E605" s="22">
        <v>2</v>
      </c>
      <c r="F605" s="22">
        <v>286</v>
      </c>
      <c r="G605" s="52">
        <v>45397</v>
      </c>
      <c r="H605" s="22" t="s">
        <v>22</v>
      </c>
      <c r="I605" s="22">
        <v>183</v>
      </c>
      <c r="J605" s="37" t="str">
        <f>VLOOKUP(C605,товар!$B$3:$D$435,2,FALSE)</f>
        <v>Мясо</v>
      </c>
      <c r="K605" s="112">
        <f t="shared" si="42"/>
        <v>285.625</v>
      </c>
      <c r="L605" s="40">
        <f t="shared" si="44"/>
        <v>-0.49934354485776811</v>
      </c>
      <c r="M605" s="33" t="str">
        <f>VLOOKUP(C605,товар!$B$3:$D$435,3,FALSE)</f>
        <v>Сава</v>
      </c>
      <c r="N605" s="67">
        <f t="shared" si="45"/>
        <v>217.46666666666667</v>
      </c>
      <c r="O605" s="54" t="e">
        <f>VLOOKUP(I605,клиенты!B$419:$H600,5,FALSE)</f>
        <v>#N/A</v>
      </c>
      <c r="P605" t="e">
        <f t="shared" si="43"/>
        <v>#N/A</v>
      </c>
      <c r="Q605" s="72" t="str">
        <f>VLOOKUP(I605,клиенты!$B$3:$J$419,7,FALSE)</f>
        <v>Беларусь</v>
      </c>
    </row>
    <row r="606" spans="2:17" ht="16.5" thickTop="1" thickBot="1" x14ac:dyDescent="0.3">
      <c r="B606" s="43">
        <v>617</v>
      </c>
      <c r="C606" s="20">
        <v>22</v>
      </c>
      <c r="D606" s="20">
        <v>217</v>
      </c>
      <c r="E606" s="20">
        <v>3</v>
      </c>
      <c r="F606" s="20">
        <v>651</v>
      </c>
      <c r="G606" s="51">
        <v>45094</v>
      </c>
      <c r="H606" s="20" t="s">
        <v>20</v>
      </c>
      <c r="I606" s="20">
        <v>37</v>
      </c>
      <c r="J606" s="38" t="str">
        <f>VLOOKUP(C606,товар!$B$3:$D$435,2,FALSE)</f>
        <v>Конфеты</v>
      </c>
      <c r="K606" s="112">
        <f t="shared" si="42"/>
        <v>296.23076923076923</v>
      </c>
      <c r="L606" s="40">
        <f t="shared" si="44"/>
        <v>-0.26746299662425344</v>
      </c>
      <c r="M606" s="39" t="str">
        <f>VLOOKUP(C606,товар!$B$3:$D$435,3,FALSE)</f>
        <v>Бабаевский</v>
      </c>
      <c r="N606" s="67">
        <f t="shared" si="45"/>
        <v>250.25925925925927</v>
      </c>
      <c r="O606" s="54" t="e">
        <f>VLOOKUP(I606,клиенты!B$419:$H601,5,FALSE)</f>
        <v>#N/A</v>
      </c>
      <c r="P606" t="e">
        <f t="shared" si="43"/>
        <v>#N/A</v>
      </c>
      <c r="Q606" s="72" t="str">
        <f>VLOOKUP(I606,клиенты!$B$3:$J$419,7,FALSE)</f>
        <v>Беларусь</v>
      </c>
    </row>
    <row r="607" spans="2:17" ht="16.5" thickTop="1" thickBot="1" x14ac:dyDescent="0.3">
      <c r="B607" s="44">
        <v>618</v>
      </c>
      <c r="C607" s="22">
        <v>150</v>
      </c>
      <c r="D607" s="22">
        <v>347</v>
      </c>
      <c r="E607" s="22">
        <v>3</v>
      </c>
      <c r="F607" s="22">
        <v>1041</v>
      </c>
      <c r="G607" s="52">
        <v>44979</v>
      </c>
      <c r="H607" s="22" t="s">
        <v>10</v>
      </c>
      <c r="I607" s="22">
        <v>201</v>
      </c>
      <c r="J607" s="37" t="str">
        <f>VLOOKUP(C607,товар!$B$3:$D$435,2,FALSE)</f>
        <v>Рыба</v>
      </c>
      <c r="K607" s="112">
        <f t="shared" si="42"/>
        <v>226.33333333333334</v>
      </c>
      <c r="L607" s="40">
        <f t="shared" si="44"/>
        <v>0.53313696612665673</v>
      </c>
      <c r="M607" s="33" t="str">
        <f>VLOOKUP(C607,товар!$B$3:$D$435,3,FALSE)</f>
        <v>Меридиан</v>
      </c>
      <c r="N607" s="67">
        <f t="shared" si="45"/>
        <v>260.64705882352939</v>
      </c>
      <c r="O607" s="54" t="e">
        <f>VLOOKUP(I607,клиенты!B$419:$H602,5,FALSE)</f>
        <v>#N/A</v>
      </c>
      <c r="P607" t="e">
        <f t="shared" si="43"/>
        <v>#N/A</v>
      </c>
      <c r="Q607" s="72" t="str">
        <f>VLOOKUP(I607,клиенты!$B$3:$J$419,7,FALSE)</f>
        <v>Беларусь</v>
      </c>
    </row>
    <row r="608" spans="2:17" ht="16.5" thickTop="1" thickBot="1" x14ac:dyDescent="0.3">
      <c r="B608" s="43">
        <v>619</v>
      </c>
      <c r="C608" s="20">
        <v>268</v>
      </c>
      <c r="D608" s="20">
        <v>55</v>
      </c>
      <c r="E608" s="20">
        <v>2</v>
      </c>
      <c r="F608" s="20">
        <v>110</v>
      </c>
      <c r="G608" s="51">
        <v>45213</v>
      </c>
      <c r="H608" s="20" t="s">
        <v>19</v>
      </c>
      <c r="I608" s="20">
        <v>424</v>
      </c>
      <c r="J608" s="38" t="str">
        <f>VLOOKUP(C608,товар!$B$3:$D$435,2,FALSE)</f>
        <v>Рис</v>
      </c>
      <c r="K608" s="112">
        <f t="shared" si="42"/>
        <v>221.1875</v>
      </c>
      <c r="L608" s="40">
        <f t="shared" si="44"/>
        <v>-0.7513421870584911</v>
      </c>
      <c r="M608" s="39" t="str">
        <f>VLOOKUP(C608,товар!$B$3:$D$435,3,FALSE)</f>
        <v>Мистраль</v>
      </c>
      <c r="N608" s="67">
        <f t="shared" si="45"/>
        <v>181.57142857142858</v>
      </c>
      <c r="O608" s="54" t="e">
        <f>VLOOKUP(I608,клиенты!B$419:$H603,5,FALSE)</f>
        <v>#N/A</v>
      </c>
      <c r="P608" t="e">
        <f t="shared" si="43"/>
        <v>#N/A</v>
      </c>
      <c r="Q608" s="72" t="str">
        <f>VLOOKUP(I608,клиенты!$B$3:$J$419,7,FALSE)</f>
        <v>Таджикистан</v>
      </c>
    </row>
    <row r="609" spans="2:17" ht="16.5" thickTop="1" thickBot="1" x14ac:dyDescent="0.3">
      <c r="B609" s="44">
        <v>620</v>
      </c>
      <c r="C609" s="22">
        <v>67</v>
      </c>
      <c r="D609" s="22">
        <v>142</v>
      </c>
      <c r="E609" s="22">
        <v>4</v>
      </c>
      <c r="F609" s="22">
        <v>568</v>
      </c>
      <c r="G609" s="52">
        <v>45256</v>
      </c>
      <c r="H609" s="22" t="s">
        <v>8</v>
      </c>
      <c r="I609" s="22">
        <v>69</v>
      </c>
      <c r="J609" s="37" t="str">
        <f>VLOOKUP(C609,товар!$B$3:$D$435,2,FALSE)</f>
        <v>Йогурт</v>
      </c>
      <c r="K609" s="112">
        <f t="shared" si="42"/>
        <v>286.43478260869563</v>
      </c>
      <c r="L609" s="40">
        <f t="shared" si="44"/>
        <v>-0.5042501517911353</v>
      </c>
      <c r="M609" s="33" t="str">
        <f>VLOOKUP(C609,товар!$B$3:$D$435,3,FALSE)</f>
        <v>Чудо</v>
      </c>
      <c r="N609" s="67">
        <f t="shared" si="45"/>
        <v>287.10000000000002</v>
      </c>
      <c r="O609" s="54" t="e">
        <f>VLOOKUP(I609,клиенты!B$419:$H604,5,FALSE)</f>
        <v>#N/A</v>
      </c>
      <c r="P609" t="e">
        <f t="shared" si="43"/>
        <v>#N/A</v>
      </c>
      <c r="Q609" s="72" t="str">
        <f>VLOOKUP(I609,клиенты!$B$3:$J$419,7,FALSE)</f>
        <v>Узбекистан</v>
      </c>
    </row>
    <row r="610" spans="2:17" ht="16.5" thickTop="1" thickBot="1" x14ac:dyDescent="0.3">
      <c r="B610" s="43">
        <v>621</v>
      </c>
      <c r="C610" s="20">
        <v>453</v>
      </c>
      <c r="D610" s="20">
        <v>459</v>
      </c>
      <c r="E610" s="20">
        <v>1</v>
      </c>
      <c r="F610" s="20">
        <v>459</v>
      </c>
      <c r="G610" s="51">
        <v>45136</v>
      </c>
      <c r="H610" s="20" t="s">
        <v>15</v>
      </c>
      <c r="I610" s="20">
        <v>498</v>
      </c>
      <c r="J610" s="38" t="str">
        <f>VLOOKUP(C610,товар!$B$3:$D$435,2,FALSE)</f>
        <v>Макароны</v>
      </c>
      <c r="K610" s="112">
        <f t="shared" si="42"/>
        <v>299.55555555555554</v>
      </c>
      <c r="L610" s="40">
        <f t="shared" si="44"/>
        <v>0.53227002967359049</v>
      </c>
      <c r="M610" s="39" t="str">
        <f>VLOOKUP(C610,товар!$B$3:$D$435,3,FALSE)</f>
        <v>Макфа</v>
      </c>
      <c r="N610" s="67">
        <f t="shared" si="45"/>
        <v>329.27272727272725</v>
      </c>
      <c r="O610" s="54" t="e">
        <f>VLOOKUP(I610,клиенты!B$419:$H605,5,FALSE)</f>
        <v>#N/A</v>
      </c>
      <c r="P610" t="e">
        <f t="shared" si="43"/>
        <v>#N/A</v>
      </c>
      <c r="Q610" s="72" t="str">
        <f>VLOOKUP(I610,клиенты!$B$3:$J$419,7,FALSE)</f>
        <v>Россия</v>
      </c>
    </row>
    <row r="611" spans="2:17" ht="16.5" thickTop="1" thickBot="1" x14ac:dyDescent="0.3">
      <c r="B611" s="44">
        <v>622</v>
      </c>
      <c r="C611" s="22">
        <v>191</v>
      </c>
      <c r="D611" s="22">
        <v>58</v>
      </c>
      <c r="E611" s="22">
        <v>1</v>
      </c>
      <c r="F611" s="22">
        <v>58</v>
      </c>
      <c r="G611" s="52">
        <v>44981</v>
      </c>
      <c r="H611" s="22" t="s">
        <v>19</v>
      </c>
      <c r="I611" s="22">
        <v>237</v>
      </c>
      <c r="J611" s="37" t="str">
        <f>VLOOKUP(C611,товар!$B$3:$D$435,2,FALSE)</f>
        <v>Колбаса</v>
      </c>
      <c r="K611" s="112">
        <f t="shared" si="42"/>
        <v>298.60000000000002</v>
      </c>
      <c r="L611" s="40">
        <f t="shared" si="44"/>
        <v>-0.8057602143335566</v>
      </c>
      <c r="M611" s="33" t="str">
        <f>VLOOKUP(C611,товар!$B$3:$D$435,3,FALSE)</f>
        <v>Окраина</v>
      </c>
      <c r="N611" s="67">
        <f t="shared" si="45"/>
        <v>273.58333333333331</v>
      </c>
      <c r="O611" s="54" t="e">
        <f>VLOOKUP(I611,клиенты!B$419:$H606,5,FALSE)</f>
        <v>#N/A</v>
      </c>
      <c r="P611" t="e">
        <f t="shared" si="43"/>
        <v>#N/A</v>
      </c>
      <c r="Q611" s="72" t="str">
        <f>VLOOKUP(I611,клиенты!$B$3:$J$419,7,FALSE)</f>
        <v>Таджикистан</v>
      </c>
    </row>
    <row r="612" spans="2:17" ht="16.5" thickTop="1" thickBot="1" x14ac:dyDescent="0.3">
      <c r="B612" s="43">
        <v>623</v>
      </c>
      <c r="C612" s="20">
        <v>49</v>
      </c>
      <c r="D612" s="20">
        <v>465</v>
      </c>
      <c r="E612" s="20">
        <v>2</v>
      </c>
      <c r="F612" s="20">
        <v>930</v>
      </c>
      <c r="G612" s="51">
        <v>45150</v>
      </c>
      <c r="H612" s="20" t="s">
        <v>10</v>
      </c>
      <c r="I612" s="20">
        <v>365</v>
      </c>
      <c r="J612" s="38" t="str">
        <f>VLOOKUP(C612,товар!$B$3:$D$435,2,FALSE)</f>
        <v>Рис</v>
      </c>
      <c r="K612" s="112">
        <f t="shared" si="42"/>
        <v>241.625</v>
      </c>
      <c r="L612" s="40">
        <f t="shared" si="44"/>
        <v>0.92446973616140715</v>
      </c>
      <c r="M612" s="39" t="str">
        <f>VLOOKUP(C612,товар!$B$3:$D$435,3,FALSE)</f>
        <v>Агро-Альянс</v>
      </c>
      <c r="N612" s="67">
        <f t="shared" si="45"/>
        <v>317.85714285714283</v>
      </c>
      <c r="O612" s="54" t="e">
        <f>VLOOKUP(I612,клиенты!B$419:$H607,5,FALSE)</f>
        <v>#N/A</v>
      </c>
      <c r="P612" t="e">
        <f t="shared" si="43"/>
        <v>#N/A</v>
      </c>
      <c r="Q612" s="72" t="str">
        <f>VLOOKUP(I612,клиенты!$B$3:$J$419,7,FALSE)</f>
        <v>Украина</v>
      </c>
    </row>
    <row r="613" spans="2:17" ht="16.5" thickTop="1" thickBot="1" x14ac:dyDescent="0.3">
      <c r="B613" s="44">
        <v>624</v>
      </c>
      <c r="C613" s="22">
        <v>313</v>
      </c>
      <c r="D613" s="22">
        <v>152</v>
      </c>
      <c r="E613" s="22">
        <v>1</v>
      </c>
      <c r="F613" s="22">
        <v>152</v>
      </c>
      <c r="G613" s="52">
        <v>45014</v>
      </c>
      <c r="H613" s="22" t="s">
        <v>16</v>
      </c>
      <c r="I613" s="22">
        <v>127</v>
      </c>
      <c r="J613" s="37" t="str">
        <f>VLOOKUP(C613,товар!$B$3:$D$435,2,FALSE)</f>
        <v>Конфеты</v>
      </c>
      <c r="K613" s="112">
        <f t="shared" si="42"/>
        <v>305.26923076923077</v>
      </c>
      <c r="L613" s="40">
        <f t="shared" si="44"/>
        <v>-0.50207887110999116</v>
      </c>
      <c r="M613" s="33" t="str">
        <f>VLOOKUP(C613,товар!$B$3:$D$435,3,FALSE)</f>
        <v>Бабаевский</v>
      </c>
      <c r="N613" s="67">
        <f t="shared" si="45"/>
        <v>250.25925925925927</v>
      </c>
      <c r="O613" s="54" t="e">
        <f>VLOOKUP(I613,клиенты!B$419:$H608,5,FALSE)</f>
        <v>#N/A</v>
      </c>
      <c r="P613" t="e">
        <f t="shared" si="43"/>
        <v>#N/A</v>
      </c>
      <c r="Q613" s="72" t="str">
        <f>VLOOKUP(I613,клиенты!$B$3:$J$419,7,FALSE)</f>
        <v>Украина</v>
      </c>
    </row>
    <row r="614" spans="2:17" ht="16.5" thickTop="1" thickBot="1" x14ac:dyDescent="0.3">
      <c r="B614" s="43">
        <v>625</v>
      </c>
      <c r="C614" s="20">
        <v>245</v>
      </c>
      <c r="D614" s="20">
        <v>144</v>
      </c>
      <c r="E614" s="20">
        <v>4</v>
      </c>
      <c r="F614" s="20">
        <v>576</v>
      </c>
      <c r="G614" s="51">
        <v>45206</v>
      </c>
      <c r="H614" s="20" t="s">
        <v>23</v>
      </c>
      <c r="I614" s="20">
        <v>314</v>
      </c>
      <c r="J614" s="38" t="str">
        <f>VLOOKUP(C614,товар!$B$3:$D$435,2,FALSE)</f>
        <v>Сахар</v>
      </c>
      <c r="K614" s="112">
        <f t="shared" si="42"/>
        <v>237.6875</v>
      </c>
      <c r="L614" s="40">
        <f t="shared" si="44"/>
        <v>-0.39416250328687874</v>
      </c>
      <c r="M614" s="39" t="str">
        <f>VLOOKUP(C614,товар!$B$3:$D$435,3,FALSE)</f>
        <v>Продимекс</v>
      </c>
      <c r="N614" s="67">
        <f t="shared" si="45"/>
        <v>240.5</v>
      </c>
      <c r="O614" s="54" t="e">
        <f>VLOOKUP(I614,клиенты!B$419:$H609,5,FALSE)</f>
        <v>#N/A</v>
      </c>
      <c r="P614" t="e">
        <f t="shared" si="43"/>
        <v>#N/A</v>
      </c>
      <c r="Q614" s="72" t="str">
        <f>VLOOKUP(I614,клиенты!$B$3:$J$419,7,FALSE)</f>
        <v>Россия</v>
      </c>
    </row>
    <row r="615" spans="2:17" ht="16.5" thickTop="1" thickBot="1" x14ac:dyDescent="0.3">
      <c r="B615" s="44">
        <v>626</v>
      </c>
      <c r="C615" s="22">
        <v>194</v>
      </c>
      <c r="D615" s="22">
        <v>478</v>
      </c>
      <c r="E615" s="22">
        <v>3</v>
      </c>
      <c r="F615" s="22">
        <v>1434</v>
      </c>
      <c r="G615" s="52">
        <v>44960</v>
      </c>
      <c r="H615" s="22" t="s">
        <v>16</v>
      </c>
      <c r="I615" s="22">
        <v>403</v>
      </c>
      <c r="J615" s="37" t="str">
        <f>VLOOKUP(C615,товар!$B$3:$D$435,2,FALSE)</f>
        <v>Соль</v>
      </c>
      <c r="K615" s="112">
        <f t="shared" si="42"/>
        <v>254.55</v>
      </c>
      <c r="L615" s="40">
        <f t="shared" si="44"/>
        <v>0.87782361029267331</v>
      </c>
      <c r="M615" s="33" t="str">
        <f>VLOOKUP(C615,товар!$B$3:$D$435,3,FALSE)</f>
        <v>Салта</v>
      </c>
      <c r="N615" s="67">
        <f t="shared" si="45"/>
        <v>273.7</v>
      </c>
      <c r="O615" s="54" t="e">
        <f>VLOOKUP(I615,клиенты!B$419:$H610,5,FALSE)</f>
        <v>#N/A</v>
      </c>
      <c r="P615" t="e">
        <f t="shared" si="43"/>
        <v>#N/A</v>
      </c>
      <c r="Q615" s="72" t="str">
        <f>VLOOKUP(I615,клиенты!$B$3:$J$419,7,FALSE)</f>
        <v>Узбекистан</v>
      </c>
    </row>
    <row r="616" spans="2:17" ht="16.5" thickTop="1" thickBot="1" x14ac:dyDescent="0.3">
      <c r="B616" s="43">
        <v>627</v>
      </c>
      <c r="C616" s="20">
        <v>154</v>
      </c>
      <c r="D616" s="20">
        <v>75</v>
      </c>
      <c r="E616" s="20">
        <v>1</v>
      </c>
      <c r="F616" s="20">
        <v>75</v>
      </c>
      <c r="G616" s="51">
        <v>45378</v>
      </c>
      <c r="H616" s="20" t="s">
        <v>14</v>
      </c>
      <c r="I616" s="20">
        <v>255</v>
      </c>
      <c r="J616" s="38" t="str">
        <f>VLOOKUP(C616,товар!$B$3:$D$435,2,FALSE)</f>
        <v>Овощи</v>
      </c>
      <c r="K616" s="112">
        <f t="shared" si="42"/>
        <v>252.30769230769232</v>
      </c>
      <c r="L616" s="40">
        <f t="shared" si="44"/>
        <v>-0.7027439024390244</v>
      </c>
      <c r="M616" s="39" t="str">
        <f>VLOOKUP(C616,товар!$B$3:$D$435,3,FALSE)</f>
        <v>Зеленая грядка</v>
      </c>
      <c r="N616" s="67">
        <f t="shared" si="45"/>
        <v>159.19999999999999</v>
      </c>
      <c r="O616" s="54" t="e">
        <f>VLOOKUP(I616,клиенты!B$419:$H611,5,FALSE)</f>
        <v>#N/A</v>
      </c>
      <c r="P616" t="e">
        <f t="shared" si="43"/>
        <v>#N/A</v>
      </c>
      <c r="Q616" s="72" t="str">
        <f>VLOOKUP(I616,клиенты!$B$3:$J$419,7,FALSE)</f>
        <v>Узбекистан</v>
      </c>
    </row>
    <row r="617" spans="2:17" ht="16.5" thickTop="1" thickBot="1" x14ac:dyDescent="0.3">
      <c r="B617" s="44">
        <v>628</v>
      </c>
      <c r="C617" s="22">
        <v>462</v>
      </c>
      <c r="D617" s="22">
        <v>147</v>
      </c>
      <c r="E617" s="22">
        <v>5</v>
      </c>
      <c r="F617" s="22">
        <v>735</v>
      </c>
      <c r="G617" s="52">
        <v>45113</v>
      </c>
      <c r="H617" s="22" t="s">
        <v>23</v>
      </c>
      <c r="I617" s="22">
        <v>229</v>
      </c>
      <c r="J617" s="37" t="str">
        <f>VLOOKUP(C617,товар!$B$3:$D$435,2,FALSE)</f>
        <v>Рис</v>
      </c>
      <c r="K617" s="112">
        <f t="shared" ref="K617:K680" si="46">IFERROR(AVERAGEIF($J$4:$J$989, J617, D617:D1616), "Ошибка")</f>
        <v>293.9375</v>
      </c>
      <c r="L617" s="40">
        <f t="shared" si="44"/>
        <v>-0.49989368488199026</v>
      </c>
      <c r="M617" s="33" t="str">
        <f>VLOOKUP(C617,товар!$B$3:$D$435,3,FALSE)</f>
        <v>Белый Злат</v>
      </c>
      <c r="N617" s="67">
        <f t="shared" si="45"/>
        <v>269.70588235294116</v>
      </c>
      <c r="O617" s="54" t="e">
        <f>VLOOKUP(I617,клиенты!B$419:$H612,5,FALSE)</f>
        <v>#N/A</v>
      </c>
      <c r="P617" t="e">
        <f t="shared" si="43"/>
        <v>#N/A</v>
      </c>
      <c r="Q617" s="72" t="str">
        <f>VLOOKUP(I617,клиенты!$B$3:$J$419,7,FALSE)</f>
        <v>Россия</v>
      </c>
    </row>
    <row r="618" spans="2:17" ht="16.5" thickTop="1" thickBot="1" x14ac:dyDescent="0.3">
      <c r="B618" s="43">
        <v>629</v>
      </c>
      <c r="C618" s="20">
        <v>310</v>
      </c>
      <c r="D618" s="20">
        <v>404</v>
      </c>
      <c r="E618" s="20">
        <v>4</v>
      </c>
      <c r="F618" s="20">
        <v>1616</v>
      </c>
      <c r="G618" s="51">
        <v>45031</v>
      </c>
      <c r="H618" s="20" t="s">
        <v>11</v>
      </c>
      <c r="I618" s="20">
        <v>179</v>
      </c>
      <c r="J618" s="38" t="str">
        <f>VLOOKUP(C618,товар!$B$3:$D$435,2,FALSE)</f>
        <v>Макароны</v>
      </c>
      <c r="K618" s="112">
        <f t="shared" si="46"/>
        <v>289.38461538461536</v>
      </c>
      <c r="L618" s="40">
        <f t="shared" si="44"/>
        <v>0.39606592238171201</v>
      </c>
      <c r="M618" s="39" t="str">
        <f>VLOOKUP(C618,товар!$B$3:$D$435,3,FALSE)</f>
        <v>Паста Зара</v>
      </c>
      <c r="N618" s="67">
        <f t="shared" si="45"/>
        <v>276.67567567567568</v>
      </c>
      <c r="O618" s="54" t="e">
        <f>VLOOKUP(I618,клиенты!B$419:$H613,5,FALSE)</f>
        <v>#N/A</v>
      </c>
      <c r="P618" t="e">
        <f t="shared" si="43"/>
        <v>#N/A</v>
      </c>
      <c r="Q618" s="72" t="str">
        <f>VLOOKUP(I618,клиенты!$B$3:$J$419,7,FALSE)</f>
        <v>Беларусь</v>
      </c>
    </row>
    <row r="619" spans="2:17" ht="16.5" thickTop="1" thickBot="1" x14ac:dyDescent="0.3">
      <c r="B619" s="44">
        <v>630</v>
      </c>
      <c r="C619" s="22">
        <v>422</v>
      </c>
      <c r="D619" s="22">
        <v>361</v>
      </c>
      <c r="E619" s="22">
        <v>1</v>
      </c>
      <c r="F619" s="22">
        <v>361</v>
      </c>
      <c r="G619" s="52">
        <v>45361</v>
      </c>
      <c r="H619" s="22" t="s">
        <v>15</v>
      </c>
      <c r="I619" s="22">
        <v>277</v>
      </c>
      <c r="J619" s="37" t="str">
        <f>VLOOKUP(C619,товар!$B$3:$D$435,2,FALSE)</f>
        <v>Кофе</v>
      </c>
      <c r="K619" s="112">
        <f t="shared" si="46"/>
        <v>247.05882352941177</v>
      </c>
      <c r="L619" s="40">
        <f t="shared" si="44"/>
        <v>0.46119047619047615</v>
      </c>
      <c r="M619" s="33" t="str">
        <f>VLOOKUP(C619,товар!$B$3:$D$435,3,FALSE)</f>
        <v>Nescafe</v>
      </c>
      <c r="N619" s="67">
        <f t="shared" si="45"/>
        <v>256.89999999999998</v>
      </c>
      <c r="O619" s="54" t="e">
        <f>VLOOKUP(I619,клиенты!B$419:$H614,5,FALSE)</f>
        <v>#N/A</v>
      </c>
      <c r="P619" t="e">
        <f t="shared" si="43"/>
        <v>#N/A</v>
      </c>
      <c r="Q619" s="72" t="str">
        <f>VLOOKUP(I619,клиенты!$B$3:$J$419,7,FALSE)</f>
        <v>Беларусь</v>
      </c>
    </row>
    <row r="620" spans="2:17" ht="16.5" thickTop="1" thickBot="1" x14ac:dyDescent="0.3">
      <c r="B620" s="43">
        <v>631</v>
      </c>
      <c r="C620" s="20">
        <v>453</v>
      </c>
      <c r="D620" s="20">
        <v>404</v>
      </c>
      <c r="E620" s="20">
        <v>5</v>
      </c>
      <c r="F620" s="20">
        <v>2020</v>
      </c>
      <c r="G620" s="51">
        <v>45108</v>
      </c>
      <c r="H620" s="20" t="s">
        <v>8</v>
      </c>
      <c r="I620" s="20">
        <v>460</v>
      </c>
      <c r="J620" s="38" t="str">
        <f>VLOOKUP(C620,товар!$B$3:$D$435,2,FALSE)</f>
        <v>Макароны</v>
      </c>
      <c r="K620" s="112">
        <f t="shared" si="46"/>
        <v>291.38461538461536</v>
      </c>
      <c r="L620" s="40">
        <f t="shared" si="44"/>
        <v>0.38648363252375928</v>
      </c>
      <c r="M620" s="39" t="str">
        <f>VLOOKUP(C620,товар!$B$3:$D$435,3,FALSE)</f>
        <v>Макфа</v>
      </c>
      <c r="N620" s="67">
        <f t="shared" si="45"/>
        <v>329.27272727272725</v>
      </c>
      <c r="O620" s="54" t="e">
        <f>VLOOKUP(I620,клиенты!B$419:$H615,5,FALSE)</f>
        <v>#N/A</v>
      </c>
      <c r="P620" t="e">
        <f t="shared" si="43"/>
        <v>#N/A</v>
      </c>
      <c r="Q620" s="72" t="str">
        <f>VLOOKUP(I620,клиенты!$B$3:$J$419,7,FALSE)</f>
        <v>Беларусь</v>
      </c>
    </row>
    <row r="621" spans="2:17" ht="16.5" thickTop="1" thickBot="1" x14ac:dyDescent="0.3">
      <c r="B621" s="44">
        <v>632</v>
      </c>
      <c r="C621" s="22">
        <v>337</v>
      </c>
      <c r="D621" s="22">
        <v>132</v>
      </c>
      <c r="E621" s="22">
        <v>3</v>
      </c>
      <c r="F621" s="22">
        <v>396</v>
      </c>
      <c r="G621" s="52">
        <v>45003</v>
      </c>
      <c r="H621" s="22" t="s">
        <v>26</v>
      </c>
      <c r="I621" s="22">
        <v>434</v>
      </c>
      <c r="J621" s="37" t="str">
        <f>VLOOKUP(C621,товар!$B$3:$D$435,2,FALSE)</f>
        <v>Макароны</v>
      </c>
      <c r="K621" s="112">
        <f t="shared" si="46"/>
        <v>271.42307692307691</v>
      </c>
      <c r="L621" s="40">
        <f t="shared" si="44"/>
        <v>-0.51367436587785176</v>
      </c>
      <c r="M621" s="33" t="str">
        <f>VLOOKUP(C621,товар!$B$3:$D$435,3,FALSE)</f>
        <v>Паста Зара</v>
      </c>
      <c r="N621" s="67">
        <f t="shared" si="45"/>
        <v>276.67567567567568</v>
      </c>
      <c r="O621" s="54" t="e">
        <f>VLOOKUP(I621,клиенты!B$419:$H616,5,FALSE)</f>
        <v>#N/A</v>
      </c>
      <c r="P621" t="e">
        <f t="shared" si="43"/>
        <v>#N/A</v>
      </c>
      <c r="Q621" s="72" t="str">
        <f>VLOOKUP(I621,клиенты!$B$3:$J$419,7,FALSE)</f>
        <v>Россия</v>
      </c>
    </row>
    <row r="622" spans="2:17" ht="16.5" thickTop="1" thickBot="1" x14ac:dyDescent="0.3">
      <c r="B622" s="43">
        <v>633</v>
      </c>
      <c r="C622" s="20">
        <v>258</v>
      </c>
      <c r="D622" s="20">
        <v>333</v>
      </c>
      <c r="E622" s="20">
        <v>4</v>
      </c>
      <c r="F622" s="20">
        <v>1332</v>
      </c>
      <c r="G622" s="51">
        <v>45018</v>
      </c>
      <c r="H622" s="20" t="s">
        <v>11</v>
      </c>
      <c r="I622" s="20">
        <v>62</v>
      </c>
      <c r="J622" s="38" t="str">
        <f>VLOOKUP(C622,товар!$B$3:$D$435,2,FALSE)</f>
        <v>Рыба</v>
      </c>
      <c r="K622" s="112">
        <f t="shared" si="46"/>
        <v>273.78571428571428</v>
      </c>
      <c r="L622" s="40">
        <f t="shared" si="44"/>
        <v>0.21627967649360813</v>
      </c>
      <c r="M622" s="39" t="str">
        <f>VLOOKUP(C622,товар!$B$3:$D$435,3,FALSE)</f>
        <v>Санта Бремор</v>
      </c>
      <c r="N622" s="67">
        <f t="shared" si="45"/>
        <v>216.4</v>
      </c>
      <c r="O622" s="54" t="e">
        <f>VLOOKUP(I622,клиенты!B$419:$H617,5,FALSE)</f>
        <v>#N/A</v>
      </c>
      <c r="P622" t="e">
        <f t="shared" si="43"/>
        <v>#N/A</v>
      </c>
      <c r="Q622" s="72" t="str">
        <f>VLOOKUP(I622,клиенты!$B$3:$J$419,7,FALSE)</f>
        <v>Узбекистан</v>
      </c>
    </row>
    <row r="623" spans="2:17" ht="16.5" thickTop="1" thickBot="1" x14ac:dyDescent="0.3">
      <c r="B623" s="44">
        <v>634</v>
      </c>
      <c r="C623" s="22">
        <v>111</v>
      </c>
      <c r="D623" s="22">
        <v>420</v>
      </c>
      <c r="E623" s="22">
        <v>1</v>
      </c>
      <c r="F623" s="22">
        <v>420</v>
      </c>
      <c r="G623" s="52">
        <v>45295</v>
      </c>
      <c r="H623" s="22" t="s">
        <v>9</v>
      </c>
      <c r="I623" s="22">
        <v>13</v>
      </c>
      <c r="J623" s="37" t="str">
        <f>VLOOKUP(C623,товар!$B$3:$D$435,2,FALSE)</f>
        <v>Сахар</v>
      </c>
      <c r="K623" s="112">
        <f t="shared" si="46"/>
        <v>252</v>
      </c>
      <c r="L623" s="40">
        <f t="shared" si="44"/>
        <v>0.66666666666666674</v>
      </c>
      <c r="M623" s="33" t="str">
        <f>VLOOKUP(C623,товар!$B$3:$D$435,3,FALSE)</f>
        <v>Сладов</v>
      </c>
      <c r="N623" s="67">
        <f t="shared" si="45"/>
        <v>262.15384615384613</v>
      </c>
      <c r="O623" s="54" t="e">
        <f>VLOOKUP(I623,клиенты!B$419:$H618,5,FALSE)</f>
        <v>#N/A</v>
      </c>
      <c r="P623" t="e">
        <f t="shared" si="43"/>
        <v>#N/A</v>
      </c>
      <c r="Q623" s="72" t="str">
        <f>VLOOKUP(I623,клиенты!$B$3:$J$419,7,FALSE)</f>
        <v>Таджикистан</v>
      </c>
    </row>
    <row r="624" spans="2:17" ht="16.5" thickTop="1" thickBot="1" x14ac:dyDescent="0.3">
      <c r="B624" s="43">
        <v>635</v>
      </c>
      <c r="C624" s="20">
        <v>4</v>
      </c>
      <c r="D624" s="20">
        <v>151</v>
      </c>
      <c r="E624" s="20">
        <v>4</v>
      </c>
      <c r="F624" s="20">
        <v>604</v>
      </c>
      <c r="G624" s="51">
        <v>45286</v>
      </c>
      <c r="H624" s="20" t="s">
        <v>18</v>
      </c>
      <c r="I624" s="20">
        <v>116</v>
      </c>
      <c r="J624" s="38" t="str">
        <f>VLOOKUP(C624,товар!$B$3:$D$435,2,FALSE)</f>
        <v>Рис</v>
      </c>
      <c r="K624" s="112">
        <f t="shared" si="46"/>
        <v>198.73333333333332</v>
      </c>
      <c r="L624" s="40">
        <f t="shared" si="44"/>
        <v>-0.24018785642401874</v>
      </c>
      <c r="M624" s="39" t="str">
        <f>VLOOKUP(C624,товар!$B$3:$D$435,3,FALSE)</f>
        <v>Белый Злат</v>
      </c>
      <c r="N624" s="67">
        <f t="shared" si="45"/>
        <v>269.70588235294116</v>
      </c>
      <c r="O624" s="54" t="e">
        <f>VLOOKUP(I624,клиенты!B$419:$H619,5,FALSE)</f>
        <v>#N/A</v>
      </c>
      <c r="P624" t="e">
        <f t="shared" si="43"/>
        <v>#N/A</v>
      </c>
      <c r="Q624" s="72" t="str">
        <f>VLOOKUP(I624,клиенты!$B$3:$J$419,7,FALSE)</f>
        <v>Узбекистан</v>
      </c>
    </row>
    <row r="625" spans="2:17" ht="16.5" thickTop="1" thickBot="1" x14ac:dyDescent="0.3">
      <c r="B625" s="44">
        <v>636</v>
      </c>
      <c r="C625" s="22">
        <v>266</v>
      </c>
      <c r="D625" s="22">
        <v>141</v>
      </c>
      <c r="E625" s="22">
        <v>5</v>
      </c>
      <c r="F625" s="22">
        <v>705</v>
      </c>
      <c r="G625" s="52">
        <v>45174</v>
      </c>
      <c r="H625" s="22" t="s">
        <v>11</v>
      </c>
      <c r="I625" s="22">
        <v>50</v>
      </c>
      <c r="J625" s="37" t="str">
        <f>VLOOKUP(C625,товар!$B$3:$D$435,2,FALSE)</f>
        <v>Рыба</v>
      </c>
      <c r="K625" s="112">
        <f t="shared" si="46"/>
        <v>295.64285714285717</v>
      </c>
      <c r="L625" s="40">
        <f t="shared" si="44"/>
        <v>-0.52307320608842722</v>
      </c>
      <c r="M625" s="33" t="str">
        <f>VLOOKUP(C625,товар!$B$3:$D$435,3,FALSE)</f>
        <v>Меридиан</v>
      </c>
      <c r="N625" s="67">
        <f t="shared" si="45"/>
        <v>260.64705882352939</v>
      </c>
      <c r="O625" s="54" t="e">
        <f>VLOOKUP(I625,клиенты!B$419:$H620,5,FALSE)</f>
        <v>#N/A</v>
      </c>
      <c r="P625" t="e">
        <f t="shared" si="43"/>
        <v>#N/A</v>
      </c>
      <c r="Q625" s="72" t="e">
        <f>VLOOKUP(I625,клиенты!$B$3:$J$419,7,FALSE)</f>
        <v>#REF!</v>
      </c>
    </row>
    <row r="626" spans="2:17" ht="16.5" thickTop="1" thickBot="1" x14ac:dyDescent="0.3">
      <c r="B626" s="43">
        <v>637</v>
      </c>
      <c r="C626" s="20">
        <v>143</v>
      </c>
      <c r="D626" s="20">
        <v>339</v>
      </c>
      <c r="E626" s="20">
        <v>1</v>
      </c>
      <c r="F626" s="20">
        <v>339</v>
      </c>
      <c r="G626" s="51">
        <v>45013</v>
      </c>
      <c r="H626" s="20" t="s">
        <v>11</v>
      </c>
      <c r="I626" s="20">
        <v>197</v>
      </c>
      <c r="J626" s="38" t="str">
        <f>VLOOKUP(C626,товар!$B$3:$D$435,2,FALSE)</f>
        <v>Сахар</v>
      </c>
      <c r="K626" s="112">
        <f t="shared" si="46"/>
        <v>303.06666666666666</v>
      </c>
      <c r="L626" s="40">
        <f t="shared" si="44"/>
        <v>0.1185657721073472</v>
      </c>
      <c r="M626" s="39" t="str">
        <f>VLOOKUP(C626,товар!$B$3:$D$435,3,FALSE)</f>
        <v>Агросахар</v>
      </c>
      <c r="N626" s="67">
        <f t="shared" si="45"/>
        <v>215.85714285714286</v>
      </c>
      <c r="O626" s="54" t="e">
        <f>VLOOKUP(I626,клиенты!B$419:$H621,5,FALSE)</f>
        <v>#N/A</v>
      </c>
      <c r="P626" t="e">
        <f t="shared" si="43"/>
        <v>#N/A</v>
      </c>
      <c r="Q626" s="72" t="str">
        <f>VLOOKUP(I626,клиенты!$B$3:$J$419,7,FALSE)</f>
        <v>Таджикистан</v>
      </c>
    </row>
    <row r="627" spans="2:17" ht="16.5" thickTop="1" thickBot="1" x14ac:dyDescent="0.3">
      <c r="B627" s="44">
        <v>638</v>
      </c>
      <c r="C627" s="22">
        <v>475</v>
      </c>
      <c r="D627" s="22">
        <v>206</v>
      </c>
      <c r="E627" s="22">
        <v>3</v>
      </c>
      <c r="F627" s="22">
        <v>618</v>
      </c>
      <c r="G627" s="52">
        <v>45424</v>
      </c>
      <c r="H627" s="22" t="s">
        <v>19</v>
      </c>
      <c r="I627" s="22">
        <v>243</v>
      </c>
      <c r="J627" s="37" t="str">
        <f>VLOOKUP(C627,товар!$B$3:$D$435,2,FALSE)</f>
        <v>Хлеб</v>
      </c>
      <c r="K627" s="112">
        <f t="shared" si="46"/>
        <v>299.64285714285717</v>
      </c>
      <c r="L627" s="40">
        <f t="shared" si="44"/>
        <v>-0.31251489868891547</v>
      </c>
      <c r="M627" s="33" t="str">
        <f>VLOOKUP(C627,товар!$B$3:$D$435,3,FALSE)</f>
        <v>Русский Хлеб</v>
      </c>
      <c r="N627" s="67">
        <f t="shared" si="45"/>
        <v>316.60000000000002</v>
      </c>
      <c r="O627" s="54" t="e">
        <f>VLOOKUP(I627,клиенты!B$419:$H622,5,FALSE)</f>
        <v>#N/A</v>
      </c>
      <c r="P627" t="e">
        <f t="shared" si="43"/>
        <v>#N/A</v>
      </c>
      <c r="Q627" s="72" t="str">
        <f>VLOOKUP(I627,клиенты!$B$3:$J$419,7,FALSE)</f>
        <v>Россия</v>
      </c>
    </row>
    <row r="628" spans="2:17" ht="16.5" thickTop="1" thickBot="1" x14ac:dyDescent="0.3">
      <c r="B628" s="43">
        <v>639</v>
      </c>
      <c r="C628" s="20">
        <v>52</v>
      </c>
      <c r="D628" s="20">
        <v>105</v>
      </c>
      <c r="E628" s="20">
        <v>2</v>
      </c>
      <c r="F628" s="20">
        <v>210</v>
      </c>
      <c r="G628" s="51">
        <v>45232</v>
      </c>
      <c r="H628" s="20" t="s">
        <v>8</v>
      </c>
      <c r="I628" s="20">
        <v>275</v>
      </c>
      <c r="J628" s="38" t="str">
        <f>VLOOKUP(C628,товар!$B$3:$D$435,2,FALSE)</f>
        <v>Соль</v>
      </c>
      <c r="K628" s="112">
        <f t="shared" si="46"/>
        <v>257.63157894736844</v>
      </c>
      <c r="L628" s="40">
        <f t="shared" si="44"/>
        <v>-0.59244126659856999</v>
      </c>
      <c r="M628" s="39" t="str">
        <f>VLOOKUP(C628,товар!$B$3:$D$435,3,FALSE)</f>
        <v>Илецкая</v>
      </c>
      <c r="N628" s="67">
        <f t="shared" si="45"/>
        <v>238.16666666666666</v>
      </c>
      <c r="O628" s="54" t="e">
        <f>VLOOKUP(I628,клиенты!B$419:$H623,5,FALSE)</f>
        <v>#N/A</v>
      </c>
      <c r="P628" t="e">
        <f t="shared" si="43"/>
        <v>#N/A</v>
      </c>
      <c r="Q628" s="72" t="str">
        <f>VLOOKUP(I628,клиенты!$B$3:$J$419,7,FALSE)</f>
        <v>Россия</v>
      </c>
    </row>
    <row r="629" spans="2:17" ht="16.5" thickTop="1" thickBot="1" x14ac:dyDescent="0.3">
      <c r="B629" s="44">
        <v>640</v>
      </c>
      <c r="C629" s="22">
        <v>47</v>
      </c>
      <c r="D629" s="22">
        <v>356</v>
      </c>
      <c r="E629" s="22">
        <v>3</v>
      </c>
      <c r="F629" s="22">
        <v>1068</v>
      </c>
      <c r="G629" s="52">
        <v>45288</v>
      </c>
      <c r="H629" s="22" t="s">
        <v>15</v>
      </c>
      <c r="I629" s="22">
        <v>45</v>
      </c>
      <c r="J629" s="37" t="str">
        <f>VLOOKUP(C629,товар!$B$3:$D$435,2,FALSE)</f>
        <v>Мясо</v>
      </c>
      <c r="K629" s="112">
        <f t="shared" si="46"/>
        <v>300.90909090909093</v>
      </c>
      <c r="L629" s="40">
        <f t="shared" si="44"/>
        <v>0.18308157099697886</v>
      </c>
      <c r="M629" s="33" t="str">
        <f>VLOOKUP(C629,товар!$B$3:$D$435,3,FALSE)</f>
        <v>Снежана</v>
      </c>
      <c r="N629" s="67">
        <f t="shared" si="45"/>
        <v>272.35294117647061</v>
      </c>
      <c r="O629" s="54" t="e">
        <f>VLOOKUP(I629,клиенты!B$419:$H624,5,FALSE)</f>
        <v>#N/A</v>
      </c>
      <c r="P629" t="e">
        <f t="shared" si="43"/>
        <v>#N/A</v>
      </c>
      <c r="Q629" s="72" t="str">
        <f>VLOOKUP(I629,клиенты!$B$3:$J$419,7,FALSE)</f>
        <v>Украина</v>
      </c>
    </row>
    <row r="630" spans="2:17" ht="16.5" thickTop="1" thickBot="1" x14ac:dyDescent="0.3">
      <c r="B630" s="43">
        <v>641</v>
      </c>
      <c r="C630" s="20">
        <v>122</v>
      </c>
      <c r="D630" s="20">
        <v>240</v>
      </c>
      <c r="E630" s="20">
        <v>1</v>
      </c>
      <c r="F630" s="20">
        <v>240</v>
      </c>
      <c r="G630" s="51">
        <v>44961</v>
      </c>
      <c r="H630" s="20" t="s">
        <v>9</v>
      </c>
      <c r="I630" s="20">
        <v>419</v>
      </c>
      <c r="J630" s="38" t="str">
        <f>VLOOKUP(C630,товар!$B$3:$D$435,2,FALSE)</f>
        <v>Фрукты</v>
      </c>
      <c r="K630" s="112">
        <f t="shared" si="46"/>
        <v>292</v>
      </c>
      <c r="L630" s="40">
        <f t="shared" si="44"/>
        <v>-0.17808219178082196</v>
      </c>
      <c r="M630" s="39" t="str">
        <f>VLOOKUP(C630,товар!$B$3:$D$435,3,FALSE)</f>
        <v>Фрукты-Ягоды</v>
      </c>
      <c r="N630" s="67">
        <f t="shared" si="45"/>
        <v>280.66666666666669</v>
      </c>
      <c r="O630" s="54" t="e">
        <f>VLOOKUP(I630,клиенты!B$419:$H625,5,FALSE)</f>
        <v>#N/A</v>
      </c>
      <c r="P630" t="e">
        <f t="shared" ref="P630:P693" si="47">G630-O630</f>
        <v>#N/A</v>
      </c>
      <c r="Q630" s="72" t="str">
        <f>VLOOKUP(I630,клиенты!$B$3:$J$419,7,FALSE)</f>
        <v>Украина</v>
      </c>
    </row>
    <row r="631" spans="2:17" ht="16.5" thickTop="1" thickBot="1" x14ac:dyDescent="0.3">
      <c r="B631" s="44">
        <v>642</v>
      </c>
      <c r="C631" s="22">
        <v>422</v>
      </c>
      <c r="D631" s="22">
        <v>290</v>
      </c>
      <c r="E631" s="22">
        <v>5</v>
      </c>
      <c r="F631" s="22">
        <v>1450</v>
      </c>
      <c r="G631" s="52">
        <v>45292</v>
      </c>
      <c r="H631" s="22" t="s">
        <v>12</v>
      </c>
      <c r="I631" s="22">
        <v>125</v>
      </c>
      <c r="J631" s="37" t="str">
        <f>VLOOKUP(C631,товар!$B$3:$D$435,2,FALSE)</f>
        <v>Кофе</v>
      </c>
      <c r="K631" s="112">
        <f t="shared" si="46"/>
        <v>217.64705882352942</v>
      </c>
      <c r="L631" s="40">
        <f t="shared" ref="L631:L694" si="48">IFERROR(D631/K631-1, "Ошибка")</f>
        <v>0.33243243243243237</v>
      </c>
      <c r="M631" s="33" t="str">
        <f>VLOOKUP(C631,товар!$B$3:$D$435,3,FALSE)</f>
        <v>Nescafe</v>
      </c>
      <c r="N631" s="67">
        <f t="shared" si="45"/>
        <v>256.89999999999998</v>
      </c>
      <c r="O631" s="54" t="e">
        <f>VLOOKUP(I631,клиенты!B$419:$H626,5,FALSE)</f>
        <v>#N/A</v>
      </c>
      <c r="P631" t="e">
        <f t="shared" si="47"/>
        <v>#N/A</v>
      </c>
      <c r="Q631" s="72" t="str">
        <f>VLOOKUP(I631,клиенты!$B$3:$J$419,7,FALSE)</f>
        <v>Таджикистан</v>
      </c>
    </row>
    <row r="632" spans="2:17" ht="16.5" thickTop="1" thickBot="1" x14ac:dyDescent="0.3">
      <c r="B632" s="43">
        <v>643</v>
      </c>
      <c r="C632" s="20">
        <v>479</v>
      </c>
      <c r="D632" s="20">
        <v>405</v>
      </c>
      <c r="E632" s="20">
        <v>4</v>
      </c>
      <c r="F632" s="20">
        <v>1620</v>
      </c>
      <c r="G632" s="51">
        <v>45302</v>
      </c>
      <c r="H632" s="20" t="s">
        <v>19</v>
      </c>
      <c r="I632" s="20">
        <v>242</v>
      </c>
      <c r="J632" s="38" t="str">
        <f>VLOOKUP(C632,товар!$B$3:$D$435,2,FALSE)</f>
        <v>Овощи</v>
      </c>
      <c r="K632" s="112">
        <f t="shared" si="46"/>
        <v>268.23076923076923</v>
      </c>
      <c r="L632" s="40">
        <f t="shared" si="48"/>
        <v>0.50989389159736165</v>
      </c>
      <c r="M632" s="39" t="str">
        <f>VLOOKUP(C632,товар!$B$3:$D$435,3,FALSE)</f>
        <v>Гавриш</v>
      </c>
      <c r="N632" s="67">
        <f t="shared" si="45"/>
        <v>247.66666666666666</v>
      </c>
      <c r="O632" s="54" t="e">
        <f>VLOOKUP(I632,клиенты!B$419:$H627,5,FALSE)</f>
        <v>#N/A</v>
      </c>
      <c r="P632" t="e">
        <f t="shared" si="47"/>
        <v>#N/A</v>
      </c>
      <c r="Q632" s="72" t="str">
        <f>VLOOKUP(I632,клиенты!$B$3:$J$419,7,FALSE)</f>
        <v>Беларусь</v>
      </c>
    </row>
    <row r="633" spans="2:17" ht="16.5" thickTop="1" thickBot="1" x14ac:dyDescent="0.3">
      <c r="B633" s="44">
        <v>644</v>
      </c>
      <c r="C633" s="22">
        <v>99</v>
      </c>
      <c r="D633" s="22">
        <v>281</v>
      </c>
      <c r="E633" s="22">
        <v>5</v>
      </c>
      <c r="F633" s="22">
        <v>1405</v>
      </c>
      <c r="G633" s="52">
        <v>45139</v>
      </c>
      <c r="H633" s="22" t="s">
        <v>15</v>
      </c>
      <c r="I633" s="22">
        <v>329</v>
      </c>
      <c r="J633" s="37" t="str">
        <f>VLOOKUP(C633,товар!$B$3:$D$435,2,FALSE)</f>
        <v>Овощи</v>
      </c>
      <c r="K633" s="112">
        <f t="shared" si="46"/>
        <v>294.53846153846155</v>
      </c>
      <c r="L633" s="40">
        <f t="shared" si="48"/>
        <v>-4.5965003917471936E-2</v>
      </c>
      <c r="M633" s="33" t="str">
        <f>VLOOKUP(C633,товар!$B$3:$D$435,3,FALSE)</f>
        <v>Семко</v>
      </c>
      <c r="N633" s="67">
        <f t="shared" si="45"/>
        <v>208</v>
      </c>
      <c r="O633" s="54" t="e">
        <f>VLOOKUP(I633,клиенты!B$419:$H628,5,FALSE)</f>
        <v>#N/A</v>
      </c>
      <c r="P633" t="e">
        <f t="shared" si="47"/>
        <v>#N/A</v>
      </c>
      <c r="Q633" s="72" t="str">
        <f>VLOOKUP(I633,клиенты!$B$3:$J$419,7,FALSE)</f>
        <v>Украина</v>
      </c>
    </row>
    <row r="634" spans="2:17" ht="16.5" thickTop="1" thickBot="1" x14ac:dyDescent="0.3">
      <c r="B634" s="43">
        <v>645</v>
      </c>
      <c r="C634" s="20">
        <v>272</v>
      </c>
      <c r="D634" s="20">
        <v>207</v>
      </c>
      <c r="E634" s="20">
        <v>5</v>
      </c>
      <c r="F634" s="20">
        <v>1035</v>
      </c>
      <c r="G634" s="51">
        <v>45074</v>
      </c>
      <c r="H634" s="20" t="s">
        <v>27</v>
      </c>
      <c r="I634" s="20">
        <v>42</v>
      </c>
      <c r="J634" s="38" t="str">
        <f>VLOOKUP(C634,товар!$B$3:$D$435,2,FALSE)</f>
        <v>Крупа</v>
      </c>
      <c r="K634" s="112">
        <f t="shared" si="46"/>
        <v>303.42857142857144</v>
      </c>
      <c r="L634" s="40">
        <f t="shared" si="48"/>
        <v>-0.31779661016949157</v>
      </c>
      <c r="M634" s="39" t="str">
        <f>VLOOKUP(C634,товар!$B$3:$D$435,3,FALSE)</f>
        <v>Ярмарка</v>
      </c>
      <c r="N634" s="67">
        <f t="shared" si="45"/>
        <v>252.09090909090909</v>
      </c>
      <c r="O634" s="54" t="e">
        <f>VLOOKUP(I634,клиенты!B$419:$H629,5,FALSE)</f>
        <v>#N/A</v>
      </c>
      <c r="P634" t="e">
        <f t="shared" si="47"/>
        <v>#N/A</v>
      </c>
      <c r="Q634" s="72" t="str">
        <f>VLOOKUP(I634,клиенты!$B$3:$J$419,7,FALSE)</f>
        <v>Таджикистан</v>
      </c>
    </row>
    <row r="635" spans="2:17" ht="16.5" thickTop="1" thickBot="1" x14ac:dyDescent="0.3">
      <c r="B635" s="44">
        <v>646</v>
      </c>
      <c r="C635" s="22">
        <v>493</v>
      </c>
      <c r="D635" s="22">
        <v>378</v>
      </c>
      <c r="E635" s="22">
        <v>2</v>
      </c>
      <c r="F635" s="22">
        <v>756</v>
      </c>
      <c r="G635" s="52">
        <v>45324</v>
      </c>
      <c r="H635" s="22" t="s">
        <v>22</v>
      </c>
      <c r="I635" s="22">
        <v>229</v>
      </c>
      <c r="J635" s="37" t="str">
        <f>VLOOKUP(C635,товар!$B$3:$D$435,2,FALSE)</f>
        <v>Овощи</v>
      </c>
      <c r="K635" s="112">
        <f t="shared" si="46"/>
        <v>270.07692307692309</v>
      </c>
      <c r="L635" s="40">
        <f t="shared" si="48"/>
        <v>0.39960125320421525</v>
      </c>
      <c r="M635" s="33" t="str">
        <f>VLOOKUP(C635,товар!$B$3:$D$435,3,FALSE)</f>
        <v>Овощной ряд</v>
      </c>
      <c r="N635" s="67">
        <f t="shared" si="45"/>
        <v>303.8235294117647</v>
      </c>
      <c r="O635" s="54" t="e">
        <f>VLOOKUP(I635,клиенты!B$419:$H630,5,FALSE)</f>
        <v>#N/A</v>
      </c>
      <c r="P635" t="e">
        <f t="shared" si="47"/>
        <v>#N/A</v>
      </c>
      <c r="Q635" s="72" t="str">
        <f>VLOOKUP(I635,клиенты!$B$3:$J$419,7,FALSE)</f>
        <v>Россия</v>
      </c>
    </row>
    <row r="636" spans="2:17" ht="16.5" thickTop="1" thickBot="1" x14ac:dyDescent="0.3">
      <c r="B636" s="43">
        <v>647</v>
      </c>
      <c r="C636" s="20">
        <v>360</v>
      </c>
      <c r="D636" s="20">
        <v>120</v>
      </c>
      <c r="E636" s="20">
        <v>2</v>
      </c>
      <c r="F636" s="20">
        <v>240</v>
      </c>
      <c r="G636" s="51">
        <v>44960</v>
      </c>
      <c r="H636" s="20" t="s">
        <v>27</v>
      </c>
      <c r="I636" s="20">
        <v>306</v>
      </c>
      <c r="J636" s="38" t="str">
        <f>VLOOKUP(C636,товар!$B$3:$D$435,2,FALSE)</f>
        <v>Соль</v>
      </c>
      <c r="K636" s="112">
        <f t="shared" si="46"/>
        <v>329.63157894736844</v>
      </c>
      <c r="L636" s="40">
        <f t="shared" si="48"/>
        <v>-0.63595720900526909</v>
      </c>
      <c r="M636" s="39" t="str">
        <f>VLOOKUP(C636,товар!$B$3:$D$435,3,FALSE)</f>
        <v>Славянская</v>
      </c>
      <c r="N636" s="67">
        <f t="shared" si="45"/>
        <v>236.91666666666666</v>
      </c>
      <c r="O636" s="54" t="e">
        <f>VLOOKUP(I636,клиенты!B$419:$H631,5,FALSE)</f>
        <v>#N/A</v>
      </c>
      <c r="P636" t="e">
        <f t="shared" si="47"/>
        <v>#N/A</v>
      </c>
      <c r="Q636" s="72" t="str">
        <f>VLOOKUP(I636,клиенты!$B$3:$J$419,7,FALSE)</f>
        <v>Россия</v>
      </c>
    </row>
    <row r="637" spans="2:17" ht="16.5" thickTop="1" thickBot="1" x14ac:dyDescent="0.3">
      <c r="B637" s="44">
        <v>648</v>
      </c>
      <c r="C637" s="22">
        <v>215</v>
      </c>
      <c r="D637" s="22">
        <v>440</v>
      </c>
      <c r="E637" s="22">
        <v>2</v>
      </c>
      <c r="F637" s="22">
        <v>880</v>
      </c>
      <c r="G637" s="52">
        <v>45381</v>
      </c>
      <c r="H637" s="22" t="s">
        <v>18</v>
      </c>
      <c r="I637" s="22">
        <v>292</v>
      </c>
      <c r="J637" s="37" t="str">
        <f>VLOOKUP(C637,товар!$B$3:$D$435,2,FALSE)</f>
        <v>Сок</v>
      </c>
      <c r="K637" s="112">
        <f t="shared" si="46"/>
        <v>241.38095238095238</v>
      </c>
      <c r="L637" s="40">
        <f t="shared" si="48"/>
        <v>0.82284474255277185</v>
      </c>
      <c r="M637" s="33" t="str">
        <f>VLOOKUP(C637,товар!$B$3:$D$435,3,FALSE)</f>
        <v>Фруктовый сад</v>
      </c>
      <c r="N637" s="67">
        <f t="shared" si="45"/>
        <v>281.96875</v>
      </c>
      <c r="O637" s="54" t="e">
        <f>VLOOKUP(I637,клиенты!B$419:$H632,5,FALSE)</f>
        <v>#N/A</v>
      </c>
      <c r="P637" t="e">
        <f t="shared" si="47"/>
        <v>#N/A</v>
      </c>
      <c r="Q637" s="72" t="str">
        <f>VLOOKUP(I637,клиенты!$B$3:$J$419,7,FALSE)</f>
        <v>Украина</v>
      </c>
    </row>
    <row r="638" spans="2:17" ht="16.5" thickTop="1" thickBot="1" x14ac:dyDescent="0.3">
      <c r="B638" s="43">
        <v>649</v>
      </c>
      <c r="C638" s="20">
        <v>292</v>
      </c>
      <c r="D638" s="20">
        <v>327</v>
      </c>
      <c r="E638" s="20">
        <v>5</v>
      </c>
      <c r="F638" s="20">
        <v>1635</v>
      </c>
      <c r="G638" s="51">
        <v>45038</v>
      </c>
      <c r="H638" s="20" t="s">
        <v>20</v>
      </c>
      <c r="I638" s="20">
        <v>275</v>
      </c>
      <c r="J638" s="38" t="str">
        <f>VLOOKUP(C638,товар!$B$3:$D$435,2,FALSE)</f>
        <v>Колбаса</v>
      </c>
      <c r="K638" s="112">
        <f t="shared" si="46"/>
        <v>292.39999999999998</v>
      </c>
      <c r="L638" s="40">
        <f t="shared" si="48"/>
        <v>0.11833105335157335</v>
      </c>
      <c r="M638" s="39" t="str">
        <f>VLOOKUP(C638,товар!$B$3:$D$435,3,FALSE)</f>
        <v>Дымов</v>
      </c>
      <c r="N638" s="67">
        <f t="shared" si="45"/>
        <v>312.66666666666669</v>
      </c>
      <c r="O638" s="54" t="e">
        <f>VLOOKUP(I638,клиенты!B$419:$H633,5,FALSE)</f>
        <v>#N/A</v>
      </c>
      <c r="P638" t="e">
        <f t="shared" si="47"/>
        <v>#N/A</v>
      </c>
      <c r="Q638" s="72" t="str">
        <f>VLOOKUP(I638,клиенты!$B$3:$J$419,7,FALSE)</f>
        <v>Россия</v>
      </c>
    </row>
    <row r="639" spans="2:17" ht="16.5" thickTop="1" thickBot="1" x14ac:dyDescent="0.3">
      <c r="B639" s="44">
        <v>650</v>
      </c>
      <c r="C639" s="22">
        <v>307</v>
      </c>
      <c r="D639" s="22">
        <v>407</v>
      </c>
      <c r="E639" s="22">
        <v>1</v>
      </c>
      <c r="F639" s="22">
        <v>407</v>
      </c>
      <c r="G639" s="52">
        <v>44950</v>
      </c>
      <c r="H639" s="22" t="s">
        <v>20</v>
      </c>
      <c r="I639" s="22">
        <v>103</v>
      </c>
      <c r="J639" s="37" t="str">
        <f>VLOOKUP(C639,товар!$B$3:$D$435,2,FALSE)</f>
        <v>Сыр</v>
      </c>
      <c r="K639" s="112">
        <f t="shared" si="46"/>
        <v>277.39999999999998</v>
      </c>
      <c r="L639" s="40">
        <f t="shared" si="48"/>
        <v>0.46719538572458563</v>
      </c>
      <c r="M639" s="33" t="str">
        <f>VLOOKUP(C639,товар!$B$3:$D$435,3,FALSE)</f>
        <v>Карат</v>
      </c>
      <c r="N639" s="67">
        <f t="shared" si="45"/>
        <v>326.5</v>
      </c>
      <c r="O639" s="54" t="e">
        <f>VLOOKUP(I639,клиенты!B$419:$H634,5,FALSE)</f>
        <v>#N/A</v>
      </c>
      <c r="P639" t="e">
        <f t="shared" si="47"/>
        <v>#N/A</v>
      </c>
      <c r="Q639" s="72" t="str">
        <f>VLOOKUP(I639,клиенты!$B$3:$J$419,7,FALSE)</f>
        <v>Россия</v>
      </c>
    </row>
    <row r="640" spans="2:17" ht="16.5" thickTop="1" thickBot="1" x14ac:dyDescent="0.3">
      <c r="B640" s="43">
        <v>651</v>
      </c>
      <c r="C640" s="20">
        <v>473</v>
      </c>
      <c r="D640" s="20">
        <v>343</v>
      </c>
      <c r="E640" s="20">
        <v>5</v>
      </c>
      <c r="F640" s="20">
        <v>1715</v>
      </c>
      <c r="G640" s="51">
        <v>45086</v>
      </c>
      <c r="H640" s="20" t="s">
        <v>11</v>
      </c>
      <c r="I640" s="20">
        <v>460</v>
      </c>
      <c r="J640" s="38" t="str">
        <f>VLOOKUP(C640,товар!$B$3:$D$435,2,FALSE)</f>
        <v>Хлеб</v>
      </c>
      <c r="K640" s="112">
        <f t="shared" si="46"/>
        <v>265.38461538461536</v>
      </c>
      <c r="L640" s="40">
        <f t="shared" si="48"/>
        <v>0.2924637681159421</v>
      </c>
      <c r="M640" s="39" t="str">
        <f>VLOOKUP(C640,товар!$B$3:$D$435,3,FALSE)</f>
        <v>Хлебный Дом</v>
      </c>
      <c r="N640" s="67">
        <f t="shared" si="45"/>
        <v>281.73333333333335</v>
      </c>
      <c r="O640" s="54" t="e">
        <f>VLOOKUP(I640,клиенты!B$419:$H635,5,FALSE)</f>
        <v>#N/A</v>
      </c>
      <c r="P640" t="e">
        <f t="shared" si="47"/>
        <v>#N/A</v>
      </c>
      <c r="Q640" s="72" t="str">
        <f>VLOOKUP(I640,клиенты!$B$3:$J$419,7,FALSE)</f>
        <v>Беларусь</v>
      </c>
    </row>
    <row r="641" spans="2:17" ht="16.5" thickTop="1" thickBot="1" x14ac:dyDescent="0.3">
      <c r="B641" s="44">
        <v>652</v>
      </c>
      <c r="C641" s="22">
        <v>112</v>
      </c>
      <c r="D641" s="22">
        <v>237</v>
      </c>
      <c r="E641" s="22">
        <v>3</v>
      </c>
      <c r="F641" s="22">
        <v>711</v>
      </c>
      <c r="G641" s="52">
        <v>45079</v>
      </c>
      <c r="H641" s="22" t="s">
        <v>25</v>
      </c>
      <c r="I641" s="22">
        <v>342</v>
      </c>
      <c r="J641" s="37" t="str">
        <f>VLOOKUP(C641,товар!$B$3:$D$435,2,FALSE)</f>
        <v>Молоко</v>
      </c>
      <c r="K641" s="112">
        <f t="shared" si="46"/>
        <v>266.09090909090907</v>
      </c>
      <c r="L641" s="40">
        <f t="shared" si="48"/>
        <v>-0.1093269559275708</v>
      </c>
      <c r="M641" s="33" t="str">
        <f>VLOOKUP(C641,товар!$B$3:$D$435,3,FALSE)</f>
        <v>Беллакт</v>
      </c>
      <c r="N641" s="67">
        <f t="shared" si="45"/>
        <v>322.54545454545456</v>
      </c>
      <c r="O641" s="54" t="e">
        <f>VLOOKUP(I641,клиенты!B$419:$H636,5,FALSE)</f>
        <v>#N/A</v>
      </c>
      <c r="P641" t="e">
        <f t="shared" si="47"/>
        <v>#N/A</v>
      </c>
      <c r="Q641" s="72" t="str">
        <f>VLOOKUP(I641,клиенты!$B$3:$J$419,7,FALSE)</f>
        <v>Таджикистан</v>
      </c>
    </row>
    <row r="642" spans="2:17" ht="16.5" thickTop="1" thickBot="1" x14ac:dyDescent="0.3">
      <c r="B642" s="43">
        <v>653</v>
      </c>
      <c r="C642" s="20">
        <v>131</v>
      </c>
      <c r="D642" s="20">
        <v>116</v>
      </c>
      <c r="E642" s="20">
        <v>5</v>
      </c>
      <c r="F642" s="20">
        <v>580</v>
      </c>
      <c r="G642" s="51">
        <v>45184</v>
      </c>
      <c r="H642" s="20" t="s">
        <v>9</v>
      </c>
      <c r="I642" s="20">
        <v>246</v>
      </c>
      <c r="J642" s="38" t="str">
        <f>VLOOKUP(C642,товар!$B$3:$D$435,2,FALSE)</f>
        <v>Сок</v>
      </c>
      <c r="K642" s="112">
        <f t="shared" si="46"/>
        <v>226.15</v>
      </c>
      <c r="L642" s="40">
        <f t="shared" si="48"/>
        <v>-0.48706610656643823</v>
      </c>
      <c r="M642" s="39" t="str">
        <f>VLOOKUP(C642,товар!$B$3:$D$435,3,FALSE)</f>
        <v>Сады Придонья</v>
      </c>
      <c r="N642" s="67">
        <f t="shared" si="45"/>
        <v>254.18181818181819</v>
      </c>
      <c r="O642" s="54" t="e">
        <f>VLOOKUP(I642,клиенты!B$419:$H637,5,FALSE)</f>
        <v>#N/A</v>
      </c>
      <c r="P642" t="e">
        <f t="shared" si="47"/>
        <v>#N/A</v>
      </c>
      <c r="Q642" s="72" t="str">
        <f>VLOOKUP(I642,клиенты!$B$3:$J$419,7,FALSE)</f>
        <v>Россия</v>
      </c>
    </row>
    <row r="643" spans="2:17" ht="16.5" thickTop="1" thickBot="1" x14ac:dyDescent="0.3">
      <c r="B643" s="44">
        <v>654</v>
      </c>
      <c r="C643" s="22">
        <v>230</v>
      </c>
      <c r="D643" s="22">
        <v>453</v>
      </c>
      <c r="E643" s="22">
        <v>3</v>
      </c>
      <c r="F643" s="22">
        <v>1359</v>
      </c>
      <c r="G643" s="52">
        <v>45324</v>
      </c>
      <c r="H643" s="22" t="s">
        <v>27</v>
      </c>
      <c r="I643" s="22">
        <v>175</v>
      </c>
      <c r="J643" s="37" t="str">
        <f>VLOOKUP(C643,товар!$B$3:$D$435,2,FALSE)</f>
        <v>Сок</v>
      </c>
      <c r="K643" s="112">
        <f t="shared" si="46"/>
        <v>278.85000000000002</v>
      </c>
      <c r="L643" s="40">
        <f t="shared" si="48"/>
        <v>0.62452931683700896</v>
      </c>
      <c r="M643" s="33" t="str">
        <f>VLOOKUP(C643,товар!$B$3:$D$435,3,FALSE)</f>
        <v>Фруктовый сад</v>
      </c>
      <c r="N643" s="67">
        <f t="shared" si="45"/>
        <v>281.96875</v>
      </c>
      <c r="O643" s="54" t="e">
        <f>VLOOKUP(I643,клиенты!B$419:$H638,5,FALSE)</f>
        <v>#N/A</v>
      </c>
      <c r="P643" t="e">
        <f t="shared" si="47"/>
        <v>#N/A</v>
      </c>
      <c r="Q643" s="72" t="str">
        <f>VLOOKUP(I643,клиенты!$B$3:$J$419,7,FALSE)</f>
        <v>Украина</v>
      </c>
    </row>
    <row r="644" spans="2:17" ht="16.5" thickTop="1" thickBot="1" x14ac:dyDescent="0.3">
      <c r="B644" s="43">
        <v>655</v>
      </c>
      <c r="C644" s="20">
        <v>39</v>
      </c>
      <c r="D644" s="20">
        <v>375</v>
      </c>
      <c r="E644" s="20">
        <v>2</v>
      </c>
      <c r="F644" s="20">
        <v>750</v>
      </c>
      <c r="G644" s="51">
        <v>45289</v>
      </c>
      <c r="H644" s="20" t="s">
        <v>22</v>
      </c>
      <c r="I644" s="20">
        <v>366</v>
      </c>
      <c r="J644" s="38" t="str">
        <f>VLOOKUP(C644,товар!$B$3:$D$435,2,FALSE)</f>
        <v>Сыр</v>
      </c>
      <c r="K644" s="112">
        <f t="shared" si="46"/>
        <v>278.8</v>
      </c>
      <c r="L644" s="40">
        <f t="shared" si="48"/>
        <v>0.34505021520803436</v>
      </c>
      <c r="M644" s="39" t="str">
        <f>VLOOKUP(C644,товар!$B$3:$D$435,3,FALSE)</f>
        <v>Сырная долина</v>
      </c>
      <c r="N644" s="67">
        <f t="shared" ref="N644:N707" si="49">AVERAGEIFS($D$4:$D$989,$J$4:$J$989,J644,$M$4:$M$989,M644)</f>
        <v>272.625</v>
      </c>
      <c r="O644" s="54" t="e">
        <f>VLOOKUP(I644,клиенты!B$419:$H639,5,FALSE)</f>
        <v>#N/A</v>
      </c>
      <c r="P644" t="e">
        <f t="shared" si="47"/>
        <v>#N/A</v>
      </c>
      <c r="Q644" s="72" t="str">
        <f>VLOOKUP(I644,клиенты!$B$3:$J$419,7,FALSE)</f>
        <v>Таджикистан</v>
      </c>
    </row>
    <row r="645" spans="2:17" ht="16.5" thickTop="1" thickBot="1" x14ac:dyDescent="0.3">
      <c r="B645" s="44">
        <v>656</v>
      </c>
      <c r="C645" s="22">
        <v>481</v>
      </c>
      <c r="D645" s="22">
        <v>374</v>
      </c>
      <c r="E645" s="22">
        <v>5</v>
      </c>
      <c r="F645" s="22">
        <v>1870</v>
      </c>
      <c r="G645" s="52">
        <v>45099</v>
      </c>
      <c r="H645" s="22" t="s">
        <v>22</v>
      </c>
      <c r="I645" s="22">
        <v>254</v>
      </c>
      <c r="J645" s="37" t="str">
        <f>VLOOKUP(C645,товар!$B$3:$D$435,2,FALSE)</f>
        <v>Чипсы</v>
      </c>
      <c r="K645" s="112">
        <f t="shared" si="46"/>
        <v>230.52631578947367</v>
      </c>
      <c r="L645" s="40">
        <f t="shared" si="48"/>
        <v>0.62237442922374431</v>
      </c>
      <c r="M645" s="33" t="str">
        <f>VLOOKUP(C645,товар!$B$3:$D$435,3,FALSE)</f>
        <v>Pringles</v>
      </c>
      <c r="N645" s="67">
        <f t="shared" si="49"/>
        <v>280.23809523809524</v>
      </c>
      <c r="O645" s="54" t="e">
        <f>VLOOKUP(I645,клиенты!B$419:$H640,5,FALSE)</f>
        <v>#N/A</v>
      </c>
      <c r="P645" t="e">
        <f t="shared" si="47"/>
        <v>#N/A</v>
      </c>
      <c r="Q645" s="72" t="str">
        <f>VLOOKUP(I645,клиенты!$B$3:$J$419,7,FALSE)</f>
        <v>Россия</v>
      </c>
    </row>
    <row r="646" spans="2:17" ht="16.5" thickTop="1" thickBot="1" x14ac:dyDescent="0.3">
      <c r="B646" s="43">
        <v>657</v>
      </c>
      <c r="C646" s="20">
        <v>438</v>
      </c>
      <c r="D646" s="20">
        <v>81</v>
      </c>
      <c r="E646" s="20">
        <v>4</v>
      </c>
      <c r="F646" s="20">
        <v>324</v>
      </c>
      <c r="G646" s="51">
        <v>45272</v>
      </c>
      <c r="H646" s="20" t="s">
        <v>24</v>
      </c>
      <c r="I646" s="20">
        <v>79</v>
      </c>
      <c r="J646" s="38" t="str">
        <f>VLOOKUP(C646,товар!$B$3:$D$435,2,FALSE)</f>
        <v>Кофе</v>
      </c>
      <c r="K646" s="112">
        <f t="shared" si="46"/>
        <v>278</v>
      </c>
      <c r="L646" s="40">
        <f t="shared" si="48"/>
        <v>-0.70863309352517989</v>
      </c>
      <c r="M646" s="39" t="str">
        <f>VLOOKUP(C646,товар!$B$3:$D$435,3,FALSE)</f>
        <v>Nescafe</v>
      </c>
      <c r="N646" s="67">
        <f t="shared" si="49"/>
        <v>256.89999999999998</v>
      </c>
      <c r="O646" s="54" t="e">
        <f>VLOOKUP(I646,клиенты!B$419:$H641,5,FALSE)</f>
        <v>#N/A</v>
      </c>
      <c r="P646" t="e">
        <f t="shared" si="47"/>
        <v>#N/A</v>
      </c>
      <c r="Q646" s="72" t="e">
        <f>VLOOKUP(I646,клиенты!$B$3:$J$419,7,FALSE)</f>
        <v>#N/A</v>
      </c>
    </row>
    <row r="647" spans="2:17" ht="16.5" thickTop="1" thickBot="1" x14ac:dyDescent="0.3">
      <c r="B647" s="44">
        <v>658</v>
      </c>
      <c r="C647" s="22">
        <v>316</v>
      </c>
      <c r="D647" s="22">
        <v>428</v>
      </c>
      <c r="E647" s="22">
        <v>3</v>
      </c>
      <c r="F647" s="22">
        <v>1284</v>
      </c>
      <c r="G647" s="52">
        <v>45387</v>
      </c>
      <c r="H647" s="22" t="s">
        <v>12</v>
      </c>
      <c r="I647" s="22">
        <v>70</v>
      </c>
      <c r="J647" s="37" t="str">
        <f>VLOOKUP(C647,товар!$B$3:$D$435,2,FALSE)</f>
        <v>Макароны</v>
      </c>
      <c r="K647" s="112">
        <f t="shared" si="46"/>
        <v>296.76923076923077</v>
      </c>
      <c r="L647" s="40">
        <f t="shared" si="48"/>
        <v>0.44219803006739244</v>
      </c>
      <c r="M647" s="33" t="str">
        <f>VLOOKUP(C647,товар!$B$3:$D$435,3,FALSE)</f>
        <v>Борилла</v>
      </c>
      <c r="N647" s="67">
        <f t="shared" si="49"/>
        <v>240.88888888888889</v>
      </c>
      <c r="O647" s="54" t="e">
        <f>VLOOKUP(I647,клиенты!B$419:$H642,5,FALSE)</f>
        <v>#N/A</v>
      </c>
      <c r="P647" t="e">
        <f t="shared" si="47"/>
        <v>#N/A</v>
      </c>
      <c r="Q647" s="72" t="str">
        <f>VLOOKUP(I647,клиенты!$B$3:$J$419,7,FALSE)</f>
        <v>Россия</v>
      </c>
    </row>
    <row r="648" spans="2:17" ht="16.5" thickTop="1" thickBot="1" x14ac:dyDescent="0.3">
      <c r="B648" s="43">
        <v>659</v>
      </c>
      <c r="C648" s="20">
        <v>174</v>
      </c>
      <c r="D648" s="20">
        <v>456</v>
      </c>
      <c r="E648" s="20">
        <v>3</v>
      </c>
      <c r="F648" s="20">
        <v>1368</v>
      </c>
      <c r="G648" s="51">
        <v>45282</v>
      </c>
      <c r="H648" s="20" t="s">
        <v>23</v>
      </c>
      <c r="I648" s="20">
        <v>76</v>
      </c>
      <c r="J648" s="38" t="str">
        <f>VLOOKUP(C648,товар!$B$3:$D$435,2,FALSE)</f>
        <v>Чай</v>
      </c>
      <c r="K648" s="112">
        <f t="shared" si="46"/>
        <v>231.65</v>
      </c>
      <c r="L648" s="40">
        <f t="shared" si="48"/>
        <v>0.9684869415065831</v>
      </c>
      <c r="M648" s="39" t="str">
        <f>VLOOKUP(C648,товар!$B$3:$D$435,3,FALSE)</f>
        <v>Ахмад</v>
      </c>
      <c r="N648" s="67">
        <f t="shared" si="49"/>
        <v>243.3</v>
      </c>
      <c r="O648" s="54" t="e">
        <f>VLOOKUP(I648,клиенты!B$419:$H643,5,FALSE)</f>
        <v>#N/A</v>
      </c>
      <c r="P648" t="e">
        <f t="shared" si="47"/>
        <v>#N/A</v>
      </c>
      <c r="Q648" s="72" t="str">
        <f>VLOOKUP(I648,клиенты!$B$3:$J$419,7,FALSE)</f>
        <v>Узбекистан</v>
      </c>
    </row>
    <row r="649" spans="2:17" ht="16.5" thickTop="1" thickBot="1" x14ac:dyDescent="0.3">
      <c r="B649" s="44">
        <v>660</v>
      </c>
      <c r="C649" s="22">
        <v>228</v>
      </c>
      <c r="D649" s="22">
        <v>247</v>
      </c>
      <c r="E649" s="22">
        <v>4</v>
      </c>
      <c r="F649" s="22">
        <v>988</v>
      </c>
      <c r="G649" s="52">
        <v>45415</v>
      </c>
      <c r="H649" s="22" t="s">
        <v>19</v>
      </c>
      <c r="I649" s="22">
        <v>147</v>
      </c>
      <c r="J649" s="37" t="str">
        <f>VLOOKUP(C649,товар!$B$3:$D$435,2,FALSE)</f>
        <v>Рис</v>
      </c>
      <c r="K649" s="112">
        <f t="shared" si="46"/>
        <v>263.8</v>
      </c>
      <c r="L649" s="40">
        <f t="shared" si="48"/>
        <v>-6.3684609552691507E-2</v>
      </c>
      <c r="M649" s="33" t="str">
        <f>VLOOKUP(C649,товар!$B$3:$D$435,3,FALSE)</f>
        <v>Мистраль</v>
      </c>
      <c r="N649" s="67">
        <f t="shared" si="49"/>
        <v>181.57142857142858</v>
      </c>
      <c r="O649" s="54" t="e">
        <f>VLOOKUP(I649,клиенты!B$419:$H644,5,FALSE)</f>
        <v>#N/A</v>
      </c>
      <c r="P649" t="e">
        <f t="shared" si="47"/>
        <v>#N/A</v>
      </c>
      <c r="Q649" s="72" t="str">
        <f>VLOOKUP(I649,клиенты!$B$3:$J$419,7,FALSE)</f>
        <v>Россия</v>
      </c>
    </row>
    <row r="650" spans="2:17" ht="16.5" thickTop="1" thickBot="1" x14ac:dyDescent="0.3">
      <c r="B650" s="43">
        <v>661</v>
      </c>
      <c r="C650" s="20">
        <v>269</v>
      </c>
      <c r="D650" s="20">
        <v>455</v>
      </c>
      <c r="E650" s="20">
        <v>5</v>
      </c>
      <c r="F650" s="20">
        <v>2275</v>
      </c>
      <c r="G650" s="51">
        <v>45104</v>
      </c>
      <c r="H650" s="20" t="s">
        <v>11</v>
      </c>
      <c r="I650" s="20">
        <v>345</v>
      </c>
      <c r="J650" s="38" t="str">
        <f>VLOOKUP(C650,товар!$B$3:$D$435,2,FALSE)</f>
        <v>Сахар</v>
      </c>
      <c r="K650" s="112">
        <f t="shared" si="46"/>
        <v>257.69230769230768</v>
      </c>
      <c r="L650" s="40">
        <f t="shared" si="48"/>
        <v>0.76567164179104497</v>
      </c>
      <c r="M650" s="39" t="str">
        <f>VLOOKUP(C650,товар!$B$3:$D$435,3,FALSE)</f>
        <v>Русский сахар</v>
      </c>
      <c r="N650" s="67">
        <f t="shared" si="49"/>
        <v>293.41176470588238</v>
      </c>
      <c r="O650" s="54" t="e">
        <f>VLOOKUP(I650,клиенты!B$419:$H645,5,FALSE)</f>
        <v>#N/A</v>
      </c>
      <c r="P650" t="e">
        <f t="shared" si="47"/>
        <v>#N/A</v>
      </c>
      <c r="Q650" s="72" t="str">
        <f>VLOOKUP(I650,клиенты!$B$3:$J$419,7,FALSE)</f>
        <v>Россия</v>
      </c>
    </row>
    <row r="651" spans="2:17" ht="16.5" thickTop="1" thickBot="1" x14ac:dyDescent="0.3">
      <c r="B651" s="44">
        <v>662</v>
      </c>
      <c r="C651" s="22">
        <v>461</v>
      </c>
      <c r="D651" s="22">
        <v>388</v>
      </c>
      <c r="E651" s="22">
        <v>4</v>
      </c>
      <c r="F651" s="22">
        <v>1552</v>
      </c>
      <c r="G651" s="52">
        <v>45293</v>
      </c>
      <c r="H651" s="22" t="s">
        <v>21</v>
      </c>
      <c r="I651" s="22">
        <v>303</v>
      </c>
      <c r="J651" s="37" t="str">
        <f>VLOOKUP(C651,товар!$B$3:$D$435,2,FALSE)</f>
        <v>Фрукты</v>
      </c>
      <c r="K651" s="112">
        <f t="shared" si="46"/>
        <v>284.38461538461536</v>
      </c>
      <c r="L651" s="40">
        <f t="shared" si="48"/>
        <v>0.36434947254530714</v>
      </c>
      <c r="M651" s="33" t="str">
        <f>VLOOKUP(C651,товар!$B$3:$D$435,3,FALSE)</f>
        <v>Green Garden</v>
      </c>
      <c r="N651" s="67">
        <f t="shared" si="49"/>
        <v>369.2</v>
      </c>
      <c r="O651" s="54" t="e">
        <f>VLOOKUP(I651,клиенты!B$419:$H646,5,FALSE)</f>
        <v>#N/A</v>
      </c>
      <c r="P651" t="e">
        <f t="shared" si="47"/>
        <v>#N/A</v>
      </c>
      <c r="Q651" s="72" t="str">
        <f>VLOOKUP(I651,клиенты!$B$3:$J$419,7,FALSE)</f>
        <v>Таджикистан</v>
      </c>
    </row>
    <row r="652" spans="2:17" ht="16.5" thickTop="1" thickBot="1" x14ac:dyDescent="0.3">
      <c r="B652" s="43">
        <v>663</v>
      </c>
      <c r="C652" s="20">
        <v>151</v>
      </c>
      <c r="D652" s="20">
        <v>496</v>
      </c>
      <c r="E652" s="20">
        <v>3</v>
      </c>
      <c r="F652" s="20">
        <v>1488</v>
      </c>
      <c r="G652" s="51">
        <v>45181</v>
      </c>
      <c r="H652" s="20" t="s">
        <v>22</v>
      </c>
      <c r="I652" s="20">
        <v>436</v>
      </c>
      <c r="J652" s="38" t="str">
        <f>VLOOKUP(C652,товар!$B$3:$D$435,2,FALSE)</f>
        <v>Молоко</v>
      </c>
      <c r="K652" s="112">
        <f t="shared" si="46"/>
        <v>284.18181818181819</v>
      </c>
      <c r="L652" s="40">
        <f t="shared" si="48"/>
        <v>0.74536148432501603</v>
      </c>
      <c r="M652" s="39" t="str">
        <f>VLOOKUP(C652,товар!$B$3:$D$435,3,FALSE)</f>
        <v>Беллакт</v>
      </c>
      <c r="N652" s="67">
        <f t="shared" si="49"/>
        <v>322.54545454545456</v>
      </c>
      <c r="O652" s="54" t="e">
        <f>VLOOKUP(I652,клиенты!B$419:$H647,5,FALSE)</f>
        <v>#N/A</v>
      </c>
      <c r="P652" t="e">
        <f t="shared" si="47"/>
        <v>#N/A</v>
      </c>
      <c r="Q652" s="72" t="str">
        <f>VLOOKUP(I652,клиенты!$B$3:$J$419,7,FALSE)</f>
        <v>Россия</v>
      </c>
    </row>
    <row r="653" spans="2:17" ht="16.5" thickTop="1" thickBot="1" x14ac:dyDescent="0.3">
      <c r="B653" s="44">
        <v>664</v>
      </c>
      <c r="C653" s="22">
        <v>386</v>
      </c>
      <c r="D653" s="22">
        <v>295</v>
      </c>
      <c r="E653" s="22">
        <v>3</v>
      </c>
      <c r="F653" s="22">
        <v>885</v>
      </c>
      <c r="G653" s="52">
        <v>45194</v>
      </c>
      <c r="H653" s="22" t="s">
        <v>19</v>
      </c>
      <c r="I653" s="22">
        <v>25</v>
      </c>
      <c r="J653" s="37" t="str">
        <f>VLOOKUP(C653,товар!$B$3:$D$435,2,FALSE)</f>
        <v>Крупа</v>
      </c>
      <c r="K653" s="112">
        <f t="shared" si="46"/>
        <v>259.30769230769232</v>
      </c>
      <c r="L653" s="40">
        <f t="shared" si="48"/>
        <v>0.13764461584099674</v>
      </c>
      <c r="M653" s="33" t="str">
        <f>VLOOKUP(C653,товар!$B$3:$D$435,3,FALSE)</f>
        <v>Увелка</v>
      </c>
      <c r="N653" s="67">
        <f t="shared" si="49"/>
        <v>251.91666666666666</v>
      </c>
      <c r="O653" s="54" t="e">
        <f>VLOOKUP(I653,клиенты!B$419:$H648,5,FALSE)</f>
        <v>#N/A</v>
      </c>
      <c r="P653" t="e">
        <f t="shared" si="47"/>
        <v>#N/A</v>
      </c>
      <c r="Q653" s="72" t="str">
        <f>VLOOKUP(I653,клиенты!$B$3:$J$419,7,FALSE)</f>
        <v>Россия</v>
      </c>
    </row>
    <row r="654" spans="2:17" ht="16.5" thickTop="1" thickBot="1" x14ac:dyDescent="0.3">
      <c r="B654" s="43">
        <v>665</v>
      </c>
      <c r="C654" s="20">
        <v>452</v>
      </c>
      <c r="D654" s="20">
        <v>226</v>
      </c>
      <c r="E654" s="20">
        <v>4</v>
      </c>
      <c r="F654" s="20">
        <v>904</v>
      </c>
      <c r="G654" s="51">
        <v>45153</v>
      </c>
      <c r="H654" s="20" t="s">
        <v>27</v>
      </c>
      <c r="I654" s="20">
        <v>33</v>
      </c>
      <c r="J654" s="38" t="str">
        <f>VLOOKUP(C654,товар!$B$3:$D$435,2,FALSE)</f>
        <v>Фрукты</v>
      </c>
      <c r="K654" s="112">
        <f t="shared" si="46"/>
        <v>196.81818181818181</v>
      </c>
      <c r="L654" s="40">
        <f t="shared" si="48"/>
        <v>0.14826789838337184</v>
      </c>
      <c r="M654" s="39" t="str">
        <f>VLOOKUP(C654,товар!$B$3:$D$435,3,FALSE)</f>
        <v>Экзотик</v>
      </c>
      <c r="N654" s="67">
        <f t="shared" si="49"/>
        <v>253.6875</v>
      </c>
      <c r="O654" s="54" t="e">
        <f>VLOOKUP(I654,клиенты!B$419:$H649,5,FALSE)</f>
        <v>#N/A</v>
      </c>
      <c r="P654" t="e">
        <f t="shared" si="47"/>
        <v>#N/A</v>
      </c>
      <c r="Q654" s="72" t="str">
        <f>VLOOKUP(I654,клиенты!$B$3:$J$419,7,FALSE)</f>
        <v>Таджикистан</v>
      </c>
    </row>
    <row r="655" spans="2:17" ht="16.5" thickTop="1" thickBot="1" x14ac:dyDescent="0.3">
      <c r="B655" s="44">
        <v>666</v>
      </c>
      <c r="C655" s="22">
        <v>37</v>
      </c>
      <c r="D655" s="22">
        <v>411</v>
      </c>
      <c r="E655" s="22">
        <v>5</v>
      </c>
      <c r="F655" s="22">
        <v>2055</v>
      </c>
      <c r="G655" s="52">
        <v>45140</v>
      </c>
      <c r="H655" s="22" t="s">
        <v>21</v>
      </c>
      <c r="I655" s="22">
        <v>7</v>
      </c>
      <c r="J655" s="37" t="str">
        <f>VLOOKUP(C655,товар!$B$3:$D$435,2,FALSE)</f>
        <v>Соль</v>
      </c>
      <c r="K655" s="112">
        <f t="shared" si="46"/>
        <v>327.70588235294116</v>
      </c>
      <c r="L655" s="40">
        <f t="shared" si="48"/>
        <v>0.25417339795368887</v>
      </c>
      <c r="M655" s="33" t="str">
        <f>VLOOKUP(C655,товар!$B$3:$D$435,3,FALSE)</f>
        <v>Илецкая</v>
      </c>
      <c r="N655" s="67">
        <f t="shared" si="49"/>
        <v>238.16666666666666</v>
      </c>
      <c r="O655" s="54" t="e">
        <f>VLOOKUP(I655,клиенты!B$419:$H650,5,FALSE)</f>
        <v>#N/A</v>
      </c>
      <c r="P655" t="e">
        <f t="shared" si="47"/>
        <v>#N/A</v>
      </c>
      <c r="Q655" s="72" t="str">
        <f>VLOOKUP(I655,клиенты!$B$3:$J$419,7,FALSE)</f>
        <v>Украина</v>
      </c>
    </row>
    <row r="656" spans="2:17" ht="16.5" thickTop="1" thickBot="1" x14ac:dyDescent="0.3">
      <c r="B656" s="43">
        <v>667</v>
      </c>
      <c r="C656" s="20">
        <v>27</v>
      </c>
      <c r="D656" s="20">
        <v>301</v>
      </c>
      <c r="E656" s="20">
        <v>1</v>
      </c>
      <c r="F656" s="20">
        <v>301</v>
      </c>
      <c r="G656" s="51">
        <v>44931</v>
      </c>
      <c r="H656" s="20" t="s">
        <v>22</v>
      </c>
      <c r="I656" s="20">
        <v>494</v>
      </c>
      <c r="J656" s="38" t="str">
        <f>VLOOKUP(C656,товар!$B$3:$D$435,2,FALSE)</f>
        <v>Макароны</v>
      </c>
      <c r="K656" s="112">
        <f t="shared" si="46"/>
        <v>265.5</v>
      </c>
      <c r="L656" s="40">
        <f t="shared" si="48"/>
        <v>0.13370998116760835</v>
      </c>
      <c r="M656" s="39" t="str">
        <f>VLOOKUP(C656,товар!$B$3:$D$435,3,FALSE)</f>
        <v>Паста Зара</v>
      </c>
      <c r="N656" s="67">
        <f t="shared" si="49"/>
        <v>276.67567567567568</v>
      </c>
      <c r="O656" s="54" t="e">
        <f>VLOOKUP(I656,клиенты!B$419:$H651,5,FALSE)</f>
        <v>#N/A</v>
      </c>
      <c r="P656" t="e">
        <f t="shared" si="47"/>
        <v>#N/A</v>
      </c>
      <c r="Q656" s="72" t="str">
        <f>VLOOKUP(I656,клиенты!$B$3:$J$419,7,FALSE)</f>
        <v>Россия</v>
      </c>
    </row>
    <row r="657" spans="2:17" ht="16.5" thickTop="1" thickBot="1" x14ac:dyDescent="0.3">
      <c r="B657" s="44">
        <v>668</v>
      </c>
      <c r="C657" s="22">
        <v>435</v>
      </c>
      <c r="D657" s="22">
        <v>452</v>
      </c>
      <c r="E657" s="22">
        <v>4</v>
      </c>
      <c r="F657" s="22">
        <v>1808</v>
      </c>
      <c r="G657" s="52">
        <v>44927</v>
      </c>
      <c r="H657" s="22" t="s">
        <v>13</v>
      </c>
      <c r="I657" s="22">
        <v>420</v>
      </c>
      <c r="J657" s="37" t="str">
        <f>VLOOKUP(C657,товар!$B$3:$D$435,2,FALSE)</f>
        <v>Мясо</v>
      </c>
      <c r="K657" s="112">
        <f t="shared" si="46"/>
        <v>277.85714285714283</v>
      </c>
      <c r="L657" s="40">
        <f t="shared" si="48"/>
        <v>0.6267352185089976</v>
      </c>
      <c r="M657" s="33" t="str">
        <f>VLOOKUP(C657,товар!$B$3:$D$435,3,FALSE)</f>
        <v>Снежана</v>
      </c>
      <c r="N657" s="67">
        <f t="shared" si="49"/>
        <v>272.35294117647061</v>
      </c>
      <c r="O657" s="54" t="e">
        <f>VLOOKUP(I657,клиенты!B$419:$H652,5,FALSE)</f>
        <v>#N/A</v>
      </c>
      <c r="P657" t="e">
        <f t="shared" si="47"/>
        <v>#N/A</v>
      </c>
      <c r="Q657" s="72" t="str">
        <f>VLOOKUP(I657,клиенты!$B$3:$J$419,7,FALSE)</f>
        <v>Узбекистан</v>
      </c>
    </row>
    <row r="658" spans="2:17" ht="16.5" thickTop="1" thickBot="1" x14ac:dyDescent="0.3">
      <c r="B658" s="43">
        <v>669</v>
      </c>
      <c r="C658" s="20">
        <v>101</v>
      </c>
      <c r="D658" s="20">
        <v>293</v>
      </c>
      <c r="E658" s="20">
        <v>1</v>
      </c>
      <c r="F658" s="20">
        <v>293</v>
      </c>
      <c r="G658" s="51">
        <v>45165</v>
      </c>
      <c r="H658" s="20" t="s">
        <v>22</v>
      </c>
      <c r="I658" s="20">
        <v>75</v>
      </c>
      <c r="J658" s="38" t="str">
        <f>VLOOKUP(C658,товар!$B$3:$D$435,2,FALSE)</f>
        <v>Чай</v>
      </c>
      <c r="K658" s="112">
        <f t="shared" si="46"/>
        <v>283.95</v>
      </c>
      <c r="L658" s="40">
        <f t="shared" si="48"/>
        <v>3.1871808416974901E-2</v>
      </c>
      <c r="M658" s="39" t="str">
        <f>VLOOKUP(C658,товар!$B$3:$D$435,3,FALSE)</f>
        <v>Ахмад</v>
      </c>
      <c r="N658" s="67">
        <f t="shared" si="49"/>
        <v>243.3</v>
      </c>
      <c r="O658" s="54" t="e">
        <f>VLOOKUP(I658,клиенты!B$419:$H653,5,FALSE)</f>
        <v>#N/A</v>
      </c>
      <c r="P658" t="e">
        <f t="shared" si="47"/>
        <v>#N/A</v>
      </c>
      <c r="Q658" s="72" t="str">
        <f>VLOOKUP(I658,клиенты!$B$3:$J$419,7,FALSE)</f>
        <v>Узбекистан</v>
      </c>
    </row>
    <row r="659" spans="2:17" ht="16.5" thickTop="1" thickBot="1" x14ac:dyDescent="0.3">
      <c r="B659" s="44">
        <v>670</v>
      </c>
      <c r="C659" s="22">
        <v>423</v>
      </c>
      <c r="D659" s="22">
        <v>382</v>
      </c>
      <c r="E659" s="22">
        <v>2</v>
      </c>
      <c r="F659" s="22">
        <v>764</v>
      </c>
      <c r="G659" s="52">
        <v>45283</v>
      </c>
      <c r="H659" s="22" t="s">
        <v>16</v>
      </c>
      <c r="I659" s="22">
        <v>83</v>
      </c>
      <c r="J659" s="37" t="str">
        <f>VLOOKUP(C659,товар!$B$3:$D$435,2,FALSE)</f>
        <v>Чипсы</v>
      </c>
      <c r="K659" s="112">
        <f t="shared" si="46"/>
        <v>215.33333333333334</v>
      </c>
      <c r="L659" s="40">
        <f t="shared" si="48"/>
        <v>0.77399380804953544</v>
      </c>
      <c r="M659" s="33" t="str">
        <f>VLOOKUP(C659,товар!$B$3:$D$435,3,FALSE)</f>
        <v>Pringles</v>
      </c>
      <c r="N659" s="67">
        <f t="shared" si="49"/>
        <v>280.23809523809524</v>
      </c>
      <c r="O659" s="54" t="e">
        <f>VLOOKUP(I659,клиенты!B$419:$H654,5,FALSE)</f>
        <v>#N/A</v>
      </c>
      <c r="P659" t="e">
        <f t="shared" si="47"/>
        <v>#N/A</v>
      </c>
      <c r="Q659" s="72" t="str">
        <f>VLOOKUP(I659,клиенты!$B$3:$J$419,7,FALSE)</f>
        <v>Россия</v>
      </c>
    </row>
    <row r="660" spans="2:17" ht="16.5" thickTop="1" thickBot="1" x14ac:dyDescent="0.3">
      <c r="B660" s="43">
        <v>671</v>
      </c>
      <c r="C660" s="20">
        <v>411</v>
      </c>
      <c r="D660" s="20">
        <v>158</v>
      </c>
      <c r="E660" s="20">
        <v>3</v>
      </c>
      <c r="F660" s="20">
        <v>474</v>
      </c>
      <c r="G660" s="51">
        <v>45070</v>
      </c>
      <c r="H660" s="20" t="s">
        <v>16</v>
      </c>
      <c r="I660" s="20">
        <v>109</v>
      </c>
      <c r="J660" s="38" t="str">
        <f>VLOOKUP(C660,товар!$B$3:$D$435,2,FALSE)</f>
        <v>Хлеб</v>
      </c>
      <c r="K660" s="112">
        <f t="shared" si="46"/>
        <v>260.54545454545456</v>
      </c>
      <c r="L660" s="40">
        <f t="shared" si="48"/>
        <v>-0.39357990230286122</v>
      </c>
      <c r="M660" s="39" t="str">
        <f>VLOOKUP(C660,товар!$B$3:$D$435,3,FALSE)</f>
        <v>Хлебный Дом</v>
      </c>
      <c r="N660" s="67">
        <f t="shared" si="49"/>
        <v>281.73333333333335</v>
      </c>
      <c r="O660" s="54" t="e">
        <f>VLOOKUP(I660,клиенты!B$419:$H655,5,FALSE)</f>
        <v>#N/A</v>
      </c>
      <c r="P660" t="e">
        <f t="shared" si="47"/>
        <v>#N/A</v>
      </c>
      <c r="Q660" s="72" t="e">
        <f>VLOOKUP(I660,клиенты!$B$3:$J$419,7,FALSE)</f>
        <v>#N/A</v>
      </c>
    </row>
    <row r="661" spans="2:17" ht="16.5" thickTop="1" thickBot="1" x14ac:dyDescent="0.3">
      <c r="B661" s="44">
        <v>672</v>
      </c>
      <c r="C661" s="22">
        <v>381</v>
      </c>
      <c r="D661" s="22">
        <v>296</v>
      </c>
      <c r="E661" s="22">
        <v>4</v>
      </c>
      <c r="F661" s="22">
        <v>1184</v>
      </c>
      <c r="G661" s="52">
        <v>45106</v>
      </c>
      <c r="H661" s="22" t="s">
        <v>20</v>
      </c>
      <c r="I661" s="22">
        <v>465</v>
      </c>
      <c r="J661" s="37" t="str">
        <f>VLOOKUP(C661,товар!$B$3:$D$435,2,FALSE)</f>
        <v>Рыба</v>
      </c>
      <c r="K661" s="112">
        <f t="shared" si="46"/>
        <v>291.41666666666669</v>
      </c>
      <c r="L661" s="40">
        <f t="shared" si="48"/>
        <v>1.5727766657134712E-2</v>
      </c>
      <c r="M661" s="33" t="str">
        <f>VLOOKUP(C661,товар!$B$3:$D$435,3,FALSE)</f>
        <v>Русское море</v>
      </c>
      <c r="N661" s="67">
        <f t="shared" si="49"/>
        <v>292.66666666666669</v>
      </c>
      <c r="O661" s="54" t="e">
        <f>VLOOKUP(I661,клиенты!B$419:$H656,5,FALSE)</f>
        <v>#N/A</v>
      </c>
      <c r="P661" t="e">
        <f t="shared" si="47"/>
        <v>#N/A</v>
      </c>
      <c r="Q661" s="72" t="str">
        <f>VLOOKUP(I661,клиенты!$B$3:$J$419,7,FALSE)</f>
        <v>Россия</v>
      </c>
    </row>
    <row r="662" spans="2:17" ht="16.5" thickTop="1" thickBot="1" x14ac:dyDescent="0.3">
      <c r="B662" s="43">
        <v>673</v>
      </c>
      <c r="C662" s="20">
        <v>400</v>
      </c>
      <c r="D662" s="20">
        <v>345</v>
      </c>
      <c r="E662" s="20">
        <v>2</v>
      </c>
      <c r="F662" s="20">
        <v>690</v>
      </c>
      <c r="G662" s="51">
        <v>45143</v>
      </c>
      <c r="H662" s="20" t="s">
        <v>22</v>
      </c>
      <c r="I662" s="20">
        <v>18</v>
      </c>
      <c r="J662" s="38" t="str">
        <f>VLOOKUP(C662,товар!$B$3:$D$435,2,FALSE)</f>
        <v>Молоко</v>
      </c>
      <c r="K662" s="112">
        <f t="shared" si="46"/>
        <v>292.81818181818181</v>
      </c>
      <c r="L662" s="40">
        <f t="shared" si="48"/>
        <v>0.17820552623408892</v>
      </c>
      <c r="M662" s="39" t="str">
        <f>VLOOKUP(C662,товар!$B$3:$D$435,3,FALSE)</f>
        <v>Беллакт</v>
      </c>
      <c r="N662" s="67">
        <f t="shared" si="49"/>
        <v>322.54545454545456</v>
      </c>
      <c r="O662" s="54" t="e">
        <f>VLOOKUP(I662,клиенты!B$419:$H657,5,FALSE)</f>
        <v>#N/A</v>
      </c>
      <c r="P662" t="e">
        <f t="shared" si="47"/>
        <v>#N/A</v>
      </c>
      <c r="Q662" s="72" t="str">
        <f>VLOOKUP(I662,клиенты!$B$3:$J$419,7,FALSE)</f>
        <v>Украина</v>
      </c>
    </row>
    <row r="663" spans="2:17" ht="16.5" thickTop="1" thickBot="1" x14ac:dyDescent="0.3">
      <c r="B663" s="44">
        <v>674</v>
      </c>
      <c r="C663" s="22">
        <v>389</v>
      </c>
      <c r="D663" s="22">
        <v>155</v>
      </c>
      <c r="E663" s="22">
        <v>4</v>
      </c>
      <c r="F663" s="22">
        <v>620</v>
      </c>
      <c r="G663" s="52">
        <v>45412</v>
      </c>
      <c r="H663" s="22" t="s">
        <v>27</v>
      </c>
      <c r="I663" s="22">
        <v>376</v>
      </c>
      <c r="J663" s="37" t="str">
        <f>VLOOKUP(C663,товар!$B$3:$D$435,2,FALSE)</f>
        <v>Чай</v>
      </c>
      <c r="K663" s="112">
        <f t="shared" si="46"/>
        <v>213</v>
      </c>
      <c r="L663" s="40">
        <f t="shared" si="48"/>
        <v>-0.27230046948356812</v>
      </c>
      <c r="M663" s="33" t="str">
        <f>VLOOKUP(C663,товар!$B$3:$D$435,3,FALSE)</f>
        <v>Ахмад</v>
      </c>
      <c r="N663" s="67">
        <f t="shared" si="49"/>
        <v>243.3</v>
      </c>
      <c r="O663" s="54" t="e">
        <f>VLOOKUP(I663,клиенты!B$419:$H658,5,FALSE)</f>
        <v>#N/A</v>
      </c>
      <c r="P663" t="e">
        <f t="shared" si="47"/>
        <v>#N/A</v>
      </c>
      <c r="Q663" s="72" t="str">
        <f>VLOOKUP(I663,клиенты!$B$3:$J$419,7,FALSE)</f>
        <v>Россия</v>
      </c>
    </row>
    <row r="664" spans="2:17" ht="16.5" thickTop="1" thickBot="1" x14ac:dyDescent="0.3">
      <c r="B664" s="43">
        <v>675</v>
      </c>
      <c r="C664" s="20">
        <v>227</v>
      </c>
      <c r="D664" s="20">
        <v>300</v>
      </c>
      <c r="E664" s="20">
        <v>4</v>
      </c>
      <c r="F664" s="20">
        <v>1200</v>
      </c>
      <c r="G664" s="51">
        <v>44991</v>
      </c>
      <c r="H664" s="20" t="s">
        <v>16</v>
      </c>
      <c r="I664" s="20">
        <v>88</v>
      </c>
      <c r="J664" s="38" t="str">
        <f>VLOOKUP(C664,товар!$B$3:$D$435,2,FALSE)</f>
        <v>Макароны</v>
      </c>
      <c r="K664" s="112">
        <f t="shared" si="46"/>
        <v>295.29166666666669</v>
      </c>
      <c r="L664" s="40">
        <f t="shared" si="48"/>
        <v>1.5944687455905049E-2</v>
      </c>
      <c r="M664" s="39" t="str">
        <f>VLOOKUP(C664,товар!$B$3:$D$435,3,FALSE)</f>
        <v>Макфа</v>
      </c>
      <c r="N664" s="67">
        <f t="shared" si="49"/>
        <v>329.27272727272725</v>
      </c>
      <c r="O664" s="54" t="e">
        <f>VLOOKUP(I664,клиенты!B$419:$H659,5,FALSE)</f>
        <v>#N/A</v>
      </c>
      <c r="P664" t="e">
        <f t="shared" si="47"/>
        <v>#N/A</v>
      </c>
      <c r="Q664" s="72" t="str">
        <f>VLOOKUP(I664,клиенты!$B$3:$J$419,7,FALSE)</f>
        <v>Россия</v>
      </c>
    </row>
    <row r="665" spans="2:17" ht="16.5" thickTop="1" thickBot="1" x14ac:dyDescent="0.3">
      <c r="B665" s="44">
        <v>676</v>
      </c>
      <c r="C665" s="22">
        <v>243</v>
      </c>
      <c r="D665" s="22">
        <v>371</v>
      </c>
      <c r="E665" s="22">
        <v>3</v>
      </c>
      <c r="F665" s="22">
        <v>1113</v>
      </c>
      <c r="G665" s="52">
        <v>45081</v>
      </c>
      <c r="H665" s="22" t="s">
        <v>9</v>
      </c>
      <c r="I665" s="22">
        <v>352</v>
      </c>
      <c r="J665" s="37" t="str">
        <f>VLOOKUP(C665,товар!$B$3:$D$435,2,FALSE)</f>
        <v>Рис</v>
      </c>
      <c r="K665" s="112">
        <f t="shared" si="46"/>
        <v>268</v>
      </c>
      <c r="L665" s="40">
        <f t="shared" si="48"/>
        <v>0.38432835820895517</v>
      </c>
      <c r="M665" s="33" t="str">
        <f>VLOOKUP(C665,товар!$B$3:$D$435,3,FALSE)</f>
        <v>Белый Злат</v>
      </c>
      <c r="N665" s="67">
        <f t="shared" si="49"/>
        <v>269.70588235294116</v>
      </c>
      <c r="O665" s="54" t="e">
        <f>VLOOKUP(I665,клиенты!B$419:$H660,5,FALSE)</f>
        <v>#N/A</v>
      </c>
      <c r="P665" t="e">
        <f t="shared" si="47"/>
        <v>#N/A</v>
      </c>
      <c r="Q665" s="72" t="str">
        <f>VLOOKUP(I665,клиенты!$B$3:$J$419,7,FALSE)</f>
        <v>Беларусь</v>
      </c>
    </row>
    <row r="666" spans="2:17" ht="16.5" thickTop="1" thickBot="1" x14ac:dyDescent="0.3">
      <c r="B666" s="43">
        <v>677</v>
      </c>
      <c r="C666" s="20">
        <v>187</v>
      </c>
      <c r="D666" s="20">
        <v>273</v>
      </c>
      <c r="E666" s="20">
        <v>3</v>
      </c>
      <c r="F666" s="20">
        <v>819</v>
      </c>
      <c r="G666" s="51">
        <v>44980</v>
      </c>
      <c r="H666" s="20" t="s">
        <v>24</v>
      </c>
      <c r="I666" s="20">
        <v>452</v>
      </c>
      <c r="J666" s="38" t="str">
        <f>VLOOKUP(C666,товар!$B$3:$D$435,2,FALSE)</f>
        <v>Макароны</v>
      </c>
      <c r="K666" s="112">
        <f t="shared" si="46"/>
        <v>296.79166666666669</v>
      </c>
      <c r="L666" s="40">
        <f t="shared" si="48"/>
        <v>-8.0162852730591094E-2</v>
      </c>
      <c r="M666" s="39" t="str">
        <f>VLOOKUP(C666,товар!$B$3:$D$435,3,FALSE)</f>
        <v>Паста Зара</v>
      </c>
      <c r="N666" s="67">
        <f t="shared" si="49"/>
        <v>276.67567567567568</v>
      </c>
      <c r="O666" s="54" t="e">
        <f>VLOOKUP(I666,клиенты!B$419:$H661,5,FALSE)</f>
        <v>#N/A</v>
      </c>
      <c r="P666" t="e">
        <f t="shared" si="47"/>
        <v>#N/A</v>
      </c>
      <c r="Q666" s="72" t="str">
        <f>VLOOKUP(I666,клиенты!$B$3:$J$419,7,FALSE)</f>
        <v>Украина</v>
      </c>
    </row>
    <row r="667" spans="2:17" ht="16.5" thickTop="1" thickBot="1" x14ac:dyDescent="0.3">
      <c r="B667" s="44">
        <v>678</v>
      </c>
      <c r="C667" s="22">
        <v>441</v>
      </c>
      <c r="D667" s="22">
        <v>147</v>
      </c>
      <c r="E667" s="22">
        <v>3</v>
      </c>
      <c r="F667" s="22">
        <v>441</v>
      </c>
      <c r="G667" s="52">
        <v>45117</v>
      </c>
      <c r="H667" s="22" t="s">
        <v>17</v>
      </c>
      <c r="I667" s="22">
        <v>449</v>
      </c>
      <c r="J667" s="37" t="str">
        <f>VLOOKUP(C667,товар!$B$3:$D$435,2,FALSE)</f>
        <v>Чай</v>
      </c>
      <c r="K667" s="112">
        <f t="shared" si="46"/>
        <v>204.45</v>
      </c>
      <c r="L667" s="40">
        <f t="shared" si="48"/>
        <v>-0.28099779897285393</v>
      </c>
      <c r="M667" s="33" t="str">
        <f>VLOOKUP(C667,товар!$B$3:$D$435,3,FALSE)</f>
        <v>Lipton</v>
      </c>
      <c r="N667" s="67">
        <f t="shared" si="49"/>
        <v>267.22222222222223</v>
      </c>
      <c r="O667" s="54" t="e">
        <f>VLOOKUP(I667,клиенты!B$419:$H662,5,FALSE)</f>
        <v>#N/A</v>
      </c>
      <c r="P667" t="e">
        <f t="shared" si="47"/>
        <v>#N/A</v>
      </c>
      <c r="Q667" s="72" t="str">
        <f>VLOOKUP(I667,клиенты!$B$3:$J$419,7,FALSE)</f>
        <v>Россия</v>
      </c>
    </row>
    <row r="668" spans="2:17" ht="16.5" thickTop="1" thickBot="1" x14ac:dyDescent="0.3">
      <c r="B668" s="43">
        <v>679</v>
      </c>
      <c r="C668" s="20">
        <v>446</v>
      </c>
      <c r="D668" s="20">
        <v>440</v>
      </c>
      <c r="E668" s="20">
        <v>5</v>
      </c>
      <c r="F668" s="20">
        <v>2200</v>
      </c>
      <c r="G668" s="51">
        <v>45394</v>
      </c>
      <c r="H668" s="20" t="s">
        <v>24</v>
      </c>
      <c r="I668" s="20">
        <v>197</v>
      </c>
      <c r="J668" s="38" t="str">
        <f>VLOOKUP(C668,товар!$B$3:$D$435,2,FALSE)</f>
        <v>Чипсы</v>
      </c>
      <c r="K668" s="112">
        <f t="shared" si="46"/>
        <v>300.94117647058823</v>
      </c>
      <c r="L668" s="40">
        <f t="shared" si="48"/>
        <v>0.46207974980453481</v>
      </c>
      <c r="M668" s="39" t="str">
        <f>VLOOKUP(C668,товар!$B$3:$D$435,3,FALSE)</f>
        <v>Lay's</v>
      </c>
      <c r="N668" s="67">
        <f t="shared" si="49"/>
        <v>320.57142857142856</v>
      </c>
      <c r="O668" s="54" t="e">
        <f>VLOOKUP(I668,клиенты!B$419:$H663,5,FALSE)</f>
        <v>#N/A</v>
      </c>
      <c r="P668" t="e">
        <f t="shared" si="47"/>
        <v>#N/A</v>
      </c>
      <c r="Q668" s="72" t="str">
        <f>VLOOKUP(I668,клиенты!$B$3:$J$419,7,FALSE)</f>
        <v>Таджикистан</v>
      </c>
    </row>
    <row r="669" spans="2:17" ht="16.5" thickTop="1" thickBot="1" x14ac:dyDescent="0.3">
      <c r="B669" s="44">
        <v>680</v>
      </c>
      <c r="C669" s="22">
        <v>55</v>
      </c>
      <c r="D669" s="22">
        <v>227</v>
      </c>
      <c r="E669" s="22">
        <v>4</v>
      </c>
      <c r="F669" s="22">
        <v>908</v>
      </c>
      <c r="G669" s="52">
        <v>45338</v>
      </c>
      <c r="H669" s="22" t="s">
        <v>8</v>
      </c>
      <c r="I669" s="22">
        <v>70</v>
      </c>
      <c r="J669" s="37" t="str">
        <f>VLOOKUP(C669,товар!$B$3:$D$435,2,FALSE)</f>
        <v>Крупа</v>
      </c>
      <c r="K669" s="112">
        <f t="shared" si="46"/>
        <v>267.15384615384613</v>
      </c>
      <c r="L669" s="40">
        <f t="shared" si="48"/>
        <v>-0.15030233227756973</v>
      </c>
      <c r="M669" s="33" t="str">
        <f>VLOOKUP(C669,товар!$B$3:$D$435,3,FALSE)</f>
        <v>Националь</v>
      </c>
      <c r="N669" s="67">
        <f t="shared" si="49"/>
        <v>274.28571428571428</v>
      </c>
      <c r="O669" s="54" t="e">
        <f>VLOOKUP(I669,клиенты!B$419:$H664,5,FALSE)</f>
        <v>#N/A</v>
      </c>
      <c r="P669" t="e">
        <f t="shared" si="47"/>
        <v>#N/A</v>
      </c>
      <c r="Q669" s="72" t="str">
        <f>VLOOKUP(I669,клиенты!$B$3:$J$419,7,FALSE)</f>
        <v>Россия</v>
      </c>
    </row>
    <row r="670" spans="2:17" ht="16.5" thickTop="1" thickBot="1" x14ac:dyDescent="0.3">
      <c r="B670" s="43">
        <v>681</v>
      </c>
      <c r="C670" s="20">
        <v>27</v>
      </c>
      <c r="D670" s="20">
        <v>415</v>
      </c>
      <c r="E670" s="20">
        <v>4</v>
      </c>
      <c r="F670" s="20">
        <v>1660</v>
      </c>
      <c r="G670" s="51">
        <v>45229</v>
      </c>
      <c r="H670" s="20" t="s">
        <v>25</v>
      </c>
      <c r="I670" s="20">
        <v>345</v>
      </c>
      <c r="J670" s="38" t="str">
        <f>VLOOKUP(C670,товар!$B$3:$D$435,2,FALSE)</f>
        <v>Макароны</v>
      </c>
      <c r="K670" s="112">
        <f t="shared" si="46"/>
        <v>235.625</v>
      </c>
      <c r="L670" s="40">
        <f t="shared" si="48"/>
        <v>0.76127320954907152</v>
      </c>
      <c r="M670" s="39" t="str">
        <f>VLOOKUP(C670,товар!$B$3:$D$435,3,FALSE)</f>
        <v>Паста Зара</v>
      </c>
      <c r="N670" s="67">
        <f t="shared" si="49"/>
        <v>276.67567567567568</v>
      </c>
      <c r="O670" s="54" t="e">
        <f>VLOOKUP(I670,клиенты!B$419:$H665,5,FALSE)</f>
        <v>#N/A</v>
      </c>
      <c r="P670" t="e">
        <f t="shared" si="47"/>
        <v>#N/A</v>
      </c>
      <c r="Q670" s="72" t="str">
        <f>VLOOKUP(I670,клиенты!$B$3:$J$419,7,FALSE)</f>
        <v>Россия</v>
      </c>
    </row>
    <row r="671" spans="2:17" ht="16.5" thickTop="1" thickBot="1" x14ac:dyDescent="0.3">
      <c r="B671" s="44">
        <v>682</v>
      </c>
      <c r="C671" s="22">
        <v>110</v>
      </c>
      <c r="D671" s="22">
        <v>84</v>
      </c>
      <c r="E671" s="22">
        <v>5</v>
      </c>
      <c r="F671" s="22">
        <v>420</v>
      </c>
      <c r="G671" s="52">
        <v>45029</v>
      </c>
      <c r="H671" s="22" t="s">
        <v>13</v>
      </c>
      <c r="I671" s="22">
        <v>225</v>
      </c>
      <c r="J671" s="37" t="str">
        <f>VLOOKUP(C671,товар!$B$3:$D$435,2,FALSE)</f>
        <v>Макароны</v>
      </c>
      <c r="K671" s="112">
        <f t="shared" si="46"/>
        <v>258.5</v>
      </c>
      <c r="L671" s="40">
        <f t="shared" si="48"/>
        <v>-0.67504835589941981</v>
      </c>
      <c r="M671" s="33" t="str">
        <f>VLOOKUP(C671,товар!$B$3:$D$435,3,FALSE)</f>
        <v>Паста Зара</v>
      </c>
      <c r="N671" s="67">
        <f t="shared" si="49"/>
        <v>276.67567567567568</v>
      </c>
      <c r="O671" s="54" t="e">
        <f>VLOOKUP(I671,клиенты!B$419:$H666,5,FALSE)</f>
        <v>#N/A</v>
      </c>
      <c r="P671" t="e">
        <f t="shared" si="47"/>
        <v>#N/A</v>
      </c>
      <c r="Q671" s="72" t="str">
        <f>VLOOKUP(I671,клиенты!$B$3:$J$419,7,FALSE)</f>
        <v>Узбекистан</v>
      </c>
    </row>
    <row r="672" spans="2:17" ht="16.5" thickTop="1" thickBot="1" x14ac:dyDescent="0.3">
      <c r="B672" s="43">
        <v>683</v>
      </c>
      <c r="C672" s="20">
        <v>196</v>
      </c>
      <c r="D672" s="20">
        <v>196</v>
      </c>
      <c r="E672" s="20">
        <v>4</v>
      </c>
      <c r="F672" s="20">
        <v>784</v>
      </c>
      <c r="G672" s="51">
        <v>44944</v>
      </c>
      <c r="H672" s="20" t="s">
        <v>21</v>
      </c>
      <c r="I672" s="20">
        <v>8</v>
      </c>
      <c r="J672" s="38" t="str">
        <f>VLOOKUP(C672,товар!$B$3:$D$435,2,FALSE)</f>
        <v>Конфеты</v>
      </c>
      <c r="K672" s="112">
        <f t="shared" si="46"/>
        <v>272.23809523809524</v>
      </c>
      <c r="L672" s="40">
        <f t="shared" si="48"/>
        <v>-0.28004198005947178</v>
      </c>
      <c r="M672" s="39" t="str">
        <f>VLOOKUP(C672,товар!$B$3:$D$435,3,FALSE)</f>
        <v>Рот Фронт</v>
      </c>
      <c r="N672" s="67">
        <f t="shared" si="49"/>
        <v>294.55</v>
      </c>
      <c r="O672" s="54" t="e">
        <f>VLOOKUP(I672,клиенты!B$419:$H667,5,FALSE)</f>
        <v>#N/A</v>
      </c>
      <c r="P672" t="e">
        <f t="shared" si="47"/>
        <v>#N/A</v>
      </c>
      <c r="Q672" s="72" t="str">
        <f>VLOOKUP(I672,клиенты!$B$3:$J$419,7,FALSE)</f>
        <v>Таджикистан</v>
      </c>
    </row>
    <row r="673" spans="2:17" ht="16.5" thickTop="1" thickBot="1" x14ac:dyDescent="0.3">
      <c r="B673" s="44">
        <v>684</v>
      </c>
      <c r="C673" s="22">
        <v>271</v>
      </c>
      <c r="D673" s="22">
        <v>123</v>
      </c>
      <c r="E673" s="22">
        <v>2</v>
      </c>
      <c r="F673" s="22">
        <v>246</v>
      </c>
      <c r="G673" s="52">
        <v>45350</v>
      </c>
      <c r="H673" s="22" t="s">
        <v>11</v>
      </c>
      <c r="I673" s="22">
        <v>11</v>
      </c>
      <c r="J673" s="37" t="str">
        <f>VLOOKUP(C673,товар!$B$3:$D$435,2,FALSE)</f>
        <v>Сыр</v>
      </c>
      <c r="K673" s="112">
        <f t="shared" si="46"/>
        <v>248.83333333333334</v>
      </c>
      <c r="L673" s="40">
        <f t="shared" si="48"/>
        <v>-0.50569323509711994</v>
      </c>
      <c r="M673" s="33" t="str">
        <f>VLOOKUP(C673,товар!$B$3:$D$435,3,FALSE)</f>
        <v>Сырная долина</v>
      </c>
      <c r="N673" s="67">
        <f t="shared" si="49"/>
        <v>272.625</v>
      </c>
      <c r="O673" s="54" t="e">
        <f>VLOOKUP(I673,клиенты!B$419:$H668,5,FALSE)</f>
        <v>#N/A</v>
      </c>
      <c r="P673" t="e">
        <f t="shared" si="47"/>
        <v>#N/A</v>
      </c>
      <c r="Q673" s="72" t="str">
        <f>VLOOKUP(I673,клиенты!$B$3:$J$419,7,FALSE)</f>
        <v>Таджикистан</v>
      </c>
    </row>
    <row r="674" spans="2:17" ht="16.5" thickTop="1" thickBot="1" x14ac:dyDescent="0.3">
      <c r="B674" s="43">
        <v>685</v>
      </c>
      <c r="C674" s="20">
        <v>189</v>
      </c>
      <c r="D674" s="20">
        <v>356</v>
      </c>
      <c r="E674" s="20">
        <v>1</v>
      </c>
      <c r="F674" s="20">
        <v>356</v>
      </c>
      <c r="G674" s="51">
        <v>45051</v>
      </c>
      <c r="H674" s="20" t="s">
        <v>24</v>
      </c>
      <c r="I674" s="20">
        <v>388</v>
      </c>
      <c r="J674" s="38" t="str">
        <f>VLOOKUP(C674,товар!$B$3:$D$435,2,FALSE)</f>
        <v>Хлеб</v>
      </c>
      <c r="K674" s="112">
        <f t="shared" si="46"/>
        <v>315.89999999999998</v>
      </c>
      <c r="L674" s="40">
        <f t="shared" si="48"/>
        <v>0.12693890471668268</v>
      </c>
      <c r="M674" s="39" t="str">
        <f>VLOOKUP(C674,товар!$B$3:$D$435,3,FALSE)</f>
        <v>Дарница</v>
      </c>
      <c r="N674" s="67">
        <f t="shared" si="49"/>
        <v>264</v>
      </c>
      <c r="O674" s="54" t="e">
        <f>VLOOKUP(I674,клиенты!B$419:$H669,5,FALSE)</f>
        <v>#N/A</v>
      </c>
      <c r="P674" t="e">
        <f t="shared" si="47"/>
        <v>#N/A</v>
      </c>
      <c r="Q674" s="72" t="str">
        <f>VLOOKUP(I674,клиенты!$B$3:$J$419,7,FALSE)</f>
        <v>Украина</v>
      </c>
    </row>
    <row r="675" spans="2:17" ht="16.5" thickTop="1" thickBot="1" x14ac:dyDescent="0.3">
      <c r="B675" s="44">
        <v>686</v>
      </c>
      <c r="C675" s="22">
        <v>372</v>
      </c>
      <c r="D675" s="22">
        <v>166</v>
      </c>
      <c r="E675" s="22">
        <v>5</v>
      </c>
      <c r="F675" s="22">
        <v>830</v>
      </c>
      <c r="G675" s="52">
        <v>45431</v>
      </c>
      <c r="H675" s="22" t="s">
        <v>23</v>
      </c>
      <c r="I675" s="22">
        <v>40</v>
      </c>
      <c r="J675" s="37" t="str">
        <f>VLOOKUP(C675,товар!$B$3:$D$435,2,FALSE)</f>
        <v>Кофе</v>
      </c>
      <c r="K675" s="112">
        <f t="shared" si="46"/>
        <v>300.21428571428572</v>
      </c>
      <c r="L675" s="40">
        <f t="shared" si="48"/>
        <v>-0.44706162265048777</v>
      </c>
      <c r="M675" s="33" t="str">
        <f>VLOOKUP(C675,товар!$B$3:$D$435,3,FALSE)</f>
        <v>Черная Карта</v>
      </c>
      <c r="N675" s="67">
        <f t="shared" si="49"/>
        <v>222.2</v>
      </c>
      <c r="O675" s="54" t="e">
        <f>VLOOKUP(I675,клиенты!B$419:$H670,5,FALSE)</f>
        <v>#N/A</v>
      </c>
      <c r="P675" t="e">
        <f t="shared" si="47"/>
        <v>#N/A</v>
      </c>
      <c r="Q675" s="72" t="str">
        <f>VLOOKUP(I675,клиенты!$B$3:$J$419,7,FALSE)</f>
        <v>Узбекистан</v>
      </c>
    </row>
    <row r="676" spans="2:17" ht="16.5" thickTop="1" thickBot="1" x14ac:dyDescent="0.3">
      <c r="B676" s="43">
        <v>687</v>
      </c>
      <c r="C676" s="20">
        <v>205</v>
      </c>
      <c r="D676" s="20">
        <v>156</v>
      </c>
      <c r="E676" s="20">
        <v>4</v>
      </c>
      <c r="F676" s="20">
        <v>624</v>
      </c>
      <c r="G676" s="51">
        <v>45429</v>
      </c>
      <c r="H676" s="20" t="s">
        <v>12</v>
      </c>
      <c r="I676" s="20">
        <v>286</v>
      </c>
      <c r="J676" s="38" t="str">
        <f>VLOOKUP(C676,товар!$B$3:$D$435,2,FALSE)</f>
        <v>Макароны</v>
      </c>
      <c r="K676" s="112">
        <f t="shared" si="46"/>
        <v>255.95833333333334</v>
      </c>
      <c r="L676" s="40">
        <f t="shared" si="48"/>
        <v>-0.3905258017255413</v>
      </c>
      <c r="M676" s="39" t="str">
        <f>VLOOKUP(C676,товар!$B$3:$D$435,3,FALSE)</f>
        <v>Борилла</v>
      </c>
      <c r="N676" s="67">
        <f t="shared" si="49"/>
        <v>240.88888888888889</v>
      </c>
      <c r="O676" s="54" t="e">
        <f>VLOOKUP(I676,клиенты!B$419:$H671,5,FALSE)</f>
        <v>#N/A</v>
      </c>
      <c r="P676" t="e">
        <f t="shared" si="47"/>
        <v>#N/A</v>
      </c>
      <c r="Q676" s="72" t="str">
        <f>VLOOKUP(I676,клиенты!$B$3:$J$419,7,FALSE)</f>
        <v>Узбекистан</v>
      </c>
    </row>
    <row r="677" spans="2:17" ht="16.5" thickTop="1" thickBot="1" x14ac:dyDescent="0.3">
      <c r="B677" s="44">
        <v>688</v>
      </c>
      <c r="C677" s="22">
        <v>187</v>
      </c>
      <c r="D677" s="22">
        <v>496</v>
      </c>
      <c r="E677" s="22">
        <v>4</v>
      </c>
      <c r="F677" s="22">
        <v>1984</v>
      </c>
      <c r="G677" s="52">
        <v>45315</v>
      </c>
      <c r="H677" s="22" t="s">
        <v>10</v>
      </c>
      <c r="I677" s="22">
        <v>448</v>
      </c>
      <c r="J677" s="37" t="str">
        <f>VLOOKUP(C677,товар!$B$3:$D$435,2,FALSE)</f>
        <v>Макароны</v>
      </c>
      <c r="K677" s="112">
        <f t="shared" si="46"/>
        <v>259.83333333333331</v>
      </c>
      <c r="L677" s="40">
        <f t="shared" si="48"/>
        <v>0.90891597177678007</v>
      </c>
      <c r="M677" s="33" t="str">
        <f>VLOOKUP(C677,товар!$B$3:$D$435,3,FALSE)</f>
        <v>Паста Зара</v>
      </c>
      <c r="N677" s="67">
        <f t="shared" si="49"/>
        <v>276.67567567567568</v>
      </c>
      <c r="O677" s="54" t="e">
        <f>VLOOKUP(I677,клиенты!B$419:$H672,5,FALSE)</f>
        <v>#N/A</v>
      </c>
      <c r="P677" t="e">
        <f t="shared" si="47"/>
        <v>#N/A</v>
      </c>
      <c r="Q677" s="72" t="str">
        <f>VLOOKUP(I677,клиенты!$B$3:$J$419,7,FALSE)</f>
        <v>Россия</v>
      </c>
    </row>
    <row r="678" spans="2:17" ht="16.5" thickTop="1" thickBot="1" x14ac:dyDescent="0.3">
      <c r="B678" s="43">
        <v>689</v>
      </c>
      <c r="C678" s="20">
        <v>194</v>
      </c>
      <c r="D678" s="20">
        <v>257</v>
      </c>
      <c r="E678" s="20">
        <v>5</v>
      </c>
      <c r="F678" s="20">
        <v>1285</v>
      </c>
      <c r="G678" s="51">
        <v>45122</v>
      </c>
      <c r="H678" s="20" t="s">
        <v>9</v>
      </c>
      <c r="I678" s="20">
        <v>291</v>
      </c>
      <c r="J678" s="38" t="str">
        <f>VLOOKUP(C678,товар!$B$3:$D$435,2,FALSE)</f>
        <v>Соль</v>
      </c>
      <c r="K678" s="112">
        <f t="shared" si="46"/>
        <v>254.88235294117646</v>
      </c>
      <c r="L678" s="40">
        <f t="shared" si="48"/>
        <v>8.3083314101084493E-3</v>
      </c>
      <c r="M678" s="39" t="str">
        <f>VLOOKUP(C678,товар!$B$3:$D$435,3,FALSE)</f>
        <v>Салта</v>
      </c>
      <c r="N678" s="67">
        <f t="shared" si="49"/>
        <v>273.7</v>
      </c>
      <c r="O678" s="54" t="e">
        <f>VLOOKUP(I678,клиенты!B$419:$H673,5,FALSE)</f>
        <v>#N/A</v>
      </c>
      <c r="P678" t="e">
        <f t="shared" si="47"/>
        <v>#N/A</v>
      </c>
      <c r="Q678" s="72" t="str">
        <f>VLOOKUP(I678,клиенты!$B$3:$J$419,7,FALSE)</f>
        <v>Беларусь</v>
      </c>
    </row>
    <row r="679" spans="2:17" ht="16.5" thickTop="1" thickBot="1" x14ac:dyDescent="0.3">
      <c r="B679" s="44">
        <v>690</v>
      </c>
      <c r="C679" s="22">
        <v>51</v>
      </c>
      <c r="D679" s="22">
        <v>476</v>
      </c>
      <c r="E679" s="22">
        <v>2</v>
      </c>
      <c r="F679" s="22">
        <v>952</v>
      </c>
      <c r="G679" s="52">
        <v>45020</v>
      </c>
      <c r="H679" s="22" t="s">
        <v>26</v>
      </c>
      <c r="I679" s="22">
        <v>480</v>
      </c>
      <c r="J679" s="37" t="str">
        <f>VLOOKUP(C679,товар!$B$3:$D$435,2,FALSE)</f>
        <v>Колбаса</v>
      </c>
      <c r="K679" s="112">
        <f t="shared" si="46"/>
        <v>208.66666666666666</v>
      </c>
      <c r="L679" s="40">
        <f t="shared" si="48"/>
        <v>1.281150159744409</v>
      </c>
      <c r="M679" s="33" t="str">
        <f>VLOOKUP(C679,товар!$B$3:$D$435,3,FALSE)</f>
        <v>Дымов</v>
      </c>
      <c r="N679" s="67">
        <f t="shared" si="49"/>
        <v>312.66666666666669</v>
      </c>
      <c r="O679" s="54" t="e">
        <f>VLOOKUP(I679,клиенты!B$419:$H674,5,FALSE)</f>
        <v>#N/A</v>
      </c>
      <c r="P679" t="e">
        <f t="shared" si="47"/>
        <v>#N/A</v>
      </c>
      <c r="Q679" s="72" t="str">
        <f>VLOOKUP(I679,клиенты!$B$3:$J$419,7,FALSE)</f>
        <v>Россия</v>
      </c>
    </row>
    <row r="680" spans="2:17" ht="16.5" thickTop="1" thickBot="1" x14ac:dyDescent="0.3">
      <c r="B680" s="43">
        <v>691</v>
      </c>
      <c r="C680" s="20">
        <v>80</v>
      </c>
      <c r="D680" s="20">
        <v>232</v>
      </c>
      <c r="E680" s="20">
        <v>2</v>
      </c>
      <c r="F680" s="20">
        <v>464</v>
      </c>
      <c r="G680" s="51">
        <v>45116</v>
      </c>
      <c r="H680" s="20" t="s">
        <v>16</v>
      </c>
      <c r="I680" s="20">
        <v>418</v>
      </c>
      <c r="J680" s="38" t="str">
        <f>VLOOKUP(C680,товар!$B$3:$D$435,2,FALSE)</f>
        <v>Конфеты</v>
      </c>
      <c r="K680" s="112">
        <f t="shared" si="46"/>
        <v>287.09523809523807</v>
      </c>
      <c r="L680" s="40">
        <f t="shared" si="48"/>
        <v>-0.19190578868800789</v>
      </c>
      <c r="M680" s="39" t="str">
        <f>VLOOKUP(C680,товар!$B$3:$D$435,3,FALSE)</f>
        <v>Красный Октябрь</v>
      </c>
      <c r="N680" s="67">
        <f t="shared" si="49"/>
        <v>273.625</v>
      </c>
      <c r="O680" s="54" t="e">
        <f>VLOOKUP(I680,клиенты!B$419:$H675,5,FALSE)</f>
        <v>#N/A</v>
      </c>
      <c r="P680" t="e">
        <f t="shared" si="47"/>
        <v>#N/A</v>
      </c>
      <c r="Q680" s="72" t="str">
        <f>VLOOKUP(I680,клиенты!$B$3:$J$419,7,FALSE)</f>
        <v>Беларусь</v>
      </c>
    </row>
    <row r="681" spans="2:17" ht="16.5" thickTop="1" thickBot="1" x14ac:dyDescent="0.3">
      <c r="B681" s="44">
        <v>692</v>
      </c>
      <c r="C681" s="22">
        <v>474</v>
      </c>
      <c r="D681" s="22">
        <v>252</v>
      </c>
      <c r="E681" s="22">
        <v>3</v>
      </c>
      <c r="F681" s="22">
        <v>756</v>
      </c>
      <c r="G681" s="52">
        <v>45425</v>
      </c>
      <c r="H681" s="22" t="s">
        <v>13</v>
      </c>
      <c r="I681" s="22">
        <v>470</v>
      </c>
      <c r="J681" s="37" t="str">
        <f>VLOOKUP(C681,товар!$B$3:$D$435,2,FALSE)</f>
        <v>Молоко</v>
      </c>
      <c r="K681" s="112">
        <f t="shared" ref="K681:K744" si="50">IFERROR(AVERAGEIF($J$4:$J$989, J681, D681:D1680), "Ошибка")</f>
        <v>227.5</v>
      </c>
      <c r="L681" s="40">
        <f t="shared" si="48"/>
        <v>0.10769230769230775</v>
      </c>
      <c r="M681" s="33" t="str">
        <f>VLOOKUP(C681,товар!$B$3:$D$435,3,FALSE)</f>
        <v>Простоквашино</v>
      </c>
      <c r="N681" s="67">
        <f t="shared" si="49"/>
        <v>318.81818181818181</v>
      </c>
      <c r="O681" s="54" t="e">
        <f>VLOOKUP(I681,клиенты!B$419:$H676,5,FALSE)</f>
        <v>#N/A</v>
      </c>
      <c r="P681" t="e">
        <f t="shared" si="47"/>
        <v>#N/A</v>
      </c>
      <c r="Q681" s="72" t="str">
        <f>VLOOKUP(I681,клиенты!$B$3:$J$419,7,FALSE)</f>
        <v>Россия</v>
      </c>
    </row>
    <row r="682" spans="2:17" ht="16.5" thickTop="1" thickBot="1" x14ac:dyDescent="0.3">
      <c r="B682" s="43">
        <v>693</v>
      </c>
      <c r="C682" s="20">
        <v>215</v>
      </c>
      <c r="D682" s="20">
        <v>485</v>
      </c>
      <c r="E682" s="20">
        <v>4</v>
      </c>
      <c r="F682" s="20">
        <v>1940</v>
      </c>
      <c r="G682" s="51">
        <v>44959</v>
      </c>
      <c r="H682" s="20" t="s">
        <v>9</v>
      </c>
      <c r="I682" s="20">
        <v>318</v>
      </c>
      <c r="J682" s="38" t="str">
        <f>VLOOKUP(C682,товар!$B$3:$D$435,2,FALSE)</f>
        <v>Сок</v>
      </c>
      <c r="K682" s="112">
        <f t="shared" si="50"/>
        <v>281.05555555555554</v>
      </c>
      <c r="L682" s="40">
        <f t="shared" si="48"/>
        <v>0.72563747776240373</v>
      </c>
      <c r="M682" s="39" t="str">
        <f>VLOOKUP(C682,товар!$B$3:$D$435,3,FALSE)</f>
        <v>Фруктовый сад</v>
      </c>
      <c r="N682" s="67">
        <f t="shared" si="49"/>
        <v>281.96875</v>
      </c>
      <c r="O682" s="54" t="e">
        <f>VLOOKUP(I682,клиенты!B$419:$H677,5,FALSE)</f>
        <v>#N/A</v>
      </c>
      <c r="P682" t="e">
        <f t="shared" si="47"/>
        <v>#N/A</v>
      </c>
      <c r="Q682" s="72" t="str">
        <f>VLOOKUP(I682,клиенты!$B$3:$J$419,7,FALSE)</f>
        <v>Россия</v>
      </c>
    </row>
    <row r="683" spans="2:17" ht="16.5" thickTop="1" thickBot="1" x14ac:dyDescent="0.3">
      <c r="B683" s="44">
        <v>694</v>
      </c>
      <c r="C683" s="22">
        <v>36</v>
      </c>
      <c r="D683" s="22">
        <v>150</v>
      </c>
      <c r="E683" s="22">
        <v>2</v>
      </c>
      <c r="F683" s="22">
        <v>300</v>
      </c>
      <c r="G683" s="52">
        <v>45157</v>
      </c>
      <c r="H683" s="22" t="s">
        <v>20</v>
      </c>
      <c r="I683" s="22">
        <v>283</v>
      </c>
      <c r="J683" s="37" t="str">
        <f>VLOOKUP(C683,товар!$B$3:$D$435,2,FALSE)</f>
        <v>Макароны</v>
      </c>
      <c r="K683" s="112">
        <f t="shared" si="50"/>
        <v>287.43478260869563</v>
      </c>
      <c r="L683" s="40">
        <f t="shared" si="48"/>
        <v>-0.47814248978974427</v>
      </c>
      <c r="M683" s="33" t="str">
        <f>VLOOKUP(C683,товар!$B$3:$D$435,3,FALSE)</f>
        <v>Роллтон</v>
      </c>
      <c r="N683" s="67">
        <f t="shared" si="49"/>
        <v>235.55555555555554</v>
      </c>
      <c r="O683" s="54" t="e">
        <f>VLOOKUP(I683,клиенты!B$419:$H678,5,FALSE)</f>
        <v>#N/A</v>
      </c>
      <c r="P683" t="e">
        <f t="shared" si="47"/>
        <v>#N/A</v>
      </c>
      <c r="Q683" s="72" t="str">
        <f>VLOOKUP(I683,клиенты!$B$3:$J$419,7,FALSE)</f>
        <v>Россия</v>
      </c>
    </row>
    <row r="684" spans="2:17" ht="16.5" thickTop="1" thickBot="1" x14ac:dyDescent="0.3">
      <c r="B684" s="43">
        <v>695</v>
      </c>
      <c r="C684" s="20">
        <v>400</v>
      </c>
      <c r="D684" s="20">
        <v>474</v>
      </c>
      <c r="E684" s="20">
        <v>4</v>
      </c>
      <c r="F684" s="20">
        <v>1896</v>
      </c>
      <c r="G684" s="51">
        <v>44992</v>
      </c>
      <c r="H684" s="20" t="s">
        <v>17</v>
      </c>
      <c r="I684" s="20">
        <v>191</v>
      </c>
      <c r="J684" s="38" t="str">
        <f>VLOOKUP(C684,товар!$B$3:$D$435,2,FALSE)</f>
        <v>Молоко</v>
      </c>
      <c r="K684" s="112">
        <f t="shared" si="50"/>
        <v>259.60000000000002</v>
      </c>
      <c r="L684" s="40">
        <f t="shared" si="48"/>
        <v>0.82588597842835121</v>
      </c>
      <c r="M684" s="39" t="str">
        <f>VLOOKUP(C684,товар!$B$3:$D$435,3,FALSE)</f>
        <v>Беллакт</v>
      </c>
      <c r="N684" s="67">
        <f t="shared" si="49"/>
        <v>322.54545454545456</v>
      </c>
      <c r="O684" s="54" t="e">
        <f>VLOOKUP(I684,клиенты!B$419:$H679,5,FALSE)</f>
        <v>#N/A</v>
      </c>
      <c r="P684" t="e">
        <f t="shared" si="47"/>
        <v>#N/A</v>
      </c>
      <c r="Q684" s="72" t="str">
        <f>VLOOKUP(I684,клиенты!$B$3:$J$419,7,FALSE)</f>
        <v>Россия</v>
      </c>
    </row>
    <row r="685" spans="2:17" ht="16.5" thickTop="1" thickBot="1" x14ac:dyDescent="0.3">
      <c r="B685" s="44">
        <v>696</v>
      </c>
      <c r="C685" s="22">
        <v>80</v>
      </c>
      <c r="D685" s="22">
        <v>135</v>
      </c>
      <c r="E685" s="22">
        <v>2</v>
      </c>
      <c r="F685" s="22">
        <v>270</v>
      </c>
      <c r="G685" s="52">
        <v>45296</v>
      </c>
      <c r="H685" s="22" t="s">
        <v>17</v>
      </c>
      <c r="I685" s="22">
        <v>123</v>
      </c>
      <c r="J685" s="37" t="str">
        <f>VLOOKUP(C685,товар!$B$3:$D$435,2,FALSE)</f>
        <v>Конфеты</v>
      </c>
      <c r="K685" s="112">
        <f t="shared" si="50"/>
        <v>253</v>
      </c>
      <c r="L685" s="40">
        <f t="shared" si="48"/>
        <v>-0.46640316205533594</v>
      </c>
      <c r="M685" s="33" t="str">
        <f>VLOOKUP(C685,товар!$B$3:$D$435,3,FALSE)</f>
        <v>Красный Октябрь</v>
      </c>
      <c r="N685" s="67">
        <f t="shared" si="49"/>
        <v>273.625</v>
      </c>
      <c r="O685" s="54" t="e">
        <f>VLOOKUP(I685,клиенты!B$419:$H680,5,FALSE)</f>
        <v>#N/A</v>
      </c>
      <c r="P685" t="e">
        <f t="shared" si="47"/>
        <v>#N/A</v>
      </c>
      <c r="Q685" s="72" t="str">
        <f>VLOOKUP(I685,клиенты!$B$3:$J$419,7,FALSE)</f>
        <v>Россия</v>
      </c>
    </row>
    <row r="686" spans="2:17" ht="16.5" thickTop="1" thickBot="1" x14ac:dyDescent="0.3">
      <c r="B686" s="43">
        <v>697</v>
      </c>
      <c r="C686" s="20">
        <v>413</v>
      </c>
      <c r="D686" s="20">
        <v>178</v>
      </c>
      <c r="E686" s="20">
        <v>5</v>
      </c>
      <c r="F686" s="20">
        <v>890</v>
      </c>
      <c r="G686" s="51">
        <v>45095</v>
      </c>
      <c r="H686" s="20" t="s">
        <v>10</v>
      </c>
      <c r="I686" s="20">
        <v>380</v>
      </c>
      <c r="J686" s="38" t="str">
        <f>VLOOKUP(C686,товар!$B$3:$D$435,2,FALSE)</f>
        <v>Кофе</v>
      </c>
      <c r="K686" s="112">
        <f t="shared" si="50"/>
        <v>271.28571428571428</v>
      </c>
      <c r="L686" s="40">
        <f t="shared" si="48"/>
        <v>-0.34386519220642442</v>
      </c>
      <c r="M686" s="39" t="str">
        <f>VLOOKUP(C686,товар!$B$3:$D$435,3,FALSE)</f>
        <v>Jacobs</v>
      </c>
      <c r="N686" s="67">
        <f t="shared" si="49"/>
        <v>276.21052631578948</v>
      </c>
      <c r="O686" s="54" t="e">
        <f>VLOOKUP(I686,клиенты!B$419:$H681,5,FALSE)</f>
        <v>#N/A</v>
      </c>
      <c r="P686" t="e">
        <f t="shared" si="47"/>
        <v>#N/A</v>
      </c>
      <c r="Q686" s="72" t="str">
        <f>VLOOKUP(I686,клиенты!$B$3:$J$419,7,FALSE)</f>
        <v>Беларусь</v>
      </c>
    </row>
    <row r="687" spans="2:17" ht="16.5" thickTop="1" thickBot="1" x14ac:dyDescent="0.3">
      <c r="B687" s="44">
        <v>698</v>
      </c>
      <c r="C687" s="22">
        <v>10</v>
      </c>
      <c r="D687" s="22">
        <v>112</v>
      </c>
      <c r="E687" s="22">
        <v>3</v>
      </c>
      <c r="F687" s="22">
        <v>336</v>
      </c>
      <c r="G687" s="52">
        <v>45350</v>
      </c>
      <c r="H687" s="22" t="s">
        <v>10</v>
      </c>
      <c r="I687" s="22">
        <v>442</v>
      </c>
      <c r="J687" s="37" t="str">
        <f>VLOOKUP(C687,товар!$B$3:$D$435,2,FALSE)</f>
        <v>Сок</v>
      </c>
      <c r="K687" s="112">
        <f t="shared" si="50"/>
        <v>283.8235294117647</v>
      </c>
      <c r="L687" s="40">
        <f t="shared" si="48"/>
        <v>-0.60538860103626946</v>
      </c>
      <c r="M687" s="33" t="str">
        <f>VLOOKUP(C687,товар!$B$3:$D$435,3,FALSE)</f>
        <v>Фруктовый сад</v>
      </c>
      <c r="N687" s="67">
        <f t="shared" si="49"/>
        <v>281.96875</v>
      </c>
      <c r="O687" s="54" t="e">
        <f>VLOOKUP(I687,клиенты!B$419:$H682,5,FALSE)</f>
        <v>#N/A</v>
      </c>
      <c r="P687" t="e">
        <f t="shared" si="47"/>
        <v>#N/A</v>
      </c>
      <c r="Q687" s="72" t="e">
        <f>VLOOKUP(I687,клиенты!$B$3:$J$419,7,FALSE)</f>
        <v>#REF!</v>
      </c>
    </row>
    <row r="688" spans="2:17" ht="16.5" thickTop="1" thickBot="1" x14ac:dyDescent="0.3">
      <c r="B688" s="43">
        <v>699</v>
      </c>
      <c r="C688" s="20">
        <v>14</v>
      </c>
      <c r="D688" s="20">
        <v>338</v>
      </c>
      <c r="E688" s="20">
        <v>4</v>
      </c>
      <c r="F688" s="20">
        <v>1352</v>
      </c>
      <c r="G688" s="51">
        <v>44964</v>
      </c>
      <c r="H688" s="20" t="s">
        <v>13</v>
      </c>
      <c r="I688" s="20">
        <v>218</v>
      </c>
      <c r="J688" s="38" t="str">
        <f>VLOOKUP(C688,товар!$B$3:$D$435,2,FALSE)</f>
        <v>Сок</v>
      </c>
      <c r="K688" s="112">
        <f t="shared" si="50"/>
        <v>214.47058823529412</v>
      </c>
      <c r="L688" s="40">
        <f t="shared" si="48"/>
        <v>0.5759736697750959</v>
      </c>
      <c r="M688" s="39" t="str">
        <f>VLOOKUP(C688,товар!$B$3:$D$435,3,FALSE)</f>
        <v>Rich</v>
      </c>
      <c r="N688" s="67">
        <f t="shared" si="49"/>
        <v>272.25</v>
      </c>
      <c r="O688" s="54" t="e">
        <f>VLOOKUP(I688,клиенты!B$419:$H683,5,FALSE)</f>
        <v>#N/A</v>
      </c>
      <c r="P688" t="e">
        <f t="shared" si="47"/>
        <v>#N/A</v>
      </c>
      <c r="Q688" s="72" t="str">
        <f>VLOOKUP(I688,клиенты!$B$3:$J$419,7,FALSE)</f>
        <v>Россия</v>
      </c>
    </row>
    <row r="689" spans="2:17" ht="16.5" thickTop="1" thickBot="1" x14ac:dyDescent="0.3">
      <c r="B689" s="44">
        <v>700</v>
      </c>
      <c r="C689" s="22">
        <v>423</v>
      </c>
      <c r="D689" s="22">
        <v>277</v>
      </c>
      <c r="E689" s="22">
        <v>5</v>
      </c>
      <c r="F689" s="22">
        <v>1385</v>
      </c>
      <c r="G689" s="52">
        <v>45143</v>
      </c>
      <c r="H689" s="22" t="s">
        <v>12</v>
      </c>
      <c r="I689" s="22">
        <v>331</v>
      </c>
      <c r="J689" s="37" t="str">
        <f>VLOOKUP(C689,товар!$B$3:$D$435,2,FALSE)</f>
        <v>Чипсы</v>
      </c>
      <c r="K689" s="112">
        <f t="shared" si="50"/>
        <v>220.125</v>
      </c>
      <c r="L689" s="40">
        <f t="shared" si="48"/>
        <v>0.25837592277115284</v>
      </c>
      <c r="M689" s="33" t="str">
        <f>VLOOKUP(C689,товар!$B$3:$D$435,3,FALSE)</f>
        <v>Pringles</v>
      </c>
      <c r="N689" s="67">
        <f t="shared" si="49"/>
        <v>280.23809523809524</v>
      </c>
      <c r="O689" s="54" t="e">
        <f>VLOOKUP(I689,клиенты!B$419:$H684,5,FALSE)</f>
        <v>#N/A</v>
      </c>
      <c r="P689" t="e">
        <f t="shared" si="47"/>
        <v>#N/A</v>
      </c>
      <c r="Q689" s="72" t="str">
        <f>VLOOKUP(I689,клиенты!$B$3:$J$419,7,FALSE)</f>
        <v>Узбекистан</v>
      </c>
    </row>
    <row r="690" spans="2:17" ht="16.5" thickTop="1" thickBot="1" x14ac:dyDescent="0.3">
      <c r="B690" s="43">
        <v>701</v>
      </c>
      <c r="C690" s="20">
        <v>138</v>
      </c>
      <c r="D690" s="20">
        <v>427</v>
      </c>
      <c r="E690" s="20">
        <v>5</v>
      </c>
      <c r="F690" s="20">
        <v>2135</v>
      </c>
      <c r="G690" s="51">
        <v>45145</v>
      </c>
      <c r="H690" s="20" t="s">
        <v>12</v>
      </c>
      <c r="I690" s="20">
        <v>196</v>
      </c>
      <c r="J690" s="38" t="str">
        <f>VLOOKUP(C690,товар!$B$3:$D$435,2,FALSE)</f>
        <v>Сыр</v>
      </c>
      <c r="K690" s="112">
        <f t="shared" si="50"/>
        <v>307.27272727272725</v>
      </c>
      <c r="L690" s="40">
        <f t="shared" si="48"/>
        <v>0.38964497041420132</v>
      </c>
      <c r="M690" s="39" t="str">
        <f>VLOOKUP(C690,товар!$B$3:$D$435,3,FALSE)</f>
        <v>Сырная долина</v>
      </c>
      <c r="N690" s="67">
        <f t="shared" si="49"/>
        <v>272.625</v>
      </c>
      <c r="O690" s="54" t="e">
        <f>VLOOKUP(I690,клиенты!B$419:$H685,5,FALSE)</f>
        <v>#N/A</v>
      </c>
      <c r="P690" t="e">
        <f t="shared" si="47"/>
        <v>#N/A</v>
      </c>
      <c r="Q690" s="72" t="str">
        <f>VLOOKUP(I690,клиенты!$B$3:$J$419,7,FALSE)</f>
        <v>Узбекистан</v>
      </c>
    </row>
    <row r="691" spans="2:17" ht="16.5" thickTop="1" thickBot="1" x14ac:dyDescent="0.3">
      <c r="B691" s="44">
        <v>702</v>
      </c>
      <c r="C691" s="22">
        <v>498</v>
      </c>
      <c r="D691" s="22">
        <v>169</v>
      </c>
      <c r="E691" s="22">
        <v>4</v>
      </c>
      <c r="F691" s="22">
        <v>676</v>
      </c>
      <c r="G691" s="52">
        <v>45129</v>
      </c>
      <c r="H691" s="22" t="s">
        <v>25</v>
      </c>
      <c r="I691" s="22">
        <v>36</v>
      </c>
      <c r="J691" s="37" t="str">
        <f>VLOOKUP(C691,товар!$B$3:$D$435,2,FALSE)</f>
        <v>Молоко</v>
      </c>
      <c r="K691" s="112">
        <f t="shared" si="50"/>
        <v>266.7</v>
      </c>
      <c r="L691" s="40">
        <f t="shared" si="48"/>
        <v>-0.36632920884889386</v>
      </c>
      <c r="M691" s="33" t="str">
        <f>VLOOKUP(C691,товар!$B$3:$D$435,3,FALSE)</f>
        <v>Домик в деревне</v>
      </c>
      <c r="N691" s="67">
        <f t="shared" si="49"/>
        <v>274.77777777777777</v>
      </c>
      <c r="O691" s="54" t="e">
        <f>VLOOKUP(I691,клиенты!B$419:$H686,5,FALSE)</f>
        <v>#N/A</v>
      </c>
      <c r="P691" t="e">
        <f t="shared" si="47"/>
        <v>#N/A</v>
      </c>
      <c r="Q691" s="72" t="str">
        <f>VLOOKUP(I691,клиенты!$B$3:$J$419,7,FALSE)</f>
        <v>Россия</v>
      </c>
    </row>
    <row r="692" spans="2:17" ht="16.5" thickTop="1" thickBot="1" x14ac:dyDescent="0.3">
      <c r="B692" s="43">
        <v>703</v>
      </c>
      <c r="C692" s="20">
        <v>46</v>
      </c>
      <c r="D692" s="20">
        <v>228</v>
      </c>
      <c r="E692" s="20">
        <v>5</v>
      </c>
      <c r="F692" s="20">
        <v>1140</v>
      </c>
      <c r="G692" s="51">
        <v>45017</v>
      </c>
      <c r="H692" s="20" t="s">
        <v>11</v>
      </c>
      <c r="I692" s="20">
        <v>272</v>
      </c>
      <c r="J692" s="38" t="str">
        <f>VLOOKUP(C692,товар!$B$3:$D$435,2,FALSE)</f>
        <v>Йогурт</v>
      </c>
      <c r="K692" s="112">
        <f t="shared" si="50"/>
        <v>256.53333333333336</v>
      </c>
      <c r="L692" s="40">
        <f t="shared" si="48"/>
        <v>-0.11122661122661137</v>
      </c>
      <c r="M692" s="39" t="str">
        <f>VLOOKUP(C692,товар!$B$3:$D$435,3,FALSE)</f>
        <v>Активиа</v>
      </c>
      <c r="N692" s="67">
        <f t="shared" si="49"/>
        <v>293.66666666666669</v>
      </c>
      <c r="O692" s="54" t="e">
        <f>VLOOKUP(I692,клиенты!B$419:$H687,5,FALSE)</f>
        <v>#N/A</v>
      </c>
      <c r="P692" t="e">
        <f t="shared" si="47"/>
        <v>#N/A</v>
      </c>
      <c r="Q692" s="72" t="str">
        <f>VLOOKUP(I692,клиенты!$B$3:$J$419,7,FALSE)</f>
        <v>Россия</v>
      </c>
    </row>
    <row r="693" spans="2:17" ht="16.5" thickTop="1" thickBot="1" x14ac:dyDescent="0.3">
      <c r="B693" s="44">
        <v>704</v>
      </c>
      <c r="C693" s="22">
        <v>1</v>
      </c>
      <c r="D693" s="22">
        <v>322</v>
      </c>
      <c r="E693" s="22">
        <v>2</v>
      </c>
      <c r="F693" s="22">
        <v>644</v>
      </c>
      <c r="G693" s="52">
        <v>45422</v>
      </c>
      <c r="H693" s="22" t="s">
        <v>23</v>
      </c>
      <c r="I693" s="22">
        <v>22</v>
      </c>
      <c r="J693" s="37" t="str">
        <f>VLOOKUP(C693,товар!$B$3:$D$435,2,FALSE)</f>
        <v>Крупа</v>
      </c>
      <c r="K693" s="112">
        <f t="shared" si="50"/>
        <v>260</v>
      </c>
      <c r="L693" s="40">
        <f t="shared" si="48"/>
        <v>0.2384615384615385</v>
      </c>
      <c r="M693" s="33" t="str">
        <f>VLOOKUP(C693,товар!$B$3:$D$435,3,FALSE)</f>
        <v>Ярмарка</v>
      </c>
      <c r="N693" s="67">
        <f t="shared" si="49"/>
        <v>252.09090909090909</v>
      </c>
      <c r="O693" s="54" t="e">
        <f>VLOOKUP(I693,клиенты!B$419:$H688,5,FALSE)</f>
        <v>#N/A</v>
      </c>
      <c r="P693" t="e">
        <f t="shared" si="47"/>
        <v>#N/A</v>
      </c>
      <c r="Q693" s="72" t="str">
        <f>VLOOKUP(I693,клиенты!$B$3:$J$419,7,FALSE)</f>
        <v>Украина</v>
      </c>
    </row>
    <row r="694" spans="2:17" ht="16.5" thickTop="1" thickBot="1" x14ac:dyDescent="0.3">
      <c r="B694" s="43">
        <v>705</v>
      </c>
      <c r="C694" s="20">
        <v>478</v>
      </c>
      <c r="D694" s="20">
        <v>342</v>
      </c>
      <c r="E694" s="20">
        <v>3</v>
      </c>
      <c r="F694" s="20">
        <v>1026</v>
      </c>
      <c r="G694" s="51">
        <v>45037</v>
      </c>
      <c r="H694" s="20" t="s">
        <v>14</v>
      </c>
      <c r="I694" s="20">
        <v>360</v>
      </c>
      <c r="J694" s="38" t="str">
        <f>VLOOKUP(C694,товар!$B$3:$D$435,2,FALSE)</f>
        <v>Конфеты</v>
      </c>
      <c r="K694" s="112">
        <f t="shared" si="50"/>
        <v>265.33333333333331</v>
      </c>
      <c r="L694" s="40">
        <f t="shared" si="48"/>
        <v>0.28894472361809065</v>
      </c>
      <c r="M694" s="39" t="str">
        <f>VLOOKUP(C694,товар!$B$3:$D$435,3,FALSE)</f>
        <v>Рот Фронт</v>
      </c>
      <c r="N694" s="67">
        <f t="shared" si="49"/>
        <v>294.55</v>
      </c>
      <c r="O694" s="54" t="e">
        <f>VLOOKUP(I694,клиенты!B$419:$H689,5,FALSE)</f>
        <v>#N/A</v>
      </c>
      <c r="P694" t="e">
        <f t="shared" ref="P694:P757" si="51">G694-O694</f>
        <v>#N/A</v>
      </c>
      <c r="Q694" s="72" t="str">
        <f>VLOOKUP(I694,клиенты!$B$3:$J$419,7,FALSE)</f>
        <v>Россия</v>
      </c>
    </row>
    <row r="695" spans="2:17" ht="16.5" thickTop="1" thickBot="1" x14ac:dyDescent="0.3">
      <c r="B695" s="44">
        <v>706</v>
      </c>
      <c r="C695" s="22">
        <v>444</v>
      </c>
      <c r="D695" s="22">
        <v>315</v>
      </c>
      <c r="E695" s="22">
        <v>4</v>
      </c>
      <c r="F695" s="22">
        <v>1260</v>
      </c>
      <c r="G695" s="52">
        <v>45041</v>
      </c>
      <c r="H695" s="22" t="s">
        <v>12</v>
      </c>
      <c r="I695" s="22">
        <v>414</v>
      </c>
      <c r="J695" s="37" t="str">
        <f>VLOOKUP(C695,товар!$B$3:$D$435,2,FALSE)</f>
        <v>Йогурт</v>
      </c>
      <c r="K695" s="112">
        <f t="shared" si="50"/>
        <v>271</v>
      </c>
      <c r="L695" s="40">
        <f t="shared" ref="L695:L758" si="52">IFERROR(D695/K695-1, "Ошибка")</f>
        <v>0.16236162361623618</v>
      </c>
      <c r="M695" s="33" t="str">
        <f>VLOOKUP(C695,товар!$B$3:$D$435,3,FALSE)</f>
        <v>Эрманн</v>
      </c>
      <c r="N695" s="67">
        <f t="shared" si="49"/>
        <v>258.4736842105263</v>
      </c>
      <c r="O695" s="54" t="e">
        <f>VLOOKUP(I695,клиенты!B$419:$H690,5,FALSE)</f>
        <v>#N/A</v>
      </c>
      <c r="P695" t="e">
        <f t="shared" si="51"/>
        <v>#N/A</v>
      </c>
      <c r="Q695" s="72" t="str">
        <f>VLOOKUP(I695,клиенты!$B$3:$J$419,7,FALSE)</f>
        <v>Беларусь</v>
      </c>
    </row>
    <row r="696" spans="2:17" ht="16.5" thickTop="1" thickBot="1" x14ac:dyDescent="0.3">
      <c r="B696" s="43">
        <v>707</v>
      </c>
      <c r="C696" s="20">
        <v>110</v>
      </c>
      <c r="D696" s="20">
        <v>473</v>
      </c>
      <c r="E696" s="20">
        <v>2</v>
      </c>
      <c r="F696" s="20">
        <v>946</v>
      </c>
      <c r="G696" s="51">
        <v>45373</v>
      </c>
      <c r="H696" s="20" t="s">
        <v>25</v>
      </c>
      <c r="I696" s="20">
        <v>152</v>
      </c>
      <c r="J696" s="38" t="str">
        <f>VLOOKUP(C696,товар!$B$3:$D$435,2,FALSE)</f>
        <v>Макароны</v>
      </c>
      <c r="K696" s="112">
        <f t="shared" si="50"/>
        <v>276.52173913043481</v>
      </c>
      <c r="L696" s="40">
        <f t="shared" si="52"/>
        <v>0.71053459119496831</v>
      </c>
      <c r="M696" s="39" t="str">
        <f>VLOOKUP(C696,товар!$B$3:$D$435,3,FALSE)</f>
        <v>Паста Зара</v>
      </c>
      <c r="N696" s="67">
        <f t="shared" si="49"/>
        <v>276.67567567567568</v>
      </c>
      <c r="O696" s="54" t="e">
        <f>VLOOKUP(I696,клиенты!B$419:$H691,5,FALSE)</f>
        <v>#N/A</v>
      </c>
      <c r="P696" t="e">
        <f t="shared" si="51"/>
        <v>#N/A</v>
      </c>
      <c r="Q696" s="72" t="str">
        <f>VLOOKUP(I696,клиенты!$B$3:$J$419,7,FALSE)</f>
        <v>Беларусь</v>
      </c>
    </row>
    <row r="697" spans="2:17" ht="16.5" thickTop="1" thickBot="1" x14ac:dyDescent="0.3">
      <c r="B697" s="44">
        <v>708</v>
      </c>
      <c r="C697" s="22">
        <v>191</v>
      </c>
      <c r="D697" s="22">
        <v>248</v>
      </c>
      <c r="E697" s="22">
        <v>2</v>
      </c>
      <c r="F697" s="22">
        <v>496</v>
      </c>
      <c r="G697" s="52">
        <v>45148</v>
      </c>
      <c r="H697" s="22" t="s">
        <v>19</v>
      </c>
      <c r="I697" s="22">
        <v>177</v>
      </c>
      <c r="J697" s="37" t="str">
        <f>VLOOKUP(C697,товар!$B$3:$D$435,2,FALSE)</f>
        <v>Колбаса</v>
      </c>
      <c r="K697" s="112">
        <f t="shared" si="50"/>
        <v>194.57142857142858</v>
      </c>
      <c r="L697" s="40">
        <f t="shared" si="52"/>
        <v>0.27459618208516878</v>
      </c>
      <c r="M697" s="33" t="str">
        <f>VLOOKUP(C697,товар!$B$3:$D$435,3,FALSE)</f>
        <v>Окраина</v>
      </c>
      <c r="N697" s="67">
        <f t="shared" si="49"/>
        <v>273.58333333333331</v>
      </c>
      <c r="O697" s="54" t="e">
        <f>VLOOKUP(I697,клиенты!B$419:$H692,5,FALSE)</f>
        <v>#N/A</v>
      </c>
      <c r="P697" t="e">
        <f t="shared" si="51"/>
        <v>#N/A</v>
      </c>
      <c r="Q697" s="72" t="str">
        <f>VLOOKUP(I697,клиенты!$B$3:$J$419,7,FALSE)</f>
        <v>Узбекистан</v>
      </c>
    </row>
    <row r="698" spans="2:17" ht="16.5" thickTop="1" thickBot="1" x14ac:dyDescent="0.3">
      <c r="B698" s="43">
        <v>709</v>
      </c>
      <c r="C698" s="20">
        <v>198</v>
      </c>
      <c r="D698" s="20">
        <v>335</v>
      </c>
      <c r="E698" s="20">
        <v>3</v>
      </c>
      <c r="F698" s="20">
        <v>1005</v>
      </c>
      <c r="G698" s="51">
        <v>45164</v>
      </c>
      <c r="H698" s="20" t="s">
        <v>18</v>
      </c>
      <c r="I698" s="20">
        <v>111</v>
      </c>
      <c r="J698" s="38" t="str">
        <f>VLOOKUP(C698,товар!$B$3:$D$435,2,FALSE)</f>
        <v>Мясо</v>
      </c>
      <c r="K698" s="112">
        <f t="shared" si="50"/>
        <v>262.42105263157896</v>
      </c>
      <c r="L698" s="40">
        <f t="shared" si="52"/>
        <v>0.27657440834336144</v>
      </c>
      <c r="M698" s="39" t="str">
        <f>VLOOKUP(C698,товар!$B$3:$D$435,3,FALSE)</f>
        <v>Мираторг</v>
      </c>
      <c r="N698" s="67">
        <f t="shared" si="49"/>
        <v>316.58333333333331</v>
      </c>
      <c r="O698" s="54" t="e">
        <f>VLOOKUP(I698,клиенты!B$419:$H693,5,FALSE)</f>
        <v>#N/A</v>
      </c>
      <c r="P698" t="e">
        <f t="shared" si="51"/>
        <v>#N/A</v>
      </c>
      <c r="Q698" s="72" t="str">
        <f>VLOOKUP(I698,клиенты!$B$3:$J$419,7,FALSE)</f>
        <v>Россия</v>
      </c>
    </row>
    <row r="699" spans="2:17" ht="16.5" thickTop="1" thickBot="1" x14ac:dyDescent="0.3">
      <c r="B699" s="44">
        <v>710</v>
      </c>
      <c r="C699" s="22">
        <v>93</v>
      </c>
      <c r="D699" s="22">
        <v>343</v>
      </c>
      <c r="E699" s="22">
        <v>3</v>
      </c>
      <c r="F699" s="22">
        <v>1029</v>
      </c>
      <c r="G699" s="52">
        <v>44930</v>
      </c>
      <c r="H699" s="22" t="s">
        <v>26</v>
      </c>
      <c r="I699" s="22">
        <v>281</v>
      </c>
      <c r="J699" s="37" t="str">
        <f>VLOOKUP(C699,товар!$B$3:$D$435,2,FALSE)</f>
        <v>Чай</v>
      </c>
      <c r="K699" s="112">
        <f t="shared" si="50"/>
        <v>241.78947368421052</v>
      </c>
      <c r="L699" s="40">
        <f t="shared" si="52"/>
        <v>0.41858946451893786</v>
      </c>
      <c r="M699" s="33" t="str">
        <f>VLOOKUP(C699,товар!$B$3:$D$435,3,FALSE)</f>
        <v>Greenfield</v>
      </c>
      <c r="N699" s="67">
        <f t="shared" si="49"/>
        <v>301.25</v>
      </c>
      <c r="O699" s="54" t="e">
        <f>VLOOKUP(I699,клиенты!B$419:$H694,5,FALSE)</f>
        <v>#N/A</v>
      </c>
      <c r="P699" t="e">
        <f t="shared" si="51"/>
        <v>#N/A</v>
      </c>
      <c r="Q699" s="72" t="e">
        <f>VLOOKUP(I699,клиенты!$B$3:$J$419,7,FALSE)</f>
        <v>#N/A</v>
      </c>
    </row>
    <row r="700" spans="2:17" ht="16.5" thickTop="1" thickBot="1" x14ac:dyDescent="0.3">
      <c r="B700" s="43">
        <v>711</v>
      </c>
      <c r="C700" s="20">
        <v>385</v>
      </c>
      <c r="D700" s="20">
        <v>309</v>
      </c>
      <c r="E700" s="20">
        <v>1</v>
      </c>
      <c r="F700" s="20">
        <v>309</v>
      </c>
      <c r="G700" s="51">
        <v>45100</v>
      </c>
      <c r="H700" s="20" t="s">
        <v>14</v>
      </c>
      <c r="I700" s="20">
        <v>177</v>
      </c>
      <c r="J700" s="38" t="str">
        <f>VLOOKUP(C700,товар!$B$3:$D$435,2,FALSE)</f>
        <v>Макароны</v>
      </c>
      <c r="K700" s="112">
        <f t="shared" si="50"/>
        <v>321.08695652173913</v>
      </c>
      <c r="L700" s="40">
        <f t="shared" si="52"/>
        <v>-3.7643872714962723E-2</v>
      </c>
      <c r="M700" s="39" t="str">
        <f>VLOOKUP(C700,товар!$B$3:$D$435,3,FALSE)</f>
        <v>Макфа</v>
      </c>
      <c r="N700" s="67">
        <f t="shared" si="49"/>
        <v>329.27272727272725</v>
      </c>
      <c r="O700" s="54" t="e">
        <f>VLOOKUP(I700,клиенты!B$419:$H695,5,FALSE)</f>
        <v>#N/A</v>
      </c>
      <c r="P700" t="e">
        <f t="shared" si="51"/>
        <v>#N/A</v>
      </c>
      <c r="Q700" s="72" t="str">
        <f>VLOOKUP(I700,клиенты!$B$3:$J$419,7,FALSE)</f>
        <v>Узбекистан</v>
      </c>
    </row>
    <row r="701" spans="2:17" ht="16.5" thickTop="1" thickBot="1" x14ac:dyDescent="0.3">
      <c r="B701" s="44">
        <v>712</v>
      </c>
      <c r="C701" s="22">
        <v>456</v>
      </c>
      <c r="D701" s="22">
        <v>196</v>
      </c>
      <c r="E701" s="22">
        <v>4</v>
      </c>
      <c r="F701" s="22">
        <v>784</v>
      </c>
      <c r="G701" s="52">
        <v>45006</v>
      </c>
      <c r="H701" s="22" t="s">
        <v>12</v>
      </c>
      <c r="I701" s="22">
        <v>446</v>
      </c>
      <c r="J701" s="37" t="str">
        <f>VLOOKUP(C701,товар!$B$3:$D$435,2,FALSE)</f>
        <v>Колбаса</v>
      </c>
      <c r="K701" s="112">
        <f t="shared" si="50"/>
        <v>231.33333333333334</v>
      </c>
      <c r="L701" s="40">
        <f t="shared" si="52"/>
        <v>-0.1527377521613833</v>
      </c>
      <c r="M701" s="33" t="str">
        <f>VLOOKUP(C701,товар!$B$3:$D$435,3,FALSE)</f>
        <v>Окраина</v>
      </c>
      <c r="N701" s="67">
        <f t="shared" si="49"/>
        <v>273.58333333333331</v>
      </c>
      <c r="O701" s="54" t="e">
        <f>VLOOKUP(I701,клиенты!B$419:$H696,5,FALSE)</f>
        <v>#N/A</v>
      </c>
      <c r="P701" t="e">
        <f t="shared" si="51"/>
        <v>#N/A</v>
      </c>
      <c r="Q701" s="72" t="str">
        <f>VLOOKUP(I701,клиенты!$B$3:$J$419,7,FALSE)</f>
        <v>Беларусь</v>
      </c>
    </row>
    <row r="702" spans="2:17" ht="16.5" thickTop="1" thickBot="1" x14ac:dyDescent="0.3">
      <c r="B702" s="43">
        <v>713</v>
      </c>
      <c r="C702" s="20">
        <v>147</v>
      </c>
      <c r="D702" s="20">
        <v>258</v>
      </c>
      <c r="E702" s="20">
        <v>5</v>
      </c>
      <c r="F702" s="20">
        <v>1290</v>
      </c>
      <c r="G702" s="51">
        <v>45356</v>
      </c>
      <c r="H702" s="20" t="s">
        <v>11</v>
      </c>
      <c r="I702" s="20">
        <v>202</v>
      </c>
      <c r="J702" s="38" t="str">
        <f>VLOOKUP(C702,товар!$B$3:$D$435,2,FALSE)</f>
        <v>Конфеты</v>
      </c>
      <c r="K702" s="112">
        <f t="shared" si="50"/>
        <v>314.45</v>
      </c>
      <c r="L702" s="40">
        <f t="shared" si="52"/>
        <v>-0.17951979647002703</v>
      </c>
      <c r="M702" s="39" t="str">
        <f>VLOOKUP(C702,товар!$B$3:$D$435,3,FALSE)</f>
        <v>Бабаевский</v>
      </c>
      <c r="N702" s="67">
        <f t="shared" si="49"/>
        <v>250.25925925925927</v>
      </c>
      <c r="O702" s="54" t="e">
        <f>VLOOKUP(I702,клиенты!B$419:$H697,5,FALSE)</f>
        <v>#N/A</v>
      </c>
      <c r="P702" t="e">
        <f t="shared" si="51"/>
        <v>#N/A</v>
      </c>
      <c r="Q702" s="72" t="str">
        <f>VLOOKUP(I702,клиенты!$B$3:$J$419,7,FALSE)</f>
        <v>Беларусь</v>
      </c>
    </row>
    <row r="703" spans="2:17" ht="16.5" thickTop="1" thickBot="1" x14ac:dyDescent="0.3">
      <c r="B703" s="44">
        <v>714</v>
      </c>
      <c r="C703" s="22">
        <v>47</v>
      </c>
      <c r="D703" s="22">
        <v>496</v>
      </c>
      <c r="E703" s="22">
        <v>2</v>
      </c>
      <c r="F703" s="22">
        <v>992</v>
      </c>
      <c r="G703" s="52">
        <v>45196</v>
      </c>
      <c r="H703" s="22" t="s">
        <v>10</v>
      </c>
      <c r="I703" s="22">
        <v>140</v>
      </c>
      <c r="J703" s="37" t="str">
        <f>VLOOKUP(C703,товар!$B$3:$D$435,2,FALSE)</f>
        <v>Мясо</v>
      </c>
      <c r="K703" s="112">
        <f t="shared" si="50"/>
        <v>292.16666666666669</v>
      </c>
      <c r="L703" s="40">
        <f t="shared" si="52"/>
        <v>0.69766115231032511</v>
      </c>
      <c r="M703" s="33" t="str">
        <f>VLOOKUP(C703,товар!$B$3:$D$435,3,FALSE)</f>
        <v>Снежана</v>
      </c>
      <c r="N703" s="67">
        <f t="shared" si="49"/>
        <v>272.35294117647061</v>
      </c>
      <c r="O703" s="54" t="e">
        <f>VLOOKUP(I703,клиенты!B$419:$H698,5,FALSE)</f>
        <v>#N/A</v>
      </c>
      <c r="P703" t="e">
        <f t="shared" si="51"/>
        <v>#N/A</v>
      </c>
      <c r="Q703" s="72" t="str">
        <f>VLOOKUP(I703,клиенты!$B$3:$J$419,7,FALSE)</f>
        <v>Украина</v>
      </c>
    </row>
    <row r="704" spans="2:17" ht="16.5" thickTop="1" thickBot="1" x14ac:dyDescent="0.3">
      <c r="B704" s="43">
        <v>715</v>
      </c>
      <c r="C704" s="20">
        <v>369</v>
      </c>
      <c r="D704" s="20">
        <v>202</v>
      </c>
      <c r="E704" s="20">
        <v>5</v>
      </c>
      <c r="F704" s="20">
        <v>1010</v>
      </c>
      <c r="G704" s="51">
        <v>45100</v>
      </c>
      <c r="H704" s="20" t="s">
        <v>21</v>
      </c>
      <c r="I704" s="20">
        <v>321</v>
      </c>
      <c r="J704" s="38" t="str">
        <f>VLOOKUP(C704,товар!$B$3:$D$435,2,FALSE)</f>
        <v>Молоко</v>
      </c>
      <c r="K704" s="112">
        <f t="shared" si="50"/>
        <v>297.89999999999998</v>
      </c>
      <c r="L704" s="40">
        <f t="shared" si="52"/>
        <v>-0.32192010741859678</v>
      </c>
      <c r="M704" s="39" t="str">
        <f>VLOOKUP(C704,товар!$B$3:$D$435,3,FALSE)</f>
        <v>Домик в деревне</v>
      </c>
      <c r="N704" s="67">
        <f t="shared" si="49"/>
        <v>274.77777777777777</v>
      </c>
      <c r="O704" s="54" t="e">
        <f>VLOOKUP(I704,клиенты!B$419:$H699,5,FALSE)</f>
        <v>#N/A</v>
      </c>
      <c r="P704" t="e">
        <f t="shared" si="51"/>
        <v>#N/A</v>
      </c>
      <c r="Q704" s="72" t="str">
        <f>VLOOKUP(I704,клиенты!$B$3:$J$419,7,FALSE)</f>
        <v>Россия</v>
      </c>
    </row>
    <row r="705" spans="2:17" ht="16.5" thickTop="1" thickBot="1" x14ac:dyDescent="0.3">
      <c r="B705" s="44">
        <v>716</v>
      </c>
      <c r="C705" s="22">
        <v>296</v>
      </c>
      <c r="D705" s="22">
        <v>155</v>
      </c>
      <c r="E705" s="22">
        <v>1</v>
      </c>
      <c r="F705" s="22">
        <v>155</v>
      </c>
      <c r="G705" s="52">
        <v>45349</v>
      </c>
      <c r="H705" s="22" t="s">
        <v>26</v>
      </c>
      <c r="I705" s="22">
        <v>188</v>
      </c>
      <c r="J705" s="37" t="str">
        <f>VLOOKUP(C705,товар!$B$3:$D$435,2,FALSE)</f>
        <v>Крупа</v>
      </c>
      <c r="K705" s="112">
        <f t="shared" si="50"/>
        <v>298.83333333333331</v>
      </c>
      <c r="L705" s="40">
        <f t="shared" si="52"/>
        <v>-0.48131622978248745</v>
      </c>
      <c r="M705" s="33" t="str">
        <f>VLOOKUP(C705,товар!$B$3:$D$435,3,FALSE)</f>
        <v>Мистраль</v>
      </c>
      <c r="N705" s="67">
        <f t="shared" si="49"/>
        <v>250.30769230769232</v>
      </c>
      <c r="O705" s="54" t="e">
        <f>VLOOKUP(I705,клиенты!B$419:$H700,5,FALSE)</f>
        <v>#N/A</v>
      </c>
      <c r="P705" t="e">
        <f t="shared" si="51"/>
        <v>#N/A</v>
      </c>
      <c r="Q705" s="72" t="str">
        <f>VLOOKUP(I705,клиенты!$B$3:$J$419,7,FALSE)</f>
        <v>Таджикистан</v>
      </c>
    </row>
    <row r="706" spans="2:17" ht="16.5" thickTop="1" thickBot="1" x14ac:dyDescent="0.3">
      <c r="B706" s="43">
        <v>717</v>
      </c>
      <c r="C706" s="20">
        <v>448</v>
      </c>
      <c r="D706" s="20">
        <v>72</v>
      </c>
      <c r="E706" s="20">
        <v>5</v>
      </c>
      <c r="F706" s="20">
        <v>360</v>
      </c>
      <c r="G706" s="51">
        <v>45409</v>
      </c>
      <c r="H706" s="20" t="s">
        <v>18</v>
      </c>
      <c r="I706" s="20">
        <v>63</v>
      </c>
      <c r="J706" s="38" t="str">
        <f>VLOOKUP(C706,товар!$B$3:$D$435,2,FALSE)</f>
        <v>Йогурт</v>
      </c>
      <c r="K706" s="112">
        <f t="shared" si="50"/>
        <v>283.73333333333335</v>
      </c>
      <c r="L706" s="40">
        <f t="shared" si="52"/>
        <v>-0.74624060150375948</v>
      </c>
      <c r="M706" s="39" t="str">
        <f>VLOOKUP(C706,товар!$B$3:$D$435,3,FALSE)</f>
        <v>Ростагроэкспорт</v>
      </c>
      <c r="N706" s="67">
        <f t="shared" si="49"/>
        <v>249.09090909090909</v>
      </c>
      <c r="O706" s="54" t="e">
        <f>VLOOKUP(I706,клиенты!B$419:$H701,5,FALSE)</f>
        <v>#N/A</v>
      </c>
      <c r="P706" t="e">
        <f t="shared" si="51"/>
        <v>#N/A</v>
      </c>
      <c r="Q706" s="72" t="e">
        <f>VLOOKUP(I706,клиенты!$B$3:$J$419,7,FALSE)</f>
        <v>#N/A</v>
      </c>
    </row>
    <row r="707" spans="2:17" ht="16.5" thickTop="1" thickBot="1" x14ac:dyDescent="0.3">
      <c r="B707" s="44">
        <v>718</v>
      </c>
      <c r="C707" s="22">
        <v>38</v>
      </c>
      <c r="D707" s="22">
        <v>191</v>
      </c>
      <c r="E707" s="22">
        <v>5</v>
      </c>
      <c r="F707" s="22">
        <v>955</v>
      </c>
      <c r="G707" s="52">
        <v>44992</v>
      </c>
      <c r="H707" s="22" t="s">
        <v>22</v>
      </c>
      <c r="I707" s="22">
        <v>25</v>
      </c>
      <c r="J707" s="37" t="str">
        <f>VLOOKUP(C707,товар!$B$3:$D$435,2,FALSE)</f>
        <v>Конфеты</v>
      </c>
      <c r="K707" s="112">
        <f t="shared" si="50"/>
        <v>234.95</v>
      </c>
      <c r="L707" s="40">
        <f t="shared" si="52"/>
        <v>-0.18706107682485629</v>
      </c>
      <c r="M707" s="33" t="str">
        <f>VLOOKUP(C707,товар!$B$3:$D$435,3,FALSE)</f>
        <v>Рот Фронт</v>
      </c>
      <c r="N707" s="67">
        <f t="shared" si="49"/>
        <v>294.55</v>
      </c>
      <c r="O707" s="54" t="e">
        <f>VLOOKUP(I707,клиенты!B$419:$H702,5,FALSE)</f>
        <v>#N/A</v>
      </c>
      <c r="P707" t="e">
        <f t="shared" si="51"/>
        <v>#N/A</v>
      </c>
      <c r="Q707" s="72" t="str">
        <f>VLOOKUP(I707,клиенты!$B$3:$J$419,7,FALSE)</f>
        <v>Россия</v>
      </c>
    </row>
    <row r="708" spans="2:17" ht="16.5" thickTop="1" thickBot="1" x14ac:dyDescent="0.3">
      <c r="B708" s="43">
        <v>719</v>
      </c>
      <c r="C708" s="20">
        <v>272</v>
      </c>
      <c r="D708" s="20">
        <v>362</v>
      </c>
      <c r="E708" s="20">
        <v>2</v>
      </c>
      <c r="F708" s="20">
        <v>724</v>
      </c>
      <c r="G708" s="51">
        <v>45025</v>
      </c>
      <c r="H708" s="20" t="s">
        <v>26</v>
      </c>
      <c r="I708" s="20">
        <v>409</v>
      </c>
      <c r="J708" s="38" t="str">
        <f>VLOOKUP(C708,товар!$B$3:$D$435,2,FALSE)</f>
        <v>Крупа</v>
      </c>
      <c r="K708" s="112">
        <f t="shared" si="50"/>
        <v>293.90909090909093</v>
      </c>
      <c r="L708" s="40">
        <f t="shared" si="52"/>
        <v>0.23167336838849351</v>
      </c>
      <c r="M708" s="39" t="str">
        <f>VLOOKUP(C708,товар!$B$3:$D$435,3,FALSE)</f>
        <v>Ярмарка</v>
      </c>
      <c r="N708" s="67">
        <f t="shared" ref="N708:N771" si="53">AVERAGEIFS($D$4:$D$989,$J$4:$J$989,J708,$M$4:$M$989,M708)</f>
        <v>252.09090909090909</v>
      </c>
      <c r="O708" s="54" t="e">
        <f>VLOOKUP(I708,клиенты!B$419:$H703,5,FALSE)</f>
        <v>#N/A</v>
      </c>
      <c r="P708" t="e">
        <f t="shared" si="51"/>
        <v>#N/A</v>
      </c>
      <c r="Q708" s="72" t="str">
        <f>VLOOKUP(I708,клиенты!$B$3:$J$419,7,FALSE)</f>
        <v>Таджикистан</v>
      </c>
    </row>
    <row r="709" spans="2:17" ht="16.5" thickTop="1" thickBot="1" x14ac:dyDescent="0.3">
      <c r="B709" s="44">
        <v>720</v>
      </c>
      <c r="C709" s="22">
        <v>426</v>
      </c>
      <c r="D709" s="22">
        <v>394</v>
      </c>
      <c r="E709" s="22">
        <v>5</v>
      </c>
      <c r="F709" s="22">
        <v>1970</v>
      </c>
      <c r="G709" s="52">
        <v>45349</v>
      </c>
      <c r="H709" s="22" t="s">
        <v>23</v>
      </c>
      <c r="I709" s="22">
        <v>386</v>
      </c>
      <c r="J709" s="37" t="str">
        <f>VLOOKUP(C709,товар!$B$3:$D$435,2,FALSE)</f>
        <v>Печенье</v>
      </c>
      <c r="K709" s="112">
        <f t="shared" si="50"/>
        <v>265.22222222222223</v>
      </c>
      <c r="L709" s="40">
        <f t="shared" si="52"/>
        <v>0.48554671135316285</v>
      </c>
      <c r="M709" s="33" t="str">
        <f>VLOOKUP(C709,товар!$B$3:$D$435,3,FALSE)</f>
        <v>Посиделкино</v>
      </c>
      <c r="N709" s="67">
        <f t="shared" si="53"/>
        <v>321.63636363636363</v>
      </c>
      <c r="O709" s="54" t="e">
        <f>VLOOKUP(I709,клиенты!B$419:$H704,5,FALSE)</f>
        <v>#N/A</v>
      </c>
      <c r="P709" t="e">
        <f t="shared" si="51"/>
        <v>#N/A</v>
      </c>
      <c r="Q709" s="72" t="str">
        <f>VLOOKUP(I709,клиенты!$B$3:$J$419,7,FALSE)</f>
        <v>Узбекистан</v>
      </c>
    </row>
    <row r="710" spans="2:17" ht="16.5" thickTop="1" thickBot="1" x14ac:dyDescent="0.3">
      <c r="B710" s="43">
        <v>721</v>
      </c>
      <c r="C710" s="20">
        <v>378</v>
      </c>
      <c r="D710" s="20">
        <v>203</v>
      </c>
      <c r="E710" s="20">
        <v>4</v>
      </c>
      <c r="F710" s="20">
        <v>812</v>
      </c>
      <c r="G710" s="51">
        <v>45244</v>
      </c>
      <c r="H710" s="20" t="s">
        <v>16</v>
      </c>
      <c r="I710" s="20">
        <v>238</v>
      </c>
      <c r="J710" s="38" t="str">
        <f>VLOOKUP(C710,товар!$B$3:$D$435,2,FALSE)</f>
        <v>Сок</v>
      </c>
      <c r="K710" s="112">
        <f t="shared" si="50"/>
        <v>269.8235294117647</v>
      </c>
      <c r="L710" s="40">
        <f t="shared" si="52"/>
        <v>-0.24765642031829083</v>
      </c>
      <c r="M710" s="39" t="str">
        <f>VLOOKUP(C710,товар!$B$3:$D$435,3,FALSE)</f>
        <v>Фруктовый сад</v>
      </c>
      <c r="N710" s="67">
        <f t="shared" si="53"/>
        <v>281.96875</v>
      </c>
      <c r="O710" s="54" t="e">
        <f>VLOOKUP(I710,клиенты!B$419:$H705,5,FALSE)</f>
        <v>#N/A</v>
      </c>
      <c r="P710" t="e">
        <f t="shared" si="51"/>
        <v>#N/A</v>
      </c>
      <c r="Q710" s="72" t="e">
        <f>VLOOKUP(I710,клиенты!$B$3:$J$419,7,FALSE)</f>
        <v>#N/A</v>
      </c>
    </row>
    <row r="711" spans="2:17" ht="16.5" thickTop="1" thickBot="1" x14ac:dyDescent="0.3">
      <c r="B711" s="44">
        <v>722</v>
      </c>
      <c r="C711" s="22">
        <v>134</v>
      </c>
      <c r="D711" s="22">
        <v>450</v>
      </c>
      <c r="E711" s="22">
        <v>5</v>
      </c>
      <c r="F711" s="22">
        <v>2250</v>
      </c>
      <c r="G711" s="52">
        <v>45061</v>
      </c>
      <c r="H711" s="22" t="s">
        <v>8</v>
      </c>
      <c r="I711" s="22">
        <v>480</v>
      </c>
      <c r="J711" s="37" t="str">
        <f>VLOOKUP(C711,товар!$B$3:$D$435,2,FALSE)</f>
        <v>Рыба</v>
      </c>
      <c r="K711" s="112">
        <f t="shared" si="50"/>
        <v>233.72727272727272</v>
      </c>
      <c r="L711" s="40">
        <f t="shared" si="52"/>
        <v>0.92532088681446911</v>
      </c>
      <c r="M711" s="33" t="str">
        <f>VLOOKUP(C711,товар!$B$3:$D$435,3,FALSE)</f>
        <v>Меридиан</v>
      </c>
      <c r="N711" s="67">
        <f t="shared" si="53"/>
        <v>260.64705882352939</v>
      </c>
      <c r="O711" s="54" t="e">
        <f>VLOOKUP(I711,клиенты!B$419:$H706,5,FALSE)</f>
        <v>#N/A</v>
      </c>
      <c r="P711" t="e">
        <f t="shared" si="51"/>
        <v>#N/A</v>
      </c>
      <c r="Q711" s="72" t="str">
        <f>VLOOKUP(I711,клиенты!$B$3:$J$419,7,FALSE)</f>
        <v>Россия</v>
      </c>
    </row>
    <row r="712" spans="2:17" ht="16.5" thickTop="1" thickBot="1" x14ac:dyDescent="0.3">
      <c r="B712" s="43">
        <v>723</v>
      </c>
      <c r="C712" s="20">
        <v>485</v>
      </c>
      <c r="D712" s="20">
        <v>323</v>
      </c>
      <c r="E712" s="20">
        <v>1</v>
      </c>
      <c r="F712" s="20">
        <v>323</v>
      </c>
      <c r="G712" s="51">
        <v>45144</v>
      </c>
      <c r="H712" s="20" t="s">
        <v>25</v>
      </c>
      <c r="I712" s="20">
        <v>157</v>
      </c>
      <c r="J712" s="38" t="str">
        <f>VLOOKUP(C712,товар!$B$3:$D$435,2,FALSE)</f>
        <v>Макароны</v>
      </c>
      <c r="K712" s="112">
        <f t="shared" si="50"/>
        <v>284.36363636363637</v>
      </c>
      <c r="L712" s="40">
        <f t="shared" si="52"/>
        <v>0.13586956521739135</v>
      </c>
      <c r="M712" s="39" t="str">
        <f>VLOOKUP(C712,товар!$B$3:$D$435,3,FALSE)</f>
        <v>Борилла</v>
      </c>
      <c r="N712" s="67">
        <f t="shared" si="53"/>
        <v>240.88888888888889</v>
      </c>
      <c r="O712" s="54" t="e">
        <f>VLOOKUP(I712,клиенты!B$419:$H707,5,FALSE)</f>
        <v>#N/A</v>
      </c>
      <c r="P712" t="e">
        <f t="shared" si="51"/>
        <v>#N/A</v>
      </c>
      <c r="Q712" s="72" t="str">
        <f>VLOOKUP(I712,клиенты!$B$3:$J$419,7,FALSE)</f>
        <v>Узбекистан</v>
      </c>
    </row>
    <row r="713" spans="2:17" ht="16.5" thickTop="1" thickBot="1" x14ac:dyDescent="0.3">
      <c r="B713" s="44">
        <v>724</v>
      </c>
      <c r="C713" s="22">
        <v>400</v>
      </c>
      <c r="D713" s="22">
        <v>358</v>
      </c>
      <c r="E713" s="22">
        <v>4</v>
      </c>
      <c r="F713" s="22">
        <v>1432</v>
      </c>
      <c r="G713" s="52">
        <v>45103</v>
      </c>
      <c r="H713" s="22" t="s">
        <v>10</v>
      </c>
      <c r="I713" s="22">
        <v>9</v>
      </c>
      <c r="J713" s="37" t="str">
        <f>VLOOKUP(C713,товар!$B$3:$D$435,2,FALSE)</f>
        <v>Молоко</v>
      </c>
      <c r="K713" s="112">
        <f t="shared" si="50"/>
        <v>249</v>
      </c>
      <c r="L713" s="40">
        <f t="shared" si="52"/>
        <v>0.43775100401606415</v>
      </c>
      <c r="M713" s="33" t="str">
        <f>VLOOKUP(C713,товар!$B$3:$D$435,3,FALSE)</f>
        <v>Беллакт</v>
      </c>
      <c r="N713" s="67">
        <f t="shared" si="53"/>
        <v>322.54545454545456</v>
      </c>
      <c r="O713" s="54" t="e">
        <f>VLOOKUP(I713,клиенты!B$419:$H708,5,FALSE)</f>
        <v>#N/A</v>
      </c>
      <c r="P713" t="e">
        <f t="shared" si="51"/>
        <v>#N/A</v>
      </c>
      <c r="Q713" s="72" t="str">
        <f>VLOOKUP(I713,клиенты!$B$3:$J$419,7,FALSE)</f>
        <v>Россия</v>
      </c>
    </row>
    <row r="714" spans="2:17" ht="16.5" thickTop="1" thickBot="1" x14ac:dyDescent="0.3">
      <c r="B714" s="43">
        <v>725</v>
      </c>
      <c r="C714" s="20">
        <v>28</v>
      </c>
      <c r="D714" s="20">
        <v>459</v>
      </c>
      <c r="E714" s="20">
        <v>1</v>
      </c>
      <c r="F714" s="20">
        <v>459</v>
      </c>
      <c r="G714" s="51">
        <v>45377</v>
      </c>
      <c r="H714" s="20" t="s">
        <v>8</v>
      </c>
      <c r="I714" s="20">
        <v>63</v>
      </c>
      <c r="J714" s="38" t="str">
        <f>VLOOKUP(C714,товар!$B$3:$D$435,2,FALSE)</f>
        <v>Крупа</v>
      </c>
      <c r="K714" s="112">
        <f t="shared" si="50"/>
        <v>247.45454545454547</v>
      </c>
      <c r="L714" s="40">
        <f t="shared" si="52"/>
        <v>0.85488611315209395</v>
      </c>
      <c r="M714" s="39" t="str">
        <f>VLOOKUP(C714,товар!$B$3:$D$435,3,FALSE)</f>
        <v>Националь</v>
      </c>
      <c r="N714" s="67">
        <f t="shared" si="53"/>
        <v>274.28571428571428</v>
      </c>
      <c r="O714" s="54" t="e">
        <f>VLOOKUP(I714,клиенты!B$419:$H709,5,FALSE)</f>
        <v>#N/A</v>
      </c>
      <c r="P714" t="e">
        <f t="shared" si="51"/>
        <v>#N/A</v>
      </c>
      <c r="Q714" s="72" t="e">
        <f>VLOOKUP(I714,клиенты!$B$3:$J$419,7,FALSE)</f>
        <v>#N/A</v>
      </c>
    </row>
    <row r="715" spans="2:17" ht="16.5" thickTop="1" thickBot="1" x14ac:dyDescent="0.3">
      <c r="B715" s="44">
        <v>726</v>
      </c>
      <c r="C715" s="22">
        <v>195</v>
      </c>
      <c r="D715" s="22">
        <v>497</v>
      </c>
      <c r="E715" s="22">
        <v>5</v>
      </c>
      <c r="F715" s="22">
        <v>2485</v>
      </c>
      <c r="G715" s="52">
        <v>45136</v>
      </c>
      <c r="H715" s="22" t="s">
        <v>24</v>
      </c>
      <c r="I715" s="22">
        <v>105</v>
      </c>
      <c r="J715" s="37" t="str">
        <f>VLOOKUP(C715,товар!$B$3:$D$435,2,FALSE)</f>
        <v>Хлеб</v>
      </c>
      <c r="K715" s="112">
        <f t="shared" si="50"/>
        <v>252.44444444444446</v>
      </c>
      <c r="L715" s="40">
        <f t="shared" si="52"/>
        <v>0.96875</v>
      </c>
      <c r="M715" s="33" t="str">
        <f>VLOOKUP(C715,товар!$B$3:$D$435,3,FALSE)</f>
        <v>Каравай</v>
      </c>
      <c r="N715" s="67">
        <f t="shared" si="53"/>
        <v>331.16666666666669</v>
      </c>
      <c r="O715" s="54" t="e">
        <f>VLOOKUP(I715,клиенты!B$419:$H710,5,FALSE)</f>
        <v>#N/A</v>
      </c>
      <c r="P715" t="e">
        <f t="shared" si="51"/>
        <v>#N/A</v>
      </c>
      <c r="Q715" s="72" t="str">
        <f>VLOOKUP(I715,клиенты!$B$3:$J$419,7,FALSE)</f>
        <v>Россия</v>
      </c>
    </row>
    <row r="716" spans="2:17" ht="16.5" thickTop="1" thickBot="1" x14ac:dyDescent="0.3">
      <c r="B716" s="43">
        <v>727</v>
      </c>
      <c r="C716" s="20">
        <v>398</v>
      </c>
      <c r="D716" s="20">
        <v>361</v>
      </c>
      <c r="E716" s="20">
        <v>1</v>
      </c>
      <c r="F716" s="20">
        <v>361</v>
      </c>
      <c r="G716" s="51">
        <v>45336</v>
      </c>
      <c r="H716" s="20" t="s">
        <v>15</v>
      </c>
      <c r="I716" s="20">
        <v>40</v>
      </c>
      <c r="J716" s="38" t="str">
        <f>VLOOKUP(C716,товар!$B$3:$D$435,2,FALSE)</f>
        <v>Сок</v>
      </c>
      <c r="K716" s="112">
        <f t="shared" si="50"/>
        <v>285.75</v>
      </c>
      <c r="L716" s="40">
        <f t="shared" si="52"/>
        <v>0.26334208223972011</v>
      </c>
      <c r="M716" s="39" t="str">
        <f>VLOOKUP(C716,товар!$B$3:$D$435,3,FALSE)</f>
        <v>Фруктовый сад</v>
      </c>
      <c r="N716" s="67">
        <f t="shared" si="53"/>
        <v>281.96875</v>
      </c>
      <c r="O716" s="54" t="e">
        <f>VLOOKUP(I716,клиенты!B$419:$H711,5,FALSE)</f>
        <v>#N/A</v>
      </c>
      <c r="P716" t="e">
        <f t="shared" si="51"/>
        <v>#N/A</v>
      </c>
      <c r="Q716" s="72" t="str">
        <f>VLOOKUP(I716,клиенты!$B$3:$J$419,7,FALSE)</f>
        <v>Узбекистан</v>
      </c>
    </row>
    <row r="717" spans="2:17" ht="16.5" thickTop="1" thickBot="1" x14ac:dyDescent="0.3">
      <c r="B717" s="44">
        <v>728</v>
      </c>
      <c r="C717" s="22">
        <v>77</v>
      </c>
      <c r="D717" s="22">
        <v>160</v>
      </c>
      <c r="E717" s="22">
        <v>2</v>
      </c>
      <c r="F717" s="22">
        <v>320</v>
      </c>
      <c r="G717" s="52">
        <v>45222</v>
      </c>
      <c r="H717" s="22" t="s">
        <v>19</v>
      </c>
      <c r="I717" s="22">
        <v>260</v>
      </c>
      <c r="J717" s="37" t="str">
        <f>VLOOKUP(C717,товар!$B$3:$D$435,2,FALSE)</f>
        <v>Макароны</v>
      </c>
      <c r="K717" s="112">
        <f t="shared" si="50"/>
        <v>227.63636363636363</v>
      </c>
      <c r="L717" s="40">
        <f t="shared" si="52"/>
        <v>-0.29712460063897761</v>
      </c>
      <c r="M717" s="33" t="str">
        <f>VLOOKUP(C717,товар!$B$3:$D$435,3,FALSE)</f>
        <v>Паста Зара</v>
      </c>
      <c r="N717" s="67">
        <f t="shared" si="53"/>
        <v>276.67567567567568</v>
      </c>
      <c r="O717" s="54" t="e">
        <f>VLOOKUP(I717,клиенты!B$419:$H712,5,FALSE)</f>
        <v>#N/A</v>
      </c>
      <c r="P717" t="e">
        <f t="shared" si="51"/>
        <v>#N/A</v>
      </c>
      <c r="Q717" s="72" t="str">
        <f>VLOOKUP(I717,клиенты!$B$3:$J$419,7,FALSE)</f>
        <v>Узбекистан</v>
      </c>
    </row>
    <row r="718" spans="2:17" ht="16.5" thickTop="1" thickBot="1" x14ac:dyDescent="0.3">
      <c r="B718" s="43">
        <v>729</v>
      </c>
      <c r="C718" s="20">
        <v>128</v>
      </c>
      <c r="D718" s="20">
        <v>419</v>
      </c>
      <c r="E718" s="20">
        <v>5</v>
      </c>
      <c r="F718" s="20">
        <v>2095</v>
      </c>
      <c r="G718" s="51">
        <v>44943</v>
      </c>
      <c r="H718" s="20" t="s">
        <v>12</v>
      </c>
      <c r="I718" s="20">
        <v>220</v>
      </c>
      <c r="J718" s="38" t="str">
        <f>VLOOKUP(C718,товар!$B$3:$D$435,2,FALSE)</f>
        <v>Мясо</v>
      </c>
      <c r="K718" s="112">
        <f t="shared" si="50"/>
        <v>266.05555555555554</v>
      </c>
      <c r="L718" s="40">
        <f t="shared" si="52"/>
        <v>0.57485905199415344</v>
      </c>
      <c r="M718" s="39" t="str">
        <f>VLOOKUP(C718,товар!$B$3:$D$435,3,FALSE)</f>
        <v>Мираторг</v>
      </c>
      <c r="N718" s="67">
        <f t="shared" si="53"/>
        <v>316.58333333333331</v>
      </c>
      <c r="O718" s="54" t="e">
        <f>VLOOKUP(I718,клиенты!B$419:$H713,5,FALSE)</f>
        <v>#N/A</v>
      </c>
      <c r="P718" t="e">
        <f t="shared" si="51"/>
        <v>#N/A</v>
      </c>
      <c r="Q718" s="72" t="str">
        <f>VLOOKUP(I718,клиенты!$B$3:$J$419,7,FALSE)</f>
        <v>Украина</v>
      </c>
    </row>
    <row r="719" spans="2:17" ht="16.5" thickTop="1" thickBot="1" x14ac:dyDescent="0.3">
      <c r="B719" s="44">
        <v>730</v>
      </c>
      <c r="C719" s="22">
        <v>328</v>
      </c>
      <c r="D719" s="22">
        <v>429</v>
      </c>
      <c r="E719" s="22">
        <v>4</v>
      </c>
      <c r="F719" s="22">
        <v>1716</v>
      </c>
      <c r="G719" s="52">
        <v>45245</v>
      </c>
      <c r="H719" s="22" t="s">
        <v>15</v>
      </c>
      <c r="I719" s="22">
        <v>88</v>
      </c>
      <c r="J719" s="37" t="str">
        <f>VLOOKUP(C719,товар!$B$3:$D$435,2,FALSE)</f>
        <v>Чипсы</v>
      </c>
      <c r="K719" s="112">
        <f t="shared" si="50"/>
        <v>315.78571428571428</v>
      </c>
      <c r="L719" s="40">
        <f t="shared" si="52"/>
        <v>0.3585161728115811</v>
      </c>
      <c r="M719" s="33" t="str">
        <f>VLOOKUP(C719,товар!$B$3:$D$435,3,FALSE)</f>
        <v>Русская картошка</v>
      </c>
      <c r="N719" s="67">
        <f t="shared" si="53"/>
        <v>241.83333333333334</v>
      </c>
      <c r="O719" s="54" t="e">
        <f>VLOOKUP(I719,клиенты!B$419:$H714,5,FALSE)</f>
        <v>#N/A</v>
      </c>
      <c r="P719" t="e">
        <f t="shared" si="51"/>
        <v>#N/A</v>
      </c>
      <c r="Q719" s="72" t="str">
        <f>VLOOKUP(I719,клиенты!$B$3:$J$419,7,FALSE)</f>
        <v>Россия</v>
      </c>
    </row>
    <row r="720" spans="2:17" ht="16.5" thickTop="1" thickBot="1" x14ac:dyDescent="0.3">
      <c r="B720" s="43">
        <v>731</v>
      </c>
      <c r="C720" s="20">
        <v>455</v>
      </c>
      <c r="D720" s="20">
        <v>72</v>
      </c>
      <c r="E720" s="20">
        <v>2</v>
      </c>
      <c r="F720" s="20">
        <v>144</v>
      </c>
      <c r="G720" s="51">
        <v>45102</v>
      </c>
      <c r="H720" s="20" t="s">
        <v>13</v>
      </c>
      <c r="I720" s="20">
        <v>66</v>
      </c>
      <c r="J720" s="38" t="str">
        <f>VLOOKUP(C720,товар!$B$3:$D$435,2,FALSE)</f>
        <v>Соль</v>
      </c>
      <c r="K720" s="112">
        <f t="shared" si="50"/>
        <v>222.16666666666666</v>
      </c>
      <c r="L720" s="40">
        <f t="shared" si="52"/>
        <v>-0.6759189797449362</v>
      </c>
      <c r="M720" s="39" t="str">
        <f>VLOOKUP(C720,товар!$B$3:$D$435,3,FALSE)</f>
        <v>Славянская</v>
      </c>
      <c r="N720" s="67">
        <f t="shared" si="53"/>
        <v>236.91666666666666</v>
      </c>
      <c r="O720" s="54" t="e">
        <f>VLOOKUP(I720,клиенты!B$419:$H715,5,FALSE)</f>
        <v>#N/A</v>
      </c>
      <c r="P720" t="e">
        <f t="shared" si="51"/>
        <v>#N/A</v>
      </c>
      <c r="Q720" s="72" t="str">
        <f>VLOOKUP(I720,клиенты!$B$3:$J$419,7,FALSE)</f>
        <v>Россия</v>
      </c>
    </row>
    <row r="721" spans="2:17" ht="16.5" thickTop="1" thickBot="1" x14ac:dyDescent="0.3">
      <c r="B721" s="44">
        <v>732</v>
      </c>
      <c r="C721" s="22">
        <v>371</v>
      </c>
      <c r="D721" s="22">
        <v>97</v>
      </c>
      <c r="E721" s="22">
        <v>3</v>
      </c>
      <c r="F721" s="22">
        <v>291</v>
      </c>
      <c r="G721" s="52">
        <v>45134</v>
      </c>
      <c r="H721" s="22" t="s">
        <v>9</v>
      </c>
      <c r="I721" s="22">
        <v>15</v>
      </c>
      <c r="J721" s="37" t="str">
        <f>VLOOKUP(C721,товар!$B$3:$D$435,2,FALSE)</f>
        <v>Сахар</v>
      </c>
      <c r="K721" s="112">
        <f t="shared" si="50"/>
        <v>239.66666666666666</v>
      </c>
      <c r="L721" s="40">
        <f t="shared" si="52"/>
        <v>-0.59527121001390815</v>
      </c>
      <c r="M721" s="33" t="str">
        <f>VLOOKUP(C721,товар!$B$3:$D$435,3,FALSE)</f>
        <v>Русский сахар</v>
      </c>
      <c r="N721" s="67">
        <f t="shared" si="53"/>
        <v>293.41176470588238</v>
      </c>
      <c r="O721" s="54" t="e">
        <f>VLOOKUP(I721,клиенты!B$419:$H716,5,FALSE)</f>
        <v>#N/A</v>
      </c>
      <c r="P721" t="e">
        <f t="shared" si="51"/>
        <v>#N/A</v>
      </c>
      <c r="Q721" s="72" t="str">
        <f>VLOOKUP(I721,клиенты!$B$3:$J$419,7,FALSE)</f>
        <v>Узбекистан</v>
      </c>
    </row>
    <row r="722" spans="2:17" ht="16.5" thickTop="1" thickBot="1" x14ac:dyDescent="0.3">
      <c r="B722" s="43">
        <v>733</v>
      </c>
      <c r="C722" s="20">
        <v>486</v>
      </c>
      <c r="D722" s="20">
        <v>57</v>
      </c>
      <c r="E722" s="20">
        <v>2</v>
      </c>
      <c r="F722" s="20">
        <v>114</v>
      </c>
      <c r="G722" s="51">
        <v>45198</v>
      </c>
      <c r="H722" s="20" t="s">
        <v>8</v>
      </c>
      <c r="I722" s="20">
        <v>485</v>
      </c>
      <c r="J722" s="38" t="str">
        <f>VLOOKUP(C722,товар!$B$3:$D$435,2,FALSE)</f>
        <v>Соль</v>
      </c>
      <c r="K722" s="112">
        <f t="shared" si="50"/>
        <v>231</v>
      </c>
      <c r="L722" s="40">
        <f t="shared" si="52"/>
        <v>-0.75324675324675328</v>
      </c>
      <c r="M722" s="39" t="str">
        <f>VLOOKUP(C722,товар!$B$3:$D$435,3,FALSE)</f>
        <v>Илецкая</v>
      </c>
      <c r="N722" s="67">
        <f t="shared" si="53"/>
        <v>238.16666666666666</v>
      </c>
      <c r="O722" s="54" t="e">
        <f>VLOOKUP(I722,клиенты!B$419:$H717,5,FALSE)</f>
        <v>#N/A</v>
      </c>
      <c r="P722" t="e">
        <f t="shared" si="51"/>
        <v>#N/A</v>
      </c>
      <c r="Q722" s="72" t="str">
        <f>VLOOKUP(I722,клиенты!$B$3:$J$419,7,FALSE)</f>
        <v>Узбекистан</v>
      </c>
    </row>
    <row r="723" spans="2:17" ht="16.5" thickTop="1" thickBot="1" x14ac:dyDescent="0.3">
      <c r="B723" s="44">
        <v>734</v>
      </c>
      <c r="C723" s="22">
        <v>359</v>
      </c>
      <c r="D723" s="22">
        <v>126</v>
      </c>
      <c r="E723" s="22">
        <v>4</v>
      </c>
      <c r="F723" s="22">
        <v>504</v>
      </c>
      <c r="G723" s="52">
        <v>45065</v>
      </c>
      <c r="H723" s="22" t="s">
        <v>15</v>
      </c>
      <c r="I723" s="22">
        <v>394</v>
      </c>
      <c r="J723" s="37" t="str">
        <f>VLOOKUP(C723,товар!$B$3:$D$435,2,FALSE)</f>
        <v>Мясо</v>
      </c>
      <c r="K723" s="112">
        <f t="shared" si="50"/>
        <v>249</v>
      </c>
      <c r="L723" s="40">
        <f t="shared" si="52"/>
        <v>-0.49397590361445787</v>
      </c>
      <c r="M723" s="33" t="str">
        <f>VLOOKUP(C723,товар!$B$3:$D$435,3,FALSE)</f>
        <v>Мираторг</v>
      </c>
      <c r="N723" s="67">
        <f t="shared" si="53"/>
        <v>316.58333333333331</v>
      </c>
      <c r="O723" s="54" t="e">
        <f>VLOOKUP(I723,клиенты!B$419:$H718,5,FALSE)</f>
        <v>#N/A</v>
      </c>
      <c r="P723" t="e">
        <f t="shared" si="51"/>
        <v>#N/A</v>
      </c>
      <c r="Q723" s="72" t="str">
        <f>VLOOKUP(I723,клиенты!$B$3:$J$419,7,FALSE)</f>
        <v>Украина</v>
      </c>
    </row>
    <row r="724" spans="2:17" ht="16.5" thickTop="1" thickBot="1" x14ac:dyDescent="0.3">
      <c r="B724" s="43">
        <v>735</v>
      </c>
      <c r="C724" s="20">
        <v>267</v>
      </c>
      <c r="D724" s="20">
        <v>54</v>
      </c>
      <c r="E724" s="20">
        <v>2</v>
      </c>
      <c r="F724" s="20">
        <v>108</v>
      </c>
      <c r="G724" s="51">
        <v>45251</v>
      </c>
      <c r="H724" s="20" t="s">
        <v>23</v>
      </c>
      <c r="I724" s="20">
        <v>290</v>
      </c>
      <c r="J724" s="38" t="str">
        <f>VLOOKUP(C724,товар!$B$3:$D$435,2,FALSE)</f>
        <v>Овощи</v>
      </c>
      <c r="K724" s="112">
        <f t="shared" si="50"/>
        <v>303.36363636363637</v>
      </c>
      <c r="L724" s="40">
        <f t="shared" si="52"/>
        <v>-0.82199580461492361</v>
      </c>
      <c r="M724" s="39" t="str">
        <f>VLOOKUP(C724,товар!$B$3:$D$435,3,FALSE)</f>
        <v>Семко</v>
      </c>
      <c r="N724" s="67">
        <f t="shared" si="53"/>
        <v>208</v>
      </c>
      <c r="O724" s="54" t="e">
        <f>VLOOKUP(I724,клиенты!B$419:$H719,5,FALSE)</f>
        <v>#N/A</v>
      </c>
      <c r="P724" t="e">
        <f t="shared" si="51"/>
        <v>#N/A</v>
      </c>
      <c r="Q724" s="72" t="str">
        <f>VLOOKUP(I724,клиенты!$B$3:$J$419,7,FALSE)</f>
        <v>Таджикистан</v>
      </c>
    </row>
    <row r="725" spans="2:17" ht="16.5" thickTop="1" thickBot="1" x14ac:dyDescent="0.3">
      <c r="B725" s="44">
        <v>736</v>
      </c>
      <c r="C725" s="22">
        <v>52</v>
      </c>
      <c r="D725" s="22">
        <v>150</v>
      </c>
      <c r="E725" s="22">
        <v>4</v>
      </c>
      <c r="F725" s="22">
        <v>600</v>
      </c>
      <c r="G725" s="52">
        <v>45303</v>
      </c>
      <c r="H725" s="22" t="s">
        <v>11</v>
      </c>
      <c r="I725" s="22">
        <v>279</v>
      </c>
      <c r="J725" s="37" t="str">
        <f>VLOOKUP(C725,товар!$B$3:$D$435,2,FALSE)</f>
        <v>Соль</v>
      </c>
      <c r="K725" s="112">
        <f t="shared" si="50"/>
        <v>341.63636363636363</v>
      </c>
      <c r="L725" s="40">
        <f t="shared" si="52"/>
        <v>-0.56093666844065992</v>
      </c>
      <c r="M725" s="33" t="str">
        <f>VLOOKUP(C725,товар!$B$3:$D$435,3,FALSE)</f>
        <v>Илецкая</v>
      </c>
      <c r="N725" s="67">
        <f t="shared" si="53"/>
        <v>238.16666666666666</v>
      </c>
      <c r="O725" s="54" t="e">
        <f>VLOOKUP(I725,клиенты!B$419:$H720,5,FALSE)</f>
        <v>#N/A</v>
      </c>
      <c r="P725" t="e">
        <f t="shared" si="51"/>
        <v>#N/A</v>
      </c>
      <c r="Q725" s="72" t="str">
        <f>VLOOKUP(I725,клиенты!$B$3:$J$419,7,FALSE)</f>
        <v>Россия</v>
      </c>
    </row>
    <row r="726" spans="2:17" ht="16.5" thickTop="1" thickBot="1" x14ac:dyDescent="0.3">
      <c r="B726" s="43">
        <v>737</v>
      </c>
      <c r="C726" s="20">
        <v>187</v>
      </c>
      <c r="D726" s="20">
        <v>233</v>
      </c>
      <c r="E726" s="20">
        <v>4</v>
      </c>
      <c r="F726" s="20">
        <v>932</v>
      </c>
      <c r="G726" s="51">
        <v>45086</v>
      </c>
      <c r="H726" s="20" t="s">
        <v>17</v>
      </c>
      <c r="I726" s="20">
        <v>245</v>
      </c>
      <c r="J726" s="38" t="str">
        <f>VLOOKUP(C726,товар!$B$3:$D$435,2,FALSE)</f>
        <v>Макароны</v>
      </c>
      <c r="K726" s="112">
        <f t="shared" si="50"/>
        <v>282.33333333333331</v>
      </c>
      <c r="L726" s="40">
        <f t="shared" si="52"/>
        <v>-0.17473435655253833</v>
      </c>
      <c r="M726" s="39" t="str">
        <f>VLOOKUP(C726,товар!$B$3:$D$435,3,FALSE)</f>
        <v>Паста Зара</v>
      </c>
      <c r="N726" s="67">
        <f t="shared" si="53"/>
        <v>276.67567567567568</v>
      </c>
      <c r="O726" s="54" t="e">
        <f>VLOOKUP(I726,клиенты!B$419:$H721,5,FALSE)</f>
        <v>#N/A</v>
      </c>
      <c r="P726" t="e">
        <f t="shared" si="51"/>
        <v>#N/A</v>
      </c>
      <c r="Q726" s="72" t="str">
        <f>VLOOKUP(I726,клиенты!$B$3:$J$419,7,FALSE)</f>
        <v>Беларусь</v>
      </c>
    </row>
    <row r="727" spans="2:17" ht="16.5" thickTop="1" thickBot="1" x14ac:dyDescent="0.3">
      <c r="B727" s="44">
        <v>738</v>
      </c>
      <c r="C727" s="22">
        <v>118</v>
      </c>
      <c r="D727" s="22">
        <v>156</v>
      </c>
      <c r="E727" s="22">
        <v>5</v>
      </c>
      <c r="F727" s="22">
        <v>780</v>
      </c>
      <c r="G727" s="52">
        <v>45303</v>
      </c>
      <c r="H727" s="22" t="s">
        <v>21</v>
      </c>
      <c r="I727" s="22">
        <v>261</v>
      </c>
      <c r="J727" s="37" t="str">
        <f>VLOOKUP(C727,товар!$B$3:$D$435,2,FALSE)</f>
        <v>Сахар</v>
      </c>
      <c r="K727" s="112">
        <f t="shared" si="50"/>
        <v>295.5</v>
      </c>
      <c r="L727" s="40">
        <f t="shared" si="52"/>
        <v>-0.47208121827411165</v>
      </c>
      <c r="M727" s="33" t="str">
        <f>VLOOKUP(C727,товар!$B$3:$D$435,3,FALSE)</f>
        <v>Продимекс</v>
      </c>
      <c r="N727" s="67">
        <f t="shared" si="53"/>
        <v>240.5</v>
      </c>
      <c r="O727" s="54" t="e">
        <f>VLOOKUP(I727,клиенты!B$419:$H722,5,FALSE)</f>
        <v>#N/A</v>
      </c>
      <c r="P727" t="e">
        <f t="shared" si="51"/>
        <v>#N/A</v>
      </c>
      <c r="Q727" s="72" t="str">
        <f>VLOOKUP(I727,клиенты!$B$3:$J$419,7,FALSE)</f>
        <v>Узбекистан</v>
      </c>
    </row>
    <row r="728" spans="2:17" ht="16.5" thickTop="1" thickBot="1" x14ac:dyDescent="0.3">
      <c r="B728" s="43">
        <v>739</v>
      </c>
      <c r="C728" s="20">
        <v>218</v>
      </c>
      <c r="D728" s="20">
        <v>383</v>
      </c>
      <c r="E728" s="20">
        <v>2</v>
      </c>
      <c r="F728" s="20">
        <v>766</v>
      </c>
      <c r="G728" s="51">
        <v>45338</v>
      </c>
      <c r="H728" s="20" t="s">
        <v>9</v>
      </c>
      <c r="I728" s="20">
        <v>9</v>
      </c>
      <c r="J728" s="38" t="str">
        <f>VLOOKUP(C728,товар!$B$3:$D$435,2,FALSE)</f>
        <v>Колбаса</v>
      </c>
      <c r="K728" s="112">
        <f t="shared" si="50"/>
        <v>160.4</v>
      </c>
      <c r="L728" s="40">
        <f t="shared" si="52"/>
        <v>1.3877805486284287</v>
      </c>
      <c r="M728" s="39" t="str">
        <f>VLOOKUP(C728,товар!$B$3:$D$435,3,FALSE)</f>
        <v>Дымов</v>
      </c>
      <c r="N728" s="67">
        <f t="shared" si="53"/>
        <v>312.66666666666669</v>
      </c>
      <c r="O728" s="54" t="e">
        <f>VLOOKUP(I728,клиенты!B$419:$H723,5,FALSE)</f>
        <v>#N/A</v>
      </c>
      <c r="P728" t="e">
        <f t="shared" si="51"/>
        <v>#N/A</v>
      </c>
      <c r="Q728" s="72" t="str">
        <f>VLOOKUP(I728,клиенты!$B$3:$J$419,7,FALSE)</f>
        <v>Россия</v>
      </c>
    </row>
    <row r="729" spans="2:17" ht="16.5" thickTop="1" thickBot="1" x14ac:dyDescent="0.3">
      <c r="B729" s="44">
        <v>740</v>
      </c>
      <c r="C729" s="22">
        <v>46</v>
      </c>
      <c r="D729" s="22">
        <v>370</v>
      </c>
      <c r="E729" s="22">
        <v>5</v>
      </c>
      <c r="F729" s="22">
        <v>1850</v>
      </c>
      <c r="G729" s="52">
        <v>45034</v>
      </c>
      <c r="H729" s="22" t="s">
        <v>25</v>
      </c>
      <c r="I729" s="22">
        <v>103</v>
      </c>
      <c r="J729" s="37" t="str">
        <f>VLOOKUP(C729,товар!$B$3:$D$435,2,FALSE)</f>
        <v>Йогурт</v>
      </c>
      <c r="K729" s="112">
        <f t="shared" si="50"/>
        <v>289.69230769230768</v>
      </c>
      <c r="L729" s="40">
        <f t="shared" si="52"/>
        <v>0.2772172065852363</v>
      </c>
      <c r="M729" s="33" t="str">
        <f>VLOOKUP(C729,товар!$B$3:$D$435,3,FALSE)</f>
        <v>Активиа</v>
      </c>
      <c r="N729" s="67">
        <f t="shared" si="53"/>
        <v>293.66666666666669</v>
      </c>
      <c r="O729" s="54" t="e">
        <f>VLOOKUP(I729,клиенты!B$419:$H724,5,FALSE)</f>
        <v>#N/A</v>
      </c>
      <c r="P729" t="e">
        <f t="shared" si="51"/>
        <v>#N/A</v>
      </c>
      <c r="Q729" s="72" t="str">
        <f>VLOOKUP(I729,клиенты!$B$3:$J$419,7,FALSE)</f>
        <v>Россия</v>
      </c>
    </row>
    <row r="730" spans="2:17" ht="16.5" thickTop="1" thickBot="1" x14ac:dyDescent="0.3">
      <c r="B730" s="43">
        <v>741</v>
      </c>
      <c r="C730" s="20">
        <v>263</v>
      </c>
      <c r="D730" s="20">
        <v>173</v>
      </c>
      <c r="E730" s="20">
        <v>3</v>
      </c>
      <c r="F730" s="20">
        <v>519</v>
      </c>
      <c r="G730" s="51">
        <v>45390</v>
      </c>
      <c r="H730" s="20" t="s">
        <v>22</v>
      </c>
      <c r="I730" s="20">
        <v>142</v>
      </c>
      <c r="J730" s="38" t="str">
        <f>VLOOKUP(C730,товар!$B$3:$D$435,2,FALSE)</f>
        <v>Йогурт</v>
      </c>
      <c r="K730" s="112">
        <f t="shared" si="50"/>
        <v>276.61538461538464</v>
      </c>
      <c r="L730" s="40">
        <f t="shared" si="52"/>
        <v>-0.37458286985539491</v>
      </c>
      <c r="M730" s="39" t="str">
        <f>VLOOKUP(C730,товар!$B$3:$D$435,3,FALSE)</f>
        <v>Активиа</v>
      </c>
      <c r="N730" s="67">
        <f t="shared" si="53"/>
        <v>293.66666666666669</v>
      </c>
      <c r="O730" s="54" t="e">
        <f>VLOOKUP(I730,клиенты!B$419:$H725,5,FALSE)</f>
        <v>#N/A</v>
      </c>
      <c r="P730" t="e">
        <f t="shared" si="51"/>
        <v>#N/A</v>
      </c>
      <c r="Q730" s="72" t="str">
        <f>VLOOKUP(I730,клиенты!$B$3:$J$419,7,FALSE)</f>
        <v>Узбекистан</v>
      </c>
    </row>
    <row r="731" spans="2:17" ht="16.5" thickTop="1" thickBot="1" x14ac:dyDescent="0.3">
      <c r="B731" s="44">
        <v>742</v>
      </c>
      <c r="C731" s="22">
        <v>201</v>
      </c>
      <c r="D731" s="22">
        <v>113</v>
      </c>
      <c r="E731" s="22">
        <v>5</v>
      </c>
      <c r="F731" s="22">
        <v>565</v>
      </c>
      <c r="G731" s="52">
        <v>44959</v>
      </c>
      <c r="H731" s="22" t="s">
        <v>21</v>
      </c>
      <c r="I731" s="22">
        <v>470</v>
      </c>
      <c r="J731" s="37" t="str">
        <f>VLOOKUP(C731,товар!$B$3:$D$435,2,FALSE)</f>
        <v>Печенье</v>
      </c>
      <c r="K731" s="112">
        <f t="shared" si="50"/>
        <v>262</v>
      </c>
      <c r="L731" s="40">
        <f t="shared" si="52"/>
        <v>-0.56870229007633588</v>
      </c>
      <c r="M731" s="33" t="str">
        <f>VLOOKUP(C731,товар!$B$3:$D$435,3,FALSE)</f>
        <v>Белогорье</v>
      </c>
      <c r="N731" s="67">
        <f t="shared" si="53"/>
        <v>249.5</v>
      </c>
      <c r="O731" s="54" t="e">
        <f>VLOOKUP(I731,клиенты!B$419:$H726,5,FALSE)</f>
        <v>#N/A</v>
      </c>
      <c r="P731" t="e">
        <f t="shared" si="51"/>
        <v>#N/A</v>
      </c>
      <c r="Q731" s="72" t="str">
        <f>VLOOKUP(I731,клиенты!$B$3:$J$419,7,FALSE)</f>
        <v>Россия</v>
      </c>
    </row>
    <row r="732" spans="2:17" ht="16.5" thickTop="1" thickBot="1" x14ac:dyDescent="0.3">
      <c r="B732" s="43">
        <v>743</v>
      </c>
      <c r="C732" s="20">
        <v>434</v>
      </c>
      <c r="D732" s="20">
        <v>366</v>
      </c>
      <c r="E732" s="20">
        <v>4</v>
      </c>
      <c r="F732" s="20">
        <v>1464</v>
      </c>
      <c r="G732" s="51">
        <v>45107</v>
      </c>
      <c r="H732" s="20" t="s">
        <v>13</v>
      </c>
      <c r="I732" s="20">
        <v>490</v>
      </c>
      <c r="J732" s="38" t="str">
        <f>VLOOKUP(C732,товар!$B$3:$D$435,2,FALSE)</f>
        <v>Сыр</v>
      </c>
      <c r="K732" s="112">
        <f t="shared" si="50"/>
        <v>295.35000000000002</v>
      </c>
      <c r="L732" s="40">
        <f t="shared" si="52"/>
        <v>0.23920771965464693</v>
      </c>
      <c r="M732" s="39" t="str">
        <f>VLOOKUP(C732,товар!$B$3:$D$435,3,FALSE)</f>
        <v>Сырная долина</v>
      </c>
      <c r="N732" s="67">
        <f t="shared" si="53"/>
        <v>272.625</v>
      </c>
      <c r="O732" s="54" t="e">
        <f>VLOOKUP(I732,клиенты!B$419:$H727,5,FALSE)</f>
        <v>#N/A</v>
      </c>
      <c r="P732" t="e">
        <f t="shared" si="51"/>
        <v>#N/A</v>
      </c>
      <c r="Q732" s="72" t="str">
        <f>VLOOKUP(I732,клиенты!$B$3:$J$419,7,FALSE)</f>
        <v>Беларусь</v>
      </c>
    </row>
    <row r="733" spans="2:17" ht="16.5" thickTop="1" thickBot="1" x14ac:dyDescent="0.3">
      <c r="B733" s="44">
        <v>744</v>
      </c>
      <c r="C733" s="22">
        <v>99</v>
      </c>
      <c r="D733" s="22">
        <v>92</v>
      </c>
      <c r="E733" s="22">
        <v>4</v>
      </c>
      <c r="F733" s="22">
        <v>368</v>
      </c>
      <c r="G733" s="52">
        <v>45073</v>
      </c>
      <c r="H733" s="22" t="s">
        <v>14</v>
      </c>
      <c r="I733" s="22">
        <v>255</v>
      </c>
      <c r="J733" s="37" t="str">
        <f>VLOOKUP(C733,товар!$B$3:$D$435,2,FALSE)</f>
        <v>Овощи</v>
      </c>
      <c r="K733" s="112">
        <f t="shared" si="50"/>
        <v>258.27272727272725</v>
      </c>
      <c r="L733" s="40">
        <f t="shared" si="52"/>
        <v>-0.64378739880323832</v>
      </c>
      <c r="M733" s="33" t="str">
        <f>VLOOKUP(C733,товар!$B$3:$D$435,3,FALSE)</f>
        <v>Семко</v>
      </c>
      <c r="N733" s="67">
        <f t="shared" si="53"/>
        <v>208</v>
      </c>
      <c r="O733" s="54" t="e">
        <f>VLOOKUP(I733,клиенты!B$419:$H728,5,FALSE)</f>
        <v>#N/A</v>
      </c>
      <c r="P733" t="e">
        <f t="shared" si="51"/>
        <v>#N/A</v>
      </c>
      <c r="Q733" s="72" t="str">
        <f>VLOOKUP(I733,клиенты!$B$3:$J$419,7,FALSE)</f>
        <v>Узбекистан</v>
      </c>
    </row>
    <row r="734" spans="2:17" ht="16.5" thickTop="1" thickBot="1" x14ac:dyDescent="0.3">
      <c r="B734" s="43">
        <v>745</v>
      </c>
      <c r="C734" s="20">
        <v>357</v>
      </c>
      <c r="D734" s="20">
        <v>290</v>
      </c>
      <c r="E734" s="20">
        <v>4</v>
      </c>
      <c r="F734" s="20">
        <v>1160</v>
      </c>
      <c r="G734" s="51">
        <v>45077</v>
      </c>
      <c r="H734" s="20" t="s">
        <v>13</v>
      </c>
      <c r="I734" s="20">
        <v>422</v>
      </c>
      <c r="J734" s="38" t="str">
        <f>VLOOKUP(C734,товар!$B$3:$D$435,2,FALSE)</f>
        <v>Мясо</v>
      </c>
      <c r="K734" s="112">
        <f t="shared" si="50"/>
        <v>291.23529411764707</v>
      </c>
      <c r="L734" s="40">
        <f t="shared" si="52"/>
        <v>-4.2415673601292614E-3</v>
      </c>
      <c r="M734" s="39" t="str">
        <f>VLOOKUP(C734,товар!$B$3:$D$435,3,FALSE)</f>
        <v>Снежана</v>
      </c>
      <c r="N734" s="67">
        <f t="shared" si="53"/>
        <v>272.35294117647061</v>
      </c>
      <c r="O734" s="54" t="e">
        <f>VLOOKUP(I734,клиенты!B$419:$H729,5,FALSE)</f>
        <v>#N/A</v>
      </c>
      <c r="P734" t="e">
        <f t="shared" si="51"/>
        <v>#N/A</v>
      </c>
      <c r="Q734" s="72" t="e">
        <f>VLOOKUP(I734,клиенты!$B$3:$J$419,7,FALSE)</f>
        <v>#N/A</v>
      </c>
    </row>
    <row r="735" spans="2:17" ht="16.5" thickTop="1" thickBot="1" x14ac:dyDescent="0.3">
      <c r="B735" s="44">
        <v>746</v>
      </c>
      <c r="C735" s="22">
        <v>337</v>
      </c>
      <c r="D735" s="22">
        <v>453</v>
      </c>
      <c r="E735" s="22">
        <v>4</v>
      </c>
      <c r="F735" s="22">
        <v>1812</v>
      </c>
      <c r="G735" s="52">
        <v>45415</v>
      </c>
      <c r="H735" s="22" t="s">
        <v>26</v>
      </c>
      <c r="I735" s="22">
        <v>115</v>
      </c>
      <c r="J735" s="37" t="str">
        <f>VLOOKUP(C735,товар!$B$3:$D$435,2,FALSE)</f>
        <v>Макароны</v>
      </c>
      <c r="K735" s="112">
        <f t="shared" si="50"/>
        <v>292.71428571428572</v>
      </c>
      <c r="L735" s="40">
        <f t="shared" si="52"/>
        <v>0.54758418740849191</v>
      </c>
      <c r="M735" s="33" t="str">
        <f>VLOOKUP(C735,товар!$B$3:$D$435,3,FALSE)</f>
        <v>Паста Зара</v>
      </c>
      <c r="N735" s="67">
        <f t="shared" si="53"/>
        <v>276.67567567567568</v>
      </c>
      <c r="O735" s="54" t="e">
        <f>VLOOKUP(I735,клиенты!B$419:$H730,5,FALSE)</f>
        <v>#N/A</v>
      </c>
      <c r="P735" t="e">
        <f t="shared" si="51"/>
        <v>#N/A</v>
      </c>
      <c r="Q735" s="72" t="e">
        <f>VLOOKUP(I735,клиенты!$B$3:$J$419,7,FALSE)</f>
        <v>#REF!</v>
      </c>
    </row>
    <row r="736" spans="2:17" ht="16.5" thickTop="1" thickBot="1" x14ac:dyDescent="0.3">
      <c r="B736" s="43">
        <v>747</v>
      </c>
      <c r="C736" s="20">
        <v>230</v>
      </c>
      <c r="D736" s="20">
        <v>104</v>
      </c>
      <c r="E736" s="20">
        <v>4</v>
      </c>
      <c r="F736" s="20">
        <v>416</v>
      </c>
      <c r="G736" s="51">
        <v>44965</v>
      </c>
      <c r="H736" s="20" t="s">
        <v>12</v>
      </c>
      <c r="I736" s="20">
        <v>163</v>
      </c>
      <c r="J736" s="38" t="str">
        <f>VLOOKUP(C736,товар!$B$3:$D$435,2,FALSE)</f>
        <v>Сок</v>
      </c>
      <c r="K736" s="112">
        <f t="shared" si="50"/>
        <v>264.3125</v>
      </c>
      <c r="L736" s="40">
        <f t="shared" si="52"/>
        <v>-0.60652636557105699</v>
      </c>
      <c r="M736" s="39" t="str">
        <f>VLOOKUP(C736,товар!$B$3:$D$435,3,FALSE)</f>
        <v>Фруктовый сад</v>
      </c>
      <c r="N736" s="67">
        <f t="shared" si="53"/>
        <v>281.96875</v>
      </c>
      <c r="O736" s="54" t="e">
        <f>VLOOKUP(I736,клиенты!B$419:$H731,5,FALSE)</f>
        <v>#N/A</v>
      </c>
      <c r="P736" t="e">
        <f t="shared" si="51"/>
        <v>#N/A</v>
      </c>
      <c r="Q736" s="72" t="e">
        <f>VLOOKUP(I736,клиенты!$B$3:$J$419,7,FALSE)</f>
        <v>#REF!</v>
      </c>
    </row>
    <row r="737" spans="2:17" ht="16.5" thickTop="1" thickBot="1" x14ac:dyDescent="0.3">
      <c r="B737" s="44">
        <v>748</v>
      </c>
      <c r="C737" s="22">
        <v>293</v>
      </c>
      <c r="D737" s="22">
        <v>57</v>
      </c>
      <c r="E737" s="22">
        <v>5</v>
      </c>
      <c r="F737" s="22">
        <v>285</v>
      </c>
      <c r="G737" s="52">
        <v>45004</v>
      </c>
      <c r="H737" s="22" t="s">
        <v>26</v>
      </c>
      <c r="I737" s="22">
        <v>248</v>
      </c>
      <c r="J737" s="37" t="str">
        <f>VLOOKUP(C737,товар!$B$3:$D$435,2,FALSE)</f>
        <v>Конфеты</v>
      </c>
      <c r="K737" s="112">
        <f t="shared" si="50"/>
        <v>244.4375</v>
      </c>
      <c r="L737" s="40">
        <f t="shared" si="52"/>
        <v>-0.76681155714650984</v>
      </c>
      <c r="M737" s="33" t="str">
        <f>VLOOKUP(C737,товар!$B$3:$D$435,3,FALSE)</f>
        <v>Бабаевский</v>
      </c>
      <c r="N737" s="67">
        <f t="shared" si="53"/>
        <v>250.25925925925927</v>
      </c>
      <c r="O737" s="54" t="e">
        <f>VLOOKUP(I737,клиенты!B$419:$H732,5,FALSE)</f>
        <v>#N/A</v>
      </c>
      <c r="P737" t="e">
        <f t="shared" si="51"/>
        <v>#N/A</v>
      </c>
      <c r="Q737" s="72" t="str">
        <f>VLOOKUP(I737,клиенты!$B$3:$J$419,7,FALSE)</f>
        <v>Украина</v>
      </c>
    </row>
    <row r="738" spans="2:17" ht="16.5" thickTop="1" thickBot="1" x14ac:dyDescent="0.3">
      <c r="B738" s="43">
        <v>749</v>
      </c>
      <c r="C738" s="20">
        <v>254</v>
      </c>
      <c r="D738" s="20">
        <v>326</v>
      </c>
      <c r="E738" s="20">
        <v>1</v>
      </c>
      <c r="F738" s="20">
        <v>326</v>
      </c>
      <c r="G738" s="51">
        <v>45372</v>
      </c>
      <c r="H738" s="20" t="s">
        <v>10</v>
      </c>
      <c r="I738" s="20">
        <v>201</v>
      </c>
      <c r="J738" s="38" t="str">
        <f>VLOOKUP(C738,товар!$B$3:$D$435,2,FALSE)</f>
        <v>Соль</v>
      </c>
      <c r="K738" s="112">
        <f t="shared" si="50"/>
        <v>229.18181818181819</v>
      </c>
      <c r="L738" s="40">
        <f t="shared" si="52"/>
        <v>0.42245140817136062</v>
      </c>
      <c r="M738" s="39" t="str">
        <f>VLOOKUP(C738,товар!$B$3:$D$435,3,FALSE)</f>
        <v>Илецкая</v>
      </c>
      <c r="N738" s="67">
        <f t="shared" si="53"/>
        <v>238.16666666666666</v>
      </c>
      <c r="O738" s="54" t="e">
        <f>VLOOKUP(I738,клиенты!B$419:$H733,5,FALSE)</f>
        <v>#N/A</v>
      </c>
      <c r="P738" t="e">
        <f t="shared" si="51"/>
        <v>#N/A</v>
      </c>
      <c r="Q738" s="72" t="str">
        <f>VLOOKUP(I738,клиенты!$B$3:$J$419,7,FALSE)</f>
        <v>Беларусь</v>
      </c>
    </row>
    <row r="739" spans="2:17" ht="16.5" thickTop="1" thickBot="1" x14ac:dyDescent="0.3">
      <c r="B739" s="44">
        <v>750</v>
      </c>
      <c r="C739" s="22">
        <v>248</v>
      </c>
      <c r="D739" s="22">
        <v>176</v>
      </c>
      <c r="E739" s="22">
        <v>5</v>
      </c>
      <c r="F739" s="22">
        <v>880</v>
      </c>
      <c r="G739" s="52">
        <v>44946</v>
      </c>
      <c r="H739" s="22" t="s">
        <v>16</v>
      </c>
      <c r="I739" s="22">
        <v>434</v>
      </c>
      <c r="J739" s="37" t="str">
        <f>VLOOKUP(C739,товар!$B$3:$D$435,2,FALSE)</f>
        <v>Конфеты</v>
      </c>
      <c r="K739" s="112">
        <f t="shared" si="50"/>
        <v>261.1875</v>
      </c>
      <c r="L739" s="40">
        <f t="shared" si="52"/>
        <v>-0.32615458243598949</v>
      </c>
      <c r="M739" s="33" t="str">
        <f>VLOOKUP(C739,товар!$B$3:$D$435,3,FALSE)</f>
        <v>Красный Октябрь</v>
      </c>
      <c r="N739" s="67">
        <f t="shared" si="53"/>
        <v>273.625</v>
      </c>
      <c r="O739" s="54" t="e">
        <f>VLOOKUP(I739,клиенты!B$419:$H734,5,FALSE)</f>
        <v>#N/A</v>
      </c>
      <c r="P739" t="e">
        <f t="shared" si="51"/>
        <v>#N/A</v>
      </c>
      <c r="Q739" s="72" t="str">
        <f>VLOOKUP(I739,клиенты!$B$3:$J$419,7,FALSE)</f>
        <v>Россия</v>
      </c>
    </row>
    <row r="740" spans="2:17" ht="16.5" thickTop="1" thickBot="1" x14ac:dyDescent="0.3">
      <c r="B740" s="43">
        <v>751</v>
      </c>
      <c r="C740" s="20">
        <v>156</v>
      </c>
      <c r="D740" s="20">
        <v>490</v>
      </c>
      <c r="E740" s="20">
        <v>1</v>
      </c>
      <c r="F740" s="20">
        <v>490</v>
      </c>
      <c r="G740" s="51">
        <v>45237</v>
      </c>
      <c r="H740" s="20" t="s">
        <v>17</v>
      </c>
      <c r="I740" s="20">
        <v>140</v>
      </c>
      <c r="J740" s="38" t="str">
        <f>VLOOKUP(C740,товар!$B$3:$D$435,2,FALSE)</f>
        <v>Фрукты</v>
      </c>
      <c r="K740" s="112">
        <f t="shared" si="50"/>
        <v>241.4</v>
      </c>
      <c r="L740" s="40">
        <f t="shared" si="52"/>
        <v>1.0298260149130076</v>
      </c>
      <c r="M740" s="39" t="str">
        <f>VLOOKUP(C740,товар!$B$3:$D$435,3,FALSE)</f>
        <v>Фрукты-Ягоды</v>
      </c>
      <c r="N740" s="67">
        <f t="shared" si="53"/>
        <v>280.66666666666669</v>
      </c>
      <c r="O740" s="54" t="e">
        <f>VLOOKUP(I740,клиенты!B$419:$H735,5,FALSE)</f>
        <v>#N/A</v>
      </c>
      <c r="P740" t="e">
        <f t="shared" si="51"/>
        <v>#N/A</v>
      </c>
      <c r="Q740" s="72" t="str">
        <f>VLOOKUP(I740,клиенты!$B$3:$J$419,7,FALSE)</f>
        <v>Украина</v>
      </c>
    </row>
    <row r="741" spans="2:17" ht="16.5" thickTop="1" thickBot="1" x14ac:dyDescent="0.3">
      <c r="B741" s="44">
        <v>752</v>
      </c>
      <c r="C741" s="22">
        <v>370</v>
      </c>
      <c r="D741" s="22">
        <v>95</v>
      </c>
      <c r="E741" s="22">
        <v>5</v>
      </c>
      <c r="F741" s="22">
        <v>475</v>
      </c>
      <c r="G741" s="52">
        <v>45202</v>
      </c>
      <c r="H741" s="22" t="s">
        <v>13</v>
      </c>
      <c r="I741" s="22">
        <v>250</v>
      </c>
      <c r="J741" s="37" t="str">
        <f>VLOOKUP(C741,товар!$B$3:$D$435,2,FALSE)</f>
        <v>Сок</v>
      </c>
      <c r="K741" s="112">
        <f t="shared" si="50"/>
        <v>242.6875</v>
      </c>
      <c r="L741" s="40">
        <f t="shared" si="52"/>
        <v>-0.60855009013649242</v>
      </c>
      <c r="M741" s="33" t="str">
        <f>VLOOKUP(C741,товар!$B$3:$D$435,3,FALSE)</f>
        <v>Фруктовый сад</v>
      </c>
      <c r="N741" s="67">
        <f t="shared" si="53"/>
        <v>281.96875</v>
      </c>
      <c r="O741" s="54" t="e">
        <f>VLOOKUP(I741,клиенты!B$419:$H736,5,FALSE)</f>
        <v>#N/A</v>
      </c>
      <c r="P741" t="e">
        <f t="shared" si="51"/>
        <v>#N/A</v>
      </c>
      <c r="Q741" s="72" t="str">
        <f>VLOOKUP(I741,клиенты!$B$3:$J$419,7,FALSE)</f>
        <v>Таджикистан</v>
      </c>
    </row>
    <row r="742" spans="2:17" ht="16.5" thickTop="1" thickBot="1" x14ac:dyDescent="0.3">
      <c r="B742" s="43">
        <v>753</v>
      </c>
      <c r="C742" s="20">
        <v>61</v>
      </c>
      <c r="D742" s="20">
        <v>183</v>
      </c>
      <c r="E742" s="20">
        <v>5</v>
      </c>
      <c r="F742" s="20">
        <v>915</v>
      </c>
      <c r="G742" s="51">
        <v>45062</v>
      </c>
      <c r="H742" s="20" t="s">
        <v>17</v>
      </c>
      <c r="I742" s="20">
        <v>191</v>
      </c>
      <c r="J742" s="38" t="str">
        <f>VLOOKUP(C742,товар!$B$3:$D$435,2,FALSE)</f>
        <v>Йогурт</v>
      </c>
      <c r="K742" s="112">
        <f t="shared" si="50"/>
        <v>265.30769230769232</v>
      </c>
      <c r="L742" s="40">
        <f t="shared" si="52"/>
        <v>-0.31023485068135692</v>
      </c>
      <c r="M742" s="39" t="str">
        <f>VLOOKUP(C742,товар!$B$3:$D$435,3,FALSE)</f>
        <v>Эрманн</v>
      </c>
      <c r="N742" s="67">
        <f t="shared" si="53"/>
        <v>258.4736842105263</v>
      </c>
      <c r="O742" s="54" t="e">
        <f>VLOOKUP(I742,клиенты!B$419:$H737,5,FALSE)</f>
        <v>#N/A</v>
      </c>
      <c r="P742" t="e">
        <f t="shared" si="51"/>
        <v>#N/A</v>
      </c>
      <c r="Q742" s="72" t="str">
        <f>VLOOKUP(I742,клиенты!$B$3:$J$419,7,FALSE)</f>
        <v>Россия</v>
      </c>
    </row>
    <row r="743" spans="2:17" ht="16.5" thickTop="1" thickBot="1" x14ac:dyDescent="0.3">
      <c r="B743" s="44">
        <v>754</v>
      </c>
      <c r="C743" s="22">
        <v>246</v>
      </c>
      <c r="D743" s="22">
        <v>302</v>
      </c>
      <c r="E743" s="22">
        <v>5</v>
      </c>
      <c r="F743" s="22">
        <v>1510</v>
      </c>
      <c r="G743" s="52">
        <v>45407</v>
      </c>
      <c r="H743" s="22" t="s">
        <v>13</v>
      </c>
      <c r="I743" s="22">
        <v>336</v>
      </c>
      <c r="J743" s="37" t="str">
        <f>VLOOKUP(C743,товар!$B$3:$D$435,2,FALSE)</f>
        <v>Сыр</v>
      </c>
      <c r="K743" s="112">
        <f t="shared" si="50"/>
        <v>263.27777777777777</v>
      </c>
      <c r="L743" s="40">
        <f t="shared" si="52"/>
        <v>0.14707744249841737</v>
      </c>
      <c r="M743" s="33" t="str">
        <f>VLOOKUP(C743,товар!$B$3:$D$435,3,FALSE)</f>
        <v>President</v>
      </c>
      <c r="N743" s="67">
        <f t="shared" si="53"/>
        <v>238.72222222222223</v>
      </c>
      <c r="O743" s="54" t="e">
        <f>VLOOKUP(I743,клиенты!B$419:$H738,5,FALSE)</f>
        <v>#N/A</v>
      </c>
      <c r="P743" t="e">
        <f t="shared" si="51"/>
        <v>#N/A</v>
      </c>
      <c r="Q743" s="72" t="e">
        <f>VLOOKUP(I743,клиенты!$B$3:$J$419,7,FALSE)</f>
        <v>#N/A</v>
      </c>
    </row>
    <row r="744" spans="2:17" ht="16.5" thickTop="1" thickBot="1" x14ac:dyDescent="0.3">
      <c r="B744" s="43">
        <v>755</v>
      </c>
      <c r="C744" s="20">
        <v>322</v>
      </c>
      <c r="D744" s="20">
        <v>417</v>
      </c>
      <c r="E744" s="20">
        <v>2</v>
      </c>
      <c r="F744" s="20">
        <v>834</v>
      </c>
      <c r="G744" s="51">
        <v>45376</v>
      </c>
      <c r="H744" s="20" t="s">
        <v>24</v>
      </c>
      <c r="I744" s="20">
        <v>3</v>
      </c>
      <c r="J744" s="38" t="str">
        <f>VLOOKUP(C744,товар!$B$3:$D$435,2,FALSE)</f>
        <v>Крупа</v>
      </c>
      <c r="K744" s="112">
        <f t="shared" si="50"/>
        <v>374.4</v>
      </c>
      <c r="L744" s="40">
        <f t="shared" si="52"/>
        <v>0.11378205128205132</v>
      </c>
      <c r="M744" s="39" t="str">
        <f>VLOOKUP(C744,товар!$B$3:$D$435,3,FALSE)</f>
        <v>Увелка</v>
      </c>
      <c r="N744" s="67">
        <f t="shared" si="53"/>
        <v>251.91666666666666</v>
      </c>
      <c r="O744" s="54">
        <f>VLOOKUP(I744,клиенты!B$419:$H739,5,FALSE)</f>
        <v>45140</v>
      </c>
      <c r="P744">
        <f t="shared" si="51"/>
        <v>236</v>
      </c>
      <c r="Q744" s="72" t="str">
        <f>VLOOKUP(I744,клиенты!$B$3:$J$419,7,FALSE)</f>
        <v>не найдено</v>
      </c>
    </row>
    <row r="745" spans="2:17" ht="16.5" thickTop="1" thickBot="1" x14ac:dyDescent="0.3">
      <c r="B745" s="44">
        <v>756</v>
      </c>
      <c r="C745" s="22">
        <v>51</v>
      </c>
      <c r="D745" s="22">
        <v>439</v>
      </c>
      <c r="E745" s="22">
        <v>5</v>
      </c>
      <c r="F745" s="22">
        <v>2195</v>
      </c>
      <c r="G745" s="52">
        <v>45353</v>
      </c>
      <c r="H745" s="22" t="s">
        <v>17</v>
      </c>
      <c r="I745" s="22">
        <v>435</v>
      </c>
      <c r="J745" s="37" t="str">
        <f>VLOOKUP(C745,товар!$B$3:$D$435,2,FALSE)</f>
        <v>Колбаса</v>
      </c>
      <c r="K745" s="112">
        <f t="shared" ref="K745:K808" si="54">IFERROR(AVERAGEIF($J$4:$J$989, J745, D745:D1744), "Ошибка")</f>
        <v>290.75</v>
      </c>
      <c r="L745" s="40">
        <f t="shared" si="52"/>
        <v>0.50988822012037827</v>
      </c>
      <c r="M745" s="33" t="str">
        <f>VLOOKUP(C745,товар!$B$3:$D$435,3,FALSE)</f>
        <v>Дымов</v>
      </c>
      <c r="N745" s="67">
        <f t="shared" si="53"/>
        <v>312.66666666666669</v>
      </c>
      <c r="O745" s="54" t="e">
        <f>VLOOKUP(I745,клиенты!B$419:$H740,5,FALSE)</f>
        <v>#N/A</v>
      </c>
      <c r="P745" t="e">
        <f t="shared" si="51"/>
        <v>#N/A</v>
      </c>
      <c r="Q745" s="72" t="str">
        <f>VLOOKUP(I745,клиенты!$B$3:$J$419,7,FALSE)</f>
        <v>Таджикистан</v>
      </c>
    </row>
    <row r="746" spans="2:17" ht="16.5" thickTop="1" thickBot="1" x14ac:dyDescent="0.3">
      <c r="B746" s="43">
        <v>757</v>
      </c>
      <c r="C746" s="20">
        <v>189</v>
      </c>
      <c r="D746" s="20">
        <v>136</v>
      </c>
      <c r="E746" s="20">
        <v>5</v>
      </c>
      <c r="F746" s="20">
        <v>680</v>
      </c>
      <c r="G746" s="51">
        <v>45232</v>
      </c>
      <c r="H746" s="20" t="s">
        <v>26</v>
      </c>
      <c r="I746" s="20">
        <v>80</v>
      </c>
      <c r="J746" s="38" t="str">
        <f>VLOOKUP(C746,товар!$B$3:$D$435,2,FALSE)</f>
        <v>Хлеб</v>
      </c>
      <c r="K746" s="112">
        <f t="shared" si="54"/>
        <v>199.22222222222223</v>
      </c>
      <c r="L746" s="40">
        <f t="shared" si="52"/>
        <v>-0.31734523145566096</v>
      </c>
      <c r="M746" s="39" t="str">
        <f>VLOOKUP(C746,товар!$B$3:$D$435,3,FALSE)</f>
        <v>Дарница</v>
      </c>
      <c r="N746" s="67">
        <f t="shared" si="53"/>
        <v>264</v>
      </c>
      <c r="O746" s="54" t="e">
        <f>VLOOKUP(I746,клиенты!B$419:$H741,5,FALSE)</f>
        <v>#N/A</v>
      </c>
      <c r="P746" t="e">
        <f t="shared" si="51"/>
        <v>#N/A</v>
      </c>
      <c r="Q746" s="72" t="str">
        <f>VLOOKUP(I746,клиенты!$B$3:$J$419,7,FALSE)</f>
        <v>Украина</v>
      </c>
    </row>
    <row r="747" spans="2:17" ht="16.5" thickTop="1" thickBot="1" x14ac:dyDescent="0.3">
      <c r="B747" s="44">
        <v>758</v>
      </c>
      <c r="C747" s="22">
        <v>67</v>
      </c>
      <c r="D747" s="22">
        <v>274</v>
      </c>
      <c r="E747" s="22">
        <v>4</v>
      </c>
      <c r="F747" s="22">
        <v>1096</v>
      </c>
      <c r="G747" s="52">
        <v>45298</v>
      </c>
      <c r="H747" s="22" t="s">
        <v>10</v>
      </c>
      <c r="I747" s="22">
        <v>262</v>
      </c>
      <c r="J747" s="37" t="str">
        <f>VLOOKUP(C747,товар!$B$3:$D$435,2,FALSE)</f>
        <v>Йогурт</v>
      </c>
      <c r="K747" s="112">
        <f t="shared" si="54"/>
        <v>221.38461538461539</v>
      </c>
      <c r="L747" s="40">
        <f t="shared" si="52"/>
        <v>0.23766504517025711</v>
      </c>
      <c r="M747" s="33" t="str">
        <f>VLOOKUP(C747,товар!$B$3:$D$435,3,FALSE)</f>
        <v>Чудо</v>
      </c>
      <c r="N747" s="67">
        <f t="shared" si="53"/>
        <v>287.10000000000002</v>
      </c>
      <c r="O747" s="54" t="e">
        <f>VLOOKUP(I747,клиенты!B$419:$H742,5,FALSE)</f>
        <v>#N/A</v>
      </c>
      <c r="P747" t="e">
        <f t="shared" si="51"/>
        <v>#N/A</v>
      </c>
      <c r="Q747" s="72" t="str">
        <f>VLOOKUP(I747,клиенты!$B$3:$J$419,7,FALSE)</f>
        <v>Украина</v>
      </c>
    </row>
    <row r="748" spans="2:17" ht="16.5" thickTop="1" thickBot="1" x14ac:dyDescent="0.3">
      <c r="B748" s="43">
        <v>759</v>
      </c>
      <c r="C748" s="20">
        <v>301</v>
      </c>
      <c r="D748" s="20">
        <v>189</v>
      </c>
      <c r="E748" s="20">
        <v>3</v>
      </c>
      <c r="F748" s="20">
        <v>567</v>
      </c>
      <c r="G748" s="51">
        <v>45144</v>
      </c>
      <c r="H748" s="20" t="s">
        <v>23</v>
      </c>
      <c r="I748" s="20">
        <v>43</v>
      </c>
      <c r="J748" s="38" t="str">
        <f>VLOOKUP(C748,товар!$B$3:$D$435,2,FALSE)</f>
        <v>Фрукты</v>
      </c>
      <c r="K748" s="112">
        <f t="shared" si="54"/>
        <v>256</v>
      </c>
      <c r="L748" s="40">
        <f t="shared" si="52"/>
        <v>-0.26171875</v>
      </c>
      <c r="M748" s="39" t="str">
        <f>VLOOKUP(C748,товар!$B$3:$D$435,3,FALSE)</f>
        <v>Экзотик</v>
      </c>
      <c r="N748" s="67">
        <f t="shared" si="53"/>
        <v>253.6875</v>
      </c>
      <c r="O748" s="54" t="e">
        <f>VLOOKUP(I748,клиенты!B$419:$H743,5,FALSE)</f>
        <v>#N/A</v>
      </c>
      <c r="P748" t="e">
        <f t="shared" si="51"/>
        <v>#N/A</v>
      </c>
      <c r="Q748" s="72" t="str">
        <f>VLOOKUP(I748,клиенты!$B$3:$J$419,7,FALSE)</f>
        <v>Узбекистан</v>
      </c>
    </row>
    <row r="749" spans="2:17" ht="16.5" thickTop="1" thickBot="1" x14ac:dyDescent="0.3">
      <c r="B749" s="44">
        <v>760</v>
      </c>
      <c r="C749" s="22">
        <v>463</v>
      </c>
      <c r="D749" s="22">
        <v>77</v>
      </c>
      <c r="E749" s="22">
        <v>4</v>
      </c>
      <c r="F749" s="22">
        <v>308</v>
      </c>
      <c r="G749" s="52">
        <v>45293</v>
      </c>
      <c r="H749" s="22" t="s">
        <v>21</v>
      </c>
      <c r="I749" s="22">
        <v>163</v>
      </c>
      <c r="J749" s="37" t="str">
        <f>VLOOKUP(C749,товар!$B$3:$D$435,2,FALSE)</f>
        <v>Кофе</v>
      </c>
      <c r="K749" s="112">
        <f t="shared" si="54"/>
        <v>254</v>
      </c>
      <c r="L749" s="40">
        <f t="shared" si="52"/>
        <v>-0.69685039370078738</v>
      </c>
      <c r="M749" s="33" t="str">
        <f>VLOOKUP(C749,товар!$B$3:$D$435,3,FALSE)</f>
        <v>Черная Карта</v>
      </c>
      <c r="N749" s="67">
        <f t="shared" si="53"/>
        <v>222.2</v>
      </c>
      <c r="O749" s="54" t="e">
        <f>VLOOKUP(I749,клиенты!B$419:$H744,5,FALSE)</f>
        <v>#N/A</v>
      </c>
      <c r="P749" t="e">
        <f t="shared" si="51"/>
        <v>#N/A</v>
      </c>
      <c r="Q749" s="72" t="e">
        <f>VLOOKUP(I749,клиенты!$B$3:$J$419,7,FALSE)</f>
        <v>#REF!</v>
      </c>
    </row>
    <row r="750" spans="2:17" ht="16.5" thickTop="1" thickBot="1" x14ac:dyDescent="0.3">
      <c r="B750" s="43">
        <v>761</v>
      </c>
      <c r="C750" s="20">
        <v>151</v>
      </c>
      <c r="D750" s="20">
        <v>239</v>
      </c>
      <c r="E750" s="20">
        <v>2</v>
      </c>
      <c r="F750" s="20">
        <v>478</v>
      </c>
      <c r="G750" s="51">
        <v>45056</v>
      </c>
      <c r="H750" s="20" t="s">
        <v>14</v>
      </c>
      <c r="I750" s="20">
        <v>386</v>
      </c>
      <c r="J750" s="38" t="str">
        <f>VLOOKUP(C750,товар!$B$3:$D$435,2,FALSE)</f>
        <v>Молоко</v>
      </c>
      <c r="K750" s="112">
        <f t="shared" si="54"/>
        <v>235.22222222222223</v>
      </c>
      <c r="L750" s="40">
        <f t="shared" si="52"/>
        <v>1.606046291922536E-2</v>
      </c>
      <c r="M750" s="39" t="str">
        <f>VLOOKUP(C750,товар!$B$3:$D$435,3,FALSE)</f>
        <v>Беллакт</v>
      </c>
      <c r="N750" s="67">
        <f t="shared" si="53"/>
        <v>322.54545454545456</v>
      </c>
      <c r="O750" s="54" t="e">
        <f>VLOOKUP(I750,клиенты!B$419:$H745,5,FALSE)</f>
        <v>#N/A</v>
      </c>
      <c r="P750" t="e">
        <f t="shared" si="51"/>
        <v>#N/A</v>
      </c>
      <c r="Q750" s="72" t="str">
        <f>VLOOKUP(I750,клиенты!$B$3:$J$419,7,FALSE)</f>
        <v>Узбекистан</v>
      </c>
    </row>
    <row r="751" spans="2:17" ht="16.5" thickTop="1" thickBot="1" x14ac:dyDescent="0.3">
      <c r="B751" s="44">
        <v>762</v>
      </c>
      <c r="C751" s="22">
        <v>398</v>
      </c>
      <c r="D751" s="22">
        <v>464</v>
      </c>
      <c r="E751" s="22">
        <v>5</v>
      </c>
      <c r="F751" s="22">
        <v>2320</v>
      </c>
      <c r="G751" s="52">
        <v>45040</v>
      </c>
      <c r="H751" s="22" t="s">
        <v>11</v>
      </c>
      <c r="I751" s="22">
        <v>342</v>
      </c>
      <c r="J751" s="37" t="str">
        <f>VLOOKUP(C751,товар!$B$3:$D$435,2,FALSE)</f>
        <v>Сок</v>
      </c>
      <c r="K751" s="112">
        <f t="shared" si="54"/>
        <v>345.3125</v>
      </c>
      <c r="L751" s="40">
        <f t="shared" si="52"/>
        <v>0.34371040723981894</v>
      </c>
      <c r="M751" s="33" t="str">
        <f>VLOOKUP(C751,товар!$B$3:$D$435,3,FALSE)</f>
        <v>Фруктовый сад</v>
      </c>
      <c r="N751" s="67">
        <f t="shared" si="53"/>
        <v>281.96875</v>
      </c>
      <c r="O751" s="54" t="e">
        <f>VLOOKUP(I751,клиенты!B$419:$H746,5,FALSE)</f>
        <v>#N/A</v>
      </c>
      <c r="P751" t="e">
        <f t="shared" si="51"/>
        <v>#N/A</v>
      </c>
      <c r="Q751" s="72" t="str">
        <f>VLOOKUP(I751,клиенты!$B$3:$J$419,7,FALSE)</f>
        <v>Таджикистан</v>
      </c>
    </row>
    <row r="752" spans="2:17" ht="16.5" thickTop="1" thickBot="1" x14ac:dyDescent="0.3">
      <c r="B752" s="43">
        <v>763</v>
      </c>
      <c r="C752" s="20">
        <v>483</v>
      </c>
      <c r="D752" s="20">
        <v>140</v>
      </c>
      <c r="E752" s="20">
        <v>5</v>
      </c>
      <c r="F752" s="20">
        <v>700</v>
      </c>
      <c r="G752" s="51">
        <v>45244</v>
      </c>
      <c r="H752" s="20" t="s">
        <v>11</v>
      </c>
      <c r="I752" s="20">
        <v>7</v>
      </c>
      <c r="J752" s="38" t="str">
        <f>VLOOKUP(C752,товар!$B$3:$D$435,2,FALSE)</f>
        <v>Колбаса</v>
      </c>
      <c r="K752" s="112">
        <f t="shared" si="54"/>
        <v>191</v>
      </c>
      <c r="L752" s="40">
        <f t="shared" si="52"/>
        <v>-0.26701570680628273</v>
      </c>
      <c r="M752" s="39" t="str">
        <f>VLOOKUP(C752,товар!$B$3:$D$435,3,FALSE)</f>
        <v>Дымов</v>
      </c>
      <c r="N752" s="67">
        <f t="shared" si="53"/>
        <v>312.66666666666669</v>
      </c>
      <c r="O752" s="54" t="e">
        <f>VLOOKUP(I752,клиенты!B$419:$H747,5,FALSE)</f>
        <v>#N/A</v>
      </c>
      <c r="P752" t="e">
        <f t="shared" si="51"/>
        <v>#N/A</v>
      </c>
      <c r="Q752" s="72" t="str">
        <f>VLOOKUP(I752,клиенты!$B$3:$J$419,7,FALSE)</f>
        <v>Украина</v>
      </c>
    </row>
    <row r="753" spans="2:17" ht="16.5" thickTop="1" thickBot="1" x14ac:dyDescent="0.3">
      <c r="B753" s="44">
        <v>764</v>
      </c>
      <c r="C753" s="22">
        <v>86</v>
      </c>
      <c r="D753" s="22">
        <v>353</v>
      </c>
      <c r="E753" s="22">
        <v>2</v>
      </c>
      <c r="F753" s="22">
        <v>706</v>
      </c>
      <c r="G753" s="52">
        <v>45333</v>
      </c>
      <c r="H753" s="22" t="s">
        <v>27</v>
      </c>
      <c r="I753" s="22">
        <v>264</v>
      </c>
      <c r="J753" s="37" t="str">
        <f>VLOOKUP(C753,товар!$B$3:$D$435,2,FALSE)</f>
        <v>Сахар</v>
      </c>
      <c r="K753" s="112">
        <f t="shared" si="54"/>
        <v>318.54545454545456</v>
      </c>
      <c r="L753" s="40">
        <f t="shared" si="52"/>
        <v>0.10816210045662089</v>
      </c>
      <c r="M753" s="33" t="str">
        <f>VLOOKUP(C753,товар!$B$3:$D$435,3,FALSE)</f>
        <v>Русский сахар</v>
      </c>
      <c r="N753" s="67">
        <f t="shared" si="53"/>
        <v>293.41176470588238</v>
      </c>
      <c r="O753" s="54" t="e">
        <f>VLOOKUP(I753,клиенты!B$419:$H748,5,FALSE)</f>
        <v>#N/A</v>
      </c>
      <c r="P753" t="e">
        <f t="shared" si="51"/>
        <v>#N/A</v>
      </c>
      <c r="Q753" s="72" t="str">
        <f>VLOOKUP(I753,клиенты!$B$3:$J$419,7,FALSE)</f>
        <v>Таджикистан</v>
      </c>
    </row>
    <row r="754" spans="2:17" ht="16.5" thickTop="1" thickBot="1" x14ac:dyDescent="0.3">
      <c r="B754" s="43">
        <v>765</v>
      </c>
      <c r="C754" s="20">
        <v>158</v>
      </c>
      <c r="D754" s="20">
        <v>318</v>
      </c>
      <c r="E754" s="20">
        <v>5</v>
      </c>
      <c r="F754" s="20">
        <v>1590</v>
      </c>
      <c r="G754" s="51">
        <v>44958</v>
      </c>
      <c r="H754" s="20" t="s">
        <v>15</v>
      </c>
      <c r="I754" s="20">
        <v>99</v>
      </c>
      <c r="J754" s="38" t="str">
        <f>VLOOKUP(C754,товар!$B$3:$D$435,2,FALSE)</f>
        <v>Сахар</v>
      </c>
      <c r="K754" s="112">
        <f t="shared" si="54"/>
        <v>268.09090909090907</v>
      </c>
      <c r="L754" s="40">
        <f t="shared" si="52"/>
        <v>0.18616480162767046</v>
      </c>
      <c r="M754" s="39" t="str">
        <f>VLOOKUP(C754,товар!$B$3:$D$435,3,FALSE)</f>
        <v>Сладов</v>
      </c>
      <c r="N754" s="67">
        <f t="shared" si="53"/>
        <v>262.15384615384613</v>
      </c>
      <c r="O754" s="54" t="e">
        <f>VLOOKUP(I754,клиенты!B$419:$H749,5,FALSE)</f>
        <v>#N/A</v>
      </c>
      <c r="P754" t="e">
        <f t="shared" si="51"/>
        <v>#N/A</v>
      </c>
      <c r="Q754" s="72" t="e">
        <f>VLOOKUP(I754,клиенты!$B$3:$J$419,7,FALSE)</f>
        <v>#REF!</v>
      </c>
    </row>
    <row r="755" spans="2:17" ht="16.5" thickTop="1" thickBot="1" x14ac:dyDescent="0.3">
      <c r="B755" s="44">
        <v>766</v>
      </c>
      <c r="C755" s="22">
        <v>199</v>
      </c>
      <c r="D755" s="22">
        <v>80</v>
      </c>
      <c r="E755" s="22">
        <v>5</v>
      </c>
      <c r="F755" s="22">
        <v>400</v>
      </c>
      <c r="G755" s="52">
        <v>45408</v>
      </c>
      <c r="H755" s="22" t="s">
        <v>17</v>
      </c>
      <c r="I755" s="22">
        <v>404</v>
      </c>
      <c r="J755" s="37" t="str">
        <f>VLOOKUP(C755,товар!$B$3:$D$435,2,FALSE)</f>
        <v>Макароны</v>
      </c>
      <c r="K755" s="112">
        <f t="shared" si="54"/>
        <v>320.63157894736844</v>
      </c>
      <c r="L755" s="40">
        <f t="shared" si="52"/>
        <v>-0.75049244911359159</v>
      </c>
      <c r="M755" s="33" t="str">
        <f>VLOOKUP(C755,товар!$B$3:$D$435,3,FALSE)</f>
        <v>Борилла</v>
      </c>
      <c r="N755" s="67">
        <f t="shared" si="53"/>
        <v>240.88888888888889</v>
      </c>
      <c r="O755" s="54" t="e">
        <f>VLOOKUP(I755,клиенты!B$419:$H750,5,FALSE)</f>
        <v>#N/A</v>
      </c>
      <c r="P755" t="e">
        <f t="shared" si="51"/>
        <v>#N/A</v>
      </c>
      <c r="Q755" s="72" t="str">
        <f>VLOOKUP(I755,клиенты!$B$3:$J$419,7,FALSE)</f>
        <v>Беларусь</v>
      </c>
    </row>
    <row r="756" spans="2:17" ht="16.5" thickTop="1" thickBot="1" x14ac:dyDescent="0.3">
      <c r="B756" s="43">
        <v>767</v>
      </c>
      <c r="C756" s="20">
        <v>259</v>
      </c>
      <c r="D756" s="20">
        <v>90</v>
      </c>
      <c r="E756" s="20">
        <v>4</v>
      </c>
      <c r="F756" s="20">
        <v>360</v>
      </c>
      <c r="G756" s="51">
        <v>45058</v>
      </c>
      <c r="H756" s="20" t="s">
        <v>12</v>
      </c>
      <c r="I756" s="20">
        <v>79</v>
      </c>
      <c r="J756" s="38" t="str">
        <f>VLOOKUP(C756,товар!$B$3:$D$435,2,FALSE)</f>
        <v>Йогурт</v>
      </c>
      <c r="K756" s="112">
        <f t="shared" si="54"/>
        <v>296.08333333333331</v>
      </c>
      <c r="L756" s="40">
        <f t="shared" si="52"/>
        <v>-0.6960315226569096</v>
      </c>
      <c r="M756" s="39" t="str">
        <f>VLOOKUP(C756,товар!$B$3:$D$435,3,FALSE)</f>
        <v>Ростагроэкспорт</v>
      </c>
      <c r="N756" s="67">
        <f t="shared" si="53"/>
        <v>249.09090909090909</v>
      </c>
      <c r="O756" s="54" t="e">
        <f>VLOOKUP(I756,клиенты!B$419:$H751,5,FALSE)</f>
        <v>#N/A</v>
      </c>
      <c r="P756" t="e">
        <f t="shared" si="51"/>
        <v>#N/A</v>
      </c>
      <c r="Q756" s="72" t="e">
        <f>VLOOKUP(I756,клиенты!$B$3:$J$419,7,FALSE)</f>
        <v>#N/A</v>
      </c>
    </row>
    <row r="757" spans="2:17" ht="16.5" thickTop="1" thickBot="1" x14ac:dyDescent="0.3">
      <c r="B757" s="44">
        <v>768</v>
      </c>
      <c r="C757" s="22">
        <v>468</v>
      </c>
      <c r="D757" s="22">
        <v>167</v>
      </c>
      <c r="E757" s="22">
        <v>4</v>
      </c>
      <c r="F757" s="22">
        <v>668</v>
      </c>
      <c r="G757" s="52">
        <v>45211</v>
      </c>
      <c r="H757" s="22" t="s">
        <v>27</v>
      </c>
      <c r="I757" s="22">
        <v>377</v>
      </c>
      <c r="J757" s="37" t="str">
        <f>VLOOKUP(C757,товар!$B$3:$D$435,2,FALSE)</f>
        <v>Йогурт</v>
      </c>
      <c r="K757" s="112">
        <f t="shared" si="54"/>
        <v>306.41666666666669</v>
      </c>
      <c r="L757" s="40">
        <f t="shared" si="52"/>
        <v>-0.45499048137068265</v>
      </c>
      <c r="M757" s="33" t="str">
        <f>VLOOKUP(C757,товар!$B$3:$D$435,3,FALSE)</f>
        <v>Чудо</v>
      </c>
      <c r="N757" s="67">
        <f t="shared" si="53"/>
        <v>287.10000000000002</v>
      </c>
      <c r="O757" s="54" t="e">
        <f>VLOOKUP(I757,клиенты!B$419:$H752,5,FALSE)</f>
        <v>#N/A</v>
      </c>
      <c r="P757" t="e">
        <f t="shared" si="51"/>
        <v>#N/A</v>
      </c>
      <c r="Q757" s="72" t="str">
        <f>VLOOKUP(I757,клиенты!$B$3:$J$419,7,FALSE)</f>
        <v>Украина</v>
      </c>
    </row>
    <row r="758" spans="2:17" ht="16.5" thickTop="1" thickBot="1" x14ac:dyDescent="0.3">
      <c r="B758" s="43">
        <v>769</v>
      </c>
      <c r="C758" s="20">
        <v>4</v>
      </c>
      <c r="D758" s="20">
        <v>478</v>
      </c>
      <c r="E758" s="20">
        <v>4</v>
      </c>
      <c r="F758" s="20">
        <v>1912</v>
      </c>
      <c r="G758" s="51">
        <v>45156</v>
      </c>
      <c r="H758" s="20" t="s">
        <v>21</v>
      </c>
      <c r="I758" s="20">
        <v>146</v>
      </c>
      <c r="J758" s="38" t="str">
        <f>VLOOKUP(C758,товар!$B$3:$D$435,2,FALSE)</f>
        <v>Рис</v>
      </c>
      <c r="K758" s="112">
        <f t="shared" si="54"/>
        <v>201.09090909090909</v>
      </c>
      <c r="L758" s="40">
        <f t="shared" si="52"/>
        <v>1.3770343580470161</v>
      </c>
      <c r="M758" s="39" t="str">
        <f>VLOOKUP(C758,товар!$B$3:$D$435,3,FALSE)</f>
        <v>Белый Злат</v>
      </c>
      <c r="N758" s="67">
        <f t="shared" si="53"/>
        <v>269.70588235294116</v>
      </c>
      <c r="O758" s="54" t="e">
        <f>VLOOKUP(I758,клиенты!B$419:$H753,5,FALSE)</f>
        <v>#N/A</v>
      </c>
      <c r="P758" t="e">
        <f t="shared" ref="P758:P821" si="55">G758-O758</f>
        <v>#N/A</v>
      </c>
      <c r="Q758" s="72" t="str">
        <f>VLOOKUP(I758,клиенты!$B$3:$J$419,7,FALSE)</f>
        <v>Россия</v>
      </c>
    </row>
    <row r="759" spans="2:17" ht="16.5" thickTop="1" thickBot="1" x14ac:dyDescent="0.3">
      <c r="B759" s="44">
        <v>770</v>
      </c>
      <c r="C759" s="22">
        <v>155</v>
      </c>
      <c r="D759" s="22">
        <v>310</v>
      </c>
      <c r="E759" s="22">
        <v>4</v>
      </c>
      <c r="F759" s="22">
        <v>1240</v>
      </c>
      <c r="G759" s="52">
        <v>44930</v>
      </c>
      <c r="H759" s="22" t="s">
        <v>19</v>
      </c>
      <c r="I759" s="22">
        <v>346</v>
      </c>
      <c r="J759" s="37" t="str">
        <f>VLOOKUP(C759,товар!$B$3:$D$435,2,FALSE)</f>
        <v>Йогурт</v>
      </c>
      <c r="K759" s="112">
        <f t="shared" si="54"/>
        <v>213.16666666666666</v>
      </c>
      <c r="L759" s="40">
        <f t="shared" ref="L759:L822" si="56">IFERROR(D759/K759-1, "Ошибка")</f>
        <v>0.45426114151681007</v>
      </c>
      <c r="M759" s="33" t="str">
        <f>VLOOKUP(C759,товар!$B$3:$D$435,3,FALSE)</f>
        <v>Эрманн</v>
      </c>
      <c r="N759" s="67">
        <f t="shared" si="53"/>
        <v>258.4736842105263</v>
      </c>
      <c r="O759" s="54" t="e">
        <f>VLOOKUP(I759,клиенты!B$419:$H754,5,FALSE)</f>
        <v>#N/A</v>
      </c>
      <c r="P759" t="e">
        <f t="shared" si="55"/>
        <v>#N/A</v>
      </c>
      <c r="Q759" s="72" t="str">
        <f>VLOOKUP(I759,клиенты!$B$3:$J$419,7,FALSE)</f>
        <v>Беларусь</v>
      </c>
    </row>
    <row r="760" spans="2:17" ht="16.5" thickTop="1" thickBot="1" x14ac:dyDescent="0.3">
      <c r="B760" s="43">
        <v>771</v>
      </c>
      <c r="C760" s="20">
        <v>413</v>
      </c>
      <c r="D760" s="20">
        <v>210</v>
      </c>
      <c r="E760" s="20">
        <v>5</v>
      </c>
      <c r="F760" s="20">
        <v>1050</v>
      </c>
      <c r="G760" s="51">
        <v>45422</v>
      </c>
      <c r="H760" s="20" t="s">
        <v>19</v>
      </c>
      <c r="I760" s="20">
        <v>436</v>
      </c>
      <c r="J760" s="38" t="str">
        <f>VLOOKUP(C760,товар!$B$3:$D$435,2,FALSE)</f>
        <v>Кофе</v>
      </c>
      <c r="K760" s="112">
        <f t="shared" si="54"/>
        <v>274.45454545454544</v>
      </c>
      <c r="L760" s="40">
        <f t="shared" si="56"/>
        <v>-0.23484597548857233</v>
      </c>
      <c r="M760" s="39" t="str">
        <f>VLOOKUP(C760,товар!$B$3:$D$435,3,FALSE)</f>
        <v>Jacobs</v>
      </c>
      <c r="N760" s="67">
        <f t="shared" si="53"/>
        <v>276.21052631578948</v>
      </c>
      <c r="O760" s="54" t="e">
        <f>VLOOKUP(I760,клиенты!B$419:$H755,5,FALSE)</f>
        <v>#N/A</v>
      </c>
      <c r="P760" t="e">
        <f t="shared" si="55"/>
        <v>#N/A</v>
      </c>
      <c r="Q760" s="72" t="str">
        <f>VLOOKUP(I760,клиенты!$B$3:$J$419,7,FALSE)</f>
        <v>Россия</v>
      </c>
    </row>
    <row r="761" spans="2:17" ht="16.5" thickTop="1" thickBot="1" x14ac:dyDescent="0.3">
      <c r="B761" s="44">
        <v>772</v>
      </c>
      <c r="C761" s="22">
        <v>200</v>
      </c>
      <c r="D761" s="22">
        <v>67</v>
      </c>
      <c r="E761" s="22">
        <v>1</v>
      </c>
      <c r="F761" s="22">
        <v>67</v>
      </c>
      <c r="G761" s="52">
        <v>45163</v>
      </c>
      <c r="H761" s="22" t="s">
        <v>14</v>
      </c>
      <c r="I761" s="22">
        <v>103</v>
      </c>
      <c r="J761" s="37" t="str">
        <f>VLOOKUP(C761,товар!$B$3:$D$435,2,FALSE)</f>
        <v>Чипсы</v>
      </c>
      <c r="K761" s="112">
        <f t="shared" si="54"/>
        <v>262.38461538461536</v>
      </c>
      <c r="L761" s="40">
        <f t="shared" si="56"/>
        <v>-0.74464966285546752</v>
      </c>
      <c r="M761" s="33" t="str">
        <f>VLOOKUP(C761,товар!$B$3:$D$435,3,FALSE)</f>
        <v>Estrella</v>
      </c>
      <c r="N761" s="67">
        <f t="shared" si="53"/>
        <v>266.27272727272725</v>
      </c>
      <c r="O761" s="54" t="e">
        <f>VLOOKUP(I761,клиенты!B$419:$H756,5,FALSE)</f>
        <v>#N/A</v>
      </c>
      <c r="P761" t="e">
        <f t="shared" si="55"/>
        <v>#N/A</v>
      </c>
      <c r="Q761" s="72" t="str">
        <f>VLOOKUP(I761,клиенты!$B$3:$J$419,7,FALSE)</f>
        <v>Россия</v>
      </c>
    </row>
    <row r="762" spans="2:17" ht="16.5" thickTop="1" thickBot="1" x14ac:dyDescent="0.3">
      <c r="B762" s="43">
        <v>773</v>
      </c>
      <c r="C762" s="20">
        <v>295</v>
      </c>
      <c r="D762" s="20">
        <v>294</v>
      </c>
      <c r="E762" s="20">
        <v>5</v>
      </c>
      <c r="F762" s="20">
        <v>1470</v>
      </c>
      <c r="G762" s="51">
        <v>45147</v>
      </c>
      <c r="H762" s="20" t="s">
        <v>26</v>
      </c>
      <c r="I762" s="20">
        <v>493</v>
      </c>
      <c r="J762" s="38" t="str">
        <f>VLOOKUP(C762,товар!$B$3:$D$435,2,FALSE)</f>
        <v>Печенье</v>
      </c>
      <c r="K762" s="112">
        <f t="shared" si="54"/>
        <v>245.92857142857142</v>
      </c>
      <c r="L762" s="40">
        <f t="shared" si="56"/>
        <v>0.19546906767354066</v>
      </c>
      <c r="M762" s="39" t="str">
        <f>VLOOKUP(C762,товар!$B$3:$D$435,3,FALSE)</f>
        <v>Белогорье</v>
      </c>
      <c r="N762" s="67">
        <f t="shared" si="53"/>
        <v>249.5</v>
      </c>
      <c r="O762" s="54" t="e">
        <f>VLOOKUP(I762,клиенты!B$419:$H757,5,FALSE)</f>
        <v>#N/A</v>
      </c>
      <c r="P762" t="e">
        <f t="shared" si="55"/>
        <v>#N/A</v>
      </c>
      <c r="Q762" s="72" t="str">
        <f>VLOOKUP(I762,клиенты!$B$3:$J$419,7,FALSE)</f>
        <v>Россия</v>
      </c>
    </row>
    <row r="763" spans="2:17" ht="16.5" thickTop="1" thickBot="1" x14ac:dyDescent="0.3">
      <c r="B763" s="44">
        <v>774</v>
      </c>
      <c r="C763" s="22">
        <v>39</v>
      </c>
      <c r="D763" s="22">
        <v>404</v>
      </c>
      <c r="E763" s="22">
        <v>2</v>
      </c>
      <c r="F763" s="22">
        <v>808</v>
      </c>
      <c r="G763" s="52">
        <v>45175</v>
      </c>
      <c r="H763" s="22" t="s">
        <v>15</v>
      </c>
      <c r="I763" s="22">
        <v>252</v>
      </c>
      <c r="J763" s="37" t="str">
        <f>VLOOKUP(C763,товар!$B$3:$D$435,2,FALSE)</f>
        <v>Сыр</v>
      </c>
      <c r="K763" s="112">
        <f t="shared" si="54"/>
        <v>245</v>
      </c>
      <c r="L763" s="40">
        <f t="shared" si="56"/>
        <v>0.6489795918367347</v>
      </c>
      <c r="M763" s="33" t="str">
        <f>VLOOKUP(C763,товар!$B$3:$D$435,3,FALSE)</f>
        <v>Сырная долина</v>
      </c>
      <c r="N763" s="67">
        <f t="shared" si="53"/>
        <v>272.625</v>
      </c>
      <c r="O763" s="54" t="e">
        <f>VLOOKUP(I763,клиенты!B$419:$H758,5,FALSE)</f>
        <v>#N/A</v>
      </c>
      <c r="P763" t="e">
        <f t="shared" si="55"/>
        <v>#N/A</v>
      </c>
      <c r="Q763" s="72" t="str">
        <f>VLOOKUP(I763,клиенты!$B$3:$J$419,7,FALSE)</f>
        <v>Таджикистан</v>
      </c>
    </row>
    <row r="764" spans="2:17" ht="16.5" thickTop="1" thickBot="1" x14ac:dyDescent="0.3">
      <c r="B764" s="43">
        <v>775</v>
      </c>
      <c r="C764" s="20">
        <v>228</v>
      </c>
      <c r="D764" s="20">
        <v>98</v>
      </c>
      <c r="E764" s="20">
        <v>2</v>
      </c>
      <c r="F764" s="20">
        <v>196</v>
      </c>
      <c r="G764" s="51">
        <v>45344</v>
      </c>
      <c r="H764" s="20" t="s">
        <v>12</v>
      </c>
      <c r="I764" s="20">
        <v>338</v>
      </c>
      <c r="J764" s="38" t="str">
        <f>VLOOKUP(C764,товар!$B$3:$D$435,2,FALSE)</f>
        <v>Рис</v>
      </c>
      <c r="K764" s="112">
        <f t="shared" si="54"/>
        <v>240.54545454545453</v>
      </c>
      <c r="L764" s="40">
        <f t="shared" si="56"/>
        <v>-0.59259259259259256</v>
      </c>
      <c r="M764" s="39" t="str">
        <f>VLOOKUP(C764,товар!$B$3:$D$435,3,FALSE)</f>
        <v>Мистраль</v>
      </c>
      <c r="N764" s="67">
        <f t="shared" si="53"/>
        <v>181.57142857142858</v>
      </c>
      <c r="O764" s="54" t="e">
        <f>VLOOKUP(I764,клиенты!B$419:$H759,5,FALSE)</f>
        <v>#N/A</v>
      </c>
      <c r="P764" t="e">
        <f t="shared" si="55"/>
        <v>#N/A</v>
      </c>
      <c r="Q764" s="72" t="str">
        <f>VLOOKUP(I764,клиенты!$B$3:$J$419,7,FALSE)</f>
        <v>Узбекистан</v>
      </c>
    </row>
    <row r="765" spans="2:17" ht="16.5" thickTop="1" thickBot="1" x14ac:dyDescent="0.3">
      <c r="B765" s="44">
        <v>776</v>
      </c>
      <c r="C765" s="22">
        <v>37</v>
      </c>
      <c r="D765" s="22">
        <v>139</v>
      </c>
      <c r="E765" s="22">
        <v>3</v>
      </c>
      <c r="F765" s="22">
        <v>417</v>
      </c>
      <c r="G765" s="52">
        <v>45014</v>
      </c>
      <c r="H765" s="22" t="s">
        <v>17</v>
      </c>
      <c r="I765" s="22">
        <v>397</v>
      </c>
      <c r="J765" s="37" t="str">
        <f>VLOOKUP(C765,товар!$B$3:$D$435,2,FALSE)</f>
        <v>Соль</v>
      </c>
      <c r="K765" s="112">
        <f t="shared" si="54"/>
        <v>286.75</v>
      </c>
      <c r="L765" s="40">
        <f t="shared" si="56"/>
        <v>-0.51525719267654746</v>
      </c>
      <c r="M765" s="33" t="str">
        <f>VLOOKUP(C765,товар!$B$3:$D$435,3,FALSE)</f>
        <v>Илецкая</v>
      </c>
      <c r="N765" s="67">
        <f t="shared" si="53"/>
        <v>238.16666666666666</v>
      </c>
      <c r="O765" s="54" t="e">
        <f>VLOOKUP(I765,клиенты!B$419:$H760,5,FALSE)</f>
        <v>#N/A</v>
      </c>
      <c r="P765" t="e">
        <f t="shared" si="55"/>
        <v>#N/A</v>
      </c>
      <c r="Q765" s="72" t="str">
        <f>VLOOKUP(I765,клиенты!$B$3:$J$419,7,FALSE)</f>
        <v>Беларусь</v>
      </c>
    </row>
    <row r="766" spans="2:17" ht="16.5" thickTop="1" thickBot="1" x14ac:dyDescent="0.3">
      <c r="B766" s="43">
        <v>777</v>
      </c>
      <c r="C766" s="20">
        <v>62</v>
      </c>
      <c r="D766" s="20">
        <v>241</v>
      </c>
      <c r="E766" s="20">
        <v>2</v>
      </c>
      <c r="F766" s="20">
        <v>482</v>
      </c>
      <c r="G766" s="51">
        <v>45231</v>
      </c>
      <c r="H766" s="20" t="s">
        <v>8</v>
      </c>
      <c r="I766" s="20">
        <v>247</v>
      </c>
      <c r="J766" s="38" t="str">
        <f>VLOOKUP(C766,товар!$B$3:$D$435,2,FALSE)</f>
        <v>Рыба</v>
      </c>
      <c r="K766" s="112">
        <f t="shared" si="54"/>
        <v>259.33333333333331</v>
      </c>
      <c r="L766" s="40">
        <f t="shared" si="56"/>
        <v>-7.0694087403598949E-2</v>
      </c>
      <c r="M766" s="39" t="str">
        <f>VLOOKUP(C766,товар!$B$3:$D$435,3,FALSE)</f>
        <v>Балтийский берег</v>
      </c>
      <c r="N766" s="67">
        <f t="shared" si="53"/>
        <v>289.88888888888891</v>
      </c>
      <c r="O766" s="54" t="e">
        <f>VLOOKUP(I766,клиенты!B$419:$H761,5,FALSE)</f>
        <v>#N/A</v>
      </c>
      <c r="P766" t="e">
        <f t="shared" si="55"/>
        <v>#N/A</v>
      </c>
      <c r="Q766" s="72" t="str">
        <f>VLOOKUP(I766,клиенты!$B$3:$J$419,7,FALSE)</f>
        <v>Беларусь</v>
      </c>
    </row>
    <row r="767" spans="2:17" ht="16.5" thickTop="1" thickBot="1" x14ac:dyDescent="0.3">
      <c r="B767" s="44">
        <v>778</v>
      </c>
      <c r="C767" s="22">
        <v>468</v>
      </c>
      <c r="D767" s="22">
        <v>182</v>
      </c>
      <c r="E767" s="22">
        <v>5</v>
      </c>
      <c r="F767" s="22">
        <v>910</v>
      </c>
      <c r="G767" s="52">
        <v>45005</v>
      </c>
      <c r="H767" s="22" t="s">
        <v>24</v>
      </c>
      <c r="I767" s="22">
        <v>445</v>
      </c>
      <c r="J767" s="37" t="str">
        <f>VLOOKUP(C767,товар!$B$3:$D$435,2,FALSE)</f>
        <v>Йогурт</v>
      </c>
      <c r="K767" s="112">
        <f t="shared" si="54"/>
        <v>229.27272727272728</v>
      </c>
      <c r="L767" s="40">
        <f t="shared" si="56"/>
        <v>-0.20618556701030932</v>
      </c>
      <c r="M767" s="33" t="str">
        <f>VLOOKUP(C767,товар!$B$3:$D$435,3,FALSE)</f>
        <v>Чудо</v>
      </c>
      <c r="N767" s="67">
        <f t="shared" si="53"/>
        <v>287.10000000000002</v>
      </c>
      <c r="O767" s="54" t="e">
        <f>VLOOKUP(I767,клиенты!B$419:$H762,5,FALSE)</f>
        <v>#N/A</v>
      </c>
      <c r="P767" t="e">
        <f t="shared" si="55"/>
        <v>#N/A</v>
      </c>
      <c r="Q767" s="72" t="str">
        <f>VLOOKUP(I767,клиенты!$B$3:$J$419,7,FALSE)</f>
        <v>Россия</v>
      </c>
    </row>
    <row r="768" spans="2:17" ht="16.5" thickTop="1" thickBot="1" x14ac:dyDescent="0.3">
      <c r="B768" s="43">
        <v>779</v>
      </c>
      <c r="C768" s="20">
        <v>497</v>
      </c>
      <c r="D768" s="20">
        <v>275</v>
      </c>
      <c r="E768" s="20">
        <v>4</v>
      </c>
      <c r="F768" s="20">
        <v>1100</v>
      </c>
      <c r="G768" s="51">
        <v>45236</v>
      </c>
      <c r="H768" s="20" t="s">
        <v>11</v>
      </c>
      <c r="I768" s="20">
        <v>477</v>
      </c>
      <c r="J768" s="38" t="str">
        <f>VLOOKUP(C768,товар!$B$3:$D$435,2,FALSE)</f>
        <v>Конфеты</v>
      </c>
      <c r="K768" s="112">
        <f t="shared" si="54"/>
        <v>238.15384615384616</v>
      </c>
      <c r="L768" s="40">
        <f t="shared" si="56"/>
        <v>0.15471576227390171</v>
      </c>
      <c r="M768" s="39" t="str">
        <f>VLOOKUP(C768,товар!$B$3:$D$435,3,FALSE)</f>
        <v>Бабаевский</v>
      </c>
      <c r="N768" s="67">
        <f t="shared" si="53"/>
        <v>250.25925925925927</v>
      </c>
      <c r="O768" s="54" t="e">
        <f>VLOOKUP(I768,клиенты!B$419:$H763,5,FALSE)</f>
        <v>#N/A</v>
      </c>
      <c r="P768" t="e">
        <f t="shared" si="55"/>
        <v>#N/A</v>
      </c>
      <c r="Q768" s="72" t="str">
        <f>VLOOKUP(I768,клиенты!$B$3:$J$419,7,FALSE)</f>
        <v>Беларусь</v>
      </c>
    </row>
    <row r="769" spans="2:17" ht="16.5" thickTop="1" thickBot="1" x14ac:dyDescent="0.3">
      <c r="B769" s="44">
        <v>780</v>
      </c>
      <c r="C769" s="22">
        <v>372</v>
      </c>
      <c r="D769" s="22">
        <v>182</v>
      </c>
      <c r="E769" s="22">
        <v>2</v>
      </c>
      <c r="F769" s="22">
        <v>364</v>
      </c>
      <c r="G769" s="52">
        <v>44991</v>
      </c>
      <c r="H769" s="22" t="s">
        <v>22</v>
      </c>
      <c r="I769" s="22">
        <v>402</v>
      </c>
      <c r="J769" s="37" t="str">
        <f>VLOOKUP(C769,товар!$B$3:$D$435,2,FALSE)</f>
        <v>Кофе</v>
      </c>
      <c r="K769" s="112">
        <f t="shared" si="54"/>
        <v>278.18181818181819</v>
      </c>
      <c r="L769" s="40">
        <f t="shared" si="56"/>
        <v>-0.3457516339869281</v>
      </c>
      <c r="M769" s="33" t="str">
        <f>VLOOKUP(C769,товар!$B$3:$D$435,3,FALSE)</f>
        <v>Черная Карта</v>
      </c>
      <c r="N769" s="67">
        <f t="shared" si="53"/>
        <v>222.2</v>
      </c>
      <c r="O769" s="54" t="e">
        <f>VLOOKUP(I769,клиенты!B$419:$H764,5,FALSE)</f>
        <v>#N/A</v>
      </c>
      <c r="P769" t="e">
        <f t="shared" si="55"/>
        <v>#N/A</v>
      </c>
      <c r="Q769" s="72" t="str">
        <f>VLOOKUP(I769,клиенты!$B$3:$J$419,7,FALSE)</f>
        <v>Таджикистан</v>
      </c>
    </row>
    <row r="770" spans="2:17" ht="16.5" thickTop="1" thickBot="1" x14ac:dyDescent="0.3">
      <c r="B770" s="43">
        <v>781</v>
      </c>
      <c r="C770" s="20">
        <v>354</v>
      </c>
      <c r="D770" s="20">
        <v>203</v>
      </c>
      <c r="E770" s="20">
        <v>5</v>
      </c>
      <c r="F770" s="20">
        <v>1015</v>
      </c>
      <c r="G770" s="51">
        <v>45234</v>
      </c>
      <c r="H770" s="20" t="s">
        <v>25</v>
      </c>
      <c r="I770" s="20">
        <v>265</v>
      </c>
      <c r="J770" s="38" t="str">
        <f>VLOOKUP(C770,товар!$B$3:$D$435,2,FALSE)</f>
        <v>Чай</v>
      </c>
      <c r="K770" s="112">
        <f t="shared" si="54"/>
        <v>279.33333333333331</v>
      </c>
      <c r="L770" s="40">
        <f t="shared" si="56"/>
        <v>-0.27326968973747012</v>
      </c>
      <c r="M770" s="39" t="str">
        <f>VLOOKUP(C770,товар!$B$3:$D$435,3,FALSE)</f>
        <v>Lipton</v>
      </c>
      <c r="N770" s="67">
        <f t="shared" si="53"/>
        <v>267.22222222222223</v>
      </c>
      <c r="O770" s="54" t="e">
        <f>VLOOKUP(I770,клиенты!B$419:$H765,5,FALSE)</f>
        <v>#N/A</v>
      </c>
      <c r="P770" t="e">
        <f t="shared" si="55"/>
        <v>#N/A</v>
      </c>
      <c r="Q770" s="72" t="str">
        <f>VLOOKUP(I770,клиенты!$B$3:$J$419,7,FALSE)</f>
        <v>Украина</v>
      </c>
    </row>
    <row r="771" spans="2:17" ht="16.5" thickTop="1" thickBot="1" x14ac:dyDescent="0.3">
      <c r="B771" s="44">
        <v>782</v>
      </c>
      <c r="C771" s="22">
        <v>460</v>
      </c>
      <c r="D771" s="22">
        <v>103</v>
      </c>
      <c r="E771" s="22">
        <v>5</v>
      </c>
      <c r="F771" s="22">
        <v>515</v>
      </c>
      <c r="G771" s="52">
        <v>45411</v>
      </c>
      <c r="H771" s="22" t="s">
        <v>20</v>
      </c>
      <c r="I771" s="22">
        <v>124</v>
      </c>
      <c r="J771" s="37" t="str">
        <f>VLOOKUP(C771,товар!$B$3:$D$435,2,FALSE)</f>
        <v>Кофе</v>
      </c>
      <c r="K771" s="112">
        <f t="shared" si="54"/>
        <v>223.45454545454547</v>
      </c>
      <c r="L771" s="40">
        <f t="shared" si="56"/>
        <v>-0.53905614320585848</v>
      </c>
      <c r="M771" s="33" t="str">
        <f>VLOOKUP(C771,товар!$B$3:$D$435,3,FALSE)</f>
        <v>Tchibo</v>
      </c>
      <c r="N771" s="67">
        <f t="shared" si="53"/>
        <v>140</v>
      </c>
      <c r="O771" s="54" t="e">
        <f>VLOOKUP(I771,клиенты!B$419:$H766,5,FALSE)</f>
        <v>#N/A</v>
      </c>
      <c r="P771" t="e">
        <f t="shared" si="55"/>
        <v>#N/A</v>
      </c>
      <c r="Q771" s="72" t="str">
        <f>VLOOKUP(I771,клиенты!$B$3:$J$419,7,FALSE)</f>
        <v>Беларусь</v>
      </c>
    </row>
    <row r="772" spans="2:17" ht="16.5" thickTop="1" thickBot="1" x14ac:dyDescent="0.3">
      <c r="B772" s="43">
        <v>783</v>
      </c>
      <c r="C772" s="20">
        <v>63</v>
      </c>
      <c r="D772" s="20">
        <v>344</v>
      </c>
      <c r="E772" s="20">
        <v>2</v>
      </c>
      <c r="F772" s="20">
        <v>688</v>
      </c>
      <c r="G772" s="51">
        <v>45194</v>
      </c>
      <c r="H772" s="20" t="s">
        <v>21</v>
      </c>
      <c r="I772" s="20">
        <v>208</v>
      </c>
      <c r="J772" s="38" t="str">
        <f>VLOOKUP(C772,товар!$B$3:$D$435,2,FALSE)</f>
        <v>Рыба</v>
      </c>
      <c r="K772" s="112">
        <f t="shared" si="54"/>
        <v>197.25</v>
      </c>
      <c r="L772" s="40">
        <f t="shared" si="56"/>
        <v>0.74397972116603306</v>
      </c>
      <c r="M772" s="39" t="str">
        <f>VLOOKUP(C772,товар!$B$3:$D$435,3,FALSE)</f>
        <v>Балтийский берег</v>
      </c>
      <c r="N772" s="67">
        <f t="shared" ref="N772:N835" si="57">AVERAGEIFS($D$4:$D$989,$J$4:$J$989,J772,$M$4:$M$989,M772)</f>
        <v>289.88888888888891</v>
      </c>
      <c r="O772" s="54" t="e">
        <f>VLOOKUP(I772,клиенты!B$419:$H767,5,FALSE)</f>
        <v>#N/A</v>
      </c>
      <c r="P772" t="e">
        <f t="shared" si="55"/>
        <v>#N/A</v>
      </c>
      <c r="Q772" s="72" t="str">
        <f>VLOOKUP(I772,клиенты!$B$3:$J$419,7,FALSE)</f>
        <v>Россия</v>
      </c>
    </row>
    <row r="773" spans="2:17" ht="16.5" thickTop="1" thickBot="1" x14ac:dyDescent="0.3">
      <c r="B773" s="44">
        <v>784</v>
      </c>
      <c r="C773" s="22">
        <v>467</v>
      </c>
      <c r="D773" s="22">
        <v>436</v>
      </c>
      <c r="E773" s="22">
        <v>3</v>
      </c>
      <c r="F773" s="22">
        <v>1308</v>
      </c>
      <c r="G773" s="52">
        <v>45289</v>
      </c>
      <c r="H773" s="22" t="s">
        <v>13</v>
      </c>
      <c r="I773" s="22">
        <v>343</v>
      </c>
      <c r="J773" s="37" t="str">
        <f>VLOOKUP(C773,товар!$B$3:$D$435,2,FALSE)</f>
        <v>Макароны</v>
      </c>
      <c r="K773" s="112">
        <f t="shared" si="54"/>
        <v>297.1764705882353</v>
      </c>
      <c r="L773" s="40">
        <f t="shared" si="56"/>
        <v>0.46714172604908932</v>
      </c>
      <c r="M773" s="33" t="str">
        <f>VLOOKUP(C773,товар!$B$3:$D$435,3,FALSE)</f>
        <v>Борилла</v>
      </c>
      <c r="N773" s="67">
        <f t="shared" si="57"/>
        <v>240.88888888888889</v>
      </c>
      <c r="O773" s="54" t="e">
        <f>VLOOKUP(I773,клиенты!B$419:$H768,5,FALSE)</f>
        <v>#N/A</v>
      </c>
      <c r="P773" t="e">
        <f t="shared" si="55"/>
        <v>#N/A</v>
      </c>
      <c r="Q773" s="72" t="str">
        <f>VLOOKUP(I773,клиенты!$B$3:$J$419,7,FALSE)</f>
        <v>Беларусь</v>
      </c>
    </row>
    <row r="774" spans="2:17" ht="16.5" thickTop="1" thickBot="1" x14ac:dyDescent="0.3">
      <c r="B774" s="43">
        <v>785</v>
      </c>
      <c r="C774" s="20">
        <v>184</v>
      </c>
      <c r="D774" s="20">
        <v>79</v>
      </c>
      <c r="E774" s="20">
        <v>4</v>
      </c>
      <c r="F774" s="20">
        <v>316</v>
      </c>
      <c r="G774" s="51">
        <v>45407</v>
      </c>
      <c r="H774" s="20" t="s">
        <v>9</v>
      </c>
      <c r="I774" s="20">
        <v>394</v>
      </c>
      <c r="J774" s="38" t="str">
        <f>VLOOKUP(C774,товар!$B$3:$D$435,2,FALSE)</f>
        <v>Конфеты</v>
      </c>
      <c r="K774" s="112">
        <f t="shared" si="54"/>
        <v>247.41666666666666</v>
      </c>
      <c r="L774" s="40">
        <f t="shared" si="56"/>
        <v>-0.68070057258336136</v>
      </c>
      <c r="M774" s="39" t="str">
        <f>VLOOKUP(C774,товар!$B$3:$D$435,3,FALSE)</f>
        <v>Славянка</v>
      </c>
      <c r="N774" s="67">
        <f t="shared" si="57"/>
        <v>268</v>
      </c>
      <c r="O774" s="54" t="e">
        <f>VLOOKUP(I774,клиенты!B$419:$H769,5,FALSE)</f>
        <v>#N/A</v>
      </c>
      <c r="P774" t="e">
        <f t="shared" si="55"/>
        <v>#N/A</v>
      </c>
      <c r="Q774" s="72" t="str">
        <f>VLOOKUP(I774,клиенты!$B$3:$J$419,7,FALSE)</f>
        <v>Украина</v>
      </c>
    </row>
    <row r="775" spans="2:17" ht="16.5" thickTop="1" thickBot="1" x14ac:dyDescent="0.3">
      <c r="B775" s="44">
        <v>786</v>
      </c>
      <c r="C775" s="22">
        <v>265</v>
      </c>
      <c r="D775" s="22">
        <v>339</v>
      </c>
      <c r="E775" s="22">
        <v>3</v>
      </c>
      <c r="F775" s="22">
        <v>1017</v>
      </c>
      <c r="G775" s="52">
        <v>44944</v>
      </c>
      <c r="H775" s="22" t="s">
        <v>9</v>
      </c>
      <c r="I775" s="22">
        <v>242</v>
      </c>
      <c r="J775" s="37" t="str">
        <f>VLOOKUP(C775,товар!$B$3:$D$435,2,FALSE)</f>
        <v>Мясо</v>
      </c>
      <c r="K775" s="112">
        <f t="shared" si="54"/>
        <v>238.57142857142858</v>
      </c>
      <c r="L775" s="40">
        <f t="shared" si="56"/>
        <v>0.42095808383233524</v>
      </c>
      <c r="M775" s="33" t="str">
        <f>VLOOKUP(C775,товар!$B$3:$D$435,3,FALSE)</f>
        <v>Мираторг</v>
      </c>
      <c r="N775" s="67">
        <f t="shared" si="57"/>
        <v>316.58333333333331</v>
      </c>
      <c r="O775" s="54" t="e">
        <f>VLOOKUP(I775,клиенты!B$419:$H770,5,FALSE)</f>
        <v>#N/A</v>
      </c>
      <c r="P775" t="e">
        <f t="shared" si="55"/>
        <v>#N/A</v>
      </c>
      <c r="Q775" s="72" t="str">
        <f>VLOOKUP(I775,клиенты!$B$3:$J$419,7,FALSE)</f>
        <v>Беларусь</v>
      </c>
    </row>
    <row r="776" spans="2:17" ht="16.5" thickTop="1" thickBot="1" x14ac:dyDescent="0.3">
      <c r="B776" s="43">
        <v>787</v>
      </c>
      <c r="C776" s="20">
        <v>130</v>
      </c>
      <c r="D776" s="20">
        <v>319</v>
      </c>
      <c r="E776" s="20">
        <v>3</v>
      </c>
      <c r="F776" s="20">
        <v>957</v>
      </c>
      <c r="G776" s="51">
        <v>45145</v>
      </c>
      <c r="H776" s="20" t="s">
        <v>27</v>
      </c>
      <c r="I776" s="20">
        <v>56</v>
      </c>
      <c r="J776" s="38" t="str">
        <f>VLOOKUP(C776,товар!$B$3:$D$435,2,FALSE)</f>
        <v>Соль</v>
      </c>
      <c r="K776" s="112">
        <f t="shared" si="54"/>
        <v>231.42857142857142</v>
      </c>
      <c r="L776" s="40">
        <f t="shared" si="56"/>
        <v>0.3783950617283951</v>
      </c>
      <c r="M776" s="39" t="str">
        <f>VLOOKUP(C776,товар!$B$3:$D$435,3,FALSE)</f>
        <v>Илецкая</v>
      </c>
      <c r="N776" s="67">
        <f t="shared" si="57"/>
        <v>238.16666666666666</v>
      </c>
      <c r="O776" s="54" t="e">
        <f>VLOOKUP(I776,клиенты!B$419:$H771,5,FALSE)</f>
        <v>#N/A</v>
      </c>
      <c r="P776" t="e">
        <f t="shared" si="55"/>
        <v>#N/A</v>
      </c>
      <c r="Q776" s="72" t="str">
        <f>VLOOKUP(I776,клиенты!$B$3:$J$419,7,FALSE)</f>
        <v>Россия</v>
      </c>
    </row>
    <row r="777" spans="2:17" ht="16.5" thickTop="1" thickBot="1" x14ac:dyDescent="0.3">
      <c r="B777" s="44">
        <v>788</v>
      </c>
      <c r="C777" s="22">
        <v>443</v>
      </c>
      <c r="D777" s="22">
        <v>348</v>
      </c>
      <c r="E777" s="22">
        <v>3</v>
      </c>
      <c r="F777" s="22">
        <v>1044</v>
      </c>
      <c r="G777" s="52">
        <v>44930</v>
      </c>
      <c r="H777" s="22" t="s">
        <v>24</v>
      </c>
      <c r="I777" s="22">
        <v>324</v>
      </c>
      <c r="J777" s="37" t="str">
        <f>VLOOKUP(C777,товар!$B$3:$D$435,2,FALSE)</f>
        <v>Кофе</v>
      </c>
      <c r="K777" s="112">
        <f t="shared" si="54"/>
        <v>249.72727272727272</v>
      </c>
      <c r="L777" s="40">
        <f t="shared" si="56"/>
        <v>0.39352020385875508</v>
      </c>
      <c r="M777" s="33" t="str">
        <f>VLOOKUP(C777,товар!$B$3:$D$435,3,FALSE)</f>
        <v>Jacobs</v>
      </c>
      <c r="N777" s="67">
        <f t="shared" si="57"/>
        <v>276.21052631578948</v>
      </c>
      <c r="O777" s="54" t="e">
        <f>VLOOKUP(I777,клиенты!B$419:$H772,5,FALSE)</f>
        <v>#N/A</v>
      </c>
      <c r="P777" t="e">
        <f t="shared" si="55"/>
        <v>#N/A</v>
      </c>
      <c r="Q777" s="72" t="str">
        <f>VLOOKUP(I777,клиенты!$B$3:$J$419,7,FALSE)</f>
        <v>Беларусь</v>
      </c>
    </row>
    <row r="778" spans="2:17" ht="16.5" thickTop="1" thickBot="1" x14ac:dyDescent="0.3">
      <c r="B778" s="43">
        <v>789</v>
      </c>
      <c r="C778" s="20">
        <v>408</v>
      </c>
      <c r="D778" s="20">
        <v>60</v>
      </c>
      <c r="E778" s="20">
        <v>4</v>
      </c>
      <c r="F778" s="20">
        <v>240</v>
      </c>
      <c r="G778" s="51">
        <v>45299</v>
      </c>
      <c r="H778" s="20" t="s">
        <v>15</v>
      </c>
      <c r="I778" s="20">
        <v>486</v>
      </c>
      <c r="J778" s="38" t="str">
        <f>VLOOKUP(C778,товар!$B$3:$D$435,2,FALSE)</f>
        <v>Йогурт</v>
      </c>
      <c r="K778" s="112">
        <f t="shared" si="54"/>
        <v>271.45454545454544</v>
      </c>
      <c r="L778" s="40">
        <f t="shared" si="56"/>
        <v>-0.77896851975887471</v>
      </c>
      <c r="M778" s="39" t="str">
        <f>VLOOKUP(C778,товар!$B$3:$D$435,3,FALSE)</f>
        <v>Эрманн</v>
      </c>
      <c r="N778" s="67">
        <f t="shared" si="57"/>
        <v>258.4736842105263</v>
      </c>
      <c r="O778" s="54" t="e">
        <f>VLOOKUP(I778,клиенты!B$419:$H773,5,FALSE)</f>
        <v>#N/A</v>
      </c>
      <c r="P778" t="e">
        <f t="shared" si="55"/>
        <v>#N/A</v>
      </c>
      <c r="Q778" s="72" t="str">
        <f>VLOOKUP(I778,клиенты!$B$3:$J$419,7,FALSE)</f>
        <v>Узбекистан</v>
      </c>
    </row>
    <row r="779" spans="2:17" ht="16.5" thickTop="1" thickBot="1" x14ac:dyDescent="0.3">
      <c r="B779" s="44">
        <v>790</v>
      </c>
      <c r="C779" s="22">
        <v>249</v>
      </c>
      <c r="D779" s="22">
        <v>125</v>
      </c>
      <c r="E779" s="22">
        <v>5</v>
      </c>
      <c r="F779" s="22">
        <v>625</v>
      </c>
      <c r="G779" s="52">
        <v>45322</v>
      </c>
      <c r="H779" s="22" t="s">
        <v>11</v>
      </c>
      <c r="I779" s="22">
        <v>71</v>
      </c>
      <c r="J779" s="37" t="str">
        <f>VLOOKUP(C779,товар!$B$3:$D$435,2,FALSE)</f>
        <v>Чай</v>
      </c>
      <c r="K779" s="112">
        <f t="shared" si="54"/>
        <v>284.78571428571428</v>
      </c>
      <c r="L779" s="40">
        <f t="shared" si="56"/>
        <v>-0.56107348883872588</v>
      </c>
      <c r="M779" s="33" t="str">
        <f>VLOOKUP(C779,товар!$B$3:$D$435,3,FALSE)</f>
        <v>Lipton</v>
      </c>
      <c r="N779" s="67">
        <f t="shared" si="57"/>
        <v>267.22222222222223</v>
      </c>
      <c r="O779" s="54" t="e">
        <f>VLOOKUP(I779,клиенты!B$419:$H774,5,FALSE)</f>
        <v>#N/A</v>
      </c>
      <c r="P779" t="e">
        <f t="shared" si="55"/>
        <v>#N/A</v>
      </c>
      <c r="Q779" s="72" t="str">
        <f>VLOOKUP(I779,клиенты!$B$3:$J$419,7,FALSE)</f>
        <v>Узбекистан</v>
      </c>
    </row>
    <row r="780" spans="2:17" ht="16.5" thickTop="1" thickBot="1" x14ac:dyDescent="0.3">
      <c r="B780" s="43">
        <v>791</v>
      </c>
      <c r="C780" s="20">
        <v>241</v>
      </c>
      <c r="D780" s="20">
        <v>490</v>
      </c>
      <c r="E780" s="20">
        <v>1</v>
      </c>
      <c r="F780" s="20">
        <v>490</v>
      </c>
      <c r="G780" s="51">
        <v>45271</v>
      </c>
      <c r="H780" s="20" t="s">
        <v>15</v>
      </c>
      <c r="I780" s="20">
        <v>299</v>
      </c>
      <c r="J780" s="38" t="str">
        <f>VLOOKUP(C780,товар!$B$3:$D$435,2,FALSE)</f>
        <v>Колбаса</v>
      </c>
      <c r="K780" s="112">
        <f t="shared" si="54"/>
        <v>349.5</v>
      </c>
      <c r="L780" s="40">
        <f t="shared" si="56"/>
        <v>0.40200286123032902</v>
      </c>
      <c r="M780" s="39" t="str">
        <f>VLOOKUP(C780,товар!$B$3:$D$435,3,FALSE)</f>
        <v>Окраина</v>
      </c>
      <c r="N780" s="67">
        <f t="shared" si="57"/>
        <v>273.58333333333331</v>
      </c>
      <c r="O780" s="54" t="e">
        <f>VLOOKUP(I780,клиенты!B$419:$H775,5,FALSE)</f>
        <v>#N/A</v>
      </c>
      <c r="P780" t="e">
        <f t="shared" si="55"/>
        <v>#N/A</v>
      </c>
      <c r="Q780" s="72" t="str">
        <f>VLOOKUP(I780,клиенты!$B$3:$J$419,7,FALSE)</f>
        <v>Узбекистан</v>
      </c>
    </row>
    <row r="781" spans="2:17" ht="16.5" thickTop="1" thickBot="1" x14ac:dyDescent="0.3">
      <c r="B781" s="44">
        <v>792</v>
      </c>
      <c r="C781" s="22">
        <v>202</v>
      </c>
      <c r="D781" s="22">
        <v>298</v>
      </c>
      <c r="E781" s="22">
        <v>4</v>
      </c>
      <c r="F781" s="22">
        <v>1192</v>
      </c>
      <c r="G781" s="52">
        <v>44979</v>
      </c>
      <c r="H781" s="22" t="s">
        <v>24</v>
      </c>
      <c r="I781" s="22">
        <v>265</v>
      </c>
      <c r="J781" s="37" t="str">
        <f>VLOOKUP(C781,товар!$B$3:$D$435,2,FALSE)</f>
        <v>Овощи</v>
      </c>
      <c r="K781" s="112">
        <f t="shared" si="54"/>
        <v>235.77777777777777</v>
      </c>
      <c r="L781" s="40">
        <f t="shared" si="56"/>
        <v>0.26390197926484449</v>
      </c>
      <c r="M781" s="33" t="str">
        <f>VLOOKUP(C781,товар!$B$3:$D$435,3,FALSE)</f>
        <v>Овощной ряд</v>
      </c>
      <c r="N781" s="67">
        <f t="shared" si="57"/>
        <v>303.8235294117647</v>
      </c>
      <c r="O781" s="54" t="e">
        <f>VLOOKUP(I781,клиенты!B$419:$H776,5,FALSE)</f>
        <v>#N/A</v>
      </c>
      <c r="P781" t="e">
        <f t="shared" si="55"/>
        <v>#N/A</v>
      </c>
      <c r="Q781" s="72" t="str">
        <f>VLOOKUP(I781,клиенты!$B$3:$J$419,7,FALSE)</f>
        <v>Украина</v>
      </c>
    </row>
    <row r="782" spans="2:17" ht="16.5" thickTop="1" thickBot="1" x14ac:dyDescent="0.3">
      <c r="B782" s="43">
        <v>793</v>
      </c>
      <c r="C782" s="20">
        <v>376</v>
      </c>
      <c r="D782" s="20">
        <v>441</v>
      </c>
      <c r="E782" s="20">
        <v>2</v>
      </c>
      <c r="F782" s="20">
        <v>882</v>
      </c>
      <c r="G782" s="51">
        <v>45364</v>
      </c>
      <c r="H782" s="20" t="s">
        <v>25</v>
      </c>
      <c r="I782" s="20">
        <v>272</v>
      </c>
      <c r="J782" s="38" t="str">
        <f>VLOOKUP(C782,товар!$B$3:$D$435,2,FALSE)</f>
        <v>Конфеты</v>
      </c>
      <c r="K782" s="112">
        <f t="shared" si="54"/>
        <v>245.45454545454547</v>
      </c>
      <c r="L782" s="40">
        <f t="shared" si="56"/>
        <v>0.79666666666666663</v>
      </c>
      <c r="M782" s="39" t="str">
        <f>VLOOKUP(C782,товар!$B$3:$D$435,3,FALSE)</f>
        <v>Красный Октябрь</v>
      </c>
      <c r="N782" s="67">
        <f t="shared" si="57"/>
        <v>273.625</v>
      </c>
      <c r="O782" s="54" t="e">
        <f>VLOOKUP(I782,клиенты!B$419:$H777,5,FALSE)</f>
        <v>#N/A</v>
      </c>
      <c r="P782" t="e">
        <f t="shared" si="55"/>
        <v>#N/A</v>
      </c>
      <c r="Q782" s="72" t="str">
        <f>VLOOKUP(I782,клиенты!$B$3:$J$419,7,FALSE)</f>
        <v>Россия</v>
      </c>
    </row>
    <row r="783" spans="2:17" ht="16.5" thickTop="1" thickBot="1" x14ac:dyDescent="0.3">
      <c r="B783" s="44">
        <v>794</v>
      </c>
      <c r="C783" s="22">
        <v>371</v>
      </c>
      <c r="D783" s="22">
        <v>126</v>
      </c>
      <c r="E783" s="22">
        <v>5</v>
      </c>
      <c r="F783" s="22">
        <v>630</v>
      </c>
      <c r="G783" s="52">
        <v>45230</v>
      </c>
      <c r="H783" s="22" t="s">
        <v>13</v>
      </c>
      <c r="I783" s="22">
        <v>371</v>
      </c>
      <c r="J783" s="37" t="str">
        <f>VLOOKUP(C783,товар!$B$3:$D$435,2,FALSE)</f>
        <v>Сахар</v>
      </c>
      <c r="K783" s="112">
        <f t="shared" si="54"/>
        <v>219.7</v>
      </c>
      <c r="L783" s="40">
        <f t="shared" si="56"/>
        <v>-0.4264906690942194</v>
      </c>
      <c r="M783" s="33" t="str">
        <f>VLOOKUP(C783,товар!$B$3:$D$435,3,FALSE)</f>
        <v>Русский сахар</v>
      </c>
      <c r="N783" s="67">
        <f t="shared" si="57"/>
        <v>293.41176470588238</v>
      </c>
      <c r="O783" s="54" t="e">
        <f>VLOOKUP(I783,клиенты!B$419:$H778,5,FALSE)</f>
        <v>#N/A</v>
      </c>
      <c r="P783" t="e">
        <f t="shared" si="55"/>
        <v>#N/A</v>
      </c>
      <c r="Q783" s="72" t="str">
        <f>VLOOKUP(I783,клиенты!$B$3:$J$419,7,FALSE)</f>
        <v>Беларусь</v>
      </c>
    </row>
    <row r="784" spans="2:17" ht="16.5" thickTop="1" thickBot="1" x14ac:dyDescent="0.3">
      <c r="B784" s="43">
        <v>795</v>
      </c>
      <c r="C784" s="20">
        <v>308</v>
      </c>
      <c r="D784" s="20">
        <v>416</v>
      </c>
      <c r="E784" s="20">
        <v>4</v>
      </c>
      <c r="F784" s="20">
        <v>1664</v>
      </c>
      <c r="G784" s="51">
        <v>45217</v>
      </c>
      <c r="H784" s="20" t="s">
        <v>14</v>
      </c>
      <c r="I784" s="20">
        <v>360</v>
      </c>
      <c r="J784" s="38" t="str">
        <f>VLOOKUP(C784,товар!$B$3:$D$435,2,FALSE)</f>
        <v>Конфеты</v>
      </c>
      <c r="K784" s="112">
        <f t="shared" si="54"/>
        <v>298</v>
      </c>
      <c r="L784" s="40">
        <f t="shared" si="56"/>
        <v>0.39597315436241609</v>
      </c>
      <c r="M784" s="39" t="str">
        <f>VLOOKUP(C784,товар!$B$3:$D$435,3,FALSE)</f>
        <v>Бабаевский</v>
      </c>
      <c r="N784" s="67">
        <f t="shared" si="57"/>
        <v>250.25925925925927</v>
      </c>
      <c r="O784" s="54" t="e">
        <f>VLOOKUP(I784,клиенты!B$419:$H779,5,FALSE)</f>
        <v>#N/A</v>
      </c>
      <c r="P784" t="e">
        <f t="shared" si="55"/>
        <v>#N/A</v>
      </c>
      <c r="Q784" s="72" t="str">
        <f>VLOOKUP(I784,клиенты!$B$3:$J$419,7,FALSE)</f>
        <v>Россия</v>
      </c>
    </row>
    <row r="785" spans="2:17" ht="16.5" thickTop="1" thickBot="1" x14ac:dyDescent="0.3">
      <c r="B785" s="44">
        <v>796</v>
      </c>
      <c r="C785" s="22">
        <v>146</v>
      </c>
      <c r="D785" s="22">
        <v>387</v>
      </c>
      <c r="E785" s="22">
        <v>4</v>
      </c>
      <c r="F785" s="22">
        <v>1548</v>
      </c>
      <c r="G785" s="52">
        <v>45027</v>
      </c>
      <c r="H785" s="22" t="s">
        <v>10</v>
      </c>
      <c r="I785" s="22">
        <v>368</v>
      </c>
      <c r="J785" s="37" t="str">
        <f>VLOOKUP(C785,товар!$B$3:$D$435,2,FALSE)</f>
        <v>Сок</v>
      </c>
      <c r="K785" s="112">
        <f t="shared" si="54"/>
        <v>305.61538461538464</v>
      </c>
      <c r="L785" s="40">
        <f t="shared" si="56"/>
        <v>0.26629750818021636</v>
      </c>
      <c r="M785" s="33" t="str">
        <f>VLOOKUP(C785,товар!$B$3:$D$435,3,FALSE)</f>
        <v>Добрый</v>
      </c>
      <c r="N785" s="67">
        <f t="shared" si="57"/>
        <v>242.81818181818181</v>
      </c>
      <c r="O785" s="54" t="e">
        <f>VLOOKUP(I785,клиенты!B$419:$H780,5,FALSE)</f>
        <v>#N/A</v>
      </c>
      <c r="P785" t="e">
        <f t="shared" si="55"/>
        <v>#N/A</v>
      </c>
      <c r="Q785" s="72" t="str">
        <f>VLOOKUP(I785,клиенты!$B$3:$J$419,7,FALSE)</f>
        <v>Россия</v>
      </c>
    </row>
    <row r="786" spans="2:17" ht="16.5" thickTop="1" thickBot="1" x14ac:dyDescent="0.3">
      <c r="B786" s="43">
        <v>797</v>
      </c>
      <c r="C786" s="20">
        <v>77</v>
      </c>
      <c r="D786" s="20">
        <v>151</v>
      </c>
      <c r="E786" s="20">
        <v>2</v>
      </c>
      <c r="F786" s="20">
        <v>302</v>
      </c>
      <c r="G786" s="51">
        <v>45067</v>
      </c>
      <c r="H786" s="20" t="s">
        <v>27</v>
      </c>
      <c r="I786" s="20">
        <v>481</v>
      </c>
      <c r="J786" s="38" t="str">
        <f>VLOOKUP(C786,товар!$B$3:$D$435,2,FALSE)</f>
        <v>Макароны</v>
      </c>
      <c r="K786" s="112">
        <f t="shared" si="54"/>
        <v>228.4375</v>
      </c>
      <c r="L786" s="40">
        <f t="shared" si="56"/>
        <v>-0.33898768809849522</v>
      </c>
      <c r="M786" s="39" t="str">
        <f>VLOOKUP(C786,товар!$B$3:$D$435,3,FALSE)</f>
        <v>Паста Зара</v>
      </c>
      <c r="N786" s="67">
        <f t="shared" si="57"/>
        <v>276.67567567567568</v>
      </c>
      <c r="O786" s="54" t="e">
        <f>VLOOKUP(I786,клиенты!B$419:$H781,5,FALSE)</f>
        <v>#N/A</v>
      </c>
      <c r="P786" t="e">
        <f t="shared" si="55"/>
        <v>#N/A</v>
      </c>
      <c r="Q786" s="72" t="str">
        <f>VLOOKUP(I786,клиенты!$B$3:$J$419,7,FALSE)</f>
        <v>Россия</v>
      </c>
    </row>
    <row r="787" spans="2:17" ht="16.5" thickTop="1" thickBot="1" x14ac:dyDescent="0.3">
      <c r="B787" s="44">
        <v>798</v>
      </c>
      <c r="C787" s="22">
        <v>407</v>
      </c>
      <c r="D787" s="22">
        <v>157</v>
      </c>
      <c r="E787" s="22">
        <v>3</v>
      </c>
      <c r="F787" s="22">
        <v>471</v>
      </c>
      <c r="G787" s="52">
        <v>45275</v>
      </c>
      <c r="H787" s="22" t="s">
        <v>9</v>
      </c>
      <c r="I787" s="22">
        <v>354</v>
      </c>
      <c r="J787" s="37" t="str">
        <f>VLOOKUP(C787,товар!$B$3:$D$435,2,FALSE)</f>
        <v>Конфеты</v>
      </c>
      <c r="K787" s="112">
        <f t="shared" si="54"/>
        <v>201.54545454545453</v>
      </c>
      <c r="L787" s="40">
        <f t="shared" si="56"/>
        <v>-0.22101939557961203</v>
      </c>
      <c r="M787" s="33" t="str">
        <f>VLOOKUP(C787,товар!$B$3:$D$435,3,FALSE)</f>
        <v>Славянка</v>
      </c>
      <c r="N787" s="67">
        <f t="shared" si="57"/>
        <v>268</v>
      </c>
      <c r="O787" s="54" t="e">
        <f>VLOOKUP(I787,клиенты!B$419:$H782,5,FALSE)</f>
        <v>#N/A</v>
      </c>
      <c r="P787" t="e">
        <f t="shared" si="55"/>
        <v>#N/A</v>
      </c>
      <c r="Q787" s="72" t="str">
        <f>VLOOKUP(I787,клиенты!$B$3:$J$419,7,FALSE)</f>
        <v>Россия</v>
      </c>
    </row>
    <row r="788" spans="2:17" ht="16.5" thickTop="1" thickBot="1" x14ac:dyDescent="0.3">
      <c r="B788" s="43">
        <v>799</v>
      </c>
      <c r="C788" s="20">
        <v>357</v>
      </c>
      <c r="D788" s="20">
        <v>55</v>
      </c>
      <c r="E788" s="20">
        <v>5</v>
      </c>
      <c r="F788" s="20">
        <v>275</v>
      </c>
      <c r="G788" s="51">
        <v>45302</v>
      </c>
      <c r="H788" s="20" t="s">
        <v>24</v>
      </c>
      <c r="I788" s="20">
        <v>8</v>
      </c>
      <c r="J788" s="38" t="str">
        <f>VLOOKUP(C788,товар!$B$3:$D$435,2,FALSE)</f>
        <v>Мясо</v>
      </c>
      <c r="K788" s="112">
        <f t="shared" si="54"/>
        <v>285.21428571428572</v>
      </c>
      <c r="L788" s="40">
        <f t="shared" si="56"/>
        <v>-0.80716253443526176</v>
      </c>
      <c r="M788" s="39" t="str">
        <f>VLOOKUP(C788,товар!$B$3:$D$435,3,FALSE)</f>
        <v>Снежана</v>
      </c>
      <c r="N788" s="67">
        <f t="shared" si="57"/>
        <v>272.35294117647061</v>
      </c>
      <c r="O788" s="54" t="e">
        <f>VLOOKUP(I788,клиенты!B$419:$H783,5,FALSE)</f>
        <v>#N/A</v>
      </c>
      <c r="P788" t="e">
        <f t="shared" si="55"/>
        <v>#N/A</v>
      </c>
      <c r="Q788" s="72" t="str">
        <f>VLOOKUP(I788,клиенты!$B$3:$J$419,7,FALSE)</f>
        <v>Таджикистан</v>
      </c>
    </row>
    <row r="789" spans="2:17" ht="16.5" thickTop="1" thickBot="1" x14ac:dyDescent="0.3">
      <c r="B789" s="44">
        <v>800</v>
      </c>
      <c r="C789" s="22">
        <v>409</v>
      </c>
      <c r="D789" s="22">
        <v>235</v>
      </c>
      <c r="E789" s="22">
        <v>5</v>
      </c>
      <c r="F789" s="22">
        <v>1175</v>
      </c>
      <c r="G789" s="52">
        <v>44960</v>
      </c>
      <c r="H789" s="22" t="s">
        <v>16</v>
      </c>
      <c r="I789" s="22">
        <v>1</v>
      </c>
      <c r="J789" s="37" t="str">
        <f>VLOOKUP(C789,товар!$B$3:$D$435,2,FALSE)</f>
        <v>Фрукты</v>
      </c>
      <c r="K789" s="112">
        <f t="shared" si="54"/>
        <v>299.125</v>
      </c>
      <c r="L789" s="40">
        <f t="shared" si="56"/>
        <v>-0.21437526117843708</v>
      </c>
      <c r="M789" s="33" t="str">
        <f>VLOOKUP(C789,товар!$B$3:$D$435,3,FALSE)</f>
        <v>Фруктовый Рай</v>
      </c>
      <c r="N789" s="67">
        <f t="shared" si="57"/>
        <v>258.30769230769232</v>
      </c>
      <c r="O789" s="54" t="e">
        <f>VLOOKUP(I789,клиенты!B$419:$H784,5,FALSE)</f>
        <v>#N/A</v>
      </c>
      <c r="P789" t="e">
        <f t="shared" si="55"/>
        <v>#N/A</v>
      </c>
      <c r="Q789" s="72" t="str">
        <f>VLOOKUP(I789,клиенты!$B$3:$J$419,7,FALSE)</f>
        <v>Таджикистан</v>
      </c>
    </row>
    <row r="790" spans="2:17" ht="16.5" thickTop="1" thickBot="1" x14ac:dyDescent="0.3">
      <c r="B790" s="43">
        <v>801</v>
      </c>
      <c r="C790" s="20">
        <v>148</v>
      </c>
      <c r="D790" s="20">
        <v>474</v>
      </c>
      <c r="E790" s="20">
        <v>4</v>
      </c>
      <c r="F790" s="20">
        <v>1896</v>
      </c>
      <c r="G790" s="51">
        <v>45074</v>
      </c>
      <c r="H790" s="20" t="s">
        <v>19</v>
      </c>
      <c r="I790" s="20">
        <v>333</v>
      </c>
      <c r="J790" s="38" t="str">
        <f>VLOOKUP(C790,товар!$B$3:$D$435,2,FALSE)</f>
        <v>Сок</v>
      </c>
      <c r="K790" s="112">
        <f t="shared" si="54"/>
        <v>203.25</v>
      </c>
      <c r="L790" s="40">
        <f t="shared" si="56"/>
        <v>1.3321033210332103</v>
      </c>
      <c r="M790" s="39" t="str">
        <f>VLOOKUP(C790,товар!$B$3:$D$435,3,FALSE)</f>
        <v>Фруктовый сад</v>
      </c>
      <c r="N790" s="67">
        <f t="shared" si="57"/>
        <v>281.96875</v>
      </c>
      <c r="O790" s="54" t="e">
        <f>VLOOKUP(I790,клиенты!B$419:$H785,5,FALSE)</f>
        <v>#N/A</v>
      </c>
      <c r="P790" t="e">
        <f t="shared" si="55"/>
        <v>#N/A</v>
      </c>
      <c r="Q790" s="72" t="str">
        <f>VLOOKUP(I790,клиенты!$B$3:$J$419,7,FALSE)</f>
        <v>Таджикистан</v>
      </c>
    </row>
    <row r="791" spans="2:17" ht="16.5" thickTop="1" thickBot="1" x14ac:dyDescent="0.3">
      <c r="B791" s="44">
        <v>802</v>
      </c>
      <c r="C791" s="22">
        <v>63</v>
      </c>
      <c r="D791" s="22">
        <v>479</v>
      </c>
      <c r="E791" s="22">
        <v>4</v>
      </c>
      <c r="F791" s="22">
        <v>1916</v>
      </c>
      <c r="G791" s="52">
        <v>45235</v>
      </c>
      <c r="H791" s="22" t="s">
        <v>11</v>
      </c>
      <c r="I791" s="22">
        <v>396</v>
      </c>
      <c r="J791" s="37" t="str">
        <f>VLOOKUP(C791,товар!$B$3:$D$435,2,FALSE)</f>
        <v>Рыба</v>
      </c>
      <c r="K791" s="112">
        <f t="shared" si="54"/>
        <v>165.57142857142858</v>
      </c>
      <c r="L791" s="40">
        <f t="shared" si="56"/>
        <v>1.8930112165660051</v>
      </c>
      <c r="M791" s="33" t="str">
        <f>VLOOKUP(C791,товар!$B$3:$D$435,3,FALSE)</f>
        <v>Балтийский берег</v>
      </c>
      <c r="N791" s="67">
        <f t="shared" si="57"/>
        <v>289.88888888888891</v>
      </c>
      <c r="O791" s="54" t="e">
        <f>VLOOKUP(I791,клиенты!B$419:$H786,5,FALSE)</f>
        <v>#N/A</v>
      </c>
      <c r="P791" t="e">
        <f t="shared" si="55"/>
        <v>#N/A</v>
      </c>
      <c r="Q791" s="72" t="str">
        <f>VLOOKUP(I791,клиенты!$B$3:$J$419,7,FALSE)</f>
        <v>Беларусь</v>
      </c>
    </row>
    <row r="792" spans="2:17" ht="16.5" thickTop="1" thickBot="1" x14ac:dyDescent="0.3">
      <c r="B792" s="43">
        <v>803</v>
      </c>
      <c r="C792" s="20">
        <v>410</v>
      </c>
      <c r="D792" s="20">
        <v>320</v>
      </c>
      <c r="E792" s="20">
        <v>4</v>
      </c>
      <c r="F792" s="20">
        <v>1280</v>
      </c>
      <c r="G792" s="51">
        <v>45045</v>
      </c>
      <c r="H792" s="20" t="s">
        <v>16</v>
      </c>
      <c r="I792" s="20">
        <v>401</v>
      </c>
      <c r="J792" s="38" t="str">
        <f>VLOOKUP(C792,товар!$B$3:$D$435,2,FALSE)</f>
        <v>Чипсы</v>
      </c>
      <c r="K792" s="112">
        <f t="shared" si="54"/>
        <v>257.89999999999998</v>
      </c>
      <c r="L792" s="40">
        <f t="shared" si="56"/>
        <v>0.24079100426521927</v>
      </c>
      <c r="M792" s="39" t="str">
        <f>VLOOKUP(C792,товар!$B$3:$D$435,3,FALSE)</f>
        <v>Lay's</v>
      </c>
      <c r="N792" s="67">
        <f t="shared" si="57"/>
        <v>320.57142857142856</v>
      </c>
      <c r="O792" s="54" t="e">
        <f>VLOOKUP(I792,клиенты!B$419:$H787,5,FALSE)</f>
        <v>#N/A</v>
      </c>
      <c r="P792" t="e">
        <f t="shared" si="55"/>
        <v>#N/A</v>
      </c>
      <c r="Q792" s="72" t="str">
        <f>VLOOKUP(I792,клиенты!$B$3:$J$419,7,FALSE)</f>
        <v>Россия</v>
      </c>
    </row>
    <row r="793" spans="2:17" ht="16.5" thickTop="1" thickBot="1" x14ac:dyDescent="0.3">
      <c r="B793" s="44">
        <v>804</v>
      </c>
      <c r="C793" s="22">
        <v>223</v>
      </c>
      <c r="D793" s="22">
        <v>477</v>
      </c>
      <c r="E793" s="22">
        <v>4</v>
      </c>
      <c r="F793" s="22">
        <v>1908</v>
      </c>
      <c r="G793" s="52">
        <v>45064</v>
      </c>
      <c r="H793" s="22" t="s">
        <v>15</v>
      </c>
      <c r="I793" s="22">
        <v>121</v>
      </c>
      <c r="J793" s="37" t="str">
        <f>VLOOKUP(C793,товар!$B$3:$D$435,2,FALSE)</f>
        <v>Чай</v>
      </c>
      <c r="K793" s="112">
        <f t="shared" si="54"/>
        <v>254.46153846153845</v>
      </c>
      <c r="L793" s="40">
        <f t="shared" si="56"/>
        <v>0.87454655380894808</v>
      </c>
      <c r="M793" s="33" t="str">
        <f>VLOOKUP(C793,товар!$B$3:$D$435,3,FALSE)</f>
        <v>Greenfield</v>
      </c>
      <c r="N793" s="67">
        <f t="shared" si="57"/>
        <v>301.25</v>
      </c>
      <c r="O793" s="54" t="e">
        <f>VLOOKUP(I793,клиенты!B$419:$H788,5,FALSE)</f>
        <v>#N/A</v>
      </c>
      <c r="P793" t="e">
        <f t="shared" si="55"/>
        <v>#N/A</v>
      </c>
      <c r="Q793" s="72" t="str">
        <f>VLOOKUP(I793,клиенты!$B$3:$J$419,7,FALSE)</f>
        <v>Россия</v>
      </c>
    </row>
    <row r="794" spans="2:17" ht="16.5" thickTop="1" thickBot="1" x14ac:dyDescent="0.3">
      <c r="B794" s="43">
        <v>805</v>
      </c>
      <c r="C794" s="20">
        <v>35</v>
      </c>
      <c r="D794" s="20">
        <v>277</v>
      </c>
      <c r="E794" s="20">
        <v>4</v>
      </c>
      <c r="F794" s="20">
        <v>1108</v>
      </c>
      <c r="G794" s="51">
        <v>45422</v>
      </c>
      <c r="H794" s="20" t="s">
        <v>10</v>
      </c>
      <c r="I794" s="20">
        <v>108</v>
      </c>
      <c r="J794" s="38" t="str">
        <f>VLOOKUP(C794,товар!$B$3:$D$435,2,FALSE)</f>
        <v>Крупа</v>
      </c>
      <c r="K794" s="112">
        <f t="shared" si="54"/>
        <v>264.8</v>
      </c>
      <c r="L794" s="40">
        <f t="shared" si="56"/>
        <v>4.6072507552870068E-2</v>
      </c>
      <c r="M794" s="39" t="str">
        <f>VLOOKUP(C794,товар!$B$3:$D$435,3,FALSE)</f>
        <v>Мистраль</v>
      </c>
      <c r="N794" s="67">
        <f t="shared" si="57"/>
        <v>250.30769230769232</v>
      </c>
      <c r="O794" s="54" t="e">
        <f>VLOOKUP(I794,клиенты!B$419:$H789,5,FALSE)</f>
        <v>#N/A</v>
      </c>
      <c r="P794" t="e">
        <f t="shared" si="55"/>
        <v>#N/A</v>
      </c>
      <c r="Q794" s="72" t="str">
        <f>VLOOKUP(I794,клиенты!$B$3:$J$419,7,FALSE)</f>
        <v>Узбекистан</v>
      </c>
    </row>
    <row r="795" spans="2:17" ht="16.5" thickTop="1" thickBot="1" x14ac:dyDescent="0.3">
      <c r="B795" s="44">
        <v>806</v>
      </c>
      <c r="C795" s="22">
        <v>398</v>
      </c>
      <c r="D795" s="22">
        <v>127</v>
      </c>
      <c r="E795" s="22">
        <v>5</v>
      </c>
      <c r="F795" s="22">
        <v>635</v>
      </c>
      <c r="G795" s="52">
        <v>45253</v>
      </c>
      <c r="H795" s="22" t="s">
        <v>15</v>
      </c>
      <c r="I795" s="22">
        <v>191</v>
      </c>
      <c r="J795" s="37" t="str">
        <f>VLOOKUP(C795,товар!$B$3:$D$435,2,FALSE)</f>
        <v>Сок</v>
      </c>
      <c r="K795" s="112">
        <f t="shared" si="54"/>
        <v>198</v>
      </c>
      <c r="L795" s="40">
        <f t="shared" si="56"/>
        <v>-0.35858585858585856</v>
      </c>
      <c r="M795" s="33" t="str">
        <f>VLOOKUP(C795,товар!$B$3:$D$435,3,FALSE)</f>
        <v>Фруктовый сад</v>
      </c>
      <c r="N795" s="67">
        <f t="shared" si="57"/>
        <v>281.96875</v>
      </c>
      <c r="O795" s="54" t="e">
        <f>VLOOKUP(I795,клиенты!B$419:$H790,5,FALSE)</f>
        <v>#N/A</v>
      </c>
      <c r="P795" t="e">
        <f t="shared" si="55"/>
        <v>#N/A</v>
      </c>
      <c r="Q795" s="72" t="str">
        <f>VLOOKUP(I795,клиенты!$B$3:$J$419,7,FALSE)</f>
        <v>Россия</v>
      </c>
    </row>
    <row r="796" spans="2:17" ht="16.5" thickTop="1" thickBot="1" x14ac:dyDescent="0.3">
      <c r="B796" s="43">
        <v>807</v>
      </c>
      <c r="C796" s="20">
        <v>132</v>
      </c>
      <c r="D796" s="20">
        <v>154</v>
      </c>
      <c r="E796" s="20">
        <v>3</v>
      </c>
      <c r="F796" s="20">
        <v>462</v>
      </c>
      <c r="G796" s="51">
        <v>45294</v>
      </c>
      <c r="H796" s="20" t="s">
        <v>19</v>
      </c>
      <c r="I796" s="20">
        <v>443</v>
      </c>
      <c r="J796" s="38" t="str">
        <f>VLOOKUP(C796,товар!$B$3:$D$435,2,FALSE)</f>
        <v>Рыба</v>
      </c>
      <c r="K796" s="112">
        <f t="shared" si="54"/>
        <v>258</v>
      </c>
      <c r="L796" s="40">
        <f t="shared" si="56"/>
        <v>-0.4031007751937985</v>
      </c>
      <c r="M796" s="39" t="str">
        <f>VLOOKUP(C796,товар!$B$3:$D$435,3,FALSE)</f>
        <v>Меридиан</v>
      </c>
      <c r="N796" s="67">
        <f t="shared" si="57"/>
        <v>260.64705882352939</v>
      </c>
      <c r="O796" s="54" t="e">
        <f>VLOOKUP(I796,клиенты!B$419:$H791,5,FALSE)</f>
        <v>#N/A</v>
      </c>
      <c r="P796" t="e">
        <f t="shared" si="55"/>
        <v>#N/A</v>
      </c>
      <c r="Q796" s="72" t="str">
        <f>VLOOKUP(I796,клиенты!$B$3:$J$419,7,FALSE)</f>
        <v>Украина</v>
      </c>
    </row>
    <row r="797" spans="2:17" ht="16.5" thickTop="1" thickBot="1" x14ac:dyDescent="0.3">
      <c r="B797" s="44">
        <v>808</v>
      </c>
      <c r="C797" s="22">
        <v>415</v>
      </c>
      <c r="D797" s="22">
        <v>84</v>
      </c>
      <c r="E797" s="22">
        <v>5</v>
      </c>
      <c r="F797" s="22">
        <v>420</v>
      </c>
      <c r="G797" s="52">
        <v>45156</v>
      </c>
      <c r="H797" s="22" t="s">
        <v>26</v>
      </c>
      <c r="I797" s="22">
        <v>191</v>
      </c>
      <c r="J797" s="37" t="str">
        <f>VLOOKUP(C797,товар!$B$3:$D$435,2,FALSE)</f>
        <v>Чипсы</v>
      </c>
      <c r="K797" s="112">
        <f t="shared" si="54"/>
        <v>271.7</v>
      </c>
      <c r="L797" s="40">
        <f t="shared" si="56"/>
        <v>-0.69083548030916453</v>
      </c>
      <c r="M797" s="33" t="str">
        <f>VLOOKUP(C797,товар!$B$3:$D$435,3,FALSE)</f>
        <v>Pringles</v>
      </c>
      <c r="N797" s="67">
        <f t="shared" si="57"/>
        <v>280.23809523809524</v>
      </c>
      <c r="O797" s="54" t="e">
        <f>VLOOKUP(I797,клиенты!B$419:$H792,5,FALSE)</f>
        <v>#N/A</v>
      </c>
      <c r="P797" t="e">
        <f t="shared" si="55"/>
        <v>#N/A</v>
      </c>
      <c r="Q797" s="72" t="str">
        <f>VLOOKUP(I797,клиенты!$B$3:$J$419,7,FALSE)</f>
        <v>Россия</v>
      </c>
    </row>
    <row r="798" spans="2:17" ht="16.5" thickTop="1" thickBot="1" x14ac:dyDescent="0.3">
      <c r="B798" s="43">
        <v>809</v>
      </c>
      <c r="C798" s="20">
        <v>384</v>
      </c>
      <c r="D798" s="20">
        <v>423</v>
      </c>
      <c r="E798" s="20">
        <v>5</v>
      </c>
      <c r="F798" s="20">
        <v>2115</v>
      </c>
      <c r="G798" s="51">
        <v>45346</v>
      </c>
      <c r="H798" s="20" t="s">
        <v>25</v>
      </c>
      <c r="I798" s="20">
        <v>249</v>
      </c>
      <c r="J798" s="38" t="str">
        <f>VLOOKUP(C798,товар!$B$3:$D$435,2,FALSE)</f>
        <v>Сахар</v>
      </c>
      <c r="K798" s="112">
        <f t="shared" si="54"/>
        <v>323.66666666666669</v>
      </c>
      <c r="L798" s="40">
        <f t="shared" si="56"/>
        <v>0.30690010298661163</v>
      </c>
      <c r="M798" s="39" t="str">
        <f>VLOOKUP(C798,товар!$B$3:$D$435,3,FALSE)</f>
        <v>Сладов</v>
      </c>
      <c r="N798" s="67">
        <f t="shared" si="57"/>
        <v>262.15384615384613</v>
      </c>
      <c r="O798" s="54" t="e">
        <f>VLOOKUP(I798,клиенты!B$419:$H793,5,FALSE)</f>
        <v>#N/A</v>
      </c>
      <c r="P798" t="e">
        <f t="shared" si="55"/>
        <v>#N/A</v>
      </c>
      <c r="Q798" s="72" t="str">
        <f>VLOOKUP(I798,клиенты!$B$3:$J$419,7,FALSE)</f>
        <v>Таджикистан</v>
      </c>
    </row>
    <row r="799" spans="2:17" ht="16.5" thickTop="1" thickBot="1" x14ac:dyDescent="0.3">
      <c r="B799" s="44">
        <v>810</v>
      </c>
      <c r="C799" s="22">
        <v>311</v>
      </c>
      <c r="D799" s="22">
        <v>470</v>
      </c>
      <c r="E799" s="22">
        <v>2</v>
      </c>
      <c r="F799" s="22">
        <v>940</v>
      </c>
      <c r="G799" s="52">
        <v>45304</v>
      </c>
      <c r="H799" s="22" t="s">
        <v>19</v>
      </c>
      <c r="I799" s="22">
        <v>418</v>
      </c>
      <c r="J799" s="37" t="str">
        <f>VLOOKUP(C799,товар!$B$3:$D$435,2,FALSE)</f>
        <v>Макароны</v>
      </c>
      <c r="K799" s="112">
        <f t="shared" si="54"/>
        <v>309.3125</v>
      </c>
      <c r="L799" s="40">
        <f t="shared" si="56"/>
        <v>0.51949888866437655</v>
      </c>
      <c r="M799" s="33" t="str">
        <f>VLOOKUP(C799,товар!$B$3:$D$435,3,FALSE)</f>
        <v>Паста Зара</v>
      </c>
      <c r="N799" s="67">
        <f t="shared" si="57"/>
        <v>276.67567567567568</v>
      </c>
      <c r="O799" s="54" t="e">
        <f>VLOOKUP(I799,клиенты!B$419:$H794,5,FALSE)</f>
        <v>#N/A</v>
      </c>
      <c r="P799" t="e">
        <f t="shared" si="55"/>
        <v>#N/A</v>
      </c>
      <c r="Q799" s="72" t="str">
        <f>VLOOKUP(I799,клиенты!$B$3:$J$419,7,FALSE)</f>
        <v>Беларусь</v>
      </c>
    </row>
    <row r="800" spans="2:17" ht="16.5" thickTop="1" thickBot="1" x14ac:dyDescent="0.3">
      <c r="B800" s="43">
        <v>811</v>
      </c>
      <c r="C800" s="20">
        <v>328</v>
      </c>
      <c r="D800" s="20">
        <v>59</v>
      </c>
      <c r="E800" s="20">
        <v>1</v>
      </c>
      <c r="F800" s="20">
        <v>59</v>
      </c>
      <c r="G800" s="51">
        <v>44991</v>
      </c>
      <c r="H800" s="20" t="s">
        <v>22</v>
      </c>
      <c r="I800" s="20">
        <v>126</v>
      </c>
      <c r="J800" s="38" t="str">
        <f>VLOOKUP(C800,товар!$B$3:$D$435,2,FALSE)</f>
        <v>Чипсы</v>
      </c>
      <c r="K800" s="112">
        <f t="shared" si="54"/>
        <v>312.10000000000002</v>
      </c>
      <c r="L800" s="40">
        <f t="shared" si="56"/>
        <v>-0.81095802627363023</v>
      </c>
      <c r="M800" s="39" t="str">
        <f>VLOOKUP(C800,товар!$B$3:$D$435,3,FALSE)</f>
        <v>Русская картошка</v>
      </c>
      <c r="N800" s="67">
        <f t="shared" si="57"/>
        <v>241.83333333333334</v>
      </c>
      <c r="O800" s="54" t="e">
        <f>VLOOKUP(I800,клиенты!B$419:$H795,5,FALSE)</f>
        <v>#N/A</v>
      </c>
      <c r="P800" t="e">
        <f t="shared" si="55"/>
        <v>#N/A</v>
      </c>
      <c r="Q800" s="72" t="str">
        <f>VLOOKUP(I800,клиенты!$B$3:$J$419,7,FALSE)</f>
        <v>Украина</v>
      </c>
    </row>
    <row r="801" spans="2:17" ht="16.5" thickTop="1" thickBot="1" x14ac:dyDescent="0.3">
      <c r="B801" s="44">
        <v>812</v>
      </c>
      <c r="C801" s="22">
        <v>74</v>
      </c>
      <c r="D801" s="22">
        <v>332</v>
      </c>
      <c r="E801" s="22">
        <v>3</v>
      </c>
      <c r="F801" s="22">
        <v>996</v>
      </c>
      <c r="G801" s="52">
        <v>45000</v>
      </c>
      <c r="H801" s="22" t="s">
        <v>24</v>
      </c>
      <c r="I801" s="22">
        <v>497</v>
      </c>
      <c r="J801" s="37" t="str">
        <f>VLOOKUP(C801,товар!$B$3:$D$435,2,FALSE)</f>
        <v>Колбаса</v>
      </c>
      <c r="K801" s="112">
        <f t="shared" si="54"/>
        <v>271</v>
      </c>
      <c r="L801" s="40">
        <f t="shared" si="56"/>
        <v>0.22509225092250928</v>
      </c>
      <c r="M801" s="33" t="str">
        <f>VLOOKUP(C801,товар!$B$3:$D$435,3,FALSE)</f>
        <v>Черкизово</v>
      </c>
      <c r="N801" s="67">
        <f t="shared" si="57"/>
        <v>320.25</v>
      </c>
      <c r="O801" s="54" t="e">
        <f>VLOOKUP(I801,клиенты!B$419:$H796,5,FALSE)</f>
        <v>#N/A</v>
      </c>
      <c r="P801" t="e">
        <f t="shared" si="55"/>
        <v>#N/A</v>
      </c>
      <c r="Q801" s="72" t="str">
        <f>VLOOKUP(I801,клиенты!$B$3:$J$419,7,FALSE)</f>
        <v>Таджикистан</v>
      </c>
    </row>
    <row r="802" spans="2:17" ht="16.5" thickTop="1" thickBot="1" x14ac:dyDescent="0.3">
      <c r="B802" s="43">
        <v>813</v>
      </c>
      <c r="C802" s="20">
        <v>152</v>
      </c>
      <c r="D802" s="20">
        <v>94</v>
      </c>
      <c r="E802" s="20">
        <v>5</v>
      </c>
      <c r="F802" s="20">
        <v>470</v>
      </c>
      <c r="G802" s="51">
        <v>44942</v>
      </c>
      <c r="H802" s="20" t="s">
        <v>24</v>
      </c>
      <c r="I802" s="20">
        <v>332</v>
      </c>
      <c r="J802" s="38" t="str">
        <f>VLOOKUP(C802,товар!$B$3:$D$435,2,FALSE)</f>
        <v>Печенье</v>
      </c>
      <c r="K802" s="112">
        <f t="shared" si="54"/>
        <v>243.42857142857142</v>
      </c>
      <c r="L802" s="40">
        <f t="shared" si="56"/>
        <v>-0.613849765258216</v>
      </c>
      <c r="M802" s="39" t="str">
        <f>VLOOKUP(C802,товар!$B$3:$D$435,3,FALSE)</f>
        <v>Белогорье</v>
      </c>
      <c r="N802" s="67">
        <f t="shared" si="57"/>
        <v>249.5</v>
      </c>
      <c r="O802" s="54" t="e">
        <f>VLOOKUP(I802,клиенты!B$419:$H797,5,FALSE)</f>
        <v>#N/A</v>
      </c>
      <c r="P802" t="e">
        <f t="shared" si="55"/>
        <v>#N/A</v>
      </c>
      <c r="Q802" s="72" t="str">
        <f>VLOOKUP(I802,клиенты!$B$3:$J$419,7,FALSE)</f>
        <v>Таджикистан</v>
      </c>
    </row>
    <row r="803" spans="2:17" ht="16.5" thickTop="1" thickBot="1" x14ac:dyDescent="0.3">
      <c r="B803" s="44">
        <v>814</v>
      </c>
      <c r="C803" s="22">
        <v>319</v>
      </c>
      <c r="D803" s="22">
        <v>148</v>
      </c>
      <c r="E803" s="22">
        <v>1</v>
      </c>
      <c r="F803" s="22">
        <v>148</v>
      </c>
      <c r="G803" s="52">
        <v>45143</v>
      </c>
      <c r="H803" s="22" t="s">
        <v>14</v>
      </c>
      <c r="I803" s="22">
        <v>445</v>
      </c>
      <c r="J803" s="37" t="str">
        <f>VLOOKUP(C803,товар!$B$3:$D$435,2,FALSE)</f>
        <v>Йогурт</v>
      </c>
      <c r="K803" s="112">
        <f t="shared" si="54"/>
        <v>228.4</v>
      </c>
      <c r="L803" s="40">
        <f t="shared" si="56"/>
        <v>-0.35201401050788095</v>
      </c>
      <c r="M803" s="33" t="str">
        <f>VLOOKUP(C803,товар!$B$3:$D$435,3,FALSE)</f>
        <v>Эрманн</v>
      </c>
      <c r="N803" s="67">
        <f t="shared" si="57"/>
        <v>258.4736842105263</v>
      </c>
      <c r="O803" s="54" t="e">
        <f>VLOOKUP(I803,клиенты!B$419:$H798,5,FALSE)</f>
        <v>#N/A</v>
      </c>
      <c r="P803" t="e">
        <f t="shared" si="55"/>
        <v>#N/A</v>
      </c>
      <c r="Q803" s="72" t="str">
        <f>VLOOKUP(I803,клиенты!$B$3:$J$419,7,FALSE)</f>
        <v>Россия</v>
      </c>
    </row>
    <row r="804" spans="2:17" ht="16.5" thickTop="1" thickBot="1" x14ac:dyDescent="0.3">
      <c r="B804" s="43">
        <v>815</v>
      </c>
      <c r="C804" s="20">
        <v>19</v>
      </c>
      <c r="D804" s="20">
        <v>378</v>
      </c>
      <c r="E804" s="20">
        <v>2</v>
      </c>
      <c r="F804" s="20">
        <v>756</v>
      </c>
      <c r="G804" s="51">
        <v>45358</v>
      </c>
      <c r="H804" s="20" t="s">
        <v>23</v>
      </c>
      <c r="I804" s="20">
        <v>167</v>
      </c>
      <c r="J804" s="38" t="str">
        <f>VLOOKUP(C804,товар!$B$3:$D$435,2,FALSE)</f>
        <v>Мясо</v>
      </c>
      <c r="K804" s="112">
        <f t="shared" si="54"/>
        <v>239.92307692307693</v>
      </c>
      <c r="L804" s="40">
        <f t="shared" si="56"/>
        <v>0.57550496954151975</v>
      </c>
      <c r="M804" s="39" t="str">
        <f>VLOOKUP(C804,товар!$B$3:$D$435,3,FALSE)</f>
        <v>Снежана</v>
      </c>
      <c r="N804" s="67">
        <f t="shared" si="57"/>
        <v>272.35294117647061</v>
      </c>
      <c r="O804" s="54" t="e">
        <f>VLOOKUP(I804,клиенты!B$419:$H799,5,FALSE)</f>
        <v>#N/A</v>
      </c>
      <c r="P804" t="e">
        <f t="shared" si="55"/>
        <v>#N/A</v>
      </c>
      <c r="Q804" s="72" t="str">
        <f>VLOOKUP(I804,клиенты!$B$3:$J$419,7,FALSE)</f>
        <v>Россия</v>
      </c>
    </row>
    <row r="805" spans="2:17" ht="16.5" thickTop="1" thickBot="1" x14ac:dyDescent="0.3">
      <c r="B805" s="44">
        <v>816</v>
      </c>
      <c r="C805" s="22">
        <v>242</v>
      </c>
      <c r="D805" s="22">
        <v>265</v>
      </c>
      <c r="E805" s="22">
        <v>4</v>
      </c>
      <c r="F805" s="22">
        <v>1060</v>
      </c>
      <c r="G805" s="52">
        <v>44931</v>
      </c>
      <c r="H805" s="22" t="s">
        <v>27</v>
      </c>
      <c r="I805" s="22">
        <v>415</v>
      </c>
      <c r="J805" s="37" t="str">
        <f>VLOOKUP(C805,товар!$B$3:$D$435,2,FALSE)</f>
        <v>Овощи</v>
      </c>
      <c r="K805" s="112">
        <f t="shared" si="54"/>
        <v>230.375</v>
      </c>
      <c r="L805" s="40">
        <f t="shared" si="56"/>
        <v>0.15029842647856761</v>
      </c>
      <c r="M805" s="33" t="str">
        <f>VLOOKUP(C805,товар!$B$3:$D$435,3,FALSE)</f>
        <v>Овощной ряд</v>
      </c>
      <c r="N805" s="67">
        <f t="shared" si="57"/>
        <v>303.8235294117647</v>
      </c>
      <c r="O805" s="54" t="e">
        <f>VLOOKUP(I805,клиенты!B$419:$H800,5,FALSE)</f>
        <v>#N/A</v>
      </c>
      <c r="P805" t="e">
        <f t="shared" si="55"/>
        <v>#N/A</v>
      </c>
      <c r="Q805" s="72" t="str">
        <f>VLOOKUP(I805,клиенты!$B$3:$J$419,7,FALSE)</f>
        <v>Россия</v>
      </c>
    </row>
    <row r="806" spans="2:17" ht="16.5" thickTop="1" thickBot="1" x14ac:dyDescent="0.3">
      <c r="B806" s="43">
        <v>817</v>
      </c>
      <c r="C806" s="20">
        <v>354</v>
      </c>
      <c r="D806" s="20">
        <v>431</v>
      </c>
      <c r="E806" s="20">
        <v>1</v>
      </c>
      <c r="F806" s="20">
        <v>431</v>
      </c>
      <c r="G806" s="51">
        <v>45419</v>
      </c>
      <c r="H806" s="20" t="s">
        <v>20</v>
      </c>
      <c r="I806" s="20">
        <v>229</v>
      </c>
      <c r="J806" s="38" t="str">
        <f>VLOOKUP(C806,товар!$B$3:$D$435,2,FALSE)</f>
        <v>Чай</v>
      </c>
      <c r="K806" s="112">
        <f t="shared" si="54"/>
        <v>262.61538461538464</v>
      </c>
      <c r="L806" s="40">
        <f t="shared" si="56"/>
        <v>0.64118336262448716</v>
      </c>
      <c r="M806" s="39" t="str">
        <f>VLOOKUP(C806,товар!$B$3:$D$435,3,FALSE)</f>
        <v>Lipton</v>
      </c>
      <c r="N806" s="67">
        <f t="shared" si="57"/>
        <v>267.22222222222223</v>
      </c>
      <c r="O806" s="54" t="e">
        <f>VLOOKUP(I806,клиенты!B$419:$H801,5,FALSE)</f>
        <v>#N/A</v>
      </c>
      <c r="P806" t="e">
        <f t="shared" si="55"/>
        <v>#N/A</v>
      </c>
      <c r="Q806" s="72" t="str">
        <f>VLOOKUP(I806,клиенты!$B$3:$J$419,7,FALSE)</f>
        <v>Россия</v>
      </c>
    </row>
    <row r="807" spans="2:17" ht="16.5" thickTop="1" thickBot="1" x14ac:dyDescent="0.3">
      <c r="B807" s="44">
        <v>818</v>
      </c>
      <c r="C807" s="22">
        <v>354</v>
      </c>
      <c r="D807" s="22">
        <v>382</v>
      </c>
      <c r="E807" s="22">
        <v>4</v>
      </c>
      <c r="F807" s="22">
        <v>1528</v>
      </c>
      <c r="G807" s="52">
        <v>44939</v>
      </c>
      <c r="H807" s="22" t="s">
        <v>16</v>
      </c>
      <c r="I807" s="22">
        <v>119</v>
      </c>
      <c r="J807" s="37" t="str">
        <f>VLOOKUP(C807,товар!$B$3:$D$435,2,FALSE)</f>
        <v>Чай</v>
      </c>
      <c r="K807" s="112">
        <f t="shared" si="54"/>
        <v>249.53846153846155</v>
      </c>
      <c r="L807" s="40">
        <f t="shared" si="56"/>
        <v>0.53082614056720101</v>
      </c>
      <c r="M807" s="33" t="str">
        <f>VLOOKUP(C807,товар!$B$3:$D$435,3,FALSE)</f>
        <v>Lipton</v>
      </c>
      <c r="N807" s="67">
        <f t="shared" si="57"/>
        <v>267.22222222222223</v>
      </c>
      <c r="O807" s="54" t="e">
        <f>VLOOKUP(I807,клиенты!B$419:$H802,5,FALSE)</f>
        <v>#N/A</v>
      </c>
      <c r="P807" t="e">
        <f t="shared" si="55"/>
        <v>#N/A</v>
      </c>
      <c r="Q807" s="72" t="str">
        <f>VLOOKUP(I807,клиенты!$B$3:$J$419,7,FALSE)</f>
        <v>Россия</v>
      </c>
    </row>
    <row r="808" spans="2:17" ht="16.5" thickTop="1" thickBot="1" x14ac:dyDescent="0.3">
      <c r="B808" s="43">
        <v>819</v>
      </c>
      <c r="C808" s="20">
        <v>245</v>
      </c>
      <c r="D808" s="20">
        <v>281</v>
      </c>
      <c r="E808" s="20">
        <v>1</v>
      </c>
      <c r="F808" s="20">
        <v>281</v>
      </c>
      <c r="G808" s="51">
        <v>45036</v>
      </c>
      <c r="H808" s="20" t="s">
        <v>11</v>
      </c>
      <c r="I808" s="20">
        <v>341</v>
      </c>
      <c r="J808" s="38" t="str">
        <f>VLOOKUP(C808,товар!$B$3:$D$435,2,FALSE)</f>
        <v>Сахар</v>
      </c>
      <c r="K808" s="112">
        <f t="shared" si="54"/>
        <v>250.875</v>
      </c>
      <c r="L808" s="40">
        <f t="shared" si="56"/>
        <v>0.12007972097658204</v>
      </c>
      <c r="M808" s="39" t="str">
        <f>VLOOKUP(C808,товар!$B$3:$D$435,3,FALSE)</f>
        <v>Продимекс</v>
      </c>
      <c r="N808" s="67">
        <f t="shared" si="57"/>
        <v>240.5</v>
      </c>
      <c r="O808" s="54" t="e">
        <f>VLOOKUP(I808,клиенты!B$419:$H803,5,FALSE)</f>
        <v>#N/A</v>
      </c>
      <c r="P808" t="e">
        <f t="shared" si="55"/>
        <v>#N/A</v>
      </c>
      <c r="Q808" s="72" t="str">
        <f>VLOOKUP(I808,клиенты!$B$3:$J$419,7,FALSE)</f>
        <v>Узбекистан</v>
      </c>
    </row>
    <row r="809" spans="2:17" ht="16.5" thickTop="1" thickBot="1" x14ac:dyDescent="0.3">
      <c r="B809" s="44">
        <v>820</v>
      </c>
      <c r="C809" s="22">
        <v>386</v>
      </c>
      <c r="D809" s="22">
        <v>149</v>
      </c>
      <c r="E809" s="22">
        <v>5</v>
      </c>
      <c r="F809" s="22">
        <v>745</v>
      </c>
      <c r="G809" s="52">
        <v>45103</v>
      </c>
      <c r="H809" s="22" t="s">
        <v>8</v>
      </c>
      <c r="I809" s="22">
        <v>407</v>
      </c>
      <c r="J809" s="37" t="str">
        <f>VLOOKUP(C809,товар!$B$3:$D$435,2,FALSE)</f>
        <v>Крупа</v>
      </c>
      <c r="K809" s="112">
        <f t="shared" ref="K809:K872" si="58">IFERROR(AVERAGEIF($J$4:$J$989, J809, D809:D1808), "Ошибка")</f>
        <v>191.5</v>
      </c>
      <c r="L809" s="40">
        <f t="shared" si="56"/>
        <v>-0.22193211488250653</v>
      </c>
      <c r="M809" s="33" t="str">
        <f>VLOOKUP(C809,товар!$B$3:$D$435,3,FALSE)</f>
        <v>Увелка</v>
      </c>
      <c r="N809" s="67">
        <f t="shared" si="57"/>
        <v>251.91666666666666</v>
      </c>
      <c r="O809" s="54" t="e">
        <f>VLOOKUP(I809,клиенты!B$419:$H804,5,FALSE)</f>
        <v>#N/A</v>
      </c>
      <c r="P809" t="e">
        <f t="shared" si="55"/>
        <v>#N/A</v>
      </c>
      <c r="Q809" s="72" t="str">
        <f>VLOOKUP(I809,клиенты!$B$3:$J$419,7,FALSE)</f>
        <v>Украина</v>
      </c>
    </row>
    <row r="810" spans="2:17" ht="16.5" thickTop="1" thickBot="1" x14ac:dyDescent="0.3">
      <c r="B810" s="43">
        <v>821</v>
      </c>
      <c r="C810" s="20">
        <v>434</v>
      </c>
      <c r="D810" s="20">
        <v>257</v>
      </c>
      <c r="E810" s="20">
        <v>2</v>
      </c>
      <c r="F810" s="20">
        <v>514</v>
      </c>
      <c r="G810" s="51">
        <v>45128</v>
      </c>
      <c r="H810" s="20" t="s">
        <v>10</v>
      </c>
      <c r="I810" s="20">
        <v>264</v>
      </c>
      <c r="J810" s="38" t="str">
        <f>VLOOKUP(C810,товар!$B$3:$D$435,2,FALSE)</f>
        <v>Сыр</v>
      </c>
      <c r="K810" s="112">
        <f t="shared" si="58"/>
        <v>250.28571428571428</v>
      </c>
      <c r="L810" s="40">
        <f t="shared" si="56"/>
        <v>2.6826484018264818E-2</v>
      </c>
      <c r="M810" s="39" t="str">
        <f>VLOOKUP(C810,товар!$B$3:$D$435,3,FALSE)</f>
        <v>Сырная долина</v>
      </c>
      <c r="N810" s="67">
        <f t="shared" si="57"/>
        <v>272.625</v>
      </c>
      <c r="O810" s="54" t="e">
        <f>VLOOKUP(I810,клиенты!B$419:$H805,5,FALSE)</f>
        <v>#N/A</v>
      </c>
      <c r="P810" t="e">
        <f t="shared" si="55"/>
        <v>#N/A</v>
      </c>
      <c r="Q810" s="72" t="str">
        <f>VLOOKUP(I810,клиенты!$B$3:$J$419,7,FALSE)</f>
        <v>Таджикистан</v>
      </c>
    </row>
    <row r="811" spans="2:17" ht="16.5" thickTop="1" thickBot="1" x14ac:dyDescent="0.3">
      <c r="B811" s="44">
        <v>822</v>
      </c>
      <c r="C811" s="22">
        <v>402</v>
      </c>
      <c r="D811" s="22">
        <v>218</v>
      </c>
      <c r="E811" s="22">
        <v>1</v>
      </c>
      <c r="F811" s="22">
        <v>218</v>
      </c>
      <c r="G811" s="52">
        <v>45322</v>
      </c>
      <c r="H811" s="22" t="s">
        <v>14</v>
      </c>
      <c r="I811" s="22">
        <v>91</v>
      </c>
      <c r="J811" s="37" t="str">
        <f>VLOOKUP(C811,товар!$B$3:$D$435,2,FALSE)</f>
        <v>Хлеб</v>
      </c>
      <c r="K811" s="112">
        <f t="shared" si="58"/>
        <v>274.25</v>
      </c>
      <c r="L811" s="40">
        <f t="shared" si="56"/>
        <v>-0.20510483135824975</v>
      </c>
      <c r="M811" s="33" t="str">
        <f>VLOOKUP(C811,товар!$B$3:$D$435,3,FALSE)</f>
        <v>Каравай</v>
      </c>
      <c r="N811" s="67">
        <f t="shared" si="57"/>
        <v>331.16666666666669</v>
      </c>
      <c r="O811" s="54" t="e">
        <f>VLOOKUP(I811,клиенты!B$419:$H806,5,FALSE)</f>
        <v>#N/A</v>
      </c>
      <c r="P811" t="e">
        <f t="shared" si="55"/>
        <v>#N/A</v>
      </c>
      <c r="Q811" s="72" t="str">
        <f>VLOOKUP(I811,клиенты!$B$3:$J$419,7,FALSE)</f>
        <v>Украина</v>
      </c>
    </row>
    <row r="812" spans="2:17" ht="16.5" thickTop="1" thickBot="1" x14ac:dyDescent="0.3">
      <c r="B812" s="43">
        <v>823</v>
      </c>
      <c r="C812" s="20">
        <v>326</v>
      </c>
      <c r="D812" s="20">
        <v>198</v>
      </c>
      <c r="E812" s="20">
        <v>2</v>
      </c>
      <c r="F812" s="20">
        <v>396</v>
      </c>
      <c r="G812" s="51">
        <v>45396</v>
      </c>
      <c r="H812" s="20" t="s">
        <v>10</v>
      </c>
      <c r="I812" s="20">
        <v>362</v>
      </c>
      <c r="J812" s="38" t="str">
        <f>VLOOKUP(C812,товар!$B$3:$D$435,2,FALSE)</f>
        <v>Крупа</v>
      </c>
      <c r="K812" s="112">
        <f t="shared" si="58"/>
        <v>269.5</v>
      </c>
      <c r="L812" s="40">
        <f t="shared" si="56"/>
        <v>-0.26530612244897955</v>
      </c>
      <c r="M812" s="39" t="str">
        <f>VLOOKUP(C812,товар!$B$3:$D$435,3,FALSE)</f>
        <v>Увелка</v>
      </c>
      <c r="N812" s="67">
        <f t="shared" si="57"/>
        <v>251.91666666666666</v>
      </c>
      <c r="O812" s="54" t="e">
        <f>VLOOKUP(I812,клиенты!B$419:$H807,5,FALSE)</f>
        <v>#N/A</v>
      </c>
      <c r="P812" t="e">
        <f t="shared" si="55"/>
        <v>#N/A</v>
      </c>
      <c r="Q812" s="72" t="str">
        <f>VLOOKUP(I812,клиенты!$B$3:$J$419,7,FALSE)</f>
        <v>Россия</v>
      </c>
    </row>
    <row r="813" spans="2:17" ht="16.5" thickTop="1" thickBot="1" x14ac:dyDescent="0.3">
      <c r="B813" s="44">
        <v>824</v>
      </c>
      <c r="C813" s="22">
        <v>491</v>
      </c>
      <c r="D813" s="22">
        <v>111</v>
      </c>
      <c r="E813" s="22">
        <v>4</v>
      </c>
      <c r="F813" s="22">
        <v>444</v>
      </c>
      <c r="G813" s="52">
        <v>45145</v>
      </c>
      <c r="H813" s="22" t="s">
        <v>9</v>
      </c>
      <c r="I813" s="22">
        <v>473</v>
      </c>
      <c r="J813" s="37" t="str">
        <f>VLOOKUP(C813,товар!$B$3:$D$435,2,FALSE)</f>
        <v>Овощи</v>
      </c>
      <c r="K813" s="112">
        <f t="shared" si="58"/>
        <v>227.875</v>
      </c>
      <c r="L813" s="40">
        <f t="shared" si="56"/>
        <v>-0.51289083927591883</v>
      </c>
      <c r="M813" s="33" t="str">
        <f>VLOOKUP(C813,товар!$B$3:$D$435,3,FALSE)</f>
        <v>Зеленая грядка</v>
      </c>
      <c r="N813" s="67">
        <f t="shared" si="57"/>
        <v>159.19999999999999</v>
      </c>
      <c r="O813" s="54" t="e">
        <f>VLOOKUP(I813,клиенты!B$419:$H808,5,FALSE)</f>
        <v>#N/A</v>
      </c>
      <c r="P813" t="e">
        <f t="shared" si="55"/>
        <v>#N/A</v>
      </c>
      <c r="Q813" s="72" t="str">
        <f>VLOOKUP(I813,клиенты!$B$3:$J$419,7,FALSE)</f>
        <v>Беларусь</v>
      </c>
    </row>
    <row r="814" spans="2:17" ht="16.5" thickTop="1" thickBot="1" x14ac:dyDescent="0.3">
      <c r="B814" s="43">
        <v>825</v>
      </c>
      <c r="C814" s="20">
        <v>240</v>
      </c>
      <c r="D814" s="20">
        <v>306</v>
      </c>
      <c r="E814" s="20">
        <v>5</v>
      </c>
      <c r="F814" s="20">
        <v>1530</v>
      </c>
      <c r="G814" s="51">
        <v>45319</v>
      </c>
      <c r="H814" s="20" t="s">
        <v>27</v>
      </c>
      <c r="I814" s="20">
        <v>482</v>
      </c>
      <c r="J814" s="38" t="str">
        <f>VLOOKUP(C814,товар!$B$3:$D$435,2,FALSE)</f>
        <v>Макароны</v>
      </c>
      <c r="K814" s="112">
        <f t="shared" si="58"/>
        <v>270.53333333333336</v>
      </c>
      <c r="L814" s="40">
        <f t="shared" si="56"/>
        <v>0.13109906357811729</v>
      </c>
      <c r="M814" s="39" t="str">
        <f>VLOOKUP(C814,товар!$B$3:$D$435,3,FALSE)</f>
        <v>Борилла</v>
      </c>
      <c r="N814" s="67">
        <f t="shared" si="57"/>
        <v>240.88888888888889</v>
      </c>
      <c r="O814" s="54" t="e">
        <f>VLOOKUP(I814,клиенты!B$419:$H809,5,FALSE)</f>
        <v>#N/A</v>
      </c>
      <c r="P814" t="e">
        <f t="shared" si="55"/>
        <v>#N/A</v>
      </c>
      <c r="Q814" s="72" t="str">
        <f>VLOOKUP(I814,клиенты!$B$3:$J$419,7,FALSE)</f>
        <v>Россия</v>
      </c>
    </row>
    <row r="815" spans="2:17" ht="16.5" thickTop="1" thickBot="1" x14ac:dyDescent="0.3">
      <c r="B815" s="44">
        <v>826</v>
      </c>
      <c r="C815" s="22">
        <v>352</v>
      </c>
      <c r="D815" s="22">
        <v>391</v>
      </c>
      <c r="E815" s="22">
        <v>1</v>
      </c>
      <c r="F815" s="22">
        <v>391</v>
      </c>
      <c r="G815" s="52">
        <v>45099</v>
      </c>
      <c r="H815" s="22" t="s">
        <v>20</v>
      </c>
      <c r="I815" s="22">
        <v>367</v>
      </c>
      <c r="J815" s="37" t="str">
        <f>VLOOKUP(C815,товар!$B$3:$D$435,2,FALSE)</f>
        <v>Йогурт</v>
      </c>
      <c r="K815" s="112">
        <f t="shared" si="58"/>
        <v>243.8</v>
      </c>
      <c r="L815" s="40">
        <f t="shared" si="56"/>
        <v>0.60377358490566024</v>
      </c>
      <c r="M815" s="33" t="str">
        <f>VLOOKUP(C815,товар!$B$3:$D$435,3,FALSE)</f>
        <v>Эрманн</v>
      </c>
      <c r="N815" s="67">
        <f t="shared" si="57"/>
        <v>258.4736842105263</v>
      </c>
      <c r="O815" s="54" t="e">
        <f>VLOOKUP(I815,клиенты!B$419:$H810,5,FALSE)</f>
        <v>#N/A</v>
      </c>
      <c r="P815" t="e">
        <f t="shared" si="55"/>
        <v>#N/A</v>
      </c>
      <c r="Q815" s="72" t="str">
        <f>VLOOKUP(I815,клиенты!$B$3:$J$419,7,FALSE)</f>
        <v>Украина</v>
      </c>
    </row>
    <row r="816" spans="2:17" ht="16.5" thickTop="1" thickBot="1" x14ac:dyDescent="0.3">
      <c r="B816" s="43">
        <v>827</v>
      </c>
      <c r="C816" s="20">
        <v>305</v>
      </c>
      <c r="D816" s="20">
        <v>252</v>
      </c>
      <c r="E816" s="20">
        <v>1</v>
      </c>
      <c r="F816" s="20">
        <v>252</v>
      </c>
      <c r="G816" s="51">
        <v>45413</v>
      </c>
      <c r="H816" s="20" t="s">
        <v>18</v>
      </c>
      <c r="I816" s="20">
        <v>172</v>
      </c>
      <c r="J816" s="38" t="str">
        <f>VLOOKUP(C816,товар!$B$3:$D$435,2,FALSE)</f>
        <v>Печенье</v>
      </c>
      <c r="K816" s="112">
        <f t="shared" si="58"/>
        <v>234.92307692307693</v>
      </c>
      <c r="L816" s="40">
        <f t="shared" si="56"/>
        <v>7.269155206286837E-2</v>
      </c>
      <c r="M816" s="39" t="str">
        <f>VLOOKUP(C816,товар!$B$3:$D$435,3,FALSE)</f>
        <v>Посиделкино</v>
      </c>
      <c r="N816" s="67">
        <f t="shared" si="57"/>
        <v>321.63636363636363</v>
      </c>
      <c r="O816" s="54" t="e">
        <f>VLOOKUP(I816,клиенты!B$419:$H811,5,FALSE)</f>
        <v>#N/A</v>
      </c>
      <c r="P816" t="e">
        <f t="shared" si="55"/>
        <v>#N/A</v>
      </c>
      <c r="Q816" s="72" t="str">
        <f>VLOOKUP(I816,клиенты!$B$3:$J$419,7,FALSE)</f>
        <v>Таджикистан</v>
      </c>
    </row>
    <row r="817" spans="2:17" ht="16.5" thickTop="1" thickBot="1" x14ac:dyDescent="0.3">
      <c r="B817" s="44">
        <v>828</v>
      </c>
      <c r="C817" s="22">
        <v>269</v>
      </c>
      <c r="D817" s="22">
        <v>398</v>
      </c>
      <c r="E817" s="22">
        <v>4</v>
      </c>
      <c r="F817" s="22">
        <v>1592</v>
      </c>
      <c r="G817" s="52">
        <v>45051</v>
      </c>
      <c r="H817" s="22" t="s">
        <v>23</v>
      </c>
      <c r="I817" s="22">
        <v>466</v>
      </c>
      <c r="J817" s="37" t="str">
        <f>VLOOKUP(C817,товар!$B$3:$D$435,2,FALSE)</f>
        <v>Сахар</v>
      </c>
      <c r="K817" s="112">
        <f t="shared" si="58"/>
        <v>289.5</v>
      </c>
      <c r="L817" s="40">
        <f t="shared" si="56"/>
        <v>0.37478411053540595</v>
      </c>
      <c r="M817" s="33" t="str">
        <f>VLOOKUP(C817,товар!$B$3:$D$435,3,FALSE)</f>
        <v>Русский сахар</v>
      </c>
      <c r="N817" s="67">
        <f t="shared" si="57"/>
        <v>293.41176470588238</v>
      </c>
      <c r="O817" s="54" t="e">
        <f>VLOOKUP(I817,клиенты!B$419:$H812,5,FALSE)</f>
        <v>#N/A</v>
      </c>
      <c r="P817" t="e">
        <f t="shared" si="55"/>
        <v>#N/A</v>
      </c>
      <c r="Q817" s="72" t="str">
        <f>VLOOKUP(I817,клиенты!$B$3:$J$419,7,FALSE)</f>
        <v>Узбекистан</v>
      </c>
    </row>
    <row r="818" spans="2:17" ht="16.5" thickTop="1" thickBot="1" x14ac:dyDescent="0.3">
      <c r="B818" s="43">
        <v>829</v>
      </c>
      <c r="C818" s="20">
        <v>380</v>
      </c>
      <c r="D818" s="20">
        <v>100</v>
      </c>
      <c r="E818" s="20">
        <v>2</v>
      </c>
      <c r="F818" s="20">
        <v>200</v>
      </c>
      <c r="G818" s="51">
        <v>45082</v>
      </c>
      <c r="H818" s="20" t="s">
        <v>17</v>
      </c>
      <c r="I818" s="20">
        <v>57</v>
      </c>
      <c r="J818" s="38" t="str">
        <f>VLOOKUP(C818,товар!$B$3:$D$435,2,FALSE)</f>
        <v>Конфеты</v>
      </c>
      <c r="K818" s="112">
        <f t="shared" si="58"/>
        <v>329.625</v>
      </c>
      <c r="L818" s="40">
        <f t="shared" si="56"/>
        <v>-0.69662495259764889</v>
      </c>
      <c r="M818" s="39" t="str">
        <f>VLOOKUP(C818,товар!$B$3:$D$435,3,FALSE)</f>
        <v>Бабаевский</v>
      </c>
      <c r="N818" s="67">
        <f t="shared" si="57"/>
        <v>250.25925925925927</v>
      </c>
      <c r="O818" s="54" t="e">
        <f>VLOOKUP(I818,клиенты!B$419:$H813,5,FALSE)</f>
        <v>#N/A</v>
      </c>
      <c r="P818" t="e">
        <f t="shared" si="55"/>
        <v>#N/A</v>
      </c>
      <c r="Q818" s="72" t="str">
        <f>VLOOKUP(I818,клиенты!$B$3:$J$419,7,FALSE)</f>
        <v>Украина</v>
      </c>
    </row>
    <row r="819" spans="2:17" ht="16.5" thickTop="1" thickBot="1" x14ac:dyDescent="0.3">
      <c r="B819" s="44">
        <v>830</v>
      </c>
      <c r="C819" s="22">
        <v>44</v>
      </c>
      <c r="D819" s="22">
        <v>310</v>
      </c>
      <c r="E819" s="22">
        <v>3</v>
      </c>
      <c r="F819" s="22">
        <v>930</v>
      </c>
      <c r="G819" s="52">
        <v>44971</v>
      </c>
      <c r="H819" s="22" t="s">
        <v>15</v>
      </c>
      <c r="I819" s="22">
        <v>48</v>
      </c>
      <c r="J819" s="37" t="str">
        <f>VLOOKUP(C819,товар!$B$3:$D$435,2,FALSE)</f>
        <v>Молоко</v>
      </c>
      <c r="K819" s="112">
        <f t="shared" si="58"/>
        <v>280.85714285714283</v>
      </c>
      <c r="L819" s="40">
        <f t="shared" si="56"/>
        <v>0.10376398779247209</v>
      </c>
      <c r="M819" s="33" t="str">
        <f>VLOOKUP(C819,товар!$B$3:$D$435,3,FALSE)</f>
        <v>Беллакт</v>
      </c>
      <c r="N819" s="67">
        <f t="shared" si="57"/>
        <v>322.54545454545456</v>
      </c>
      <c r="O819" s="54" t="e">
        <f>VLOOKUP(I819,клиенты!B$419:$H814,5,FALSE)</f>
        <v>#N/A</v>
      </c>
      <c r="P819" t="e">
        <f t="shared" si="55"/>
        <v>#N/A</v>
      </c>
      <c r="Q819" s="72" t="str">
        <f>VLOOKUP(I819,клиенты!$B$3:$J$419,7,FALSE)</f>
        <v>Россия</v>
      </c>
    </row>
    <row r="820" spans="2:17" ht="16.5" thickTop="1" thickBot="1" x14ac:dyDescent="0.3">
      <c r="B820" s="43">
        <v>831</v>
      </c>
      <c r="C820" s="20">
        <v>183</v>
      </c>
      <c r="D820" s="20">
        <v>286</v>
      </c>
      <c r="E820" s="20">
        <v>2</v>
      </c>
      <c r="F820" s="20">
        <v>572</v>
      </c>
      <c r="G820" s="51">
        <v>44983</v>
      </c>
      <c r="H820" s="20" t="s">
        <v>22</v>
      </c>
      <c r="I820" s="20">
        <v>11</v>
      </c>
      <c r="J820" s="38" t="str">
        <f>VLOOKUP(C820,товар!$B$3:$D$435,2,FALSE)</f>
        <v>Конфеты</v>
      </c>
      <c r="K820" s="112">
        <f t="shared" si="58"/>
        <v>301.125</v>
      </c>
      <c r="L820" s="40">
        <f t="shared" si="56"/>
        <v>-5.0228310502283158E-2</v>
      </c>
      <c r="M820" s="39" t="str">
        <f>VLOOKUP(C820,товар!$B$3:$D$435,3,FALSE)</f>
        <v>Бабаевский</v>
      </c>
      <c r="N820" s="67">
        <f t="shared" si="57"/>
        <v>250.25925925925927</v>
      </c>
      <c r="O820" s="54" t="e">
        <f>VLOOKUP(I820,клиенты!B$419:$H815,5,FALSE)</f>
        <v>#N/A</v>
      </c>
      <c r="P820" t="e">
        <f t="shared" si="55"/>
        <v>#N/A</v>
      </c>
      <c r="Q820" s="72" t="str">
        <f>VLOOKUP(I820,клиенты!$B$3:$J$419,7,FALSE)</f>
        <v>Таджикистан</v>
      </c>
    </row>
    <row r="821" spans="2:17" ht="16.5" thickTop="1" thickBot="1" x14ac:dyDescent="0.3">
      <c r="B821" s="44">
        <v>832</v>
      </c>
      <c r="C821" s="22">
        <v>65</v>
      </c>
      <c r="D821" s="22">
        <v>201</v>
      </c>
      <c r="E821" s="22">
        <v>2</v>
      </c>
      <c r="F821" s="22">
        <v>402</v>
      </c>
      <c r="G821" s="52">
        <v>45296</v>
      </c>
      <c r="H821" s="22" t="s">
        <v>9</v>
      </c>
      <c r="I821" s="22">
        <v>125</v>
      </c>
      <c r="J821" s="37" t="str">
        <f>VLOOKUP(C821,товар!$B$3:$D$435,2,FALSE)</f>
        <v>Хлеб</v>
      </c>
      <c r="K821" s="112">
        <f t="shared" si="58"/>
        <v>229</v>
      </c>
      <c r="L821" s="40">
        <f t="shared" si="56"/>
        <v>-0.12227074235807855</v>
      </c>
      <c r="M821" s="33" t="str">
        <f>VLOOKUP(C821,товар!$B$3:$D$435,3,FALSE)</f>
        <v>Хлебный Дом</v>
      </c>
      <c r="N821" s="67">
        <f t="shared" si="57"/>
        <v>281.73333333333335</v>
      </c>
      <c r="O821" s="54" t="e">
        <f>VLOOKUP(I821,клиенты!B$419:$H816,5,FALSE)</f>
        <v>#N/A</v>
      </c>
      <c r="P821" t="e">
        <f t="shared" si="55"/>
        <v>#N/A</v>
      </c>
      <c r="Q821" s="72" t="str">
        <f>VLOOKUP(I821,клиенты!$B$3:$J$419,7,FALSE)</f>
        <v>Таджикистан</v>
      </c>
    </row>
    <row r="822" spans="2:17" ht="16.5" thickTop="1" thickBot="1" x14ac:dyDescent="0.3">
      <c r="B822" s="43">
        <v>833</v>
      </c>
      <c r="C822" s="20">
        <v>425</v>
      </c>
      <c r="D822" s="20">
        <v>258</v>
      </c>
      <c r="E822" s="20">
        <v>4</v>
      </c>
      <c r="F822" s="20">
        <v>1032</v>
      </c>
      <c r="G822" s="51">
        <v>45128</v>
      </c>
      <c r="H822" s="20" t="s">
        <v>23</v>
      </c>
      <c r="I822" s="20">
        <v>72</v>
      </c>
      <c r="J822" s="38" t="str">
        <f>VLOOKUP(C822,товар!$B$3:$D$435,2,FALSE)</f>
        <v>Соль</v>
      </c>
      <c r="K822" s="112">
        <f t="shared" si="58"/>
        <v>321.66666666666669</v>
      </c>
      <c r="L822" s="40">
        <f t="shared" si="56"/>
        <v>-0.19792746113989645</v>
      </c>
      <c r="M822" s="39" t="str">
        <f>VLOOKUP(C822,товар!$B$3:$D$435,3,FALSE)</f>
        <v>Экстра</v>
      </c>
      <c r="N822" s="67">
        <f t="shared" si="57"/>
        <v>337.58333333333331</v>
      </c>
      <c r="O822" s="54" t="e">
        <f>VLOOKUP(I822,клиенты!B$419:$H817,5,FALSE)</f>
        <v>#N/A</v>
      </c>
      <c r="P822" t="e">
        <f t="shared" ref="P822:P885" si="59">G822-O822</f>
        <v>#N/A</v>
      </c>
      <c r="Q822" s="72" t="str">
        <f>VLOOKUP(I822,клиенты!$B$3:$J$419,7,FALSE)</f>
        <v>Россия</v>
      </c>
    </row>
    <row r="823" spans="2:17" ht="16.5" thickTop="1" thickBot="1" x14ac:dyDescent="0.3">
      <c r="B823" s="44">
        <v>834</v>
      </c>
      <c r="C823" s="22">
        <v>230</v>
      </c>
      <c r="D823" s="22">
        <v>179</v>
      </c>
      <c r="E823" s="22">
        <v>4</v>
      </c>
      <c r="F823" s="22">
        <v>716</v>
      </c>
      <c r="G823" s="52">
        <v>45395</v>
      </c>
      <c r="H823" s="22" t="s">
        <v>27</v>
      </c>
      <c r="I823" s="22">
        <v>68</v>
      </c>
      <c r="J823" s="37" t="str">
        <f>VLOOKUP(C823,товар!$B$3:$D$435,2,FALSE)</f>
        <v>Сок</v>
      </c>
      <c r="K823" s="112">
        <f t="shared" si="58"/>
        <v>196.36363636363637</v>
      </c>
      <c r="L823" s="40">
        <f t="shared" ref="L823:L886" si="60">IFERROR(D823/K823-1, "Ошибка")</f>
        <v>-8.8425925925926019E-2</v>
      </c>
      <c r="M823" s="33" t="str">
        <f>VLOOKUP(C823,товар!$B$3:$D$435,3,FALSE)</f>
        <v>Фруктовый сад</v>
      </c>
      <c r="N823" s="67">
        <f t="shared" si="57"/>
        <v>281.96875</v>
      </c>
      <c r="O823" s="54" t="e">
        <f>VLOOKUP(I823,клиенты!B$419:$H818,5,FALSE)</f>
        <v>#N/A</v>
      </c>
      <c r="P823" t="e">
        <f t="shared" si="59"/>
        <v>#N/A</v>
      </c>
      <c r="Q823" s="72" t="str">
        <f>VLOOKUP(I823,клиенты!$B$3:$J$419,7,FALSE)</f>
        <v>Таджикистан</v>
      </c>
    </row>
    <row r="824" spans="2:17" ht="16.5" thickTop="1" thickBot="1" x14ac:dyDescent="0.3">
      <c r="B824" s="43">
        <v>835</v>
      </c>
      <c r="C824" s="20">
        <v>497</v>
      </c>
      <c r="D824" s="20">
        <v>113</v>
      </c>
      <c r="E824" s="20">
        <v>2</v>
      </c>
      <c r="F824" s="20">
        <v>226</v>
      </c>
      <c r="G824" s="51">
        <v>45243</v>
      </c>
      <c r="H824" s="20" t="s">
        <v>25</v>
      </c>
      <c r="I824" s="20">
        <v>219</v>
      </c>
      <c r="J824" s="38" t="str">
        <f>VLOOKUP(C824,товар!$B$3:$D$435,2,FALSE)</f>
        <v>Конфеты</v>
      </c>
      <c r="K824" s="112">
        <f t="shared" si="58"/>
        <v>226.625</v>
      </c>
      <c r="L824" s="40">
        <f t="shared" si="60"/>
        <v>-0.5013789299503586</v>
      </c>
      <c r="M824" s="39" t="str">
        <f>VLOOKUP(C824,товар!$B$3:$D$435,3,FALSE)</f>
        <v>Бабаевский</v>
      </c>
      <c r="N824" s="67">
        <f t="shared" si="57"/>
        <v>250.25925925925927</v>
      </c>
      <c r="O824" s="54" t="e">
        <f>VLOOKUP(I824,клиенты!B$419:$H819,5,FALSE)</f>
        <v>#N/A</v>
      </c>
      <c r="P824" t="e">
        <f t="shared" si="59"/>
        <v>#N/A</v>
      </c>
      <c r="Q824" s="72" t="str">
        <f>VLOOKUP(I824,клиенты!$B$3:$J$419,7,FALSE)</f>
        <v>Таджикистан</v>
      </c>
    </row>
    <row r="825" spans="2:17" ht="16.5" thickTop="1" thickBot="1" x14ac:dyDescent="0.3">
      <c r="B825" s="44">
        <v>836</v>
      </c>
      <c r="C825" s="22">
        <v>82</v>
      </c>
      <c r="D825" s="22">
        <v>73</v>
      </c>
      <c r="E825" s="22">
        <v>1</v>
      </c>
      <c r="F825" s="22">
        <v>73</v>
      </c>
      <c r="G825" s="52">
        <v>45159</v>
      </c>
      <c r="H825" s="22" t="s">
        <v>16</v>
      </c>
      <c r="I825" s="22">
        <v>218</v>
      </c>
      <c r="J825" s="37" t="str">
        <f>VLOOKUP(C825,товар!$B$3:$D$435,2,FALSE)</f>
        <v>Сыр</v>
      </c>
      <c r="K825" s="112">
        <f t="shared" si="58"/>
        <v>189.91666666666666</v>
      </c>
      <c r="L825" s="40">
        <f t="shared" si="60"/>
        <v>-0.61562088635366385</v>
      </c>
      <c r="M825" s="33" t="str">
        <f>VLOOKUP(C825,товар!$B$3:$D$435,3,FALSE)</f>
        <v>Hochland</v>
      </c>
      <c r="N825" s="67">
        <f t="shared" si="57"/>
        <v>168</v>
      </c>
      <c r="O825" s="54" t="e">
        <f>VLOOKUP(I825,клиенты!B$419:$H820,5,FALSE)</f>
        <v>#N/A</v>
      </c>
      <c r="P825" t="e">
        <f t="shared" si="59"/>
        <v>#N/A</v>
      </c>
      <c r="Q825" s="72" t="str">
        <f>VLOOKUP(I825,клиенты!$B$3:$J$419,7,FALSE)</f>
        <v>Россия</v>
      </c>
    </row>
    <row r="826" spans="2:17" ht="16.5" thickTop="1" thickBot="1" x14ac:dyDescent="0.3">
      <c r="B826" s="43">
        <v>837</v>
      </c>
      <c r="C826" s="20">
        <v>104</v>
      </c>
      <c r="D826" s="20">
        <v>420</v>
      </c>
      <c r="E826" s="20">
        <v>2</v>
      </c>
      <c r="F826" s="20">
        <v>840</v>
      </c>
      <c r="G826" s="51">
        <v>45427</v>
      </c>
      <c r="H826" s="20" t="s">
        <v>10</v>
      </c>
      <c r="I826" s="20">
        <v>26</v>
      </c>
      <c r="J826" s="38" t="str">
        <f>VLOOKUP(C826,товар!$B$3:$D$435,2,FALSE)</f>
        <v>Йогурт</v>
      </c>
      <c r="K826" s="112">
        <f t="shared" si="58"/>
        <v>310.39999999999998</v>
      </c>
      <c r="L826" s="40">
        <f t="shared" si="60"/>
        <v>0.35309278350515472</v>
      </c>
      <c r="M826" s="39" t="str">
        <f>VLOOKUP(C826,товар!$B$3:$D$435,3,FALSE)</f>
        <v>Ростагроэкспорт</v>
      </c>
      <c r="N826" s="67">
        <f t="shared" si="57"/>
        <v>249.09090909090909</v>
      </c>
      <c r="O826" s="54" t="e">
        <f>VLOOKUP(I826,клиенты!B$419:$H821,5,FALSE)</f>
        <v>#N/A</v>
      </c>
      <c r="P826" t="e">
        <f t="shared" si="59"/>
        <v>#N/A</v>
      </c>
      <c r="Q826" s="72" t="str">
        <f>VLOOKUP(I826,клиенты!$B$3:$J$419,7,FALSE)</f>
        <v>Узбекистан</v>
      </c>
    </row>
    <row r="827" spans="2:17" ht="16.5" thickTop="1" thickBot="1" x14ac:dyDescent="0.3">
      <c r="B827" s="44">
        <v>838</v>
      </c>
      <c r="C827" s="22">
        <v>364</v>
      </c>
      <c r="D827" s="22">
        <v>496</v>
      </c>
      <c r="E827" s="22">
        <v>1</v>
      </c>
      <c r="F827" s="22">
        <v>496</v>
      </c>
      <c r="G827" s="52">
        <v>45060</v>
      </c>
      <c r="H827" s="22" t="s">
        <v>10</v>
      </c>
      <c r="I827" s="22">
        <v>417</v>
      </c>
      <c r="J827" s="37" t="str">
        <f>VLOOKUP(C827,товар!$B$3:$D$435,2,FALSE)</f>
        <v>Сахар</v>
      </c>
      <c r="K827" s="112">
        <f t="shared" si="58"/>
        <v>297.57142857142856</v>
      </c>
      <c r="L827" s="40">
        <f t="shared" si="60"/>
        <v>0.66682669227076352</v>
      </c>
      <c r="M827" s="33" t="str">
        <f>VLOOKUP(C827,товар!$B$3:$D$435,3,FALSE)</f>
        <v>Русский сахар</v>
      </c>
      <c r="N827" s="67">
        <f t="shared" si="57"/>
        <v>293.41176470588238</v>
      </c>
      <c r="O827" s="54" t="e">
        <f>VLOOKUP(I827,клиенты!B$419:$H822,5,FALSE)</f>
        <v>#N/A</v>
      </c>
      <c r="P827" t="e">
        <f t="shared" si="59"/>
        <v>#N/A</v>
      </c>
      <c r="Q827" s="72" t="str">
        <f>VLOOKUP(I827,клиенты!$B$3:$J$419,7,FALSE)</f>
        <v>Россия</v>
      </c>
    </row>
    <row r="828" spans="2:17" ht="16.5" thickTop="1" thickBot="1" x14ac:dyDescent="0.3">
      <c r="B828" s="43">
        <v>839</v>
      </c>
      <c r="C828" s="20">
        <v>334</v>
      </c>
      <c r="D828" s="20">
        <v>223</v>
      </c>
      <c r="E828" s="20">
        <v>2</v>
      </c>
      <c r="F828" s="20">
        <v>446</v>
      </c>
      <c r="G828" s="51">
        <v>45234</v>
      </c>
      <c r="H828" s="20" t="s">
        <v>12</v>
      </c>
      <c r="I828" s="20">
        <v>216</v>
      </c>
      <c r="J828" s="38" t="str">
        <f>VLOOKUP(C828,товар!$B$3:$D$435,2,FALSE)</f>
        <v>Молоко</v>
      </c>
      <c r="K828" s="112">
        <f t="shared" si="58"/>
        <v>251.28571428571428</v>
      </c>
      <c r="L828" s="40">
        <f t="shared" si="60"/>
        <v>-0.11256395679363274</v>
      </c>
      <c r="M828" s="39" t="str">
        <f>VLOOKUP(C828,товар!$B$3:$D$435,3,FALSE)</f>
        <v>Домик в деревне</v>
      </c>
      <c r="N828" s="67">
        <f t="shared" si="57"/>
        <v>274.77777777777777</v>
      </c>
      <c r="O828" s="54" t="e">
        <f>VLOOKUP(I828,клиенты!B$419:$H823,5,FALSE)</f>
        <v>#N/A</v>
      </c>
      <c r="P828" t="e">
        <f t="shared" si="59"/>
        <v>#N/A</v>
      </c>
      <c r="Q828" s="72" t="str">
        <f>VLOOKUP(I828,клиенты!$B$3:$J$419,7,FALSE)</f>
        <v>Беларусь</v>
      </c>
    </row>
    <row r="829" spans="2:17" ht="16.5" thickTop="1" thickBot="1" x14ac:dyDescent="0.3">
      <c r="B829" s="44">
        <v>840</v>
      </c>
      <c r="C829" s="22">
        <v>356</v>
      </c>
      <c r="D829" s="22">
        <v>97</v>
      </c>
      <c r="E829" s="22">
        <v>2</v>
      </c>
      <c r="F829" s="22">
        <v>194</v>
      </c>
      <c r="G829" s="52">
        <v>45032</v>
      </c>
      <c r="H829" s="22" t="s">
        <v>11</v>
      </c>
      <c r="I829" s="22">
        <v>491</v>
      </c>
      <c r="J829" s="37" t="str">
        <f>VLOOKUP(C829,товар!$B$3:$D$435,2,FALSE)</f>
        <v>Печенье</v>
      </c>
      <c r="K829" s="112">
        <f t="shared" si="58"/>
        <v>301.91666666666669</v>
      </c>
      <c r="L829" s="40">
        <f t="shared" si="60"/>
        <v>-0.67871929340325698</v>
      </c>
      <c r="M829" s="33" t="str">
        <f>VLOOKUP(C829,товар!$B$3:$D$435,3,FALSE)</f>
        <v>Посиделкино</v>
      </c>
      <c r="N829" s="67">
        <f t="shared" si="57"/>
        <v>321.63636363636363</v>
      </c>
      <c r="O829" s="54" t="e">
        <f>VLOOKUP(I829,клиенты!B$419:$H824,5,FALSE)</f>
        <v>#N/A</v>
      </c>
      <c r="P829" t="e">
        <f t="shared" si="59"/>
        <v>#N/A</v>
      </c>
      <c r="Q829" s="72" t="str">
        <f>VLOOKUP(I829,клиенты!$B$3:$J$419,7,FALSE)</f>
        <v>Россия</v>
      </c>
    </row>
    <row r="830" spans="2:17" ht="16.5" thickTop="1" thickBot="1" x14ac:dyDescent="0.3">
      <c r="B830" s="43">
        <v>841</v>
      </c>
      <c r="C830" s="20">
        <v>446</v>
      </c>
      <c r="D830" s="20">
        <v>445</v>
      </c>
      <c r="E830" s="20">
        <v>5</v>
      </c>
      <c r="F830" s="20">
        <v>2225</v>
      </c>
      <c r="G830" s="51">
        <v>44993</v>
      </c>
      <c r="H830" s="20" t="s">
        <v>23</v>
      </c>
      <c r="I830" s="20">
        <v>307</v>
      </c>
      <c r="J830" s="38" t="str">
        <f>VLOOKUP(C830,товар!$B$3:$D$435,2,FALSE)</f>
        <v>Чипсы</v>
      </c>
      <c r="K830" s="112">
        <f t="shared" si="58"/>
        <v>228.28571428571428</v>
      </c>
      <c r="L830" s="40">
        <f t="shared" si="60"/>
        <v>0.94931163954943676</v>
      </c>
      <c r="M830" s="39" t="str">
        <f>VLOOKUP(C830,товар!$B$3:$D$435,3,FALSE)</f>
        <v>Lay's</v>
      </c>
      <c r="N830" s="67">
        <f t="shared" si="57"/>
        <v>320.57142857142856</v>
      </c>
      <c r="O830" s="54" t="e">
        <f>VLOOKUP(I830,клиенты!B$419:$H825,5,FALSE)</f>
        <v>#N/A</v>
      </c>
      <c r="P830" t="e">
        <f t="shared" si="59"/>
        <v>#N/A</v>
      </c>
      <c r="Q830" s="72" t="str">
        <f>VLOOKUP(I830,клиенты!$B$3:$J$419,7,FALSE)</f>
        <v>Таджикистан</v>
      </c>
    </row>
    <row r="831" spans="2:17" ht="16.5" thickTop="1" thickBot="1" x14ac:dyDescent="0.3">
      <c r="B831" s="44">
        <v>842</v>
      </c>
      <c r="C831" s="22">
        <v>88</v>
      </c>
      <c r="D831" s="22">
        <v>206</v>
      </c>
      <c r="E831" s="22">
        <v>4</v>
      </c>
      <c r="F831" s="22">
        <v>824</v>
      </c>
      <c r="G831" s="52">
        <v>45237</v>
      </c>
      <c r="H831" s="22" t="s">
        <v>23</v>
      </c>
      <c r="I831" s="22">
        <v>492</v>
      </c>
      <c r="J831" s="37" t="str">
        <f>VLOOKUP(C831,товар!$B$3:$D$435,2,FALSE)</f>
        <v>Крупа</v>
      </c>
      <c r="K831" s="112">
        <f t="shared" si="58"/>
        <v>212</v>
      </c>
      <c r="L831" s="40">
        <f t="shared" si="60"/>
        <v>-2.8301886792452824E-2</v>
      </c>
      <c r="M831" s="33" t="str">
        <f>VLOOKUP(C831,товар!$B$3:$D$435,3,FALSE)</f>
        <v>Мистраль</v>
      </c>
      <c r="N831" s="67">
        <f t="shared" si="57"/>
        <v>250.30769230769232</v>
      </c>
      <c r="O831" s="54" t="e">
        <f>VLOOKUP(I831,клиенты!B$419:$H826,5,FALSE)</f>
        <v>#N/A</v>
      </c>
      <c r="P831" t="e">
        <f t="shared" si="59"/>
        <v>#N/A</v>
      </c>
      <c r="Q831" s="72" t="str">
        <f>VLOOKUP(I831,клиенты!$B$3:$J$419,7,FALSE)</f>
        <v>Украина</v>
      </c>
    </row>
    <row r="832" spans="2:17" ht="16.5" thickTop="1" thickBot="1" x14ac:dyDescent="0.3">
      <c r="B832" s="43">
        <v>843</v>
      </c>
      <c r="C832" s="20">
        <v>347</v>
      </c>
      <c r="D832" s="20">
        <v>265</v>
      </c>
      <c r="E832" s="20">
        <v>1</v>
      </c>
      <c r="F832" s="20">
        <v>265</v>
      </c>
      <c r="G832" s="51">
        <v>45390</v>
      </c>
      <c r="H832" s="20" t="s">
        <v>19</v>
      </c>
      <c r="I832" s="20">
        <v>264</v>
      </c>
      <c r="J832" s="38" t="str">
        <f>VLOOKUP(C832,товар!$B$3:$D$435,2,FALSE)</f>
        <v>Макароны</v>
      </c>
      <c r="K832" s="112">
        <f t="shared" si="58"/>
        <v>288.83333333333331</v>
      </c>
      <c r="L832" s="40">
        <f t="shared" si="60"/>
        <v>-8.2515868436237705E-2</v>
      </c>
      <c r="M832" s="39" t="str">
        <f>VLOOKUP(C832,товар!$B$3:$D$435,3,FALSE)</f>
        <v>Паста Зара</v>
      </c>
      <c r="N832" s="67">
        <f t="shared" si="57"/>
        <v>276.67567567567568</v>
      </c>
      <c r="O832" s="54" t="e">
        <f>VLOOKUP(I832,клиенты!B$419:$H827,5,FALSE)</f>
        <v>#N/A</v>
      </c>
      <c r="P832" t="e">
        <f t="shared" si="59"/>
        <v>#N/A</v>
      </c>
      <c r="Q832" s="72" t="str">
        <f>VLOOKUP(I832,клиенты!$B$3:$J$419,7,FALSE)</f>
        <v>Таджикистан</v>
      </c>
    </row>
    <row r="833" spans="2:17" ht="16.5" thickTop="1" thickBot="1" x14ac:dyDescent="0.3">
      <c r="B833" s="44">
        <v>844</v>
      </c>
      <c r="C833" s="22">
        <v>342</v>
      </c>
      <c r="D833" s="22">
        <v>269</v>
      </c>
      <c r="E833" s="22">
        <v>4</v>
      </c>
      <c r="F833" s="22">
        <v>1076</v>
      </c>
      <c r="G833" s="52">
        <v>45093</v>
      </c>
      <c r="H833" s="22" t="s">
        <v>21</v>
      </c>
      <c r="I833" s="22">
        <v>190</v>
      </c>
      <c r="J833" s="37" t="str">
        <f>VLOOKUP(C833,товар!$B$3:$D$435,2,FALSE)</f>
        <v>Овощи</v>
      </c>
      <c r="K833" s="112">
        <f t="shared" si="58"/>
        <v>252.14285714285714</v>
      </c>
      <c r="L833" s="40">
        <f t="shared" si="60"/>
        <v>6.685552407932005E-2</v>
      </c>
      <c r="M833" s="33" t="str">
        <f>VLOOKUP(C833,товар!$B$3:$D$435,3,FALSE)</f>
        <v>Овощной ряд</v>
      </c>
      <c r="N833" s="67">
        <f t="shared" si="57"/>
        <v>303.8235294117647</v>
      </c>
      <c r="O833" s="54" t="e">
        <f>VLOOKUP(I833,клиенты!B$419:$H828,5,FALSE)</f>
        <v>#N/A</v>
      </c>
      <c r="P833" t="e">
        <f t="shared" si="59"/>
        <v>#N/A</v>
      </c>
      <c r="Q833" s="72" t="str">
        <f>VLOOKUP(I833,клиенты!$B$3:$J$419,7,FALSE)</f>
        <v>Таджикистан</v>
      </c>
    </row>
    <row r="834" spans="2:17" ht="16.5" thickTop="1" thickBot="1" x14ac:dyDescent="0.3">
      <c r="B834" s="43">
        <v>845</v>
      </c>
      <c r="C834" s="20">
        <v>474</v>
      </c>
      <c r="D834" s="20">
        <v>405</v>
      </c>
      <c r="E834" s="20">
        <v>2</v>
      </c>
      <c r="F834" s="20">
        <v>810</v>
      </c>
      <c r="G834" s="51">
        <v>45390</v>
      </c>
      <c r="H834" s="20" t="s">
        <v>16</v>
      </c>
      <c r="I834" s="20">
        <v>18</v>
      </c>
      <c r="J834" s="38" t="str">
        <f>VLOOKUP(C834,товар!$B$3:$D$435,2,FALSE)</f>
        <v>Молоко</v>
      </c>
      <c r="K834" s="112">
        <f t="shared" si="58"/>
        <v>368.57142857142856</v>
      </c>
      <c r="L834" s="40">
        <f t="shared" si="60"/>
        <v>9.8837209302325535E-2</v>
      </c>
      <c r="M834" s="39" t="str">
        <f>VLOOKUP(C834,товар!$B$3:$D$435,3,FALSE)</f>
        <v>Простоквашино</v>
      </c>
      <c r="N834" s="67">
        <f t="shared" si="57"/>
        <v>318.81818181818181</v>
      </c>
      <c r="O834" s="54" t="e">
        <f>VLOOKUP(I834,клиенты!B$419:$H829,5,FALSE)</f>
        <v>#N/A</v>
      </c>
      <c r="P834" t="e">
        <f t="shared" si="59"/>
        <v>#N/A</v>
      </c>
      <c r="Q834" s="72" t="str">
        <f>VLOOKUP(I834,клиенты!$B$3:$J$419,7,FALSE)</f>
        <v>Украина</v>
      </c>
    </row>
    <row r="835" spans="2:17" ht="16.5" thickTop="1" thickBot="1" x14ac:dyDescent="0.3">
      <c r="B835" s="44">
        <v>846</v>
      </c>
      <c r="C835" s="22">
        <v>69</v>
      </c>
      <c r="D835" s="22">
        <v>197</v>
      </c>
      <c r="E835" s="22">
        <v>2</v>
      </c>
      <c r="F835" s="22">
        <v>394</v>
      </c>
      <c r="G835" s="52">
        <v>45195</v>
      </c>
      <c r="H835" s="22" t="s">
        <v>21</v>
      </c>
      <c r="I835" s="22">
        <v>125</v>
      </c>
      <c r="J835" s="37" t="str">
        <f>VLOOKUP(C835,товар!$B$3:$D$435,2,FALSE)</f>
        <v>Чипсы</v>
      </c>
      <c r="K835" s="112">
        <f t="shared" si="58"/>
        <v>195.85714285714286</v>
      </c>
      <c r="L835" s="40">
        <f t="shared" si="60"/>
        <v>5.8351568198395931E-3</v>
      </c>
      <c r="M835" s="33" t="str">
        <f>VLOOKUP(C835,товар!$B$3:$D$435,3,FALSE)</f>
        <v>Estrella</v>
      </c>
      <c r="N835" s="67">
        <f t="shared" si="57"/>
        <v>266.27272727272725</v>
      </c>
      <c r="O835" s="54" t="e">
        <f>VLOOKUP(I835,клиенты!B$419:$H830,5,FALSE)</f>
        <v>#N/A</v>
      </c>
      <c r="P835" t="e">
        <f t="shared" si="59"/>
        <v>#N/A</v>
      </c>
      <c r="Q835" s="72" t="str">
        <f>VLOOKUP(I835,клиенты!$B$3:$J$419,7,FALSE)</f>
        <v>Таджикистан</v>
      </c>
    </row>
    <row r="836" spans="2:17" ht="16.5" thickTop="1" thickBot="1" x14ac:dyDescent="0.3">
      <c r="B836" s="43">
        <v>847</v>
      </c>
      <c r="C836" s="20">
        <v>206</v>
      </c>
      <c r="D836" s="20">
        <v>93</v>
      </c>
      <c r="E836" s="20">
        <v>2</v>
      </c>
      <c r="F836" s="20">
        <v>186</v>
      </c>
      <c r="G836" s="51">
        <v>45154</v>
      </c>
      <c r="H836" s="20" t="s">
        <v>17</v>
      </c>
      <c r="I836" s="20">
        <v>155</v>
      </c>
      <c r="J836" s="38" t="str">
        <f>VLOOKUP(C836,товар!$B$3:$D$435,2,FALSE)</f>
        <v>Молоко</v>
      </c>
      <c r="K836" s="112">
        <f t="shared" si="58"/>
        <v>258</v>
      </c>
      <c r="L836" s="40">
        <f t="shared" si="60"/>
        <v>-0.63953488372093026</v>
      </c>
      <c r="M836" s="39" t="str">
        <f>VLOOKUP(C836,товар!$B$3:$D$435,3,FALSE)</f>
        <v>Домик в деревне</v>
      </c>
      <c r="N836" s="67">
        <f t="shared" ref="N836:N899" si="61">AVERAGEIFS($D$4:$D$989,$J$4:$J$989,J836,$M$4:$M$989,M836)</f>
        <v>274.77777777777777</v>
      </c>
      <c r="O836" s="54" t="e">
        <f>VLOOKUP(I836,клиенты!B$419:$H831,5,FALSE)</f>
        <v>#N/A</v>
      </c>
      <c r="P836" t="e">
        <f t="shared" si="59"/>
        <v>#N/A</v>
      </c>
      <c r="Q836" s="72" t="str">
        <f>VLOOKUP(I836,клиенты!$B$3:$J$419,7,FALSE)</f>
        <v>Украина</v>
      </c>
    </row>
    <row r="837" spans="2:17" ht="16.5" thickTop="1" thickBot="1" x14ac:dyDescent="0.3">
      <c r="B837" s="44">
        <v>848</v>
      </c>
      <c r="C837" s="22">
        <v>319</v>
      </c>
      <c r="D837" s="22">
        <v>193</v>
      </c>
      <c r="E837" s="22">
        <v>1</v>
      </c>
      <c r="F837" s="22">
        <v>193</v>
      </c>
      <c r="G837" s="52">
        <v>45396</v>
      </c>
      <c r="H837" s="22" t="s">
        <v>15</v>
      </c>
      <c r="I837" s="22">
        <v>43</v>
      </c>
      <c r="J837" s="37" t="str">
        <f>VLOOKUP(C837,товар!$B$3:$D$435,2,FALSE)</f>
        <v>Йогурт</v>
      </c>
      <c r="K837" s="112">
        <f t="shared" si="58"/>
        <v>261.625</v>
      </c>
      <c r="L837" s="40">
        <f t="shared" si="60"/>
        <v>-0.26230291447682752</v>
      </c>
      <c r="M837" s="33" t="str">
        <f>VLOOKUP(C837,товар!$B$3:$D$435,3,FALSE)</f>
        <v>Эрманн</v>
      </c>
      <c r="N837" s="67">
        <f t="shared" si="61"/>
        <v>258.4736842105263</v>
      </c>
      <c r="O837" s="54" t="e">
        <f>VLOOKUP(I837,клиенты!B$419:$H832,5,FALSE)</f>
        <v>#N/A</v>
      </c>
      <c r="P837" t="e">
        <f t="shared" si="59"/>
        <v>#N/A</v>
      </c>
      <c r="Q837" s="72" t="str">
        <f>VLOOKUP(I837,клиенты!$B$3:$J$419,7,FALSE)</f>
        <v>Узбекистан</v>
      </c>
    </row>
    <row r="838" spans="2:17" ht="16.5" thickTop="1" thickBot="1" x14ac:dyDescent="0.3">
      <c r="B838" s="43">
        <v>849</v>
      </c>
      <c r="C838" s="20">
        <v>59</v>
      </c>
      <c r="D838" s="20">
        <v>150</v>
      </c>
      <c r="E838" s="20">
        <v>4</v>
      </c>
      <c r="F838" s="20">
        <v>600</v>
      </c>
      <c r="G838" s="51">
        <v>45134</v>
      </c>
      <c r="H838" s="20" t="s">
        <v>17</v>
      </c>
      <c r="I838" s="20">
        <v>343</v>
      </c>
      <c r="J838" s="38" t="str">
        <f>VLOOKUP(C838,товар!$B$3:$D$435,2,FALSE)</f>
        <v>Сахар</v>
      </c>
      <c r="K838" s="112">
        <f t="shared" si="58"/>
        <v>239</v>
      </c>
      <c r="L838" s="40">
        <f t="shared" si="60"/>
        <v>-0.37238493723849375</v>
      </c>
      <c r="M838" s="39" t="str">
        <f>VLOOKUP(C838,товар!$B$3:$D$435,3,FALSE)</f>
        <v>Продимекс</v>
      </c>
      <c r="N838" s="67">
        <f t="shared" si="61"/>
        <v>240.5</v>
      </c>
      <c r="O838" s="54" t="e">
        <f>VLOOKUP(I838,клиенты!B$419:$H833,5,FALSE)</f>
        <v>#N/A</v>
      </c>
      <c r="P838" t="e">
        <f t="shared" si="59"/>
        <v>#N/A</v>
      </c>
      <c r="Q838" s="72" t="str">
        <f>VLOOKUP(I838,клиенты!$B$3:$J$419,7,FALSE)</f>
        <v>Беларусь</v>
      </c>
    </row>
    <row r="839" spans="2:17" ht="16.5" thickTop="1" thickBot="1" x14ac:dyDescent="0.3">
      <c r="B839" s="44">
        <v>850</v>
      </c>
      <c r="C839" s="22">
        <v>16</v>
      </c>
      <c r="D839" s="22">
        <v>207</v>
      </c>
      <c r="E839" s="22">
        <v>2</v>
      </c>
      <c r="F839" s="22">
        <v>414</v>
      </c>
      <c r="G839" s="52">
        <v>45251</v>
      </c>
      <c r="H839" s="22" t="s">
        <v>11</v>
      </c>
      <c r="I839" s="22">
        <v>26</v>
      </c>
      <c r="J839" s="37" t="str">
        <f>VLOOKUP(C839,товар!$B$3:$D$435,2,FALSE)</f>
        <v>Сыр</v>
      </c>
      <c r="K839" s="112">
        <f t="shared" si="58"/>
        <v>305.45454545454544</v>
      </c>
      <c r="L839" s="40">
        <f t="shared" si="60"/>
        <v>-0.32232142857142854</v>
      </c>
      <c r="M839" s="33" t="str">
        <f>VLOOKUP(C839,товар!$B$3:$D$435,3,FALSE)</f>
        <v>Сырная долина</v>
      </c>
      <c r="N839" s="67">
        <f t="shared" si="61"/>
        <v>272.625</v>
      </c>
      <c r="O839" s="54" t="e">
        <f>VLOOKUP(I839,клиенты!B$419:$H834,5,FALSE)</f>
        <v>#N/A</v>
      </c>
      <c r="P839" t="e">
        <f t="shared" si="59"/>
        <v>#N/A</v>
      </c>
      <c r="Q839" s="72" t="str">
        <f>VLOOKUP(I839,клиенты!$B$3:$J$419,7,FALSE)</f>
        <v>Узбекистан</v>
      </c>
    </row>
    <row r="840" spans="2:17" ht="16.5" thickTop="1" thickBot="1" x14ac:dyDescent="0.3">
      <c r="B840" s="43">
        <v>851</v>
      </c>
      <c r="C840" s="20">
        <v>220</v>
      </c>
      <c r="D840" s="20">
        <v>305</v>
      </c>
      <c r="E840" s="20">
        <v>4</v>
      </c>
      <c r="F840" s="20">
        <v>1220</v>
      </c>
      <c r="G840" s="51">
        <v>45056</v>
      </c>
      <c r="H840" s="20" t="s">
        <v>14</v>
      </c>
      <c r="I840" s="20">
        <v>306</v>
      </c>
      <c r="J840" s="38" t="str">
        <f>VLOOKUP(C840,товар!$B$3:$D$435,2,FALSE)</f>
        <v>Чай</v>
      </c>
      <c r="K840" s="112">
        <f t="shared" si="58"/>
        <v>275.76923076923077</v>
      </c>
      <c r="L840" s="40">
        <f t="shared" si="60"/>
        <v>0.10599721059972111</v>
      </c>
      <c r="M840" s="39" t="str">
        <f>VLOOKUP(C840,товар!$B$3:$D$435,3,FALSE)</f>
        <v>Тесс</v>
      </c>
      <c r="N840" s="67">
        <f t="shared" si="61"/>
        <v>281.75</v>
      </c>
      <c r="O840" s="54" t="e">
        <f>VLOOKUP(I840,клиенты!B$419:$H835,5,FALSE)</f>
        <v>#N/A</v>
      </c>
      <c r="P840" t="e">
        <f t="shared" si="59"/>
        <v>#N/A</v>
      </c>
      <c r="Q840" s="72" t="str">
        <f>VLOOKUP(I840,клиенты!$B$3:$J$419,7,FALSE)</f>
        <v>Россия</v>
      </c>
    </row>
    <row r="841" spans="2:17" ht="16.5" thickTop="1" thickBot="1" x14ac:dyDescent="0.3">
      <c r="B841" s="44">
        <v>852</v>
      </c>
      <c r="C841" s="22">
        <v>474</v>
      </c>
      <c r="D841" s="22">
        <v>171</v>
      </c>
      <c r="E841" s="22">
        <v>3</v>
      </c>
      <c r="F841" s="22">
        <v>513</v>
      </c>
      <c r="G841" s="52">
        <v>44985</v>
      </c>
      <c r="H841" s="22" t="s">
        <v>11</v>
      </c>
      <c r="I841" s="22">
        <v>260</v>
      </c>
      <c r="J841" s="37" t="str">
        <f>VLOOKUP(C841,товар!$B$3:$D$435,2,FALSE)</f>
        <v>Молоко</v>
      </c>
      <c r="K841" s="112">
        <f t="shared" si="58"/>
        <v>270.57142857142856</v>
      </c>
      <c r="L841" s="40">
        <f t="shared" si="60"/>
        <v>-0.36800422386483633</v>
      </c>
      <c r="M841" s="33" t="str">
        <f>VLOOKUP(C841,товар!$B$3:$D$435,3,FALSE)</f>
        <v>Простоквашино</v>
      </c>
      <c r="N841" s="67">
        <f t="shared" si="61"/>
        <v>318.81818181818181</v>
      </c>
      <c r="O841" s="54" t="e">
        <f>VLOOKUP(I841,клиенты!B$419:$H836,5,FALSE)</f>
        <v>#N/A</v>
      </c>
      <c r="P841" t="e">
        <f t="shared" si="59"/>
        <v>#N/A</v>
      </c>
      <c r="Q841" s="72" t="str">
        <f>VLOOKUP(I841,клиенты!$B$3:$J$419,7,FALSE)</f>
        <v>Узбекистан</v>
      </c>
    </row>
    <row r="842" spans="2:17" ht="16.5" thickTop="1" thickBot="1" x14ac:dyDescent="0.3">
      <c r="B842" s="43">
        <v>853</v>
      </c>
      <c r="C842" s="20">
        <v>118</v>
      </c>
      <c r="D842" s="20">
        <v>466</v>
      </c>
      <c r="E842" s="20">
        <v>3</v>
      </c>
      <c r="F842" s="20">
        <v>1398</v>
      </c>
      <c r="G842" s="51">
        <v>44980</v>
      </c>
      <c r="H842" s="20" t="s">
        <v>22</v>
      </c>
      <c r="I842" s="20">
        <v>188</v>
      </c>
      <c r="J842" s="38" t="str">
        <f>VLOOKUP(C842,товар!$B$3:$D$435,2,FALSE)</f>
        <v>Сахар</v>
      </c>
      <c r="K842" s="112">
        <f t="shared" si="58"/>
        <v>283.71428571428572</v>
      </c>
      <c r="L842" s="40">
        <f t="shared" si="60"/>
        <v>0.64249748237663651</v>
      </c>
      <c r="M842" s="39" t="str">
        <f>VLOOKUP(C842,товар!$B$3:$D$435,3,FALSE)</f>
        <v>Продимекс</v>
      </c>
      <c r="N842" s="67">
        <f t="shared" si="61"/>
        <v>240.5</v>
      </c>
      <c r="O842" s="54" t="e">
        <f>VLOOKUP(I842,клиенты!B$419:$H837,5,FALSE)</f>
        <v>#N/A</v>
      </c>
      <c r="P842" t="e">
        <f t="shared" si="59"/>
        <v>#N/A</v>
      </c>
      <c r="Q842" s="72" t="str">
        <f>VLOOKUP(I842,клиенты!$B$3:$J$419,7,FALSE)</f>
        <v>Таджикистан</v>
      </c>
    </row>
    <row r="843" spans="2:17" ht="16.5" thickTop="1" thickBot="1" x14ac:dyDescent="0.3">
      <c r="B843" s="44">
        <v>854</v>
      </c>
      <c r="C843" s="22">
        <v>207</v>
      </c>
      <c r="D843" s="22">
        <v>57</v>
      </c>
      <c r="E843" s="22">
        <v>2</v>
      </c>
      <c r="F843" s="22">
        <v>114</v>
      </c>
      <c r="G843" s="52">
        <v>45344</v>
      </c>
      <c r="H843" s="22" t="s">
        <v>21</v>
      </c>
      <c r="I843" s="22">
        <v>152</v>
      </c>
      <c r="J843" s="37" t="str">
        <f>VLOOKUP(C843,товар!$B$3:$D$435,2,FALSE)</f>
        <v>Сахар</v>
      </c>
      <c r="K843" s="112">
        <f t="shared" si="58"/>
        <v>160.42857142857142</v>
      </c>
      <c r="L843" s="40">
        <f t="shared" si="60"/>
        <v>-0.64470169189670523</v>
      </c>
      <c r="M843" s="33" t="str">
        <f>VLOOKUP(C843,товар!$B$3:$D$435,3,FALSE)</f>
        <v>Агросахар</v>
      </c>
      <c r="N843" s="67">
        <f t="shared" si="61"/>
        <v>215.85714285714286</v>
      </c>
      <c r="O843" s="54" t="e">
        <f>VLOOKUP(I843,клиенты!B$419:$H838,5,FALSE)</f>
        <v>#N/A</v>
      </c>
      <c r="P843" t="e">
        <f t="shared" si="59"/>
        <v>#N/A</v>
      </c>
      <c r="Q843" s="72" t="str">
        <f>VLOOKUP(I843,клиенты!$B$3:$J$419,7,FALSE)</f>
        <v>Беларусь</v>
      </c>
    </row>
    <row r="844" spans="2:17" ht="16.5" thickTop="1" thickBot="1" x14ac:dyDescent="0.3">
      <c r="B844" s="43">
        <v>855</v>
      </c>
      <c r="C844" s="20">
        <v>239</v>
      </c>
      <c r="D844" s="20">
        <v>397</v>
      </c>
      <c r="E844" s="20">
        <v>2</v>
      </c>
      <c r="F844" s="20">
        <v>794</v>
      </c>
      <c r="G844" s="51">
        <v>45398</v>
      </c>
      <c r="H844" s="20" t="s">
        <v>14</v>
      </c>
      <c r="I844" s="20">
        <v>65</v>
      </c>
      <c r="J844" s="38" t="str">
        <f>VLOOKUP(C844,товар!$B$3:$D$435,2,FALSE)</f>
        <v>Йогурт</v>
      </c>
      <c r="K844" s="112">
        <f t="shared" si="58"/>
        <v>284.25</v>
      </c>
      <c r="L844" s="40">
        <f t="shared" si="60"/>
        <v>0.39665787159190846</v>
      </c>
      <c r="M844" s="39" t="str">
        <f>VLOOKUP(C844,товар!$B$3:$D$435,3,FALSE)</f>
        <v>Эрманн</v>
      </c>
      <c r="N844" s="67">
        <f t="shared" si="61"/>
        <v>258.4736842105263</v>
      </c>
      <c r="O844" s="54" t="e">
        <f>VLOOKUP(I844,клиенты!B$419:$H839,5,FALSE)</f>
        <v>#N/A</v>
      </c>
      <c r="P844" t="e">
        <f t="shared" si="59"/>
        <v>#N/A</v>
      </c>
      <c r="Q844" s="72" t="str">
        <f>VLOOKUP(I844,клиенты!$B$3:$J$419,7,FALSE)</f>
        <v>Узбекистан</v>
      </c>
    </row>
    <row r="845" spans="2:17" ht="16.5" thickTop="1" thickBot="1" x14ac:dyDescent="0.3">
      <c r="B845" s="44">
        <v>856</v>
      </c>
      <c r="C845" s="22">
        <v>367</v>
      </c>
      <c r="D845" s="22">
        <v>289</v>
      </c>
      <c r="E845" s="22">
        <v>1</v>
      </c>
      <c r="F845" s="22">
        <v>289</v>
      </c>
      <c r="G845" s="52">
        <v>45041</v>
      </c>
      <c r="H845" s="22" t="s">
        <v>9</v>
      </c>
      <c r="I845" s="22">
        <v>281</v>
      </c>
      <c r="J845" s="37" t="str">
        <f>VLOOKUP(C845,товар!$B$3:$D$435,2,FALSE)</f>
        <v>Колбаса</v>
      </c>
      <c r="K845" s="112">
        <f t="shared" si="58"/>
        <v>267</v>
      </c>
      <c r="L845" s="40">
        <f t="shared" si="60"/>
        <v>8.2397003745318331E-2</v>
      </c>
      <c r="M845" s="33" t="str">
        <f>VLOOKUP(C845,товар!$B$3:$D$435,3,FALSE)</f>
        <v>Окраина</v>
      </c>
      <c r="N845" s="67">
        <f t="shared" si="61"/>
        <v>273.58333333333331</v>
      </c>
      <c r="O845" s="54" t="e">
        <f>VLOOKUP(I845,клиенты!B$419:$H840,5,FALSE)</f>
        <v>#N/A</v>
      </c>
      <c r="P845" t="e">
        <f t="shared" si="59"/>
        <v>#N/A</v>
      </c>
      <c r="Q845" s="72" t="e">
        <f>VLOOKUP(I845,клиенты!$B$3:$J$419,7,FALSE)</f>
        <v>#N/A</v>
      </c>
    </row>
    <row r="846" spans="2:17" ht="16.5" thickTop="1" thickBot="1" x14ac:dyDescent="0.3">
      <c r="B846" s="43">
        <v>857</v>
      </c>
      <c r="C846" s="20">
        <v>87</v>
      </c>
      <c r="D846" s="20">
        <v>191</v>
      </c>
      <c r="E846" s="20">
        <v>3</v>
      </c>
      <c r="F846" s="20">
        <v>573</v>
      </c>
      <c r="G846" s="51">
        <v>45125</v>
      </c>
      <c r="H846" s="20" t="s">
        <v>26</v>
      </c>
      <c r="I846" s="20">
        <v>430</v>
      </c>
      <c r="J846" s="38" t="str">
        <f>VLOOKUP(C846,товар!$B$3:$D$435,2,FALSE)</f>
        <v>Кофе</v>
      </c>
      <c r="K846" s="112">
        <f t="shared" si="58"/>
        <v>374</v>
      </c>
      <c r="L846" s="40">
        <f t="shared" si="60"/>
        <v>-0.48930481283422456</v>
      </c>
      <c r="M846" s="39" t="str">
        <f>VLOOKUP(C846,товар!$B$3:$D$435,3,FALSE)</f>
        <v>Jacobs</v>
      </c>
      <c r="N846" s="67">
        <f t="shared" si="61"/>
        <v>276.21052631578948</v>
      </c>
      <c r="O846" s="54" t="e">
        <f>VLOOKUP(I846,клиенты!B$419:$H841,5,FALSE)</f>
        <v>#N/A</v>
      </c>
      <c r="P846" t="e">
        <f t="shared" si="59"/>
        <v>#N/A</v>
      </c>
      <c r="Q846" s="72" t="str">
        <f>VLOOKUP(I846,клиенты!$B$3:$J$419,7,FALSE)</f>
        <v>Россия</v>
      </c>
    </row>
    <row r="847" spans="2:17" ht="16.5" thickTop="1" thickBot="1" x14ac:dyDescent="0.3">
      <c r="B847" s="44">
        <v>858</v>
      </c>
      <c r="C847" s="22">
        <v>309</v>
      </c>
      <c r="D847" s="22">
        <v>244</v>
      </c>
      <c r="E847" s="22">
        <v>3</v>
      </c>
      <c r="F847" s="22">
        <v>732</v>
      </c>
      <c r="G847" s="52">
        <v>45374</v>
      </c>
      <c r="H847" s="22" t="s">
        <v>27</v>
      </c>
      <c r="I847" s="22">
        <v>299</v>
      </c>
      <c r="J847" s="37" t="str">
        <f>VLOOKUP(C847,товар!$B$3:$D$435,2,FALSE)</f>
        <v>Конфеты</v>
      </c>
      <c r="K847" s="112">
        <f t="shared" si="58"/>
        <v>231.28571428571428</v>
      </c>
      <c r="L847" s="40">
        <f t="shared" si="60"/>
        <v>5.4972205064854895E-2</v>
      </c>
      <c r="M847" s="33" t="str">
        <f>VLOOKUP(C847,товар!$B$3:$D$435,3,FALSE)</f>
        <v>Рот Фронт</v>
      </c>
      <c r="N847" s="67">
        <f t="shared" si="61"/>
        <v>294.55</v>
      </c>
      <c r="O847" s="54" t="e">
        <f>VLOOKUP(I847,клиенты!B$419:$H842,5,FALSE)</f>
        <v>#N/A</v>
      </c>
      <c r="P847" t="e">
        <f t="shared" si="59"/>
        <v>#N/A</v>
      </c>
      <c r="Q847" s="72" t="str">
        <f>VLOOKUP(I847,клиенты!$B$3:$J$419,7,FALSE)</f>
        <v>Узбекистан</v>
      </c>
    </row>
    <row r="848" spans="2:17" ht="16.5" thickTop="1" thickBot="1" x14ac:dyDescent="0.3">
      <c r="B848" s="43">
        <v>859</v>
      </c>
      <c r="C848" s="20">
        <v>271</v>
      </c>
      <c r="D848" s="20">
        <v>392</v>
      </c>
      <c r="E848" s="20">
        <v>3</v>
      </c>
      <c r="F848" s="20">
        <v>1176</v>
      </c>
      <c r="G848" s="51">
        <v>45103</v>
      </c>
      <c r="H848" s="20" t="s">
        <v>19</v>
      </c>
      <c r="I848" s="20">
        <v>132</v>
      </c>
      <c r="J848" s="38" t="str">
        <f>VLOOKUP(C848,товар!$B$3:$D$435,2,FALSE)</f>
        <v>Сыр</v>
      </c>
      <c r="K848" s="112">
        <f t="shared" si="58"/>
        <v>195.66666666666666</v>
      </c>
      <c r="L848" s="40">
        <f t="shared" si="60"/>
        <v>1.0034071550255539</v>
      </c>
      <c r="M848" s="39" t="str">
        <f>VLOOKUP(C848,товар!$B$3:$D$435,3,FALSE)</f>
        <v>Сырная долина</v>
      </c>
      <c r="N848" s="67">
        <f t="shared" si="61"/>
        <v>272.625</v>
      </c>
      <c r="O848" s="54" t="e">
        <f>VLOOKUP(I848,клиенты!B$419:$H843,5,FALSE)</f>
        <v>#N/A</v>
      </c>
      <c r="P848" t="e">
        <f t="shared" si="59"/>
        <v>#N/A</v>
      </c>
      <c r="Q848" s="72" t="str">
        <f>VLOOKUP(I848,клиенты!$B$3:$J$419,7,FALSE)</f>
        <v>Россия</v>
      </c>
    </row>
    <row r="849" spans="2:17" ht="16.5" thickTop="1" thickBot="1" x14ac:dyDescent="0.3">
      <c r="B849" s="44">
        <v>860</v>
      </c>
      <c r="C849" s="22">
        <v>354</v>
      </c>
      <c r="D849" s="22">
        <v>493</v>
      </c>
      <c r="E849" s="22">
        <v>2</v>
      </c>
      <c r="F849" s="22">
        <v>986</v>
      </c>
      <c r="G849" s="52">
        <v>45320</v>
      </c>
      <c r="H849" s="22" t="s">
        <v>24</v>
      </c>
      <c r="I849" s="22">
        <v>68</v>
      </c>
      <c r="J849" s="37" t="str">
        <f>VLOOKUP(C849,товар!$B$3:$D$435,2,FALSE)</f>
        <v>Чай</v>
      </c>
      <c r="K849" s="112">
        <f t="shared" si="58"/>
        <v>308.16666666666669</v>
      </c>
      <c r="L849" s="40">
        <f t="shared" si="60"/>
        <v>0.59978366684694429</v>
      </c>
      <c r="M849" s="33" t="str">
        <f>VLOOKUP(C849,товар!$B$3:$D$435,3,FALSE)</f>
        <v>Lipton</v>
      </c>
      <c r="N849" s="67">
        <f t="shared" si="61"/>
        <v>267.22222222222223</v>
      </c>
      <c r="O849" s="54" t="e">
        <f>VLOOKUP(I849,клиенты!B$419:$H844,5,FALSE)</f>
        <v>#N/A</v>
      </c>
      <c r="P849" t="e">
        <f t="shared" si="59"/>
        <v>#N/A</v>
      </c>
      <c r="Q849" s="72" t="str">
        <f>VLOOKUP(I849,клиенты!$B$3:$J$419,7,FALSE)</f>
        <v>Таджикистан</v>
      </c>
    </row>
    <row r="850" spans="2:17" ht="16.5" thickTop="1" thickBot="1" x14ac:dyDescent="0.3">
      <c r="B850" s="43">
        <v>861</v>
      </c>
      <c r="C850" s="20">
        <v>266</v>
      </c>
      <c r="D850" s="20">
        <v>339</v>
      </c>
      <c r="E850" s="20">
        <v>5</v>
      </c>
      <c r="F850" s="20">
        <v>1695</v>
      </c>
      <c r="G850" s="51">
        <v>45358</v>
      </c>
      <c r="H850" s="20" t="s">
        <v>9</v>
      </c>
      <c r="I850" s="20">
        <v>42</v>
      </c>
      <c r="J850" s="38" t="str">
        <f>VLOOKUP(C850,товар!$B$3:$D$435,2,FALSE)</f>
        <v>Рыба</v>
      </c>
      <c r="K850" s="112">
        <f t="shared" si="58"/>
        <v>205</v>
      </c>
      <c r="L850" s="40">
        <f t="shared" si="60"/>
        <v>0.65365853658536577</v>
      </c>
      <c r="M850" s="39" t="str">
        <f>VLOOKUP(C850,товар!$B$3:$D$435,3,FALSE)</f>
        <v>Меридиан</v>
      </c>
      <c r="N850" s="67">
        <f t="shared" si="61"/>
        <v>260.64705882352939</v>
      </c>
      <c r="O850" s="54" t="e">
        <f>VLOOKUP(I850,клиенты!B$419:$H845,5,FALSE)</f>
        <v>#N/A</v>
      </c>
      <c r="P850" t="e">
        <f t="shared" si="59"/>
        <v>#N/A</v>
      </c>
      <c r="Q850" s="72" t="str">
        <f>VLOOKUP(I850,клиенты!$B$3:$J$419,7,FALSE)</f>
        <v>Таджикистан</v>
      </c>
    </row>
    <row r="851" spans="2:17" ht="16.5" thickTop="1" thickBot="1" x14ac:dyDescent="0.3">
      <c r="B851" s="44">
        <v>862</v>
      </c>
      <c r="C851" s="22">
        <v>441</v>
      </c>
      <c r="D851" s="22">
        <v>316</v>
      </c>
      <c r="E851" s="22">
        <v>4</v>
      </c>
      <c r="F851" s="22">
        <v>1264</v>
      </c>
      <c r="G851" s="52">
        <v>45410</v>
      </c>
      <c r="H851" s="22" t="s">
        <v>22</v>
      </c>
      <c r="I851" s="22">
        <v>488</v>
      </c>
      <c r="J851" s="37" t="str">
        <f>VLOOKUP(C851,товар!$B$3:$D$435,2,FALSE)</f>
        <v>Чай</v>
      </c>
      <c r="K851" s="112">
        <f t="shared" si="58"/>
        <v>230.83333333333334</v>
      </c>
      <c r="L851" s="40">
        <f t="shared" si="60"/>
        <v>0.36895306859205768</v>
      </c>
      <c r="M851" s="33" t="str">
        <f>VLOOKUP(C851,товар!$B$3:$D$435,3,FALSE)</f>
        <v>Lipton</v>
      </c>
      <c r="N851" s="67">
        <f t="shared" si="61"/>
        <v>267.22222222222223</v>
      </c>
      <c r="O851" s="54" t="e">
        <f>VLOOKUP(I851,клиенты!B$419:$H846,5,FALSE)</f>
        <v>#N/A</v>
      </c>
      <c r="P851" t="e">
        <f t="shared" si="59"/>
        <v>#N/A</v>
      </c>
      <c r="Q851" s="72" t="str">
        <f>VLOOKUP(I851,клиенты!$B$3:$J$419,7,FALSE)</f>
        <v>Узбекистан</v>
      </c>
    </row>
    <row r="852" spans="2:17" ht="16.5" thickTop="1" thickBot="1" x14ac:dyDescent="0.3">
      <c r="B852" s="43">
        <v>863</v>
      </c>
      <c r="C852" s="20">
        <v>245</v>
      </c>
      <c r="D852" s="20">
        <v>284</v>
      </c>
      <c r="E852" s="20">
        <v>4</v>
      </c>
      <c r="F852" s="20">
        <v>1136</v>
      </c>
      <c r="G852" s="51">
        <v>45405</v>
      </c>
      <c r="H852" s="20" t="s">
        <v>15</v>
      </c>
      <c r="I852" s="20">
        <v>324</v>
      </c>
      <c r="J852" s="38" t="str">
        <f>VLOOKUP(C852,товар!$B$3:$D$435,2,FALSE)</f>
        <v>Сахар</v>
      </c>
      <c r="K852" s="112">
        <f t="shared" si="58"/>
        <v>334.5</v>
      </c>
      <c r="L852" s="40">
        <f t="shared" si="60"/>
        <v>-0.1509715994020927</v>
      </c>
      <c r="M852" s="39" t="str">
        <f>VLOOKUP(C852,товар!$B$3:$D$435,3,FALSE)</f>
        <v>Продимекс</v>
      </c>
      <c r="N852" s="67">
        <f t="shared" si="61"/>
        <v>240.5</v>
      </c>
      <c r="O852" s="54" t="e">
        <f>VLOOKUP(I852,клиенты!B$419:$H847,5,FALSE)</f>
        <v>#N/A</v>
      </c>
      <c r="P852" t="e">
        <f t="shared" si="59"/>
        <v>#N/A</v>
      </c>
      <c r="Q852" s="72" t="str">
        <f>VLOOKUP(I852,клиенты!$B$3:$J$419,7,FALSE)</f>
        <v>Беларусь</v>
      </c>
    </row>
    <row r="853" spans="2:17" ht="16.5" thickTop="1" thickBot="1" x14ac:dyDescent="0.3">
      <c r="B853" s="44">
        <v>864</v>
      </c>
      <c r="C853" s="22">
        <v>369</v>
      </c>
      <c r="D853" s="22">
        <v>206</v>
      </c>
      <c r="E853" s="22">
        <v>4</v>
      </c>
      <c r="F853" s="22">
        <v>824</v>
      </c>
      <c r="G853" s="52">
        <v>45132</v>
      </c>
      <c r="H853" s="22" t="s">
        <v>17</v>
      </c>
      <c r="I853" s="22">
        <v>346</v>
      </c>
      <c r="J853" s="37" t="str">
        <f>VLOOKUP(C853,товар!$B$3:$D$435,2,FALSE)</f>
        <v>Молоко</v>
      </c>
      <c r="K853" s="112">
        <f t="shared" si="58"/>
        <v>285</v>
      </c>
      <c r="L853" s="40">
        <f t="shared" si="60"/>
        <v>-0.27719298245614032</v>
      </c>
      <c r="M853" s="33" t="str">
        <f>VLOOKUP(C853,товар!$B$3:$D$435,3,FALSE)</f>
        <v>Домик в деревне</v>
      </c>
      <c r="N853" s="67">
        <f t="shared" si="61"/>
        <v>274.77777777777777</v>
      </c>
      <c r="O853" s="54" t="e">
        <f>VLOOKUP(I853,клиенты!B$419:$H848,5,FALSE)</f>
        <v>#N/A</v>
      </c>
      <c r="P853" t="e">
        <f t="shared" si="59"/>
        <v>#N/A</v>
      </c>
      <c r="Q853" s="72" t="str">
        <f>VLOOKUP(I853,клиенты!$B$3:$J$419,7,FALSE)</f>
        <v>Беларусь</v>
      </c>
    </row>
    <row r="854" spans="2:17" ht="16.5" thickTop="1" thickBot="1" x14ac:dyDescent="0.3">
      <c r="B854" s="43">
        <v>865</v>
      </c>
      <c r="C854" s="20">
        <v>176</v>
      </c>
      <c r="D854" s="20">
        <v>217</v>
      </c>
      <c r="E854" s="20">
        <v>4</v>
      </c>
      <c r="F854" s="20">
        <v>868</v>
      </c>
      <c r="G854" s="51">
        <v>45135</v>
      </c>
      <c r="H854" s="20" t="s">
        <v>12</v>
      </c>
      <c r="I854" s="20">
        <v>313</v>
      </c>
      <c r="J854" s="38" t="str">
        <f>VLOOKUP(C854,товар!$B$3:$D$435,2,FALSE)</f>
        <v>Сахар</v>
      </c>
      <c r="K854" s="112">
        <f t="shared" si="58"/>
        <v>222.5</v>
      </c>
      <c r="L854" s="40">
        <f t="shared" si="60"/>
        <v>-2.4719101123595544E-2</v>
      </c>
      <c r="M854" s="39" t="str">
        <f>VLOOKUP(C854,товар!$B$3:$D$435,3,FALSE)</f>
        <v>Продимекс</v>
      </c>
      <c r="N854" s="67">
        <f t="shared" si="61"/>
        <v>240.5</v>
      </c>
      <c r="O854" s="54" t="e">
        <f>VLOOKUP(I854,клиенты!B$419:$H849,5,FALSE)</f>
        <v>#N/A</v>
      </c>
      <c r="P854" t="e">
        <f t="shared" si="59"/>
        <v>#N/A</v>
      </c>
      <c r="Q854" s="72" t="str">
        <f>VLOOKUP(I854,клиенты!$B$3:$J$419,7,FALSE)</f>
        <v>Таджикистан</v>
      </c>
    </row>
    <row r="855" spans="2:17" ht="16.5" thickTop="1" thickBot="1" x14ac:dyDescent="0.3">
      <c r="B855" s="44">
        <v>866</v>
      </c>
      <c r="C855" s="22">
        <v>467</v>
      </c>
      <c r="D855" s="22">
        <v>72</v>
      </c>
      <c r="E855" s="22">
        <v>2</v>
      </c>
      <c r="F855" s="22">
        <v>144</v>
      </c>
      <c r="G855" s="52">
        <v>45050</v>
      </c>
      <c r="H855" s="22" t="s">
        <v>13</v>
      </c>
      <c r="I855" s="22">
        <v>233</v>
      </c>
      <c r="J855" s="37" t="str">
        <f>VLOOKUP(C855,товар!$B$3:$D$435,2,FALSE)</f>
        <v>Макароны</v>
      </c>
      <c r="K855" s="112">
        <f t="shared" si="58"/>
        <v>286.25</v>
      </c>
      <c r="L855" s="40">
        <f t="shared" si="60"/>
        <v>-0.74847161572052401</v>
      </c>
      <c r="M855" s="33" t="str">
        <f>VLOOKUP(C855,товар!$B$3:$D$435,3,FALSE)</f>
        <v>Борилла</v>
      </c>
      <c r="N855" s="67">
        <f t="shared" si="61"/>
        <v>240.88888888888889</v>
      </c>
      <c r="O855" s="54" t="e">
        <f>VLOOKUP(I855,клиенты!B$419:$H850,5,FALSE)</f>
        <v>#N/A</v>
      </c>
      <c r="P855" t="e">
        <f t="shared" si="59"/>
        <v>#N/A</v>
      </c>
      <c r="Q855" s="72" t="str">
        <f>VLOOKUP(I855,клиенты!$B$3:$J$419,7,FALSE)</f>
        <v>Россия</v>
      </c>
    </row>
    <row r="856" spans="2:17" ht="16.5" thickTop="1" thickBot="1" x14ac:dyDescent="0.3">
      <c r="B856" s="43">
        <v>867</v>
      </c>
      <c r="C856" s="20">
        <v>237</v>
      </c>
      <c r="D856" s="20">
        <v>121</v>
      </c>
      <c r="E856" s="20">
        <v>3</v>
      </c>
      <c r="F856" s="20">
        <v>363</v>
      </c>
      <c r="G856" s="51">
        <v>45240</v>
      </c>
      <c r="H856" s="20" t="s">
        <v>26</v>
      </c>
      <c r="I856" s="20">
        <v>77</v>
      </c>
      <c r="J856" s="38" t="str">
        <f>VLOOKUP(C856,товар!$B$3:$D$435,2,FALSE)</f>
        <v>Конфеты</v>
      </c>
      <c r="K856" s="112">
        <f t="shared" si="58"/>
        <v>178.42857142857142</v>
      </c>
      <c r="L856" s="40">
        <f t="shared" si="60"/>
        <v>-0.32185748598879094</v>
      </c>
      <c r="M856" s="39" t="str">
        <f>VLOOKUP(C856,товар!$B$3:$D$435,3,FALSE)</f>
        <v>Рот Фронт</v>
      </c>
      <c r="N856" s="67">
        <f t="shared" si="61"/>
        <v>294.55</v>
      </c>
      <c r="O856" s="54" t="e">
        <f>VLOOKUP(I856,клиенты!B$419:$H851,5,FALSE)</f>
        <v>#N/A</v>
      </c>
      <c r="P856" t="e">
        <f t="shared" si="59"/>
        <v>#N/A</v>
      </c>
      <c r="Q856" s="72" t="str">
        <f>VLOOKUP(I856,клиенты!$B$3:$J$419,7,FALSE)</f>
        <v>Россия</v>
      </c>
    </row>
    <row r="857" spans="2:17" ht="16.5" thickTop="1" thickBot="1" x14ac:dyDescent="0.3">
      <c r="B857" s="44">
        <v>868</v>
      </c>
      <c r="C857" s="22">
        <v>300</v>
      </c>
      <c r="D857" s="22">
        <v>140</v>
      </c>
      <c r="E857" s="22">
        <v>4</v>
      </c>
      <c r="F857" s="22">
        <v>560</v>
      </c>
      <c r="G857" s="52">
        <v>45317</v>
      </c>
      <c r="H857" s="22" t="s">
        <v>17</v>
      </c>
      <c r="I857" s="22">
        <v>107</v>
      </c>
      <c r="J857" s="37" t="str">
        <f>VLOOKUP(C857,товар!$B$3:$D$435,2,FALSE)</f>
        <v>Сахар</v>
      </c>
      <c r="K857" s="112">
        <f t="shared" si="58"/>
        <v>229.33333333333334</v>
      </c>
      <c r="L857" s="40">
        <f t="shared" si="60"/>
        <v>-0.38953488372093026</v>
      </c>
      <c r="M857" s="33" t="str">
        <f>VLOOKUP(C857,товар!$B$3:$D$435,3,FALSE)</f>
        <v>Продимекс</v>
      </c>
      <c r="N857" s="67">
        <f t="shared" si="61"/>
        <v>240.5</v>
      </c>
      <c r="O857" s="54" t="e">
        <f>VLOOKUP(I857,клиенты!B$419:$H852,5,FALSE)</f>
        <v>#N/A</v>
      </c>
      <c r="P857" t="e">
        <f t="shared" si="59"/>
        <v>#N/A</v>
      </c>
      <c r="Q857" s="72" t="str">
        <f>VLOOKUP(I857,клиенты!$B$3:$J$419,7,FALSE)</f>
        <v>Беларусь</v>
      </c>
    </row>
    <row r="858" spans="2:17" ht="16.5" thickTop="1" thickBot="1" x14ac:dyDescent="0.3">
      <c r="B858" s="43">
        <v>869</v>
      </c>
      <c r="C858" s="20">
        <v>137</v>
      </c>
      <c r="D858" s="20">
        <v>295</v>
      </c>
      <c r="E858" s="20">
        <v>2</v>
      </c>
      <c r="F858" s="20">
        <v>590</v>
      </c>
      <c r="G858" s="51">
        <v>45111</v>
      </c>
      <c r="H858" s="20" t="s">
        <v>21</v>
      </c>
      <c r="I858" s="20">
        <v>375</v>
      </c>
      <c r="J858" s="38" t="str">
        <f>VLOOKUP(C858,товар!$B$3:$D$435,2,FALSE)</f>
        <v>Фрукты</v>
      </c>
      <c r="K858" s="112">
        <f t="shared" si="58"/>
        <v>355</v>
      </c>
      <c r="L858" s="40">
        <f t="shared" si="60"/>
        <v>-0.16901408450704225</v>
      </c>
      <c r="M858" s="39" t="str">
        <f>VLOOKUP(C858,товар!$B$3:$D$435,3,FALSE)</f>
        <v>Экзотик</v>
      </c>
      <c r="N858" s="67">
        <f t="shared" si="61"/>
        <v>253.6875</v>
      </c>
      <c r="O858" s="54" t="e">
        <f>VLOOKUP(I858,клиенты!B$419:$H853,5,FALSE)</f>
        <v>#N/A</v>
      </c>
      <c r="P858" t="e">
        <f t="shared" si="59"/>
        <v>#N/A</v>
      </c>
      <c r="Q858" s="72" t="str">
        <f>VLOOKUP(I858,клиенты!$B$3:$J$419,7,FALSE)</f>
        <v>Таджикистан</v>
      </c>
    </row>
    <row r="859" spans="2:17" ht="16.5" thickTop="1" thickBot="1" x14ac:dyDescent="0.3">
      <c r="B859" s="44">
        <v>870</v>
      </c>
      <c r="C859" s="22">
        <v>194</v>
      </c>
      <c r="D859" s="22">
        <v>325</v>
      </c>
      <c r="E859" s="22">
        <v>4</v>
      </c>
      <c r="F859" s="22">
        <v>1300</v>
      </c>
      <c r="G859" s="52">
        <v>45319</v>
      </c>
      <c r="H859" s="22" t="s">
        <v>20</v>
      </c>
      <c r="I859" s="22">
        <v>62</v>
      </c>
      <c r="J859" s="37" t="str">
        <f>VLOOKUP(C859,товар!$B$3:$D$435,2,FALSE)</f>
        <v>Соль</v>
      </c>
      <c r="K859" s="112">
        <f t="shared" si="58"/>
        <v>269</v>
      </c>
      <c r="L859" s="40">
        <f t="shared" si="60"/>
        <v>0.20817843866171004</v>
      </c>
      <c r="M859" s="33" t="str">
        <f>VLOOKUP(C859,товар!$B$3:$D$435,3,FALSE)</f>
        <v>Салта</v>
      </c>
      <c r="N859" s="67">
        <f t="shared" si="61"/>
        <v>273.7</v>
      </c>
      <c r="O859" s="54" t="e">
        <f>VLOOKUP(I859,клиенты!B$419:$H854,5,FALSE)</f>
        <v>#N/A</v>
      </c>
      <c r="P859" t="e">
        <f t="shared" si="59"/>
        <v>#N/A</v>
      </c>
      <c r="Q859" s="72" t="str">
        <f>VLOOKUP(I859,клиенты!$B$3:$J$419,7,FALSE)</f>
        <v>Узбекистан</v>
      </c>
    </row>
    <row r="860" spans="2:17" ht="16.5" thickTop="1" thickBot="1" x14ac:dyDescent="0.3">
      <c r="B860" s="43">
        <v>871</v>
      </c>
      <c r="C860" s="20">
        <v>215</v>
      </c>
      <c r="D860" s="20">
        <v>147</v>
      </c>
      <c r="E860" s="20">
        <v>3</v>
      </c>
      <c r="F860" s="20">
        <v>441</v>
      </c>
      <c r="G860" s="51">
        <v>45173</v>
      </c>
      <c r="H860" s="20" t="s">
        <v>13</v>
      </c>
      <c r="I860" s="20">
        <v>368</v>
      </c>
      <c r="J860" s="38" t="str">
        <f>VLOOKUP(C860,товар!$B$3:$D$435,2,FALSE)</f>
        <v>Сок</v>
      </c>
      <c r="K860" s="112">
        <f t="shared" si="58"/>
        <v>233.6</v>
      </c>
      <c r="L860" s="40">
        <f t="shared" si="60"/>
        <v>-0.37071917808219179</v>
      </c>
      <c r="M860" s="39" t="str">
        <f>VLOOKUP(C860,товар!$B$3:$D$435,3,FALSE)</f>
        <v>Фруктовый сад</v>
      </c>
      <c r="N860" s="67">
        <f t="shared" si="61"/>
        <v>281.96875</v>
      </c>
      <c r="O860" s="54" t="e">
        <f>VLOOKUP(I860,клиенты!B$419:$H855,5,FALSE)</f>
        <v>#N/A</v>
      </c>
      <c r="P860" t="e">
        <f t="shared" si="59"/>
        <v>#N/A</v>
      </c>
      <c r="Q860" s="72" t="str">
        <f>VLOOKUP(I860,клиенты!$B$3:$J$419,7,FALSE)</f>
        <v>Россия</v>
      </c>
    </row>
    <row r="861" spans="2:17" ht="16.5" thickTop="1" thickBot="1" x14ac:dyDescent="0.3">
      <c r="B861" s="44">
        <v>872</v>
      </c>
      <c r="C861" s="22">
        <v>307</v>
      </c>
      <c r="D861" s="22">
        <v>419</v>
      </c>
      <c r="E861" s="22">
        <v>1</v>
      </c>
      <c r="F861" s="22">
        <v>419</v>
      </c>
      <c r="G861" s="52">
        <v>45189</v>
      </c>
      <c r="H861" s="22" t="s">
        <v>25</v>
      </c>
      <c r="I861" s="22">
        <v>64</v>
      </c>
      <c r="J861" s="37" t="str">
        <f>VLOOKUP(C861,товар!$B$3:$D$435,2,FALSE)</f>
        <v>Сыр</v>
      </c>
      <c r="K861" s="112">
        <f t="shared" si="58"/>
        <v>316.66666666666669</v>
      </c>
      <c r="L861" s="40">
        <f t="shared" si="60"/>
        <v>0.32315789473684209</v>
      </c>
      <c r="M861" s="33" t="str">
        <f>VLOOKUP(C861,товар!$B$3:$D$435,3,FALSE)</f>
        <v>Карат</v>
      </c>
      <c r="N861" s="67">
        <f t="shared" si="61"/>
        <v>326.5</v>
      </c>
      <c r="O861" s="54" t="e">
        <f>VLOOKUP(I861,клиенты!B$419:$H856,5,FALSE)</f>
        <v>#N/A</v>
      </c>
      <c r="P861" t="e">
        <f t="shared" si="59"/>
        <v>#N/A</v>
      </c>
      <c r="Q861" s="72" t="str">
        <f>VLOOKUP(I861,клиенты!$B$3:$J$419,7,FALSE)</f>
        <v>Украина</v>
      </c>
    </row>
    <row r="862" spans="2:17" ht="16.5" thickTop="1" thickBot="1" x14ac:dyDescent="0.3">
      <c r="B862" s="43">
        <v>873</v>
      </c>
      <c r="C862" s="20">
        <v>424</v>
      </c>
      <c r="D862" s="20">
        <v>457</v>
      </c>
      <c r="E862" s="20">
        <v>1</v>
      </c>
      <c r="F862" s="20">
        <v>457</v>
      </c>
      <c r="G862" s="51">
        <v>45099</v>
      </c>
      <c r="H862" s="20" t="s">
        <v>18</v>
      </c>
      <c r="I862" s="20">
        <v>286</v>
      </c>
      <c r="J862" s="38" t="str">
        <f>VLOOKUP(C862,товар!$B$3:$D$435,2,FALSE)</f>
        <v>Печенье</v>
      </c>
      <c r="K862" s="112">
        <f t="shared" si="58"/>
        <v>268.33333333333331</v>
      </c>
      <c r="L862" s="40">
        <f t="shared" si="60"/>
        <v>0.70310559006211193</v>
      </c>
      <c r="M862" s="39" t="str">
        <f>VLOOKUP(C862,товар!$B$3:$D$435,3,FALSE)</f>
        <v>КДВ</v>
      </c>
      <c r="N862" s="67">
        <f t="shared" si="61"/>
        <v>323.07692307692309</v>
      </c>
      <c r="O862" s="54" t="e">
        <f>VLOOKUP(I862,клиенты!B$419:$H857,5,FALSE)</f>
        <v>#N/A</v>
      </c>
      <c r="P862" t="e">
        <f t="shared" si="59"/>
        <v>#N/A</v>
      </c>
      <c r="Q862" s="72" t="str">
        <f>VLOOKUP(I862,клиенты!$B$3:$J$419,7,FALSE)</f>
        <v>Узбекистан</v>
      </c>
    </row>
    <row r="863" spans="2:17" ht="16.5" thickTop="1" thickBot="1" x14ac:dyDescent="0.3">
      <c r="B863" s="44">
        <v>874</v>
      </c>
      <c r="C863" s="22">
        <v>439</v>
      </c>
      <c r="D863" s="22">
        <v>392</v>
      </c>
      <c r="E863" s="22">
        <v>2</v>
      </c>
      <c r="F863" s="22">
        <v>784</v>
      </c>
      <c r="G863" s="52">
        <v>45135</v>
      </c>
      <c r="H863" s="22" t="s">
        <v>15</v>
      </c>
      <c r="I863" s="22">
        <v>74</v>
      </c>
      <c r="J863" s="37" t="str">
        <f>VLOOKUP(C863,товар!$B$3:$D$435,2,FALSE)</f>
        <v>Сок</v>
      </c>
      <c r="K863" s="112">
        <f t="shared" si="58"/>
        <v>279.2</v>
      </c>
      <c r="L863" s="40">
        <f t="shared" si="60"/>
        <v>0.40401146131805166</v>
      </c>
      <c r="M863" s="33" t="str">
        <f>VLOOKUP(C863,товар!$B$3:$D$435,3,FALSE)</f>
        <v>Добрый</v>
      </c>
      <c r="N863" s="67">
        <f t="shared" si="61"/>
        <v>242.81818181818181</v>
      </c>
      <c r="O863" s="54" t="e">
        <f>VLOOKUP(I863,клиенты!B$419:$H858,5,FALSE)</f>
        <v>#N/A</v>
      </c>
      <c r="P863" t="e">
        <f t="shared" si="59"/>
        <v>#N/A</v>
      </c>
      <c r="Q863" s="72" t="str">
        <f>VLOOKUP(I863,клиенты!$B$3:$J$419,7,FALSE)</f>
        <v>Россия</v>
      </c>
    </row>
    <row r="864" spans="2:17" ht="16.5" thickTop="1" thickBot="1" x14ac:dyDescent="0.3">
      <c r="B864" s="43">
        <v>875</v>
      </c>
      <c r="C864" s="20">
        <v>83</v>
      </c>
      <c r="D864" s="20">
        <v>282</v>
      </c>
      <c r="E864" s="20">
        <v>5</v>
      </c>
      <c r="F864" s="20">
        <v>1410</v>
      </c>
      <c r="G864" s="51">
        <v>44970</v>
      </c>
      <c r="H864" s="20" t="s">
        <v>12</v>
      </c>
      <c r="I864" s="20">
        <v>6</v>
      </c>
      <c r="J864" s="38" t="str">
        <f>VLOOKUP(C864,товар!$B$3:$D$435,2,FALSE)</f>
        <v>Сок</v>
      </c>
      <c r="K864" s="112">
        <f t="shared" si="58"/>
        <v>229.1</v>
      </c>
      <c r="L864" s="40">
        <f t="shared" si="60"/>
        <v>0.23090353557398524</v>
      </c>
      <c r="M864" s="39" t="str">
        <f>VLOOKUP(C864,товар!$B$3:$D$435,3,FALSE)</f>
        <v>Сады Придонья</v>
      </c>
      <c r="N864" s="67">
        <f t="shared" si="61"/>
        <v>254.18181818181819</v>
      </c>
      <c r="O864" s="54" t="e">
        <f>VLOOKUP(I864,клиенты!B$419:$H859,5,FALSE)</f>
        <v>#N/A</v>
      </c>
      <c r="P864" t="e">
        <f t="shared" si="59"/>
        <v>#N/A</v>
      </c>
      <c r="Q864" s="72" t="str">
        <f>VLOOKUP(I864,клиенты!$B$3:$J$419,7,FALSE)</f>
        <v>Узбекистан</v>
      </c>
    </row>
    <row r="865" spans="2:17" ht="16.5" thickTop="1" thickBot="1" x14ac:dyDescent="0.3">
      <c r="B865" s="44">
        <v>876</v>
      </c>
      <c r="C865" s="22">
        <v>329</v>
      </c>
      <c r="D865" s="22">
        <v>265</v>
      </c>
      <c r="E865" s="22">
        <v>2</v>
      </c>
      <c r="F865" s="22">
        <v>530</v>
      </c>
      <c r="G865" s="52">
        <v>45413</v>
      </c>
      <c r="H865" s="22" t="s">
        <v>22</v>
      </c>
      <c r="I865" s="22">
        <v>258</v>
      </c>
      <c r="J865" s="37" t="str">
        <f>VLOOKUP(C865,товар!$B$3:$D$435,2,FALSE)</f>
        <v>Соль</v>
      </c>
      <c r="K865" s="112">
        <f t="shared" si="58"/>
        <v>288.33333333333331</v>
      </c>
      <c r="L865" s="40">
        <f t="shared" si="60"/>
        <v>-8.0924855491329439E-2</v>
      </c>
      <c r="M865" s="33" t="str">
        <f>VLOOKUP(C865,товар!$B$3:$D$435,3,FALSE)</f>
        <v>Славянская</v>
      </c>
      <c r="N865" s="67">
        <f t="shared" si="61"/>
        <v>236.91666666666666</v>
      </c>
      <c r="O865" s="54" t="e">
        <f>VLOOKUP(I865,клиенты!B$419:$H860,5,FALSE)</f>
        <v>#N/A</v>
      </c>
      <c r="P865" t="e">
        <f t="shared" si="59"/>
        <v>#N/A</v>
      </c>
      <c r="Q865" s="72" t="e">
        <f>VLOOKUP(I865,клиенты!$B$3:$J$419,7,FALSE)</f>
        <v>#REF!</v>
      </c>
    </row>
    <row r="866" spans="2:17" ht="16.5" thickTop="1" thickBot="1" x14ac:dyDescent="0.3">
      <c r="B866" s="43">
        <v>877</v>
      </c>
      <c r="C866" s="20">
        <v>91</v>
      </c>
      <c r="D866" s="20">
        <v>146</v>
      </c>
      <c r="E866" s="20">
        <v>1</v>
      </c>
      <c r="F866" s="20">
        <v>146</v>
      </c>
      <c r="G866" s="51">
        <v>45022</v>
      </c>
      <c r="H866" s="20" t="s">
        <v>24</v>
      </c>
      <c r="I866" s="20">
        <v>138</v>
      </c>
      <c r="J866" s="38" t="str">
        <f>VLOOKUP(C866,товар!$B$3:$D$435,2,FALSE)</f>
        <v>Сыр</v>
      </c>
      <c r="K866" s="112">
        <f t="shared" si="58"/>
        <v>196.875</v>
      </c>
      <c r="L866" s="40">
        <f t="shared" si="60"/>
        <v>-0.25841269841269843</v>
      </c>
      <c r="M866" s="39" t="str">
        <f>VLOOKUP(C866,товар!$B$3:$D$435,3,FALSE)</f>
        <v>Сырная долина</v>
      </c>
      <c r="N866" s="67">
        <f t="shared" si="61"/>
        <v>272.625</v>
      </c>
      <c r="O866" s="54" t="e">
        <f>VLOOKUP(I866,клиенты!B$419:$H861,5,FALSE)</f>
        <v>#N/A</v>
      </c>
      <c r="P866" t="e">
        <f t="shared" si="59"/>
        <v>#N/A</v>
      </c>
      <c r="Q866" s="72" t="str">
        <f>VLOOKUP(I866,клиенты!$B$3:$J$419,7,FALSE)</f>
        <v>Таджикистан</v>
      </c>
    </row>
    <row r="867" spans="2:17" ht="16.5" thickTop="1" thickBot="1" x14ac:dyDescent="0.3">
      <c r="B867" s="44">
        <v>878</v>
      </c>
      <c r="C867" s="22">
        <v>296</v>
      </c>
      <c r="D867" s="22">
        <v>58</v>
      </c>
      <c r="E867" s="22">
        <v>2</v>
      </c>
      <c r="F867" s="22">
        <v>116</v>
      </c>
      <c r="G867" s="52">
        <v>45401</v>
      </c>
      <c r="H867" s="22" t="s">
        <v>8</v>
      </c>
      <c r="I867" s="22">
        <v>419</v>
      </c>
      <c r="J867" s="37" t="str">
        <f>VLOOKUP(C867,товар!$B$3:$D$435,2,FALSE)</f>
        <v>Крупа</v>
      </c>
      <c r="K867" s="112">
        <f t="shared" si="58"/>
        <v>149.5</v>
      </c>
      <c r="L867" s="40">
        <f t="shared" si="60"/>
        <v>-0.61204013377926425</v>
      </c>
      <c r="M867" s="33" t="str">
        <f>VLOOKUP(C867,товар!$B$3:$D$435,3,FALSE)</f>
        <v>Мистраль</v>
      </c>
      <c r="N867" s="67">
        <f t="shared" si="61"/>
        <v>250.30769230769232</v>
      </c>
      <c r="O867" s="54" t="e">
        <f>VLOOKUP(I867,клиенты!B$419:$H862,5,FALSE)</f>
        <v>#N/A</v>
      </c>
      <c r="P867" t="e">
        <f t="shared" si="59"/>
        <v>#N/A</v>
      </c>
      <c r="Q867" s="72" t="str">
        <f>VLOOKUP(I867,клиенты!$B$3:$J$419,7,FALSE)</f>
        <v>Украина</v>
      </c>
    </row>
    <row r="868" spans="2:17" ht="16.5" thickTop="1" thickBot="1" x14ac:dyDescent="0.3">
      <c r="B868" s="43">
        <v>879</v>
      </c>
      <c r="C868" s="20">
        <v>437</v>
      </c>
      <c r="D868" s="20">
        <v>379</v>
      </c>
      <c r="E868" s="20">
        <v>2</v>
      </c>
      <c r="F868" s="20">
        <v>758</v>
      </c>
      <c r="G868" s="51">
        <v>45381</v>
      </c>
      <c r="H868" s="20" t="s">
        <v>25</v>
      </c>
      <c r="I868" s="20">
        <v>148</v>
      </c>
      <c r="J868" s="38" t="str">
        <f>VLOOKUP(C868,товар!$B$3:$D$435,2,FALSE)</f>
        <v>Чай</v>
      </c>
      <c r="K868" s="112">
        <f t="shared" si="58"/>
        <v>258.3</v>
      </c>
      <c r="L868" s="40">
        <f t="shared" si="60"/>
        <v>0.46728610143244276</v>
      </c>
      <c r="M868" s="39" t="str">
        <f>VLOOKUP(C868,товар!$B$3:$D$435,3,FALSE)</f>
        <v>Тесс</v>
      </c>
      <c r="N868" s="67">
        <f t="shared" si="61"/>
        <v>281.75</v>
      </c>
      <c r="O868" s="54" t="e">
        <f>VLOOKUP(I868,клиенты!B$419:$H863,5,FALSE)</f>
        <v>#N/A</v>
      </c>
      <c r="P868" t="e">
        <f t="shared" si="59"/>
        <v>#N/A</v>
      </c>
      <c r="Q868" s="72" t="str">
        <f>VLOOKUP(I868,клиенты!$B$3:$J$419,7,FALSE)</f>
        <v>Узбекистан</v>
      </c>
    </row>
    <row r="869" spans="2:17" ht="16.5" thickTop="1" thickBot="1" x14ac:dyDescent="0.3">
      <c r="B869" s="44">
        <v>880</v>
      </c>
      <c r="C869" s="22">
        <v>193</v>
      </c>
      <c r="D869" s="22">
        <v>201</v>
      </c>
      <c r="E869" s="22">
        <v>4</v>
      </c>
      <c r="F869" s="22">
        <v>804</v>
      </c>
      <c r="G869" s="52">
        <v>45203</v>
      </c>
      <c r="H869" s="22" t="s">
        <v>14</v>
      </c>
      <c r="I869" s="22">
        <v>105</v>
      </c>
      <c r="J869" s="37" t="str">
        <f>VLOOKUP(C869,товар!$B$3:$D$435,2,FALSE)</f>
        <v>Соль</v>
      </c>
      <c r="K869" s="112">
        <f t="shared" si="58"/>
        <v>220.16666666666666</v>
      </c>
      <c r="L869" s="40">
        <f t="shared" si="60"/>
        <v>-8.7055261165783437E-2</v>
      </c>
      <c r="M869" s="33" t="str">
        <f>VLOOKUP(C869,товар!$B$3:$D$435,3,FALSE)</f>
        <v>Салта</v>
      </c>
      <c r="N869" s="67">
        <f t="shared" si="61"/>
        <v>273.7</v>
      </c>
      <c r="O869" s="54" t="e">
        <f>VLOOKUP(I869,клиенты!B$419:$H864,5,FALSE)</f>
        <v>#N/A</v>
      </c>
      <c r="P869" t="e">
        <f t="shared" si="59"/>
        <v>#N/A</v>
      </c>
      <c r="Q869" s="72" t="str">
        <f>VLOOKUP(I869,клиенты!$B$3:$J$419,7,FALSE)</f>
        <v>Россия</v>
      </c>
    </row>
    <row r="870" spans="2:17" ht="16.5" thickTop="1" thickBot="1" x14ac:dyDescent="0.3">
      <c r="B870" s="43">
        <v>881</v>
      </c>
      <c r="C870" s="20">
        <v>144</v>
      </c>
      <c r="D870" s="20">
        <v>337</v>
      </c>
      <c r="E870" s="20">
        <v>3</v>
      </c>
      <c r="F870" s="20">
        <v>1011</v>
      </c>
      <c r="G870" s="51">
        <v>45039</v>
      </c>
      <c r="H870" s="20" t="s">
        <v>24</v>
      </c>
      <c r="I870" s="20">
        <v>365</v>
      </c>
      <c r="J870" s="38" t="str">
        <f>VLOOKUP(C870,товар!$B$3:$D$435,2,FALSE)</f>
        <v>Макароны</v>
      </c>
      <c r="K870" s="112">
        <f t="shared" si="58"/>
        <v>287</v>
      </c>
      <c r="L870" s="40">
        <f t="shared" si="60"/>
        <v>0.17421602787456436</v>
      </c>
      <c r="M870" s="39" t="str">
        <f>VLOOKUP(C870,товар!$B$3:$D$435,3,FALSE)</f>
        <v>Роллтон</v>
      </c>
      <c r="N870" s="67">
        <f t="shared" si="61"/>
        <v>235.55555555555554</v>
      </c>
      <c r="O870" s="54" t="e">
        <f>VLOOKUP(I870,клиенты!B$419:$H865,5,FALSE)</f>
        <v>#N/A</v>
      </c>
      <c r="P870" t="e">
        <f t="shared" si="59"/>
        <v>#N/A</v>
      </c>
      <c r="Q870" s="72" t="str">
        <f>VLOOKUP(I870,клиенты!$B$3:$J$419,7,FALSE)</f>
        <v>Украина</v>
      </c>
    </row>
    <row r="871" spans="2:17" ht="16.5" thickTop="1" thickBot="1" x14ac:dyDescent="0.3">
      <c r="B871" s="44">
        <v>882</v>
      </c>
      <c r="C871" s="22">
        <v>27</v>
      </c>
      <c r="D871" s="22">
        <v>160</v>
      </c>
      <c r="E871" s="22">
        <v>1</v>
      </c>
      <c r="F871" s="22">
        <v>160</v>
      </c>
      <c r="G871" s="52">
        <v>45276</v>
      </c>
      <c r="H871" s="22" t="s">
        <v>16</v>
      </c>
      <c r="I871" s="22">
        <v>416</v>
      </c>
      <c r="J871" s="37" t="str">
        <f>VLOOKUP(C871,товар!$B$3:$D$435,2,FALSE)</f>
        <v>Макароны</v>
      </c>
      <c r="K871" s="112">
        <f t="shared" si="58"/>
        <v>248.75</v>
      </c>
      <c r="L871" s="40">
        <f t="shared" si="60"/>
        <v>-0.35678391959798994</v>
      </c>
      <c r="M871" s="33" t="str">
        <f>VLOOKUP(C871,товар!$B$3:$D$435,3,FALSE)</f>
        <v>Паста Зара</v>
      </c>
      <c r="N871" s="67">
        <f t="shared" si="61"/>
        <v>276.67567567567568</v>
      </c>
      <c r="O871" s="54" t="e">
        <f>VLOOKUP(I871,клиенты!B$419:$H866,5,FALSE)</f>
        <v>#N/A</v>
      </c>
      <c r="P871" t="e">
        <f t="shared" si="59"/>
        <v>#N/A</v>
      </c>
      <c r="Q871" s="72" t="str">
        <f>VLOOKUP(I871,клиенты!$B$3:$J$419,7,FALSE)</f>
        <v>Таджикистан</v>
      </c>
    </row>
    <row r="872" spans="2:17" ht="16.5" thickTop="1" thickBot="1" x14ac:dyDescent="0.3">
      <c r="B872" s="43">
        <v>883</v>
      </c>
      <c r="C872" s="20">
        <v>375</v>
      </c>
      <c r="D872" s="20">
        <v>197</v>
      </c>
      <c r="E872" s="20">
        <v>5</v>
      </c>
      <c r="F872" s="20">
        <v>985</v>
      </c>
      <c r="G872" s="51">
        <v>45368</v>
      </c>
      <c r="H872" s="20" t="s">
        <v>15</v>
      </c>
      <c r="I872" s="20">
        <v>315</v>
      </c>
      <c r="J872" s="38" t="str">
        <f>VLOOKUP(C872,товар!$B$3:$D$435,2,FALSE)</f>
        <v>Макароны</v>
      </c>
      <c r="K872" s="112">
        <f t="shared" si="58"/>
        <v>223.5</v>
      </c>
      <c r="L872" s="40">
        <f t="shared" si="60"/>
        <v>-0.11856823266219241</v>
      </c>
      <c r="M872" s="39" t="str">
        <f>VLOOKUP(C872,товар!$B$3:$D$435,3,FALSE)</f>
        <v>Борилла</v>
      </c>
      <c r="N872" s="67">
        <f t="shared" si="61"/>
        <v>240.88888888888889</v>
      </c>
      <c r="O872" s="54" t="e">
        <f>VLOOKUP(I872,клиенты!B$419:$H867,5,FALSE)</f>
        <v>#N/A</v>
      </c>
      <c r="P872" t="e">
        <f t="shared" si="59"/>
        <v>#N/A</v>
      </c>
      <c r="Q872" s="72" t="str">
        <f>VLOOKUP(I872,клиенты!$B$3:$J$419,7,FALSE)</f>
        <v>Россия</v>
      </c>
    </row>
    <row r="873" spans="2:17" ht="16.5" thickTop="1" thickBot="1" x14ac:dyDescent="0.3">
      <c r="B873" s="44">
        <v>884</v>
      </c>
      <c r="C873" s="22">
        <v>453</v>
      </c>
      <c r="D873" s="22">
        <v>437</v>
      </c>
      <c r="E873" s="22">
        <v>2</v>
      </c>
      <c r="F873" s="22">
        <v>874</v>
      </c>
      <c r="G873" s="52">
        <v>45394</v>
      </c>
      <c r="H873" s="22" t="s">
        <v>25</v>
      </c>
      <c r="I873" s="22">
        <v>81</v>
      </c>
      <c r="J873" s="37" t="str">
        <f>VLOOKUP(C873,товар!$B$3:$D$435,2,FALSE)</f>
        <v>Макароны</v>
      </c>
      <c r="K873" s="112">
        <f t="shared" ref="K873:K936" si="62">IFERROR(AVERAGEIF($J$4:$J$989, J873, D873:D1872), "Ошибка")</f>
        <v>299.25</v>
      </c>
      <c r="L873" s="40">
        <f t="shared" si="60"/>
        <v>0.46031746031746024</v>
      </c>
      <c r="M873" s="33" t="str">
        <f>VLOOKUP(C873,товар!$B$3:$D$435,3,FALSE)</f>
        <v>Макфа</v>
      </c>
      <c r="N873" s="67">
        <f t="shared" si="61"/>
        <v>329.27272727272725</v>
      </c>
      <c r="O873" s="54" t="e">
        <f>VLOOKUP(I873,клиенты!B$419:$H868,5,FALSE)</f>
        <v>#N/A</v>
      </c>
      <c r="P873" t="e">
        <f t="shared" si="59"/>
        <v>#N/A</v>
      </c>
      <c r="Q873" s="72" t="str">
        <f>VLOOKUP(I873,клиенты!$B$3:$J$419,7,FALSE)</f>
        <v>Узбекистан</v>
      </c>
    </row>
    <row r="874" spans="2:17" ht="16.5" thickTop="1" thickBot="1" x14ac:dyDescent="0.3">
      <c r="B874" s="43">
        <v>885</v>
      </c>
      <c r="C874" s="20">
        <v>388</v>
      </c>
      <c r="D874" s="20">
        <v>205</v>
      </c>
      <c r="E874" s="20">
        <v>2</v>
      </c>
      <c r="F874" s="20">
        <v>410</v>
      </c>
      <c r="G874" s="51">
        <v>45404</v>
      </c>
      <c r="H874" s="20" t="s">
        <v>21</v>
      </c>
      <c r="I874" s="20">
        <v>262</v>
      </c>
      <c r="J874" s="38" t="str">
        <f>VLOOKUP(C874,товар!$B$3:$D$435,2,FALSE)</f>
        <v>Рыба</v>
      </c>
      <c r="K874" s="112">
        <f t="shared" si="62"/>
        <v>270</v>
      </c>
      <c r="L874" s="40">
        <f t="shared" si="60"/>
        <v>-0.2407407407407407</v>
      </c>
      <c r="M874" s="39" t="str">
        <f>VLOOKUP(C874,товар!$B$3:$D$435,3,FALSE)</f>
        <v>Меридиан</v>
      </c>
      <c r="N874" s="67">
        <f t="shared" si="61"/>
        <v>260.64705882352939</v>
      </c>
      <c r="O874" s="54" t="e">
        <f>VLOOKUP(I874,клиенты!B$419:$H869,5,FALSE)</f>
        <v>#N/A</v>
      </c>
      <c r="P874" t="e">
        <f t="shared" si="59"/>
        <v>#N/A</v>
      </c>
      <c r="Q874" s="72" t="str">
        <f>VLOOKUP(I874,клиенты!$B$3:$J$419,7,FALSE)</f>
        <v>Украина</v>
      </c>
    </row>
    <row r="875" spans="2:17" ht="16.5" thickTop="1" thickBot="1" x14ac:dyDescent="0.3">
      <c r="B875" s="44">
        <v>886</v>
      </c>
      <c r="C875" s="22">
        <v>312</v>
      </c>
      <c r="D875" s="22">
        <v>476</v>
      </c>
      <c r="E875" s="22">
        <v>2</v>
      </c>
      <c r="F875" s="22">
        <v>952</v>
      </c>
      <c r="G875" s="52">
        <v>45113</v>
      </c>
      <c r="H875" s="22" t="s">
        <v>24</v>
      </c>
      <c r="I875" s="22">
        <v>239</v>
      </c>
      <c r="J875" s="37" t="str">
        <f>VLOOKUP(C875,товар!$B$3:$D$435,2,FALSE)</f>
        <v>Хлеб</v>
      </c>
      <c r="K875" s="112">
        <f t="shared" si="62"/>
        <v>283.2</v>
      </c>
      <c r="L875" s="40">
        <f t="shared" si="60"/>
        <v>0.68079096045197751</v>
      </c>
      <c r="M875" s="33" t="str">
        <f>VLOOKUP(C875,товар!$B$3:$D$435,3,FALSE)</f>
        <v>Каравай</v>
      </c>
      <c r="N875" s="67">
        <f t="shared" si="61"/>
        <v>331.16666666666669</v>
      </c>
      <c r="O875" s="54" t="e">
        <f>VLOOKUP(I875,клиенты!B$419:$H870,5,FALSE)</f>
        <v>#N/A</v>
      </c>
      <c r="P875" t="e">
        <f t="shared" si="59"/>
        <v>#N/A</v>
      </c>
      <c r="Q875" s="72" t="str">
        <f>VLOOKUP(I875,клиенты!$B$3:$J$419,7,FALSE)</f>
        <v>Украина</v>
      </c>
    </row>
    <row r="876" spans="2:17" ht="16.5" thickTop="1" thickBot="1" x14ac:dyDescent="0.3">
      <c r="B876" s="43">
        <v>887</v>
      </c>
      <c r="C876" s="20">
        <v>486</v>
      </c>
      <c r="D876" s="20">
        <v>230</v>
      </c>
      <c r="E876" s="20">
        <v>2</v>
      </c>
      <c r="F876" s="20">
        <v>460</v>
      </c>
      <c r="G876" s="51">
        <v>45207</v>
      </c>
      <c r="H876" s="20" t="s">
        <v>9</v>
      </c>
      <c r="I876" s="20">
        <v>358</v>
      </c>
      <c r="J876" s="38" t="str">
        <f>VLOOKUP(C876,товар!$B$3:$D$435,2,FALSE)</f>
        <v>Соль</v>
      </c>
      <c r="K876" s="112">
        <f t="shared" si="62"/>
        <v>132.80000000000001</v>
      </c>
      <c r="L876" s="40">
        <f t="shared" si="60"/>
        <v>0.73192771084337327</v>
      </c>
      <c r="M876" s="39" t="str">
        <f>VLOOKUP(C876,товар!$B$3:$D$435,3,FALSE)</f>
        <v>Илецкая</v>
      </c>
      <c r="N876" s="67">
        <f t="shared" si="61"/>
        <v>238.16666666666666</v>
      </c>
      <c r="O876" s="54" t="e">
        <f>VLOOKUP(I876,клиенты!B$419:$H871,5,FALSE)</f>
        <v>#N/A</v>
      </c>
      <c r="P876" t="e">
        <f t="shared" si="59"/>
        <v>#N/A</v>
      </c>
      <c r="Q876" s="72" t="str">
        <f>VLOOKUP(I876,клиенты!$B$3:$J$419,7,FALSE)</f>
        <v>Россия</v>
      </c>
    </row>
    <row r="877" spans="2:17" ht="16.5" thickTop="1" thickBot="1" x14ac:dyDescent="0.3">
      <c r="B877" s="44">
        <v>888</v>
      </c>
      <c r="C877" s="22">
        <v>295</v>
      </c>
      <c r="D877" s="22">
        <v>219</v>
      </c>
      <c r="E877" s="22">
        <v>5</v>
      </c>
      <c r="F877" s="22">
        <v>1095</v>
      </c>
      <c r="G877" s="52">
        <v>45165</v>
      </c>
      <c r="H877" s="22" t="s">
        <v>19</v>
      </c>
      <c r="I877" s="22">
        <v>331</v>
      </c>
      <c r="J877" s="37" t="str">
        <f>VLOOKUP(C877,товар!$B$3:$D$435,2,FALSE)</f>
        <v>Печенье</v>
      </c>
      <c r="K877" s="112">
        <f t="shared" si="62"/>
        <v>270</v>
      </c>
      <c r="L877" s="40">
        <f t="shared" si="60"/>
        <v>-0.18888888888888888</v>
      </c>
      <c r="M877" s="33" t="str">
        <f>VLOOKUP(C877,товар!$B$3:$D$435,3,FALSE)</f>
        <v>Белогорье</v>
      </c>
      <c r="N877" s="67">
        <f t="shared" si="61"/>
        <v>249.5</v>
      </c>
      <c r="O877" s="54" t="e">
        <f>VLOOKUP(I877,клиенты!B$419:$H872,5,FALSE)</f>
        <v>#N/A</v>
      </c>
      <c r="P877" t="e">
        <f t="shared" si="59"/>
        <v>#N/A</v>
      </c>
      <c r="Q877" s="72" t="str">
        <f>VLOOKUP(I877,клиенты!$B$3:$J$419,7,FALSE)</f>
        <v>Узбекистан</v>
      </c>
    </row>
    <row r="878" spans="2:17" ht="16.5" thickTop="1" thickBot="1" x14ac:dyDescent="0.3">
      <c r="B878" s="43">
        <v>889</v>
      </c>
      <c r="C878" s="20">
        <v>1</v>
      </c>
      <c r="D878" s="20">
        <v>206</v>
      </c>
      <c r="E878" s="20">
        <v>3</v>
      </c>
      <c r="F878" s="20">
        <v>618</v>
      </c>
      <c r="G878" s="51">
        <v>44986</v>
      </c>
      <c r="H878" s="20" t="s">
        <v>13</v>
      </c>
      <c r="I878" s="20">
        <v>31</v>
      </c>
      <c r="J878" s="38" t="str">
        <f>VLOOKUP(C878,товар!$B$3:$D$435,2,FALSE)</f>
        <v>Крупа</v>
      </c>
      <c r="K878" s="112">
        <f t="shared" si="62"/>
        <v>244.5</v>
      </c>
      <c r="L878" s="40">
        <f t="shared" si="60"/>
        <v>-0.15746421267893662</v>
      </c>
      <c r="M878" s="39" t="str">
        <f>VLOOKUP(C878,товар!$B$3:$D$435,3,FALSE)</f>
        <v>Ярмарка</v>
      </c>
      <c r="N878" s="67">
        <f t="shared" si="61"/>
        <v>252.09090909090909</v>
      </c>
      <c r="O878" s="54" t="e">
        <f>VLOOKUP(I878,клиенты!B$419:$H873,5,FALSE)</f>
        <v>#N/A</v>
      </c>
      <c r="P878" t="e">
        <f t="shared" si="59"/>
        <v>#N/A</v>
      </c>
      <c r="Q878" s="72" t="str">
        <f>VLOOKUP(I878,клиенты!$B$3:$J$419,7,FALSE)</f>
        <v>Россия</v>
      </c>
    </row>
    <row r="879" spans="2:17" ht="16.5" thickTop="1" thickBot="1" x14ac:dyDescent="0.3">
      <c r="B879" s="44">
        <v>890</v>
      </c>
      <c r="C879" s="22">
        <v>347</v>
      </c>
      <c r="D879" s="22">
        <v>343</v>
      </c>
      <c r="E879" s="22">
        <v>3</v>
      </c>
      <c r="F879" s="22">
        <v>1029</v>
      </c>
      <c r="G879" s="52">
        <v>44937</v>
      </c>
      <c r="H879" s="22" t="s">
        <v>10</v>
      </c>
      <c r="I879" s="22">
        <v>74</v>
      </c>
      <c r="J879" s="37" t="str">
        <f>VLOOKUP(C879,товар!$B$3:$D$435,2,FALSE)</f>
        <v>Макароны</v>
      </c>
      <c r="K879" s="112">
        <f t="shared" si="62"/>
        <v>305.33333333333331</v>
      </c>
      <c r="L879" s="40">
        <f t="shared" si="60"/>
        <v>0.1233624454148472</v>
      </c>
      <c r="M879" s="33" t="str">
        <f>VLOOKUP(C879,товар!$B$3:$D$435,3,FALSE)</f>
        <v>Паста Зара</v>
      </c>
      <c r="N879" s="67">
        <f t="shared" si="61"/>
        <v>276.67567567567568</v>
      </c>
      <c r="O879" s="54" t="e">
        <f>VLOOKUP(I879,клиенты!B$419:$H874,5,FALSE)</f>
        <v>#N/A</v>
      </c>
      <c r="P879" t="e">
        <f t="shared" si="59"/>
        <v>#N/A</v>
      </c>
      <c r="Q879" s="72" t="str">
        <f>VLOOKUP(I879,клиенты!$B$3:$J$419,7,FALSE)</f>
        <v>Россия</v>
      </c>
    </row>
    <row r="880" spans="2:17" ht="16.5" thickTop="1" thickBot="1" x14ac:dyDescent="0.3">
      <c r="B880" s="43">
        <v>891</v>
      </c>
      <c r="C880" s="20">
        <v>308</v>
      </c>
      <c r="D880" s="20">
        <v>147</v>
      </c>
      <c r="E880" s="20">
        <v>2</v>
      </c>
      <c r="F880" s="20">
        <v>294</v>
      </c>
      <c r="G880" s="51">
        <v>45261</v>
      </c>
      <c r="H880" s="20" t="s">
        <v>19</v>
      </c>
      <c r="I880" s="20">
        <v>80</v>
      </c>
      <c r="J880" s="38" t="str">
        <f>VLOOKUP(C880,товар!$B$3:$D$435,2,FALSE)</f>
        <v>Конфеты</v>
      </c>
      <c r="K880" s="112">
        <f t="shared" si="62"/>
        <v>254.5</v>
      </c>
      <c r="L880" s="40">
        <f t="shared" si="60"/>
        <v>-0.42239685658153237</v>
      </c>
      <c r="M880" s="39" t="str">
        <f>VLOOKUP(C880,товар!$B$3:$D$435,3,FALSE)</f>
        <v>Бабаевский</v>
      </c>
      <c r="N880" s="67">
        <f t="shared" si="61"/>
        <v>250.25925925925927</v>
      </c>
      <c r="O880" s="54" t="e">
        <f>VLOOKUP(I880,клиенты!B$419:$H875,5,FALSE)</f>
        <v>#N/A</v>
      </c>
      <c r="P880" t="e">
        <f t="shared" si="59"/>
        <v>#N/A</v>
      </c>
      <c r="Q880" s="72" t="str">
        <f>VLOOKUP(I880,клиенты!$B$3:$J$419,7,FALSE)</f>
        <v>Украина</v>
      </c>
    </row>
    <row r="881" spans="2:17" ht="16.5" thickTop="1" thickBot="1" x14ac:dyDescent="0.3">
      <c r="B881" s="44">
        <v>892</v>
      </c>
      <c r="C881" s="22">
        <v>52</v>
      </c>
      <c r="D881" s="22">
        <v>423</v>
      </c>
      <c r="E881" s="22">
        <v>3</v>
      </c>
      <c r="F881" s="22">
        <v>1269</v>
      </c>
      <c r="G881" s="52">
        <v>45378</v>
      </c>
      <c r="H881" s="22" t="s">
        <v>14</v>
      </c>
      <c r="I881" s="22">
        <v>496</v>
      </c>
      <c r="J881" s="37" t="str">
        <f>VLOOKUP(C881,товар!$B$3:$D$435,2,FALSE)</f>
        <v>Соль</v>
      </c>
      <c r="K881" s="112">
        <f t="shared" si="62"/>
        <v>381</v>
      </c>
      <c r="L881" s="40">
        <f t="shared" si="60"/>
        <v>0.11023622047244097</v>
      </c>
      <c r="M881" s="33" t="str">
        <f>VLOOKUP(C881,товар!$B$3:$D$435,3,FALSE)</f>
        <v>Илецкая</v>
      </c>
      <c r="N881" s="67">
        <f t="shared" si="61"/>
        <v>238.16666666666666</v>
      </c>
      <c r="O881" s="54" t="e">
        <f>VLOOKUP(I881,клиенты!B$419:$H876,5,FALSE)</f>
        <v>#N/A</v>
      </c>
      <c r="P881" t="e">
        <f t="shared" si="59"/>
        <v>#N/A</v>
      </c>
      <c r="Q881" s="72" t="str">
        <f>VLOOKUP(I881,клиенты!$B$3:$J$419,7,FALSE)</f>
        <v>Россия</v>
      </c>
    </row>
    <row r="882" spans="2:17" ht="16.5" thickTop="1" thickBot="1" x14ac:dyDescent="0.3">
      <c r="B882" s="43">
        <v>893</v>
      </c>
      <c r="C882" s="20">
        <v>75</v>
      </c>
      <c r="D882" s="20">
        <v>494</v>
      </c>
      <c r="E882" s="20">
        <v>4</v>
      </c>
      <c r="F882" s="20">
        <v>1976</v>
      </c>
      <c r="G882" s="51">
        <v>45030</v>
      </c>
      <c r="H882" s="20" t="s">
        <v>11</v>
      </c>
      <c r="I882" s="20">
        <v>477</v>
      </c>
      <c r="J882" s="38" t="str">
        <f>VLOOKUP(C882,товар!$B$3:$D$435,2,FALSE)</f>
        <v>Печенье</v>
      </c>
      <c r="K882" s="112">
        <f t="shared" si="62"/>
        <v>349.375</v>
      </c>
      <c r="L882" s="40">
        <f t="shared" si="60"/>
        <v>0.413953488372093</v>
      </c>
      <c r="M882" s="39" t="str">
        <f>VLOOKUP(C882,товар!$B$3:$D$435,3,FALSE)</f>
        <v>Белогорье</v>
      </c>
      <c r="N882" s="67">
        <f t="shared" si="61"/>
        <v>249.5</v>
      </c>
      <c r="O882" s="54" t="e">
        <f>VLOOKUP(I882,клиенты!B$419:$H877,5,FALSE)</f>
        <v>#N/A</v>
      </c>
      <c r="P882" t="e">
        <f t="shared" si="59"/>
        <v>#N/A</v>
      </c>
      <c r="Q882" s="72" t="str">
        <f>VLOOKUP(I882,клиенты!$B$3:$J$419,7,FALSE)</f>
        <v>Беларусь</v>
      </c>
    </row>
    <row r="883" spans="2:17" ht="16.5" thickTop="1" thickBot="1" x14ac:dyDescent="0.3">
      <c r="B883" s="44">
        <v>894</v>
      </c>
      <c r="C883" s="22">
        <v>148</v>
      </c>
      <c r="D883" s="22">
        <v>270</v>
      </c>
      <c r="E883" s="22">
        <v>2</v>
      </c>
      <c r="F883" s="22">
        <v>540</v>
      </c>
      <c r="G883" s="52">
        <v>45206</v>
      </c>
      <c r="H883" s="22" t="s">
        <v>13</v>
      </c>
      <c r="I883" s="22">
        <v>196</v>
      </c>
      <c r="J883" s="37" t="str">
        <f>VLOOKUP(C883,товар!$B$3:$D$435,2,FALSE)</f>
        <v>Сок</v>
      </c>
      <c r="K883" s="112">
        <f t="shared" si="62"/>
        <v>201.125</v>
      </c>
      <c r="L883" s="40">
        <f t="shared" si="60"/>
        <v>0.34244872591671838</v>
      </c>
      <c r="M883" s="33" t="str">
        <f>VLOOKUP(C883,товар!$B$3:$D$435,3,FALSE)</f>
        <v>Фруктовый сад</v>
      </c>
      <c r="N883" s="67">
        <f t="shared" si="61"/>
        <v>281.96875</v>
      </c>
      <c r="O883" s="54" t="e">
        <f>VLOOKUP(I883,клиенты!B$419:$H878,5,FALSE)</f>
        <v>#N/A</v>
      </c>
      <c r="P883" t="e">
        <f t="shared" si="59"/>
        <v>#N/A</v>
      </c>
      <c r="Q883" s="72" t="str">
        <f>VLOOKUP(I883,клиенты!$B$3:$J$419,7,FALSE)</f>
        <v>Узбекистан</v>
      </c>
    </row>
    <row r="884" spans="2:17" ht="16.5" thickTop="1" thickBot="1" x14ac:dyDescent="0.3">
      <c r="B884" s="43">
        <v>895</v>
      </c>
      <c r="C884" s="20">
        <v>481</v>
      </c>
      <c r="D884" s="20">
        <v>470</v>
      </c>
      <c r="E884" s="20">
        <v>2</v>
      </c>
      <c r="F884" s="20">
        <v>940</v>
      </c>
      <c r="G884" s="51">
        <v>45101</v>
      </c>
      <c r="H884" s="20" t="s">
        <v>9</v>
      </c>
      <c r="I884" s="20">
        <v>400</v>
      </c>
      <c r="J884" s="38" t="str">
        <f>VLOOKUP(C884,товар!$B$3:$D$435,2,FALSE)</f>
        <v>Чипсы</v>
      </c>
      <c r="K884" s="112">
        <f t="shared" si="62"/>
        <v>201.2</v>
      </c>
      <c r="L884" s="40">
        <f t="shared" si="60"/>
        <v>1.3359840954274356</v>
      </c>
      <c r="M884" s="39" t="str">
        <f>VLOOKUP(C884,товар!$B$3:$D$435,3,FALSE)</f>
        <v>Pringles</v>
      </c>
      <c r="N884" s="67">
        <f t="shared" si="61"/>
        <v>280.23809523809524</v>
      </c>
      <c r="O884" s="54" t="e">
        <f>VLOOKUP(I884,клиенты!B$419:$H879,5,FALSE)</f>
        <v>#N/A</v>
      </c>
      <c r="P884" t="e">
        <f t="shared" si="59"/>
        <v>#N/A</v>
      </c>
      <c r="Q884" s="72" t="str">
        <f>VLOOKUP(I884,клиенты!$B$3:$J$419,7,FALSE)</f>
        <v>Россия</v>
      </c>
    </row>
    <row r="885" spans="2:17" ht="16.5" thickTop="1" thickBot="1" x14ac:dyDescent="0.3">
      <c r="B885" s="44">
        <v>896</v>
      </c>
      <c r="C885" s="22">
        <v>194</v>
      </c>
      <c r="D885" s="22">
        <v>278</v>
      </c>
      <c r="E885" s="22">
        <v>4</v>
      </c>
      <c r="F885" s="22">
        <v>1112</v>
      </c>
      <c r="G885" s="52">
        <v>45286</v>
      </c>
      <c r="H885" s="22" t="s">
        <v>17</v>
      </c>
      <c r="I885" s="22">
        <v>271</v>
      </c>
      <c r="J885" s="37" t="str">
        <f>VLOOKUP(C885,товар!$B$3:$D$435,2,FALSE)</f>
        <v>Соль</v>
      </c>
      <c r="K885" s="112">
        <f t="shared" si="62"/>
        <v>327.2</v>
      </c>
      <c r="L885" s="40">
        <f t="shared" si="60"/>
        <v>-0.15036674816625917</v>
      </c>
      <c r="M885" s="33" t="str">
        <f>VLOOKUP(C885,товар!$B$3:$D$435,3,FALSE)</f>
        <v>Салта</v>
      </c>
      <c r="N885" s="67">
        <f t="shared" si="61"/>
        <v>273.7</v>
      </c>
      <c r="O885" s="54" t="e">
        <f>VLOOKUP(I885,клиенты!B$419:$H880,5,FALSE)</f>
        <v>#N/A</v>
      </c>
      <c r="P885" t="e">
        <f t="shared" si="59"/>
        <v>#N/A</v>
      </c>
      <c r="Q885" s="72" t="str">
        <f>VLOOKUP(I885,клиенты!$B$3:$J$419,7,FALSE)</f>
        <v>Россия</v>
      </c>
    </row>
    <row r="886" spans="2:17" ht="16.5" thickTop="1" thickBot="1" x14ac:dyDescent="0.3">
      <c r="B886" s="43">
        <v>897</v>
      </c>
      <c r="C886" s="20">
        <v>422</v>
      </c>
      <c r="D886" s="20">
        <v>244</v>
      </c>
      <c r="E886" s="20">
        <v>3</v>
      </c>
      <c r="F886" s="20">
        <v>732</v>
      </c>
      <c r="G886" s="51">
        <v>45370</v>
      </c>
      <c r="H886" s="20" t="s">
        <v>13</v>
      </c>
      <c r="I886" s="20">
        <v>265</v>
      </c>
      <c r="J886" s="38" t="str">
        <f>VLOOKUP(C886,товар!$B$3:$D$435,2,FALSE)</f>
        <v>Кофе</v>
      </c>
      <c r="K886" s="112">
        <f t="shared" si="62"/>
        <v>266.5</v>
      </c>
      <c r="L886" s="40">
        <f t="shared" si="60"/>
        <v>-8.4427767354596672E-2</v>
      </c>
      <c r="M886" s="39" t="str">
        <f>VLOOKUP(C886,товар!$B$3:$D$435,3,FALSE)</f>
        <v>Nescafe</v>
      </c>
      <c r="N886" s="67">
        <f t="shared" si="61"/>
        <v>256.89999999999998</v>
      </c>
      <c r="O886" s="54" t="e">
        <f>VLOOKUP(I886,клиенты!B$419:$H881,5,FALSE)</f>
        <v>#N/A</v>
      </c>
      <c r="P886" t="e">
        <f t="shared" ref="P886:P949" si="63">G886-O886</f>
        <v>#N/A</v>
      </c>
      <c r="Q886" s="72" t="str">
        <f>VLOOKUP(I886,клиенты!$B$3:$J$419,7,FALSE)</f>
        <v>Украина</v>
      </c>
    </row>
    <row r="887" spans="2:17" ht="16.5" thickTop="1" thickBot="1" x14ac:dyDescent="0.3">
      <c r="B887" s="44">
        <v>898</v>
      </c>
      <c r="C887" s="22">
        <v>52</v>
      </c>
      <c r="D887" s="22">
        <v>142</v>
      </c>
      <c r="E887" s="22">
        <v>3</v>
      </c>
      <c r="F887" s="22">
        <v>426</v>
      </c>
      <c r="G887" s="52">
        <v>44929</v>
      </c>
      <c r="H887" s="22" t="s">
        <v>18</v>
      </c>
      <c r="I887" s="22">
        <v>366</v>
      </c>
      <c r="J887" s="37" t="str">
        <f>VLOOKUP(C887,товар!$B$3:$D$435,2,FALSE)</f>
        <v>Соль</v>
      </c>
      <c r="K887" s="112">
        <f t="shared" si="62"/>
        <v>302.8</v>
      </c>
      <c r="L887" s="40">
        <f t="shared" ref="L887:L950" si="64">IFERROR(D887/K887-1, "Ошибка")</f>
        <v>-0.53104359313077942</v>
      </c>
      <c r="M887" s="33" t="str">
        <f>VLOOKUP(C887,товар!$B$3:$D$435,3,FALSE)</f>
        <v>Илецкая</v>
      </c>
      <c r="N887" s="67">
        <f t="shared" si="61"/>
        <v>238.16666666666666</v>
      </c>
      <c r="O887" s="54" t="e">
        <f>VLOOKUP(I887,клиенты!B$419:$H882,5,FALSE)</f>
        <v>#N/A</v>
      </c>
      <c r="P887" t="e">
        <f t="shared" si="63"/>
        <v>#N/A</v>
      </c>
      <c r="Q887" s="72" t="str">
        <f>VLOOKUP(I887,клиенты!$B$3:$J$419,7,FALSE)</f>
        <v>Таджикистан</v>
      </c>
    </row>
    <row r="888" spans="2:17" ht="16.5" thickTop="1" thickBot="1" x14ac:dyDescent="0.3">
      <c r="B888" s="43">
        <v>899</v>
      </c>
      <c r="C888" s="20">
        <v>73</v>
      </c>
      <c r="D888" s="20">
        <v>160</v>
      </c>
      <c r="E888" s="20">
        <v>4</v>
      </c>
      <c r="F888" s="20">
        <v>640</v>
      </c>
      <c r="G888" s="51">
        <v>45163</v>
      </c>
      <c r="H888" s="20" t="s">
        <v>12</v>
      </c>
      <c r="I888" s="20">
        <v>302</v>
      </c>
      <c r="J888" s="38" t="str">
        <f>VLOOKUP(C888,товар!$B$3:$D$435,2,FALSE)</f>
        <v>Хлеб</v>
      </c>
      <c r="K888" s="112">
        <f t="shared" si="62"/>
        <v>211.6</v>
      </c>
      <c r="L888" s="40">
        <f t="shared" si="64"/>
        <v>-0.24385633270321361</v>
      </c>
      <c r="M888" s="39" t="str">
        <f>VLOOKUP(C888,товар!$B$3:$D$435,3,FALSE)</f>
        <v>Дарница</v>
      </c>
      <c r="N888" s="67">
        <f t="shared" si="61"/>
        <v>264</v>
      </c>
      <c r="O888" s="54" t="e">
        <f>VLOOKUP(I888,клиенты!B$419:$H883,5,FALSE)</f>
        <v>#N/A</v>
      </c>
      <c r="P888" t="e">
        <f t="shared" si="63"/>
        <v>#N/A</v>
      </c>
      <c r="Q888" s="72" t="str">
        <f>VLOOKUP(I888,клиенты!$B$3:$J$419,7,FALSE)</f>
        <v>Таджикистан</v>
      </c>
    </row>
    <row r="889" spans="2:17" ht="16.5" thickTop="1" thickBot="1" x14ac:dyDescent="0.3">
      <c r="B889" s="44">
        <v>900</v>
      </c>
      <c r="C889" s="22">
        <v>208</v>
      </c>
      <c r="D889" s="22">
        <v>476</v>
      </c>
      <c r="E889" s="22">
        <v>5</v>
      </c>
      <c r="F889" s="22">
        <v>2380</v>
      </c>
      <c r="G889" s="52">
        <v>45262</v>
      </c>
      <c r="H889" s="22" t="s">
        <v>26</v>
      </c>
      <c r="I889" s="22">
        <v>326</v>
      </c>
      <c r="J889" s="37" t="str">
        <f>VLOOKUP(C889,товар!$B$3:$D$435,2,FALSE)</f>
        <v>Конфеты</v>
      </c>
      <c r="K889" s="112">
        <f t="shared" si="62"/>
        <v>375.33333333333331</v>
      </c>
      <c r="L889" s="40">
        <f t="shared" si="64"/>
        <v>0.26820603907637652</v>
      </c>
      <c r="M889" s="33" t="str">
        <f>VLOOKUP(C889,товар!$B$3:$D$435,3,FALSE)</f>
        <v>Славянка</v>
      </c>
      <c r="N889" s="67">
        <f t="shared" si="61"/>
        <v>268</v>
      </c>
      <c r="O889" s="54" t="e">
        <f>VLOOKUP(I889,клиенты!B$419:$H884,5,FALSE)</f>
        <v>#N/A</v>
      </c>
      <c r="P889" t="e">
        <f t="shared" si="63"/>
        <v>#N/A</v>
      </c>
      <c r="Q889" s="72" t="str">
        <f>VLOOKUP(I889,клиенты!$B$3:$J$419,7,FALSE)</f>
        <v>Россия</v>
      </c>
    </row>
    <row r="890" spans="2:17" ht="16.5" thickTop="1" thickBot="1" x14ac:dyDescent="0.3">
      <c r="B890" s="43">
        <v>901</v>
      </c>
      <c r="C890" s="20">
        <v>458</v>
      </c>
      <c r="D890" s="20">
        <v>343</v>
      </c>
      <c r="E890" s="20">
        <v>3</v>
      </c>
      <c r="F890" s="20">
        <v>1029</v>
      </c>
      <c r="G890" s="51">
        <v>45005</v>
      </c>
      <c r="H890" s="20" t="s">
        <v>20</v>
      </c>
      <c r="I890" s="20">
        <v>282</v>
      </c>
      <c r="J890" s="38" t="str">
        <f>VLOOKUP(C890,товар!$B$3:$D$435,2,FALSE)</f>
        <v>Макароны</v>
      </c>
      <c r="K890" s="112">
        <f t="shared" si="62"/>
        <v>264.16666666666669</v>
      </c>
      <c r="L890" s="40">
        <f t="shared" si="64"/>
        <v>0.29842271293375378</v>
      </c>
      <c r="M890" s="39" t="str">
        <f>VLOOKUP(C890,товар!$B$3:$D$435,3,FALSE)</f>
        <v>Борилла</v>
      </c>
      <c r="N890" s="67">
        <f t="shared" si="61"/>
        <v>240.88888888888889</v>
      </c>
      <c r="O890" s="54" t="e">
        <f>VLOOKUP(I890,клиенты!B$419:$H885,5,FALSE)</f>
        <v>#N/A</v>
      </c>
      <c r="P890" t="e">
        <f t="shared" si="63"/>
        <v>#N/A</v>
      </c>
      <c r="Q890" s="72" t="str">
        <f>VLOOKUP(I890,клиенты!$B$3:$J$419,7,FALSE)</f>
        <v>Россия</v>
      </c>
    </row>
    <row r="891" spans="2:17" ht="16.5" thickTop="1" thickBot="1" x14ac:dyDescent="0.3">
      <c r="B891" s="44">
        <v>902</v>
      </c>
      <c r="C891" s="22">
        <v>444</v>
      </c>
      <c r="D891" s="22">
        <v>328</v>
      </c>
      <c r="E891" s="22">
        <v>3</v>
      </c>
      <c r="F891" s="22">
        <v>984</v>
      </c>
      <c r="G891" s="52">
        <v>45102</v>
      </c>
      <c r="H891" s="22" t="s">
        <v>27</v>
      </c>
      <c r="I891" s="22">
        <v>292</v>
      </c>
      <c r="J891" s="37" t="str">
        <f>VLOOKUP(C891,товар!$B$3:$D$435,2,FALSE)</f>
        <v>Йогурт</v>
      </c>
      <c r="K891" s="112">
        <f t="shared" si="62"/>
        <v>304</v>
      </c>
      <c r="L891" s="40">
        <f t="shared" si="64"/>
        <v>7.8947368421052655E-2</v>
      </c>
      <c r="M891" s="33" t="str">
        <f>VLOOKUP(C891,товар!$B$3:$D$435,3,FALSE)</f>
        <v>Эрманн</v>
      </c>
      <c r="N891" s="67">
        <f t="shared" si="61"/>
        <v>258.4736842105263</v>
      </c>
      <c r="O891" s="54" t="e">
        <f>VLOOKUP(I891,клиенты!B$419:$H886,5,FALSE)</f>
        <v>#N/A</v>
      </c>
      <c r="P891" t="e">
        <f t="shared" si="63"/>
        <v>#N/A</v>
      </c>
      <c r="Q891" s="72" t="str">
        <f>VLOOKUP(I891,клиенты!$B$3:$J$419,7,FALSE)</f>
        <v>Украина</v>
      </c>
    </row>
    <row r="892" spans="2:17" ht="16.5" thickTop="1" thickBot="1" x14ac:dyDescent="0.3">
      <c r="B892" s="43">
        <v>903</v>
      </c>
      <c r="C892" s="20">
        <v>369</v>
      </c>
      <c r="D892" s="20">
        <v>379</v>
      </c>
      <c r="E892" s="20">
        <v>5</v>
      </c>
      <c r="F892" s="20">
        <v>1895</v>
      </c>
      <c r="G892" s="51">
        <v>45189</v>
      </c>
      <c r="H892" s="20" t="s">
        <v>24</v>
      </c>
      <c r="I892" s="20">
        <v>267</v>
      </c>
      <c r="J892" s="38" t="str">
        <f>VLOOKUP(C892,товар!$B$3:$D$435,2,FALSE)</f>
        <v>Молоко</v>
      </c>
      <c r="K892" s="112">
        <f t="shared" si="62"/>
        <v>243</v>
      </c>
      <c r="L892" s="40">
        <f t="shared" si="64"/>
        <v>0.55967078189300401</v>
      </c>
      <c r="M892" s="39" t="str">
        <f>VLOOKUP(C892,товар!$B$3:$D$435,3,FALSE)</f>
        <v>Домик в деревне</v>
      </c>
      <c r="N892" s="67">
        <f t="shared" si="61"/>
        <v>274.77777777777777</v>
      </c>
      <c r="O892" s="54" t="e">
        <f>VLOOKUP(I892,клиенты!B$419:$H887,5,FALSE)</f>
        <v>#N/A</v>
      </c>
      <c r="P892" t="e">
        <f t="shared" si="63"/>
        <v>#N/A</v>
      </c>
      <c r="Q892" s="72" t="str">
        <f>VLOOKUP(I892,клиенты!$B$3:$J$419,7,FALSE)</f>
        <v>Беларусь</v>
      </c>
    </row>
    <row r="893" spans="2:17" ht="16.5" thickTop="1" thickBot="1" x14ac:dyDescent="0.3">
      <c r="B893" s="44">
        <v>904</v>
      </c>
      <c r="C893" s="22">
        <v>6</v>
      </c>
      <c r="D893" s="22">
        <v>70</v>
      </c>
      <c r="E893" s="22">
        <v>5</v>
      </c>
      <c r="F893" s="22">
        <v>350</v>
      </c>
      <c r="G893" s="52">
        <v>45364</v>
      </c>
      <c r="H893" s="22" t="s">
        <v>12</v>
      </c>
      <c r="I893" s="22">
        <v>433</v>
      </c>
      <c r="J893" s="37" t="str">
        <f>VLOOKUP(C893,товар!$B$3:$D$435,2,FALSE)</f>
        <v>Фрукты</v>
      </c>
      <c r="K893" s="112">
        <f t="shared" si="62"/>
        <v>353.66666666666669</v>
      </c>
      <c r="L893" s="40">
        <f t="shared" si="64"/>
        <v>-0.80207351555136663</v>
      </c>
      <c r="M893" s="33" t="str">
        <f>VLOOKUP(C893,товар!$B$3:$D$435,3,FALSE)</f>
        <v>Фрукты-Ягоды</v>
      </c>
      <c r="N893" s="67">
        <f t="shared" si="61"/>
        <v>280.66666666666669</v>
      </c>
      <c r="O893" s="54" t="e">
        <f>VLOOKUP(I893,клиенты!B$419:$H888,5,FALSE)</f>
        <v>#N/A</v>
      </c>
      <c r="P893" t="e">
        <f t="shared" si="63"/>
        <v>#N/A</v>
      </c>
      <c r="Q893" s="72" t="str">
        <f>VLOOKUP(I893,клиенты!$B$3:$J$419,7,FALSE)</f>
        <v>Беларусь</v>
      </c>
    </row>
    <row r="894" spans="2:17" ht="16.5" thickTop="1" thickBot="1" x14ac:dyDescent="0.3">
      <c r="B894" s="43">
        <v>905</v>
      </c>
      <c r="C894" s="20">
        <v>318</v>
      </c>
      <c r="D894" s="20">
        <v>280</v>
      </c>
      <c r="E894" s="20">
        <v>1</v>
      </c>
      <c r="F894" s="20">
        <v>280</v>
      </c>
      <c r="G894" s="51">
        <v>45213</v>
      </c>
      <c r="H894" s="20" t="s">
        <v>9</v>
      </c>
      <c r="I894" s="20">
        <v>382</v>
      </c>
      <c r="J894" s="38" t="str">
        <f>VLOOKUP(C894,товар!$B$3:$D$435,2,FALSE)</f>
        <v>Молоко</v>
      </c>
      <c r="K894" s="112">
        <f t="shared" si="62"/>
        <v>182</v>
      </c>
      <c r="L894" s="40">
        <f t="shared" si="64"/>
        <v>0.53846153846153855</v>
      </c>
      <c r="M894" s="39" t="str">
        <f>VLOOKUP(C894,товар!$B$3:$D$435,3,FALSE)</f>
        <v>Домик в деревне</v>
      </c>
      <c r="N894" s="67">
        <f t="shared" si="61"/>
        <v>274.77777777777777</v>
      </c>
      <c r="O894" s="54" t="e">
        <f>VLOOKUP(I894,клиенты!B$419:$H889,5,FALSE)</f>
        <v>#N/A</v>
      </c>
      <c r="P894" t="e">
        <f t="shared" si="63"/>
        <v>#N/A</v>
      </c>
      <c r="Q894" s="72" t="str">
        <f>VLOOKUP(I894,клиенты!$B$3:$J$419,7,FALSE)</f>
        <v>Узбекистан</v>
      </c>
    </row>
    <row r="895" spans="2:17" ht="16.5" thickTop="1" thickBot="1" x14ac:dyDescent="0.3">
      <c r="B895" s="44">
        <v>906</v>
      </c>
      <c r="C895" s="22">
        <v>269</v>
      </c>
      <c r="D895" s="22">
        <v>315</v>
      </c>
      <c r="E895" s="22">
        <v>1</v>
      </c>
      <c r="F895" s="22">
        <v>315</v>
      </c>
      <c r="G895" s="52">
        <v>45355</v>
      </c>
      <c r="H895" s="22" t="s">
        <v>10</v>
      </c>
      <c r="I895" s="22">
        <v>41</v>
      </c>
      <c r="J895" s="37" t="str">
        <f>VLOOKUP(C895,товар!$B$3:$D$435,2,FALSE)</f>
        <v>Сахар</v>
      </c>
      <c r="K895" s="112">
        <f t="shared" si="62"/>
        <v>240.66666666666666</v>
      </c>
      <c r="L895" s="40">
        <f t="shared" si="64"/>
        <v>0.30886426592797789</v>
      </c>
      <c r="M895" s="33" t="str">
        <f>VLOOKUP(C895,товар!$B$3:$D$435,3,FALSE)</f>
        <v>Русский сахар</v>
      </c>
      <c r="N895" s="67">
        <f t="shared" si="61"/>
        <v>293.41176470588238</v>
      </c>
      <c r="O895" s="54" t="e">
        <f>VLOOKUP(I895,клиенты!B$419:$H890,5,FALSE)</f>
        <v>#N/A</v>
      </c>
      <c r="P895" t="e">
        <f t="shared" si="63"/>
        <v>#N/A</v>
      </c>
      <c r="Q895" s="72" t="e">
        <f>VLOOKUP(I895,клиенты!$B$3:$J$419,7,FALSE)</f>
        <v>#N/A</v>
      </c>
    </row>
    <row r="896" spans="2:17" ht="16.5" thickTop="1" thickBot="1" x14ac:dyDescent="0.3">
      <c r="B896" s="43">
        <v>907</v>
      </c>
      <c r="C896" s="20">
        <v>55</v>
      </c>
      <c r="D896" s="20">
        <v>353</v>
      </c>
      <c r="E896" s="20">
        <v>1</v>
      </c>
      <c r="F896" s="20">
        <v>353</v>
      </c>
      <c r="G896" s="51">
        <v>45413</v>
      </c>
      <c r="H896" s="20" t="s">
        <v>27</v>
      </c>
      <c r="I896" s="20">
        <v>129</v>
      </c>
      <c r="J896" s="38" t="str">
        <f>VLOOKUP(C896,товар!$B$3:$D$435,2,FALSE)</f>
        <v>Крупа</v>
      </c>
      <c r="K896" s="112">
        <f t="shared" si="62"/>
        <v>320.5</v>
      </c>
      <c r="L896" s="40">
        <f t="shared" si="64"/>
        <v>0.10140405616224646</v>
      </c>
      <c r="M896" s="39" t="str">
        <f>VLOOKUP(C896,товар!$B$3:$D$435,3,FALSE)</f>
        <v>Националь</v>
      </c>
      <c r="N896" s="67">
        <f t="shared" si="61"/>
        <v>274.28571428571428</v>
      </c>
      <c r="O896" s="54" t="e">
        <f>VLOOKUP(I896,клиенты!B$419:$H891,5,FALSE)</f>
        <v>#N/A</v>
      </c>
      <c r="P896" t="e">
        <f t="shared" si="63"/>
        <v>#N/A</v>
      </c>
      <c r="Q896" s="72" t="str">
        <f>VLOOKUP(I896,клиенты!$B$3:$J$419,7,FALSE)</f>
        <v>Россия</v>
      </c>
    </row>
    <row r="897" spans="2:17" ht="16.5" thickTop="1" thickBot="1" x14ac:dyDescent="0.3">
      <c r="B897" s="44">
        <v>908</v>
      </c>
      <c r="C897" s="22">
        <v>327</v>
      </c>
      <c r="D897" s="22">
        <v>342</v>
      </c>
      <c r="E897" s="22">
        <v>2</v>
      </c>
      <c r="F897" s="22">
        <v>684</v>
      </c>
      <c r="G897" s="52">
        <v>45284</v>
      </c>
      <c r="H897" s="22" t="s">
        <v>9</v>
      </c>
      <c r="I897" s="22">
        <v>335</v>
      </c>
      <c r="J897" s="37" t="str">
        <f>VLOOKUP(C897,товар!$B$3:$D$435,2,FALSE)</f>
        <v>Колбаса</v>
      </c>
      <c r="K897" s="112">
        <f t="shared" si="62"/>
        <v>168.5</v>
      </c>
      <c r="L897" s="40">
        <f t="shared" si="64"/>
        <v>1.029673590504451</v>
      </c>
      <c r="M897" s="33" t="str">
        <f>VLOOKUP(C897,товар!$B$3:$D$435,3,FALSE)</f>
        <v>Черкизово</v>
      </c>
      <c r="N897" s="67">
        <f t="shared" si="61"/>
        <v>320.25</v>
      </c>
      <c r="O897" s="54" t="e">
        <f>VLOOKUP(I897,клиенты!B$419:$H892,5,FALSE)</f>
        <v>#N/A</v>
      </c>
      <c r="P897" t="e">
        <f t="shared" si="63"/>
        <v>#N/A</v>
      </c>
      <c r="Q897" s="72" t="str">
        <f>VLOOKUP(I897,клиенты!$B$3:$J$419,7,FALSE)</f>
        <v>Таджикистан</v>
      </c>
    </row>
    <row r="898" spans="2:17" ht="16.5" thickTop="1" thickBot="1" x14ac:dyDescent="0.3">
      <c r="B898" s="43">
        <v>909</v>
      </c>
      <c r="C898" s="20">
        <v>364</v>
      </c>
      <c r="D898" s="20">
        <v>299</v>
      </c>
      <c r="E898" s="20">
        <v>3</v>
      </c>
      <c r="F898" s="20">
        <v>897</v>
      </c>
      <c r="G898" s="51">
        <v>44932</v>
      </c>
      <c r="H898" s="20" t="s">
        <v>22</v>
      </c>
      <c r="I898" s="20">
        <v>194</v>
      </c>
      <c r="J898" s="38" t="str">
        <f>VLOOKUP(C898,товар!$B$3:$D$435,2,FALSE)</f>
        <v>Сахар</v>
      </c>
      <c r="K898" s="112">
        <f t="shared" si="62"/>
        <v>207.83333333333334</v>
      </c>
      <c r="L898" s="40">
        <f t="shared" si="64"/>
        <v>0.4386527666399358</v>
      </c>
      <c r="M898" s="39" t="str">
        <f>VLOOKUP(C898,товар!$B$3:$D$435,3,FALSE)</f>
        <v>Русский сахар</v>
      </c>
      <c r="N898" s="67">
        <f t="shared" si="61"/>
        <v>293.41176470588238</v>
      </c>
      <c r="O898" s="54" t="e">
        <f>VLOOKUP(I898,клиенты!B$419:$H893,5,FALSE)</f>
        <v>#N/A</v>
      </c>
      <c r="P898" t="e">
        <f t="shared" si="63"/>
        <v>#N/A</v>
      </c>
      <c r="Q898" s="72" t="str">
        <f>VLOOKUP(I898,клиенты!$B$3:$J$419,7,FALSE)</f>
        <v>Узбекистан</v>
      </c>
    </row>
    <row r="899" spans="2:17" ht="16.5" thickTop="1" thickBot="1" x14ac:dyDescent="0.3">
      <c r="B899" s="44">
        <v>910</v>
      </c>
      <c r="C899" s="22">
        <v>378</v>
      </c>
      <c r="D899" s="22">
        <v>397</v>
      </c>
      <c r="E899" s="22">
        <v>1</v>
      </c>
      <c r="F899" s="22">
        <v>397</v>
      </c>
      <c r="G899" s="52">
        <v>45000</v>
      </c>
      <c r="H899" s="22" t="s">
        <v>13</v>
      </c>
      <c r="I899" s="22">
        <v>56</v>
      </c>
      <c r="J899" s="37" t="str">
        <f>VLOOKUP(C899,товар!$B$3:$D$435,2,FALSE)</f>
        <v>Сок</v>
      </c>
      <c r="K899" s="112">
        <f t="shared" si="62"/>
        <v>288.42857142857144</v>
      </c>
      <c r="L899" s="40">
        <f t="shared" si="64"/>
        <v>0.37642397226349678</v>
      </c>
      <c r="M899" s="33" t="str">
        <f>VLOOKUP(C899,товар!$B$3:$D$435,3,FALSE)</f>
        <v>Фруктовый сад</v>
      </c>
      <c r="N899" s="67">
        <f t="shared" si="61"/>
        <v>281.96875</v>
      </c>
      <c r="O899" s="54" t="e">
        <f>VLOOKUP(I899,клиенты!B$419:$H894,5,FALSE)</f>
        <v>#N/A</v>
      </c>
      <c r="P899" t="e">
        <f t="shared" si="63"/>
        <v>#N/A</v>
      </c>
      <c r="Q899" s="72" t="str">
        <f>VLOOKUP(I899,клиенты!$B$3:$J$419,7,FALSE)</f>
        <v>Россия</v>
      </c>
    </row>
    <row r="900" spans="2:17" ht="16.5" thickTop="1" thickBot="1" x14ac:dyDescent="0.3">
      <c r="B900" s="43">
        <v>911</v>
      </c>
      <c r="C900" s="20">
        <v>462</v>
      </c>
      <c r="D900" s="20">
        <v>231</v>
      </c>
      <c r="E900" s="20">
        <v>2</v>
      </c>
      <c r="F900" s="20">
        <v>462</v>
      </c>
      <c r="G900" s="51">
        <v>44950</v>
      </c>
      <c r="H900" s="20" t="s">
        <v>26</v>
      </c>
      <c r="I900" s="20">
        <v>493</v>
      </c>
      <c r="J900" s="38" t="str">
        <f>VLOOKUP(C900,товар!$B$3:$D$435,2,FALSE)</f>
        <v>Рис</v>
      </c>
      <c r="K900" s="112">
        <f t="shared" si="62"/>
        <v>223</v>
      </c>
      <c r="L900" s="40">
        <f t="shared" si="64"/>
        <v>3.5874439461883512E-2</v>
      </c>
      <c r="M900" s="39" t="str">
        <f>VLOOKUP(C900,товар!$B$3:$D$435,3,FALSE)</f>
        <v>Белый Злат</v>
      </c>
      <c r="N900" s="67">
        <f t="shared" ref="N900:N963" si="65">AVERAGEIFS($D$4:$D$989,$J$4:$J$989,J900,$M$4:$M$989,M900)</f>
        <v>269.70588235294116</v>
      </c>
      <c r="O900" s="54" t="e">
        <f>VLOOKUP(I900,клиенты!B$419:$H895,5,FALSE)</f>
        <v>#N/A</v>
      </c>
      <c r="P900" t="e">
        <f t="shared" si="63"/>
        <v>#N/A</v>
      </c>
      <c r="Q900" s="72" t="str">
        <f>VLOOKUP(I900,клиенты!$B$3:$J$419,7,FALSE)</f>
        <v>Россия</v>
      </c>
    </row>
    <row r="901" spans="2:17" ht="16.5" thickTop="1" thickBot="1" x14ac:dyDescent="0.3">
      <c r="B901" s="44">
        <v>912</v>
      </c>
      <c r="C901" s="22">
        <v>89</v>
      </c>
      <c r="D901" s="22">
        <v>120</v>
      </c>
      <c r="E901" s="22">
        <v>5</v>
      </c>
      <c r="F901" s="22">
        <v>600</v>
      </c>
      <c r="G901" s="52">
        <v>44962</v>
      </c>
      <c r="H901" s="22" t="s">
        <v>27</v>
      </c>
      <c r="I901" s="22">
        <v>222</v>
      </c>
      <c r="J901" s="37" t="str">
        <f>VLOOKUP(C901,товар!$B$3:$D$435,2,FALSE)</f>
        <v>Конфеты</v>
      </c>
      <c r="K901" s="112">
        <f t="shared" si="62"/>
        <v>105</v>
      </c>
      <c r="L901" s="40">
        <f t="shared" si="64"/>
        <v>0.14285714285714279</v>
      </c>
      <c r="M901" s="33" t="str">
        <f>VLOOKUP(C901,товар!$B$3:$D$435,3,FALSE)</f>
        <v>Рот Фронт</v>
      </c>
      <c r="N901" s="67">
        <f t="shared" si="65"/>
        <v>294.55</v>
      </c>
      <c r="O901" s="54" t="e">
        <f>VLOOKUP(I901,клиенты!B$419:$H896,5,FALSE)</f>
        <v>#N/A</v>
      </c>
      <c r="P901" t="e">
        <f t="shared" si="63"/>
        <v>#N/A</v>
      </c>
      <c r="Q901" s="72" t="str">
        <f>VLOOKUP(I901,клиенты!$B$3:$J$419,7,FALSE)</f>
        <v>Украина</v>
      </c>
    </row>
    <row r="902" spans="2:17" ht="16.5" thickTop="1" thickBot="1" x14ac:dyDescent="0.3">
      <c r="B902" s="43">
        <v>913</v>
      </c>
      <c r="C902" s="20">
        <v>465</v>
      </c>
      <c r="D902" s="20">
        <v>177</v>
      </c>
      <c r="E902" s="20">
        <v>1</v>
      </c>
      <c r="F902" s="20">
        <v>177</v>
      </c>
      <c r="G902" s="51">
        <v>45122</v>
      </c>
      <c r="H902" s="20" t="s">
        <v>16</v>
      </c>
      <c r="I902" s="20">
        <v>167</v>
      </c>
      <c r="J902" s="38" t="str">
        <f>VLOOKUP(C902,товар!$B$3:$D$435,2,FALSE)</f>
        <v>Йогурт</v>
      </c>
      <c r="K902" s="112">
        <f t="shared" si="62"/>
        <v>266.57142857142856</v>
      </c>
      <c r="L902" s="40">
        <f t="shared" si="64"/>
        <v>-0.33601286173633438</v>
      </c>
      <c r="M902" s="39" t="str">
        <f>VLOOKUP(C902,товар!$B$3:$D$435,3,FALSE)</f>
        <v>Ростагроэкспорт</v>
      </c>
      <c r="N902" s="67">
        <f t="shared" si="65"/>
        <v>249.09090909090909</v>
      </c>
      <c r="O902" s="54" t="e">
        <f>VLOOKUP(I902,клиенты!B$419:$H897,5,FALSE)</f>
        <v>#N/A</v>
      </c>
      <c r="P902" t="e">
        <f t="shared" si="63"/>
        <v>#N/A</v>
      </c>
      <c r="Q902" s="72" t="str">
        <f>VLOOKUP(I902,клиенты!$B$3:$J$419,7,FALSE)</f>
        <v>Россия</v>
      </c>
    </row>
    <row r="903" spans="2:17" ht="16.5" thickTop="1" thickBot="1" x14ac:dyDescent="0.3">
      <c r="B903" s="44">
        <v>914</v>
      </c>
      <c r="C903" s="22">
        <v>208</v>
      </c>
      <c r="D903" s="22">
        <v>412</v>
      </c>
      <c r="E903" s="22">
        <v>4</v>
      </c>
      <c r="F903" s="22">
        <v>1648</v>
      </c>
      <c r="G903" s="52">
        <v>45319</v>
      </c>
      <c r="H903" s="22" t="s">
        <v>14</v>
      </c>
      <c r="I903" s="22">
        <v>212</v>
      </c>
      <c r="J903" s="37" t="str">
        <f>VLOOKUP(C903,товар!$B$3:$D$435,2,FALSE)</f>
        <v>Конфеты</v>
      </c>
      <c r="K903" s="112">
        <f t="shared" si="62"/>
        <v>288</v>
      </c>
      <c r="L903" s="40">
        <f t="shared" si="64"/>
        <v>0.43055555555555558</v>
      </c>
      <c r="M903" s="33" t="str">
        <f>VLOOKUP(C903,товар!$B$3:$D$435,3,FALSE)</f>
        <v>Славянка</v>
      </c>
      <c r="N903" s="67">
        <f t="shared" si="65"/>
        <v>268</v>
      </c>
      <c r="O903" s="54" t="e">
        <f>VLOOKUP(I903,клиенты!B$419:$H898,5,FALSE)</f>
        <v>#N/A</v>
      </c>
      <c r="P903" t="e">
        <f t="shared" si="63"/>
        <v>#N/A</v>
      </c>
      <c r="Q903" s="72" t="str">
        <f>VLOOKUP(I903,клиенты!$B$3:$J$419,7,FALSE)</f>
        <v>Таджикистан</v>
      </c>
    </row>
    <row r="904" spans="2:17" ht="16.5" thickTop="1" thickBot="1" x14ac:dyDescent="0.3">
      <c r="B904" s="43">
        <v>915</v>
      </c>
      <c r="C904" s="20">
        <v>357</v>
      </c>
      <c r="D904" s="20">
        <v>279</v>
      </c>
      <c r="E904" s="20">
        <v>2</v>
      </c>
      <c r="F904" s="20">
        <v>558</v>
      </c>
      <c r="G904" s="51">
        <v>45266</v>
      </c>
      <c r="H904" s="20" t="s">
        <v>23</v>
      </c>
      <c r="I904" s="20">
        <v>499</v>
      </c>
      <c r="J904" s="38" t="str">
        <f>VLOOKUP(C904,товар!$B$3:$D$435,2,FALSE)</f>
        <v>Мясо</v>
      </c>
      <c r="K904" s="112">
        <f t="shared" si="62"/>
        <v>208.85714285714286</v>
      </c>
      <c r="L904" s="40">
        <f t="shared" si="64"/>
        <v>0.33584131326949374</v>
      </c>
      <c r="M904" s="39" t="str">
        <f>VLOOKUP(C904,товар!$B$3:$D$435,3,FALSE)</f>
        <v>Снежана</v>
      </c>
      <c r="N904" s="67">
        <f t="shared" si="65"/>
        <v>272.35294117647061</v>
      </c>
      <c r="O904" s="54" t="e">
        <f>VLOOKUP(I904,клиенты!B$419:$H899,5,FALSE)</f>
        <v>#N/A</v>
      </c>
      <c r="P904" t="e">
        <f t="shared" si="63"/>
        <v>#N/A</v>
      </c>
      <c r="Q904" s="72" t="str">
        <f>VLOOKUP(I904,клиенты!$B$3:$J$419,7,FALSE)</f>
        <v>Украина</v>
      </c>
    </row>
    <row r="905" spans="2:17" ht="16.5" thickTop="1" thickBot="1" x14ac:dyDescent="0.3">
      <c r="B905" s="44">
        <v>916</v>
      </c>
      <c r="C905" s="22">
        <v>416</v>
      </c>
      <c r="D905" s="22">
        <v>472</v>
      </c>
      <c r="E905" s="22">
        <v>1</v>
      </c>
      <c r="F905" s="22">
        <v>472</v>
      </c>
      <c r="G905" s="52">
        <v>45339</v>
      </c>
      <c r="H905" s="22" t="s">
        <v>27</v>
      </c>
      <c r="I905" s="22">
        <v>401</v>
      </c>
      <c r="J905" s="37" t="str">
        <f>VLOOKUP(C905,товар!$B$3:$D$435,2,FALSE)</f>
        <v>Рыба</v>
      </c>
      <c r="K905" s="112">
        <f t="shared" si="62"/>
        <v>158</v>
      </c>
      <c r="L905" s="40">
        <f t="shared" si="64"/>
        <v>1.9873417721518987</v>
      </c>
      <c r="M905" s="33" t="str">
        <f>VLOOKUP(C905,товар!$B$3:$D$435,3,FALSE)</f>
        <v>Меридиан</v>
      </c>
      <c r="N905" s="67">
        <f t="shared" si="65"/>
        <v>260.64705882352939</v>
      </c>
      <c r="O905" s="54" t="e">
        <f>VLOOKUP(I905,клиенты!B$419:$H900,5,FALSE)</f>
        <v>#N/A</v>
      </c>
      <c r="P905" t="e">
        <f t="shared" si="63"/>
        <v>#N/A</v>
      </c>
      <c r="Q905" s="72" t="str">
        <f>VLOOKUP(I905,клиенты!$B$3:$J$419,7,FALSE)</f>
        <v>Россия</v>
      </c>
    </row>
    <row r="906" spans="2:17" ht="16.5" thickTop="1" thickBot="1" x14ac:dyDescent="0.3">
      <c r="B906" s="43">
        <v>917</v>
      </c>
      <c r="C906" s="20">
        <v>374</v>
      </c>
      <c r="D906" s="20">
        <v>52</v>
      </c>
      <c r="E906" s="20">
        <v>3</v>
      </c>
      <c r="F906" s="20">
        <v>156</v>
      </c>
      <c r="G906" s="51">
        <v>45026</v>
      </c>
      <c r="H906" s="20" t="s">
        <v>26</v>
      </c>
      <c r="I906" s="20">
        <v>463</v>
      </c>
      <c r="J906" s="38" t="str">
        <f>VLOOKUP(C906,товар!$B$3:$D$435,2,FALSE)</f>
        <v>Кофе</v>
      </c>
      <c r="K906" s="112">
        <f t="shared" si="62"/>
        <v>310.25</v>
      </c>
      <c r="L906" s="40">
        <f t="shared" si="64"/>
        <v>-0.83239323126510878</v>
      </c>
      <c r="M906" s="39" t="str">
        <f>VLOOKUP(C906,товар!$B$3:$D$435,3,FALSE)</f>
        <v>Tchibo</v>
      </c>
      <c r="N906" s="67">
        <f t="shared" si="65"/>
        <v>140</v>
      </c>
      <c r="O906" s="54" t="e">
        <f>VLOOKUP(I906,клиенты!B$419:$H901,5,FALSE)</f>
        <v>#N/A</v>
      </c>
      <c r="P906" t="e">
        <f t="shared" si="63"/>
        <v>#N/A</v>
      </c>
      <c r="Q906" s="72" t="str">
        <f>VLOOKUP(I906,клиенты!$B$3:$J$419,7,FALSE)</f>
        <v>Таджикистан</v>
      </c>
    </row>
    <row r="907" spans="2:17" ht="16.5" thickTop="1" thickBot="1" x14ac:dyDescent="0.3">
      <c r="B907" s="44">
        <v>918</v>
      </c>
      <c r="C907" s="22">
        <v>145</v>
      </c>
      <c r="D907" s="22">
        <v>144</v>
      </c>
      <c r="E907" s="22">
        <v>5</v>
      </c>
      <c r="F907" s="22">
        <v>720</v>
      </c>
      <c r="G907" s="52">
        <v>45312</v>
      </c>
      <c r="H907" s="22" t="s">
        <v>8</v>
      </c>
      <c r="I907" s="22">
        <v>347</v>
      </c>
      <c r="J907" s="37" t="str">
        <f>VLOOKUP(C907,товар!$B$3:$D$435,2,FALSE)</f>
        <v>Овощи</v>
      </c>
      <c r="K907" s="112">
        <f t="shared" si="62"/>
        <v>157</v>
      </c>
      <c r="L907" s="40">
        <f t="shared" si="64"/>
        <v>-8.2802547770700619E-2</v>
      </c>
      <c r="M907" s="33" t="str">
        <f>VLOOKUP(C907,товар!$B$3:$D$435,3,FALSE)</f>
        <v>Семко</v>
      </c>
      <c r="N907" s="67">
        <f t="shared" si="65"/>
        <v>208</v>
      </c>
      <c r="O907" s="54" t="e">
        <f>VLOOKUP(I907,клиенты!B$419:$H902,5,FALSE)</f>
        <v>#N/A</v>
      </c>
      <c r="P907" t="e">
        <f t="shared" si="63"/>
        <v>#N/A</v>
      </c>
      <c r="Q907" s="72" t="str">
        <f>VLOOKUP(I907,клиенты!$B$3:$J$419,7,FALSE)</f>
        <v>Узбекистан</v>
      </c>
    </row>
    <row r="908" spans="2:17" ht="16.5" thickTop="1" thickBot="1" x14ac:dyDescent="0.3">
      <c r="B908" s="43">
        <v>919</v>
      </c>
      <c r="C908" s="20">
        <v>289</v>
      </c>
      <c r="D908" s="20">
        <v>258</v>
      </c>
      <c r="E908" s="20">
        <v>2</v>
      </c>
      <c r="F908" s="20">
        <v>516</v>
      </c>
      <c r="G908" s="51">
        <v>45392</v>
      </c>
      <c r="H908" s="20" t="s">
        <v>9</v>
      </c>
      <c r="I908" s="20">
        <v>54</v>
      </c>
      <c r="J908" s="38" t="str">
        <f>VLOOKUP(C908,товар!$B$3:$D$435,2,FALSE)</f>
        <v>Сок</v>
      </c>
      <c r="K908" s="112">
        <f t="shared" si="62"/>
        <v>218</v>
      </c>
      <c r="L908" s="40">
        <f t="shared" si="64"/>
        <v>0.1834862385321101</v>
      </c>
      <c r="M908" s="39" t="str">
        <f>VLOOKUP(C908,товар!$B$3:$D$435,3,FALSE)</f>
        <v>Добрый</v>
      </c>
      <c r="N908" s="67">
        <f t="shared" si="65"/>
        <v>242.81818181818181</v>
      </c>
      <c r="O908" s="54" t="e">
        <f>VLOOKUP(I908,клиенты!B$419:$H903,5,FALSE)</f>
        <v>#N/A</v>
      </c>
      <c r="P908" t="e">
        <f t="shared" si="63"/>
        <v>#N/A</v>
      </c>
      <c r="Q908" s="72" t="str">
        <f>VLOOKUP(I908,клиенты!$B$3:$J$419,7,FALSE)</f>
        <v>Россия</v>
      </c>
    </row>
    <row r="909" spans="2:17" ht="16.5" thickTop="1" thickBot="1" x14ac:dyDescent="0.3">
      <c r="B909" s="44">
        <v>920</v>
      </c>
      <c r="C909" s="22">
        <v>173</v>
      </c>
      <c r="D909" s="22">
        <v>173</v>
      </c>
      <c r="E909" s="22">
        <v>2</v>
      </c>
      <c r="F909" s="22">
        <v>346</v>
      </c>
      <c r="G909" s="52">
        <v>45097</v>
      </c>
      <c r="H909" s="22" t="s">
        <v>26</v>
      </c>
      <c r="I909" s="22">
        <v>246</v>
      </c>
      <c r="J909" s="37" t="str">
        <f>VLOOKUP(C909,товар!$B$3:$D$435,2,FALSE)</f>
        <v>Сок</v>
      </c>
      <c r="K909" s="112">
        <f t="shared" si="62"/>
        <v>287.33333333333331</v>
      </c>
      <c r="L909" s="40">
        <f t="shared" si="64"/>
        <v>-0.39791183294663568</v>
      </c>
      <c r="M909" s="33" t="str">
        <f>VLOOKUP(C909,товар!$B$3:$D$435,3,FALSE)</f>
        <v>Фруктовый сад</v>
      </c>
      <c r="N909" s="67">
        <f t="shared" si="65"/>
        <v>281.96875</v>
      </c>
      <c r="O909" s="54" t="e">
        <f>VLOOKUP(I909,клиенты!B$419:$H904,5,FALSE)</f>
        <v>#N/A</v>
      </c>
      <c r="P909" t="e">
        <f t="shared" si="63"/>
        <v>#N/A</v>
      </c>
      <c r="Q909" s="72" t="str">
        <f>VLOOKUP(I909,клиенты!$B$3:$J$419,7,FALSE)</f>
        <v>Россия</v>
      </c>
    </row>
    <row r="910" spans="2:17" ht="16.5" thickTop="1" thickBot="1" x14ac:dyDescent="0.3">
      <c r="B910" s="43">
        <v>921</v>
      </c>
      <c r="C910" s="20">
        <v>390</v>
      </c>
      <c r="D910" s="20">
        <v>494</v>
      </c>
      <c r="E910" s="20">
        <v>3</v>
      </c>
      <c r="F910" s="20">
        <v>1482</v>
      </c>
      <c r="G910" s="51">
        <v>45196</v>
      </c>
      <c r="H910" s="20" t="s">
        <v>19</v>
      </c>
      <c r="I910" s="20">
        <v>65</v>
      </c>
      <c r="J910" s="38" t="str">
        <f>VLOOKUP(C910,товар!$B$3:$D$435,2,FALSE)</f>
        <v>Сок</v>
      </c>
      <c r="K910" s="112">
        <f t="shared" si="62"/>
        <v>321.5</v>
      </c>
      <c r="L910" s="40">
        <f t="shared" si="64"/>
        <v>0.53654743390357695</v>
      </c>
      <c r="M910" s="39" t="str">
        <f>VLOOKUP(C910,товар!$B$3:$D$435,3,FALSE)</f>
        <v>Сады Придонья</v>
      </c>
      <c r="N910" s="67">
        <f t="shared" si="65"/>
        <v>254.18181818181819</v>
      </c>
      <c r="O910" s="54" t="e">
        <f>VLOOKUP(I910,клиенты!B$419:$H905,5,FALSE)</f>
        <v>#N/A</v>
      </c>
      <c r="P910" t="e">
        <f t="shared" si="63"/>
        <v>#N/A</v>
      </c>
      <c r="Q910" s="72" t="str">
        <f>VLOOKUP(I910,клиенты!$B$3:$J$419,7,FALSE)</f>
        <v>Узбекистан</v>
      </c>
    </row>
    <row r="911" spans="2:17" ht="16.5" thickTop="1" thickBot="1" x14ac:dyDescent="0.3">
      <c r="B911" s="44">
        <v>922</v>
      </c>
      <c r="C911" s="22">
        <v>482</v>
      </c>
      <c r="D911" s="22">
        <v>198</v>
      </c>
      <c r="E911" s="22">
        <v>2</v>
      </c>
      <c r="F911" s="22">
        <v>396</v>
      </c>
      <c r="G911" s="52">
        <v>45197</v>
      </c>
      <c r="H911" s="22" t="s">
        <v>26</v>
      </c>
      <c r="I911" s="22">
        <v>44</v>
      </c>
      <c r="J911" s="37" t="str">
        <f>VLOOKUP(C911,товар!$B$3:$D$435,2,FALSE)</f>
        <v>Крупа</v>
      </c>
      <c r="K911" s="112">
        <f t="shared" si="62"/>
        <v>164</v>
      </c>
      <c r="L911" s="40">
        <f t="shared" si="64"/>
        <v>0.20731707317073167</v>
      </c>
      <c r="M911" s="33" t="str">
        <f>VLOOKUP(C911,товар!$B$3:$D$435,3,FALSE)</f>
        <v>Мистраль</v>
      </c>
      <c r="N911" s="67">
        <f t="shared" si="65"/>
        <v>250.30769230769232</v>
      </c>
      <c r="O911" s="54" t="e">
        <f>VLOOKUP(I911,клиенты!B$419:$H906,5,FALSE)</f>
        <v>#N/A</v>
      </c>
      <c r="P911" t="e">
        <f t="shared" si="63"/>
        <v>#N/A</v>
      </c>
      <c r="Q911" s="72" t="str">
        <f>VLOOKUP(I911,клиенты!$B$3:$J$419,7,FALSE)</f>
        <v>Таджикистан</v>
      </c>
    </row>
    <row r="912" spans="2:17" ht="16.5" thickTop="1" thickBot="1" x14ac:dyDescent="0.3">
      <c r="B912" s="43">
        <v>923</v>
      </c>
      <c r="C912" s="20">
        <v>465</v>
      </c>
      <c r="D912" s="20">
        <v>71</v>
      </c>
      <c r="E912" s="20">
        <v>5</v>
      </c>
      <c r="F912" s="20">
        <v>355</v>
      </c>
      <c r="G912" s="51">
        <v>45253</v>
      </c>
      <c r="H912" s="20" t="s">
        <v>16</v>
      </c>
      <c r="I912" s="20">
        <v>321</v>
      </c>
      <c r="J912" s="38" t="str">
        <f>VLOOKUP(C912,товар!$B$3:$D$435,2,FALSE)</f>
        <v>Йогурт</v>
      </c>
      <c r="K912" s="112">
        <f t="shared" si="62"/>
        <v>228.5</v>
      </c>
      <c r="L912" s="40">
        <f t="shared" si="64"/>
        <v>-0.68927789934354489</v>
      </c>
      <c r="M912" s="39" t="str">
        <f>VLOOKUP(C912,товар!$B$3:$D$435,3,FALSE)</f>
        <v>Ростагроэкспорт</v>
      </c>
      <c r="N912" s="67">
        <f t="shared" si="65"/>
        <v>249.09090909090909</v>
      </c>
      <c r="O912" s="54" t="e">
        <f>VLOOKUP(I912,клиенты!B$419:$H907,5,FALSE)</f>
        <v>#N/A</v>
      </c>
      <c r="P912" t="e">
        <f t="shared" si="63"/>
        <v>#N/A</v>
      </c>
      <c r="Q912" s="72" t="str">
        <f>VLOOKUP(I912,клиенты!$B$3:$J$419,7,FALSE)</f>
        <v>Россия</v>
      </c>
    </row>
    <row r="913" spans="2:17" ht="16.5" thickTop="1" thickBot="1" x14ac:dyDescent="0.3">
      <c r="B913" s="44">
        <v>924</v>
      </c>
      <c r="C913" s="22">
        <v>114</v>
      </c>
      <c r="D913" s="22">
        <v>228</v>
      </c>
      <c r="E913" s="22">
        <v>2</v>
      </c>
      <c r="F913" s="22">
        <v>456</v>
      </c>
      <c r="G913" s="52">
        <v>45175</v>
      </c>
      <c r="H913" s="22" t="s">
        <v>22</v>
      </c>
      <c r="I913" s="22">
        <v>50</v>
      </c>
      <c r="J913" s="37" t="str">
        <f>VLOOKUP(C913,товар!$B$3:$D$435,2,FALSE)</f>
        <v>Сыр</v>
      </c>
      <c r="K913" s="112">
        <f t="shared" si="62"/>
        <v>290.2</v>
      </c>
      <c r="L913" s="40">
        <f t="shared" si="64"/>
        <v>-0.21433494141971055</v>
      </c>
      <c r="M913" s="33" t="str">
        <f>VLOOKUP(C913,товар!$B$3:$D$435,3,FALSE)</f>
        <v>Сырная долина</v>
      </c>
      <c r="N913" s="67">
        <f t="shared" si="65"/>
        <v>272.625</v>
      </c>
      <c r="O913" s="54" t="e">
        <f>VLOOKUP(I913,клиенты!B$419:$H908,5,FALSE)</f>
        <v>#N/A</v>
      </c>
      <c r="P913" t="e">
        <f t="shared" si="63"/>
        <v>#N/A</v>
      </c>
      <c r="Q913" s="72" t="e">
        <f>VLOOKUP(I913,клиенты!$B$3:$J$419,7,FALSE)</f>
        <v>#REF!</v>
      </c>
    </row>
    <row r="914" spans="2:17" ht="16.5" thickTop="1" thickBot="1" x14ac:dyDescent="0.3">
      <c r="B914" s="43">
        <v>925</v>
      </c>
      <c r="C914" s="20">
        <v>46</v>
      </c>
      <c r="D914" s="20">
        <v>290</v>
      </c>
      <c r="E914" s="20">
        <v>3</v>
      </c>
      <c r="F914" s="20">
        <v>870</v>
      </c>
      <c r="G914" s="51">
        <v>45059</v>
      </c>
      <c r="H914" s="20" t="s">
        <v>13</v>
      </c>
      <c r="I914" s="20">
        <v>460</v>
      </c>
      <c r="J914" s="38" t="str">
        <f>VLOOKUP(C914,товар!$B$3:$D$435,2,FALSE)</f>
        <v>Йогурт</v>
      </c>
      <c r="K914" s="112">
        <f t="shared" si="62"/>
        <v>204.33333333333334</v>
      </c>
      <c r="L914" s="40">
        <f t="shared" si="64"/>
        <v>0.41924959216965729</v>
      </c>
      <c r="M914" s="39" t="str">
        <f>VLOOKUP(C914,товар!$B$3:$D$435,3,FALSE)</f>
        <v>Активиа</v>
      </c>
      <c r="N914" s="67">
        <f t="shared" si="65"/>
        <v>293.66666666666669</v>
      </c>
      <c r="O914" s="54" t="e">
        <f>VLOOKUP(I914,клиенты!B$419:$H909,5,FALSE)</f>
        <v>#N/A</v>
      </c>
      <c r="P914" t="e">
        <f t="shared" si="63"/>
        <v>#N/A</v>
      </c>
      <c r="Q914" s="72" t="str">
        <f>VLOOKUP(I914,клиенты!$B$3:$J$419,7,FALSE)</f>
        <v>Беларусь</v>
      </c>
    </row>
    <row r="915" spans="2:17" ht="16.5" thickTop="1" thickBot="1" x14ac:dyDescent="0.3">
      <c r="B915" s="44">
        <v>926</v>
      </c>
      <c r="C915" s="22">
        <v>222</v>
      </c>
      <c r="D915" s="22">
        <v>168</v>
      </c>
      <c r="E915" s="22">
        <v>3</v>
      </c>
      <c r="F915" s="22">
        <v>504</v>
      </c>
      <c r="G915" s="52">
        <v>45313</v>
      </c>
      <c r="H915" s="22" t="s">
        <v>21</v>
      </c>
      <c r="I915" s="22">
        <v>79</v>
      </c>
      <c r="J915" s="37" t="str">
        <f>VLOOKUP(C915,товар!$B$3:$D$435,2,FALSE)</f>
        <v>Молоко</v>
      </c>
      <c r="K915" s="112">
        <f t="shared" si="62"/>
        <v>433.5</v>
      </c>
      <c r="L915" s="40">
        <f t="shared" si="64"/>
        <v>-0.61245674740484435</v>
      </c>
      <c r="M915" s="33" t="str">
        <f>VLOOKUP(C915,товар!$B$3:$D$435,3,FALSE)</f>
        <v>Простоквашино</v>
      </c>
      <c r="N915" s="67">
        <f t="shared" si="65"/>
        <v>318.81818181818181</v>
      </c>
      <c r="O915" s="54" t="e">
        <f>VLOOKUP(I915,клиенты!B$419:$H910,5,FALSE)</f>
        <v>#N/A</v>
      </c>
      <c r="P915" t="e">
        <f t="shared" si="63"/>
        <v>#N/A</v>
      </c>
      <c r="Q915" s="72" t="e">
        <f>VLOOKUP(I915,клиенты!$B$3:$J$419,7,FALSE)</f>
        <v>#N/A</v>
      </c>
    </row>
    <row r="916" spans="2:17" ht="16.5" thickTop="1" thickBot="1" x14ac:dyDescent="0.3">
      <c r="B916" s="43">
        <v>927</v>
      </c>
      <c r="C916" s="20">
        <v>210</v>
      </c>
      <c r="D916" s="20">
        <v>374</v>
      </c>
      <c r="E916" s="20">
        <v>2</v>
      </c>
      <c r="F916" s="20">
        <v>748</v>
      </c>
      <c r="G916" s="51">
        <v>45052</v>
      </c>
      <c r="H916" s="20" t="s">
        <v>16</v>
      </c>
      <c r="I916" s="20">
        <v>209</v>
      </c>
      <c r="J916" s="38" t="str">
        <f>VLOOKUP(C916,товар!$B$3:$D$435,2,FALSE)</f>
        <v>Колбаса</v>
      </c>
      <c r="K916" s="112">
        <f t="shared" si="62"/>
        <v>447</v>
      </c>
      <c r="L916" s="40">
        <f t="shared" si="64"/>
        <v>-0.16331096196868011</v>
      </c>
      <c r="M916" s="39" t="str">
        <f>VLOOKUP(C916,товар!$B$3:$D$435,3,FALSE)</f>
        <v>Окраина</v>
      </c>
      <c r="N916" s="67">
        <f t="shared" si="65"/>
        <v>273.58333333333331</v>
      </c>
      <c r="O916" s="54" t="e">
        <f>VLOOKUP(I916,клиенты!B$419:$H911,5,FALSE)</f>
        <v>#N/A</v>
      </c>
      <c r="P916" t="e">
        <f t="shared" si="63"/>
        <v>#N/A</v>
      </c>
      <c r="Q916" s="72" t="str">
        <f>VLOOKUP(I916,клиенты!$B$3:$J$419,7,FALSE)</f>
        <v>Таджикистан</v>
      </c>
    </row>
    <row r="917" spans="2:17" ht="16.5" thickTop="1" thickBot="1" x14ac:dyDescent="0.3">
      <c r="B917" s="44">
        <v>928</v>
      </c>
      <c r="C917" s="22">
        <v>399</v>
      </c>
      <c r="D917" s="22">
        <v>67</v>
      </c>
      <c r="E917" s="22">
        <v>2</v>
      </c>
      <c r="F917" s="22">
        <v>134</v>
      </c>
      <c r="G917" s="52">
        <v>44951</v>
      </c>
      <c r="H917" s="22" t="s">
        <v>26</v>
      </c>
      <c r="I917" s="22">
        <v>451</v>
      </c>
      <c r="J917" s="37" t="str">
        <f>VLOOKUP(C917,товар!$B$3:$D$435,2,FALSE)</f>
        <v>Хлеб</v>
      </c>
      <c r="K917" s="112">
        <f t="shared" si="62"/>
        <v>304</v>
      </c>
      <c r="L917" s="40">
        <f t="shared" si="64"/>
        <v>-0.77960526315789469</v>
      </c>
      <c r="M917" s="33" t="str">
        <f>VLOOKUP(C917,товар!$B$3:$D$435,3,FALSE)</f>
        <v>Хлебный Дом</v>
      </c>
      <c r="N917" s="67">
        <f t="shared" si="65"/>
        <v>281.73333333333335</v>
      </c>
      <c r="O917" s="54" t="e">
        <f>VLOOKUP(I917,клиенты!B$419:$H912,5,FALSE)</f>
        <v>#N/A</v>
      </c>
      <c r="P917" t="e">
        <f t="shared" si="63"/>
        <v>#N/A</v>
      </c>
      <c r="Q917" s="72" t="str">
        <f>VLOOKUP(I917,клиенты!$B$3:$J$419,7,FALSE)</f>
        <v>Беларусь</v>
      </c>
    </row>
    <row r="918" spans="2:17" ht="16.5" thickTop="1" thickBot="1" x14ac:dyDescent="0.3">
      <c r="B918" s="43">
        <v>929</v>
      </c>
      <c r="C918" s="20">
        <v>498</v>
      </c>
      <c r="D918" s="20">
        <v>244</v>
      </c>
      <c r="E918" s="20">
        <v>2</v>
      </c>
      <c r="F918" s="20">
        <v>488</v>
      </c>
      <c r="G918" s="51">
        <v>45238</v>
      </c>
      <c r="H918" s="20" t="s">
        <v>11</v>
      </c>
      <c r="I918" s="20">
        <v>49</v>
      </c>
      <c r="J918" s="38" t="str">
        <f>VLOOKUP(C918,товар!$B$3:$D$435,2,FALSE)</f>
        <v>Молоко</v>
      </c>
      <c r="K918" s="112">
        <f t="shared" si="62"/>
        <v>201</v>
      </c>
      <c r="L918" s="40">
        <f t="shared" si="64"/>
        <v>0.21393034825870649</v>
      </c>
      <c r="M918" s="39" t="str">
        <f>VLOOKUP(C918,товар!$B$3:$D$435,3,FALSE)</f>
        <v>Домик в деревне</v>
      </c>
      <c r="N918" s="67">
        <f t="shared" si="65"/>
        <v>274.77777777777777</v>
      </c>
      <c r="O918" s="54" t="e">
        <f>VLOOKUP(I918,клиенты!B$419:$H913,5,FALSE)</f>
        <v>#N/A</v>
      </c>
      <c r="P918" t="e">
        <f t="shared" si="63"/>
        <v>#N/A</v>
      </c>
      <c r="Q918" s="72" t="str">
        <f>VLOOKUP(I918,клиенты!$B$3:$J$419,7,FALSE)</f>
        <v>Украина</v>
      </c>
    </row>
    <row r="919" spans="2:17" ht="16.5" thickTop="1" thickBot="1" x14ac:dyDescent="0.3">
      <c r="B919" s="44">
        <v>930</v>
      </c>
      <c r="C919" s="22">
        <v>170</v>
      </c>
      <c r="D919" s="22">
        <v>312</v>
      </c>
      <c r="E919" s="22">
        <v>1</v>
      </c>
      <c r="F919" s="22">
        <v>312</v>
      </c>
      <c r="G919" s="52">
        <v>45072</v>
      </c>
      <c r="H919" s="22" t="s">
        <v>19</v>
      </c>
      <c r="I919" s="22">
        <v>162</v>
      </c>
      <c r="J919" s="37" t="str">
        <f>VLOOKUP(C919,товар!$B$3:$D$435,2,FALSE)</f>
        <v>Конфеты</v>
      </c>
      <c r="K919" s="112">
        <f t="shared" si="62"/>
        <v>209</v>
      </c>
      <c r="L919" s="40">
        <f t="shared" si="64"/>
        <v>0.49282296650717705</v>
      </c>
      <c r="M919" s="33" t="str">
        <f>VLOOKUP(C919,товар!$B$3:$D$435,3,FALSE)</f>
        <v>Славянка</v>
      </c>
      <c r="N919" s="67">
        <f t="shared" si="65"/>
        <v>268</v>
      </c>
      <c r="O919" s="54" t="e">
        <f>VLOOKUP(I919,клиенты!B$419:$H914,5,FALSE)</f>
        <v>#N/A</v>
      </c>
      <c r="P919" t="e">
        <f t="shared" si="63"/>
        <v>#N/A</v>
      </c>
      <c r="Q919" s="72" t="str">
        <f>VLOOKUP(I919,клиенты!$B$3:$J$419,7,FALSE)</f>
        <v>Россия</v>
      </c>
    </row>
    <row r="920" spans="2:17" ht="16.5" thickTop="1" thickBot="1" x14ac:dyDescent="0.3">
      <c r="B920" s="43">
        <v>931</v>
      </c>
      <c r="C920" s="20">
        <v>205</v>
      </c>
      <c r="D920" s="20">
        <v>212</v>
      </c>
      <c r="E920" s="20">
        <v>4</v>
      </c>
      <c r="F920" s="20">
        <v>848</v>
      </c>
      <c r="G920" s="51">
        <v>45020</v>
      </c>
      <c r="H920" s="20" t="s">
        <v>17</v>
      </c>
      <c r="I920" s="20">
        <v>414</v>
      </c>
      <c r="J920" s="38" t="str">
        <f>VLOOKUP(C920,товар!$B$3:$D$435,2,FALSE)</f>
        <v>Макароны</v>
      </c>
      <c r="K920" s="112">
        <f t="shared" si="62"/>
        <v>209.54545454545453</v>
      </c>
      <c r="L920" s="40">
        <f t="shared" si="64"/>
        <v>1.1713665943601015E-2</v>
      </c>
      <c r="M920" s="39" t="str">
        <f>VLOOKUP(C920,товар!$B$3:$D$435,3,FALSE)</f>
        <v>Борилла</v>
      </c>
      <c r="N920" s="67">
        <f t="shared" si="65"/>
        <v>240.88888888888889</v>
      </c>
      <c r="O920" s="54" t="e">
        <f>VLOOKUP(I920,клиенты!B$419:$H915,5,FALSE)</f>
        <v>#N/A</v>
      </c>
      <c r="P920" t="e">
        <f t="shared" si="63"/>
        <v>#N/A</v>
      </c>
      <c r="Q920" s="72" t="str">
        <f>VLOOKUP(I920,клиенты!$B$3:$J$419,7,FALSE)</f>
        <v>Беларусь</v>
      </c>
    </row>
    <row r="921" spans="2:17" ht="16.5" thickTop="1" thickBot="1" x14ac:dyDescent="0.3">
      <c r="B921" s="44">
        <v>932</v>
      </c>
      <c r="C921" s="22">
        <v>188</v>
      </c>
      <c r="D921" s="22">
        <v>233</v>
      </c>
      <c r="E921" s="22">
        <v>2</v>
      </c>
      <c r="F921" s="22">
        <v>466</v>
      </c>
      <c r="G921" s="52">
        <v>45214</v>
      </c>
      <c r="H921" s="22" t="s">
        <v>18</v>
      </c>
      <c r="I921" s="22">
        <v>445</v>
      </c>
      <c r="J921" s="37" t="str">
        <f>VLOOKUP(C921,товар!$B$3:$D$435,2,FALSE)</f>
        <v>Молоко</v>
      </c>
      <c r="K921" s="112">
        <f t="shared" si="62"/>
        <v>313</v>
      </c>
      <c r="L921" s="40">
        <f t="shared" si="64"/>
        <v>-0.25559105431309903</v>
      </c>
      <c r="M921" s="33" t="str">
        <f>VLOOKUP(C921,товар!$B$3:$D$435,3,FALSE)</f>
        <v>Вимм-Билль-Данн</v>
      </c>
      <c r="N921" s="67">
        <f t="shared" si="65"/>
        <v>193.5</v>
      </c>
      <c r="O921" s="54" t="e">
        <f>VLOOKUP(I921,клиенты!B$419:$H916,5,FALSE)</f>
        <v>#N/A</v>
      </c>
      <c r="P921" t="e">
        <f t="shared" si="63"/>
        <v>#N/A</v>
      </c>
      <c r="Q921" s="72" t="str">
        <f>VLOOKUP(I921,клиенты!$B$3:$J$419,7,FALSE)</f>
        <v>Россия</v>
      </c>
    </row>
    <row r="922" spans="2:17" ht="16.5" thickTop="1" thickBot="1" x14ac:dyDescent="0.3">
      <c r="B922" s="43">
        <v>933</v>
      </c>
      <c r="C922" s="20">
        <v>246</v>
      </c>
      <c r="D922" s="20">
        <v>400</v>
      </c>
      <c r="E922" s="20">
        <v>4</v>
      </c>
      <c r="F922" s="20">
        <v>1600</v>
      </c>
      <c r="G922" s="51">
        <v>45376</v>
      </c>
      <c r="H922" s="20" t="s">
        <v>23</v>
      </c>
      <c r="I922" s="20">
        <v>191</v>
      </c>
      <c r="J922" s="38" t="str">
        <f>VLOOKUP(C922,товар!$B$3:$D$435,2,FALSE)</f>
        <v>Сыр</v>
      </c>
      <c r="K922" s="112">
        <f t="shared" si="62"/>
        <v>292</v>
      </c>
      <c r="L922" s="40">
        <f t="shared" si="64"/>
        <v>0.36986301369863006</v>
      </c>
      <c r="M922" s="39" t="str">
        <f>VLOOKUP(C922,товар!$B$3:$D$435,3,FALSE)</f>
        <v>President</v>
      </c>
      <c r="N922" s="67">
        <f t="shared" si="65"/>
        <v>238.72222222222223</v>
      </c>
      <c r="O922" s="54" t="e">
        <f>VLOOKUP(I922,клиенты!B$419:$H917,5,FALSE)</f>
        <v>#N/A</v>
      </c>
      <c r="P922" t="e">
        <f t="shared" si="63"/>
        <v>#N/A</v>
      </c>
      <c r="Q922" s="72" t="str">
        <f>VLOOKUP(I922,клиенты!$B$3:$J$419,7,FALSE)</f>
        <v>Россия</v>
      </c>
    </row>
    <row r="923" spans="2:17" ht="16.5" thickTop="1" thickBot="1" x14ac:dyDescent="0.3">
      <c r="B923" s="44">
        <v>934</v>
      </c>
      <c r="C923" s="22">
        <v>187</v>
      </c>
      <c r="D923" s="22">
        <v>168</v>
      </c>
      <c r="E923" s="22">
        <v>3</v>
      </c>
      <c r="F923" s="22">
        <v>504</v>
      </c>
      <c r="G923" s="52">
        <v>44946</v>
      </c>
      <c r="H923" s="22" t="s">
        <v>22</v>
      </c>
      <c r="I923" s="22">
        <v>126</v>
      </c>
      <c r="J923" s="37" t="str">
        <f>VLOOKUP(C923,товар!$B$3:$D$435,2,FALSE)</f>
        <v>Макароны</v>
      </c>
      <c r="K923" s="112">
        <f t="shared" si="62"/>
        <v>256.09090909090907</v>
      </c>
      <c r="L923" s="40">
        <f t="shared" si="64"/>
        <v>-0.34398296059637901</v>
      </c>
      <c r="M923" s="33" t="str">
        <f>VLOOKUP(C923,товар!$B$3:$D$435,3,FALSE)</f>
        <v>Паста Зара</v>
      </c>
      <c r="N923" s="67">
        <f t="shared" si="65"/>
        <v>276.67567567567568</v>
      </c>
      <c r="O923" s="54" t="e">
        <f>VLOOKUP(I923,клиенты!B$419:$H918,5,FALSE)</f>
        <v>#N/A</v>
      </c>
      <c r="P923" t="e">
        <f t="shared" si="63"/>
        <v>#N/A</v>
      </c>
      <c r="Q923" s="72" t="str">
        <f>VLOOKUP(I923,клиенты!$B$3:$J$419,7,FALSE)</f>
        <v>Украина</v>
      </c>
    </row>
    <row r="924" spans="2:17" ht="16.5" thickTop="1" thickBot="1" x14ac:dyDescent="0.3">
      <c r="B924" s="43">
        <v>935</v>
      </c>
      <c r="C924" s="20">
        <v>9</v>
      </c>
      <c r="D924" s="20">
        <v>321</v>
      </c>
      <c r="E924" s="20">
        <v>1</v>
      </c>
      <c r="F924" s="20">
        <v>321</v>
      </c>
      <c r="G924" s="51">
        <v>45173</v>
      </c>
      <c r="H924" s="20" t="s">
        <v>23</v>
      </c>
      <c r="I924" s="20">
        <v>217</v>
      </c>
      <c r="J924" s="38" t="str">
        <f>VLOOKUP(C924,товар!$B$3:$D$435,2,FALSE)</f>
        <v>Йогурт</v>
      </c>
      <c r="K924" s="112">
        <f t="shared" si="62"/>
        <v>227.2</v>
      </c>
      <c r="L924" s="40">
        <f t="shared" si="64"/>
        <v>0.41285211267605648</v>
      </c>
      <c r="M924" s="39" t="str">
        <f>VLOOKUP(C924,товар!$B$3:$D$435,3,FALSE)</f>
        <v>Чудо</v>
      </c>
      <c r="N924" s="67">
        <f t="shared" si="65"/>
        <v>287.10000000000002</v>
      </c>
      <c r="O924" s="54" t="e">
        <f>VLOOKUP(I924,клиенты!B$419:$H919,5,FALSE)</f>
        <v>#N/A</v>
      </c>
      <c r="P924" t="e">
        <f t="shared" si="63"/>
        <v>#N/A</v>
      </c>
      <c r="Q924" s="72" t="str">
        <f>VLOOKUP(I924,клиенты!$B$3:$J$419,7,FALSE)</f>
        <v>Украина</v>
      </c>
    </row>
    <row r="925" spans="2:17" ht="16.5" thickTop="1" thickBot="1" x14ac:dyDescent="0.3">
      <c r="B925" s="44">
        <v>936</v>
      </c>
      <c r="C925" s="22">
        <v>302</v>
      </c>
      <c r="D925" s="22">
        <v>229</v>
      </c>
      <c r="E925" s="22">
        <v>5</v>
      </c>
      <c r="F925" s="22">
        <v>1145</v>
      </c>
      <c r="G925" s="52">
        <v>45372</v>
      </c>
      <c r="H925" s="22" t="s">
        <v>12</v>
      </c>
      <c r="I925" s="22">
        <v>42</v>
      </c>
      <c r="J925" s="37" t="str">
        <f>VLOOKUP(C925,товар!$B$3:$D$435,2,FALSE)</f>
        <v>Молоко</v>
      </c>
      <c r="K925" s="112">
        <f t="shared" si="62"/>
        <v>181</v>
      </c>
      <c r="L925" s="40">
        <f t="shared" si="64"/>
        <v>0.26519337016574585</v>
      </c>
      <c r="M925" s="33" t="str">
        <f>VLOOKUP(C925,товар!$B$3:$D$435,3,FALSE)</f>
        <v>Домик в деревне</v>
      </c>
      <c r="N925" s="67">
        <f t="shared" si="65"/>
        <v>274.77777777777777</v>
      </c>
      <c r="O925" s="54" t="e">
        <f>VLOOKUP(I925,клиенты!B$419:$H920,5,FALSE)</f>
        <v>#N/A</v>
      </c>
      <c r="P925" t="e">
        <f t="shared" si="63"/>
        <v>#N/A</v>
      </c>
      <c r="Q925" s="72" t="str">
        <f>VLOOKUP(I925,клиенты!$B$3:$J$419,7,FALSE)</f>
        <v>Таджикистан</v>
      </c>
    </row>
    <row r="926" spans="2:17" ht="16.5" thickTop="1" thickBot="1" x14ac:dyDescent="0.3">
      <c r="B926" s="43">
        <v>937</v>
      </c>
      <c r="C926" s="20">
        <v>166</v>
      </c>
      <c r="D926" s="20">
        <v>166</v>
      </c>
      <c r="E926" s="20">
        <v>5</v>
      </c>
      <c r="F926" s="20">
        <v>830</v>
      </c>
      <c r="G926" s="51">
        <v>45252</v>
      </c>
      <c r="H926" s="20" t="s">
        <v>12</v>
      </c>
      <c r="I926" s="20">
        <v>407</v>
      </c>
      <c r="J926" s="38" t="str">
        <f>VLOOKUP(C926,товар!$B$3:$D$435,2,FALSE)</f>
        <v>Сок</v>
      </c>
      <c r="K926" s="112">
        <f t="shared" si="62"/>
        <v>324</v>
      </c>
      <c r="L926" s="40">
        <f t="shared" si="64"/>
        <v>-0.48765432098765427</v>
      </c>
      <c r="M926" s="39" t="str">
        <f>VLOOKUP(C926,товар!$B$3:$D$435,3,FALSE)</f>
        <v>Добрый</v>
      </c>
      <c r="N926" s="67">
        <f t="shared" si="65"/>
        <v>242.81818181818181</v>
      </c>
      <c r="O926" s="54" t="e">
        <f>VLOOKUP(I926,клиенты!B$419:$H921,5,FALSE)</f>
        <v>#N/A</v>
      </c>
      <c r="P926" t="e">
        <f t="shared" si="63"/>
        <v>#N/A</v>
      </c>
      <c r="Q926" s="72" t="str">
        <f>VLOOKUP(I926,клиенты!$B$3:$J$419,7,FALSE)</f>
        <v>Украина</v>
      </c>
    </row>
    <row r="927" spans="2:17" ht="16.5" thickTop="1" thickBot="1" x14ac:dyDescent="0.3">
      <c r="B927" s="44">
        <v>938</v>
      </c>
      <c r="C927" s="22">
        <v>329</v>
      </c>
      <c r="D927" s="22">
        <v>71</v>
      </c>
      <c r="E927" s="22">
        <v>2</v>
      </c>
      <c r="F927" s="22">
        <v>142</v>
      </c>
      <c r="G927" s="52">
        <v>45138</v>
      </c>
      <c r="H927" s="22" t="s">
        <v>12</v>
      </c>
      <c r="I927" s="22">
        <v>117</v>
      </c>
      <c r="J927" s="37" t="str">
        <f>VLOOKUP(C927,товар!$B$3:$D$435,2,FALSE)</f>
        <v>Соль</v>
      </c>
      <c r="K927" s="112">
        <f t="shared" si="62"/>
        <v>204</v>
      </c>
      <c r="L927" s="40">
        <f t="shared" si="64"/>
        <v>-0.65196078431372551</v>
      </c>
      <c r="M927" s="33" t="str">
        <f>VLOOKUP(C927,товар!$B$3:$D$435,3,FALSE)</f>
        <v>Славянская</v>
      </c>
      <c r="N927" s="67">
        <f t="shared" si="65"/>
        <v>236.91666666666666</v>
      </c>
      <c r="O927" s="54" t="e">
        <f>VLOOKUP(I927,клиенты!B$419:$H922,5,FALSE)</f>
        <v>#N/A</v>
      </c>
      <c r="P927" t="e">
        <f t="shared" si="63"/>
        <v>#N/A</v>
      </c>
      <c r="Q927" s="72" t="str">
        <f>VLOOKUP(I927,клиенты!$B$3:$J$419,7,FALSE)</f>
        <v>Беларусь</v>
      </c>
    </row>
    <row r="928" spans="2:17" ht="16.5" thickTop="1" thickBot="1" x14ac:dyDescent="0.3">
      <c r="B928" s="43">
        <v>939</v>
      </c>
      <c r="C928" s="20">
        <v>35</v>
      </c>
      <c r="D928" s="20">
        <v>345</v>
      </c>
      <c r="E928" s="20">
        <v>2</v>
      </c>
      <c r="F928" s="20">
        <v>690</v>
      </c>
      <c r="G928" s="51">
        <v>45078</v>
      </c>
      <c r="H928" s="20" t="s">
        <v>19</v>
      </c>
      <c r="I928" s="20">
        <v>91</v>
      </c>
      <c r="J928" s="38" t="str">
        <f>VLOOKUP(C928,товар!$B$3:$D$435,2,FALSE)</f>
        <v>Крупа</v>
      </c>
      <c r="K928" s="112">
        <f t="shared" si="62"/>
        <v>330.5</v>
      </c>
      <c r="L928" s="40">
        <f t="shared" si="64"/>
        <v>4.3872919818456868E-2</v>
      </c>
      <c r="M928" s="39" t="str">
        <f>VLOOKUP(C928,товар!$B$3:$D$435,3,FALSE)</f>
        <v>Мистраль</v>
      </c>
      <c r="N928" s="67">
        <f t="shared" si="65"/>
        <v>250.30769230769232</v>
      </c>
      <c r="O928" s="54" t="e">
        <f>VLOOKUP(I928,клиенты!B$419:$H923,5,FALSE)</f>
        <v>#N/A</v>
      </c>
      <c r="P928" t="e">
        <f t="shared" si="63"/>
        <v>#N/A</v>
      </c>
      <c r="Q928" s="72" t="str">
        <f>VLOOKUP(I928,клиенты!$B$3:$J$419,7,FALSE)</f>
        <v>Украина</v>
      </c>
    </row>
    <row r="929" spans="2:17" ht="16.5" thickTop="1" thickBot="1" x14ac:dyDescent="0.3">
      <c r="B929" s="44">
        <v>940</v>
      </c>
      <c r="C929" s="22">
        <v>342</v>
      </c>
      <c r="D929" s="22">
        <v>259</v>
      </c>
      <c r="E929" s="22">
        <v>5</v>
      </c>
      <c r="F929" s="22">
        <v>1295</v>
      </c>
      <c r="G929" s="52">
        <v>45349</v>
      </c>
      <c r="H929" s="22" t="s">
        <v>17</v>
      </c>
      <c r="I929" s="22">
        <v>380</v>
      </c>
      <c r="J929" s="37" t="str">
        <f>VLOOKUP(C929,товар!$B$3:$D$435,2,FALSE)</f>
        <v>Овощи</v>
      </c>
      <c r="K929" s="112">
        <f t="shared" si="62"/>
        <v>161</v>
      </c>
      <c r="L929" s="40">
        <f t="shared" si="64"/>
        <v>0.60869565217391308</v>
      </c>
      <c r="M929" s="33" t="str">
        <f>VLOOKUP(C929,товар!$B$3:$D$435,3,FALSE)</f>
        <v>Овощной ряд</v>
      </c>
      <c r="N929" s="67">
        <f t="shared" si="65"/>
        <v>303.8235294117647</v>
      </c>
      <c r="O929" s="54" t="e">
        <f>VLOOKUP(I929,клиенты!B$419:$H924,5,FALSE)</f>
        <v>#N/A</v>
      </c>
      <c r="P929" t="e">
        <f t="shared" si="63"/>
        <v>#N/A</v>
      </c>
      <c r="Q929" s="72" t="str">
        <f>VLOOKUP(I929,клиенты!$B$3:$J$419,7,FALSE)</f>
        <v>Беларусь</v>
      </c>
    </row>
    <row r="930" spans="2:17" ht="16.5" thickTop="1" thickBot="1" x14ac:dyDescent="0.3">
      <c r="B930" s="43">
        <v>941</v>
      </c>
      <c r="C930" s="20">
        <v>44</v>
      </c>
      <c r="D930" s="20">
        <v>439</v>
      </c>
      <c r="E930" s="20">
        <v>5</v>
      </c>
      <c r="F930" s="20">
        <v>2195</v>
      </c>
      <c r="G930" s="51">
        <v>45008</v>
      </c>
      <c r="H930" s="20" t="s">
        <v>14</v>
      </c>
      <c r="I930" s="20">
        <v>469</v>
      </c>
      <c r="J930" s="38" t="str">
        <f>VLOOKUP(C930,товар!$B$3:$D$435,2,FALSE)</f>
        <v>Молоко</v>
      </c>
      <c r="K930" s="112">
        <f t="shared" si="62"/>
        <v>200</v>
      </c>
      <c r="L930" s="40">
        <f t="shared" si="64"/>
        <v>1.1949999999999998</v>
      </c>
      <c r="M930" s="39" t="str">
        <f>VLOOKUP(C930,товар!$B$3:$D$435,3,FALSE)</f>
        <v>Беллакт</v>
      </c>
      <c r="N930" s="67">
        <f t="shared" si="65"/>
        <v>322.54545454545456</v>
      </c>
      <c r="O930" s="54" t="e">
        <f>VLOOKUP(I930,клиенты!B$419:$H925,5,FALSE)</f>
        <v>#N/A</v>
      </c>
      <c r="P930" t="e">
        <f t="shared" si="63"/>
        <v>#N/A</v>
      </c>
      <c r="Q930" s="72" t="str">
        <f>VLOOKUP(I930,клиенты!$B$3:$J$419,7,FALSE)</f>
        <v>Россия</v>
      </c>
    </row>
    <row r="931" spans="2:17" ht="16.5" thickTop="1" thickBot="1" x14ac:dyDescent="0.3">
      <c r="B931" s="44">
        <v>942</v>
      </c>
      <c r="C931" s="22">
        <v>128</v>
      </c>
      <c r="D931" s="22">
        <v>246</v>
      </c>
      <c r="E931" s="22">
        <v>4</v>
      </c>
      <c r="F931" s="22">
        <v>984</v>
      </c>
      <c r="G931" s="52">
        <v>45310</v>
      </c>
      <c r="H931" s="22" t="s">
        <v>10</v>
      </c>
      <c r="I931" s="22">
        <v>479</v>
      </c>
      <c r="J931" s="37" t="str">
        <f>VLOOKUP(C931,товар!$B$3:$D$435,2,FALSE)</f>
        <v>Мясо</v>
      </c>
      <c r="K931" s="112">
        <f t="shared" si="62"/>
        <v>400.25</v>
      </c>
      <c r="L931" s="40">
        <f t="shared" si="64"/>
        <v>-0.38538413491567769</v>
      </c>
      <c r="M931" s="33" t="str">
        <f>VLOOKUP(C931,товар!$B$3:$D$435,3,FALSE)</f>
        <v>Мираторг</v>
      </c>
      <c r="N931" s="67">
        <f t="shared" si="65"/>
        <v>316.58333333333331</v>
      </c>
      <c r="O931" s="54" t="e">
        <f>VLOOKUP(I931,клиенты!B$419:$H926,5,FALSE)</f>
        <v>#N/A</v>
      </c>
      <c r="P931" t="e">
        <f t="shared" si="63"/>
        <v>#N/A</v>
      </c>
      <c r="Q931" s="72" t="str">
        <f>VLOOKUP(I931,клиенты!$B$3:$J$419,7,FALSE)</f>
        <v>Украина</v>
      </c>
    </row>
    <row r="932" spans="2:17" ht="16.5" thickTop="1" thickBot="1" x14ac:dyDescent="0.3">
      <c r="B932" s="43">
        <v>943</v>
      </c>
      <c r="C932" s="20">
        <v>447</v>
      </c>
      <c r="D932" s="20">
        <v>118</v>
      </c>
      <c r="E932" s="20">
        <v>3</v>
      </c>
      <c r="F932" s="20">
        <v>354</v>
      </c>
      <c r="G932" s="51">
        <v>45337</v>
      </c>
      <c r="H932" s="20" t="s">
        <v>16</v>
      </c>
      <c r="I932" s="20">
        <v>9</v>
      </c>
      <c r="J932" s="38" t="str">
        <f>VLOOKUP(C932,товар!$B$3:$D$435,2,FALSE)</f>
        <v>Йогурт</v>
      </c>
      <c r="K932" s="112">
        <f t="shared" si="62"/>
        <v>335.8</v>
      </c>
      <c r="L932" s="40">
        <f t="shared" si="64"/>
        <v>-0.64860035735556876</v>
      </c>
      <c r="M932" s="39" t="str">
        <f>VLOOKUP(C932,товар!$B$3:$D$435,3,FALSE)</f>
        <v>Эрманн</v>
      </c>
      <c r="N932" s="67">
        <f t="shared" si="65"/>
        <v>258.4736842105263</v>
      </c>
      <c r="O932" s="54" t="e">
        <f>VLOOKUP(I932,клиенты!B$419:$H927,5,FALSE)</f>
        <v>#N/A</v>
      </c>
      <c r="P932" t="e">
        <f t="shared" si="63"/>
        <v>#N/A</v>
      </c>
      <c r="Q932" s="72" t="str">
        <f>VLOOKUP(I932,клиенты!$B$3:$J$419,7,FALSE)</f>
        <v>Россия</v>
      </c>
    </row>
    <row r="933" spans="2:17" ht="16.5" thickTop="1" thickBot="1" x14ac:dyDescent="0.3">
      <c r="B933" s="44">
        <v>944</v>
      </c>
      <c r="C933" s="22">
        <v>48</v>
      </c>
      <c r="D933" s="22">
        <v>116</v>
      </c>
      <c r="E933" s="22">
        <v>5</v>
      </c>
      <c r="F933" s="22">
        <v>580</v>
      </c>
      <c r="G933" s="52">
        <v>45034</v>
      </c>
      <c r="H933" s="22" t="s">
        <v>25</v>
      </c>
      <c r="I933" s="22">
        <v>477</v>
      </c>
      <c r="J933" s="37" t="str">
        <f>VLOOKUP(C933,товар!$B$3:$D$435,2,FALSE)</f>
        <v>Фрукты</v>
      </c>
      <c r="K933" s="112">
        <f t="shared" si="62"/>
        <v>279</v>
      </c>
      <c r="L933" s="40">
        <f t="shared" si="64"/>
        <v>-0.58422939068100366</v>
      </c>
      <c r="M933" s="33" t="str">
        <f>VLOOKUP(C933,товар!$B$3:$D$435,3,FALSE)</f>
        <v>Фруктовый Рай</v>
      </c>
      <c r="N933" s="67">
        <f t="shared" si="65"/>
        <v>258.30769230769232</v>
      </c>
      <c r="O933" s="54" t="e">
        <f>VLOOKUP(I933,клиенты!B$419:$H928,5,FALSE)</f>
        <v>#N/A</v>
      </c>
      <c r="P933" t="e">
        <f t="shared" si="63"/>
        <v>#N/A</v>
      </c>
      <c r="Q933" s="72" t="str">
        <f>VLOOKUP(I933,клиенты!$B$3:$J$419,7,FALSE)</f>
        <v>Беларусь</v>
      </c>
    </row>
    <row r="934" spans="2:17" ht="16.5" thickTop="1" thickBot="1" x14ac:dyDescent="0.3">
      <c r="B934" s="43">
        <v>945</v>
      </c>
      <c r="C934" s="20">
        <v>415</v>
      </c>
      <c r="D934" s="20">
        <v>307</v>
      </c>
      <c r="E934" s="20">
        <v>3</v>
      </c>
      <c r="F934" s="20">
        <v>921</v>
      </c>
      <c r="G934" s="51">
        <v>45290</v>
      </c>
      <c r="H934" s="20" t="s">
        <v>26</v>
      </c>
      <c r="I934" s="20">
        <v>498</v>
      </c>
      <c r="J934" s="38" t="str">
        <f>VLOOKUP(C934,товар!$B$3:$D$435,2,FALSE)</f>
        <v>Чипсы</v>
      </c>
      <c r="K934" s="112">
        <f t="shared" si="62"/>
        <v>116</v>
      </c>
      <c r="L934" s="40">
        <f t="shared" si="64"/>
        <v>1.646551724137931</v>
      </c>
      <c r="M934" s="39" t="str">
        <f>VLOOKUP(C934,товар!$B$3:$D$435,3,FALSE)</f>
        <v>Pringles</v>
      </c>
      <c r="N934" s="67">
        <f t="shared" si="65"/>
        <v>280.23809523809524</v>
      </c>
      <c r="O934" s="54" t="e">
        <f>VLOOKUP(I934,клиенты!B$419:$H929,5,FALSE)</f>
        <v>#N/A</v>
      </c>
      <c r="P934" t="e">
        <f t="shared" si="63"/>
        <v>#N/A</v>
      </c>
      <c r="Q934" s="72" t="str">
        <f>VLOOKUP(I934,клиенты!$B$3:$J$419,7,FALSE)</f>
        <v>Россия</v>
      </c>
    </row>
    <row r="935" spans="2:17" ht="16.5" thickTop="1" thickBot="1" x14ac:dyDescent="0.3">
      <c r="B935" s="44">
        <v>946</v>
      </c>
      <c r="C935" s="22">
        <v>298</v>
      </c>
      <c r="D935" s="22">
        <v>84</v>
      </c>
      <c r="E935" s="22">
        <v>5</v>
      </c>
      <c r="F935" s="22">
        <v>420</v>
      </c>
      <c r="G935" s="52">
        <v>45335</v>
      </c>
      <c r="H935" s="22" t="s">
        <v>10</v>
      </c>
      <c r="I935" s="22">
        <v>93</v>
      </c>
      <c r="J935" s="37" t="str">
        <f>VLOOKUP(C935,товар!$B$3:$D$435,2,FALSE)</f>
        <v>Крупа</v>
      </c>
      <c r="K935" s="112">
        <f t="shared" si="62"/>
        <v>186</v>
      </c>
      <c r="L935" s="40">
        <f t="shared" si="64"/>
        <v>-0.54838709677419351</v>
      </c>
      <c r="M935" s="33" t="str">
        <f>VLOOKUP(C935,товар!$B$3:$D$435,3,FALSE)</f>
        <v>Увелка</v>
      </c>
      <c r="N935" s="67">
        <f t="shared" si="65"/>
        <v>251.91666666666666</v>
      </c>
      <c r="O935" s="54" t="e">
        <f>VLOOKUP(I935,клиенты!B$419:$H930,5,FALSE)</f>
        <v>#N/A</v>
      </c>
      <c r="P935" t="e">
        <f t="shared" si="63"/>
        <v>#N/A</v>
      </c>
      <c r="Q935" s="72" t="str">
        <f>VLOOKUP(I935,клиенты!$B$3:$J$419,7,FALSE)</f>
        <v>Россия</v>
      </c>
    </row>
    <row r="936" spans="2:17" ht="16.5" thickTop="1" thickBot="1" x14ac:dyDescent="0.3">
      <c r="B936" s="43">
        <v>947</v>
      </c>
      <c r="C936" s="20">
        <v>3</v>
      </c>
      <c r="D936" s="20">
        <v>180</v>
      </c>
      <c r="E936" s="20">
        <v>3</v>
      </c>
      <c r="F936" s="20">
        <v>540</v>
      </c>
      <c r="G936" s="51">
        <v>44940</v>
      </c>
      <c r="H936" s="20" t="s">
        <v>18</v>
      </c>
      <c r="I936" s="20">
        <v>200</v>
      </c>
      <c r="J936" s="38" t="str">
        <f>VLOOKUP(C936,товар!$B$3:$D$435,2,FALSE)</f>
        <v>Крупа</v>
      </c>
      <c r="K936" s="112">
        <f t="shared" si="62"/>
        <v>247</v>
      </c>
      <c r="L936" s="40">
        <f t="shared" si="64"/>
        <v>-0.27125506072874495</v>
      </c>
      <c r="M936" s="39" t="str">
        <f>VLOOKUP(C936,товар!$B$3:$D$435,3,FALSE)</f>
        <v>Ярмарка</v>
      </c>
      <c r="N936" s="67">
        <f t="shared" si="65"/>
        <v>252.09090909090909</v>
      </c>
      <c r="O936" s="54" t="e">
        <f>VLOOKUP(I936,клиенты!B$419:$H931,5,FALSE)</f>
        <v>#N/A</v>
      </c>
      <c r="P936" t="e">
        <f t="shared" si="63"/>
        <v>#N/A</v>
      </c>
      <c r="Q936" s="72" t="str">
        <f>VLOOKUP(I936,клиенты!$B$3:$J$419,7,FALSE)</f>
        <v>Узбекистан</v>
      </c>
    </row>
    <row r="937" spans="2:17" ht="16.5" thickTop="1" thickBot="1" x14ac:dyDescent="0.3">
      <c r="B937" s="44">
        <v>948</v>
      </c>
      <c r="C937" s="22">
        <v>60</v>
      </c>
      <c r="D937" s="22">
        <v>334</v>
      </c>
      <c r="E937" s="22">
        <v>1</v>
      </c>
      <c r="F937" s="22">
        <v>334</v>
      </c>
      <c r="G937" s="52">
        <v>45196</v>
      </c>
      <c r="H937" s="22" t="s">
        <v>25</v>
      </c>
      <c r="I937" s="22">
        <v>381</v>
      </c>
      <c r="J937" s="37" t="str">
        <f>VLOOKUP(C937,товар!$B$3:$D$435,2,FALSE)</f>
        <v>Кофе</v>
      </c>
      <c r="K937" s="112">
        <f t="shared" ref="K937:K1000" si="66">IFERROR(AVERAGEIF($J$4:$J$989, J937, D937:D1936), "Ошибка")</f>
        <v>387.5</v>
      </c>
      <c r="L937" s="40">
        <f t="shared" si="64"/>
        <v>-0.13806451612903226</v>
      </c>
      <c r="M937" s="33" t="str">
        <f>VLOOKUP(C937,товар!$B$3:$D$435,3,FALSE)</f>
        <v>Jacobs</v>
      </c>
      <c r="N937" s="67">
        <f t="shared" si="65"/>
        <v>276.21052631578948</v>
      </c>
      <c r="O937" s="54" t="e">
        <f>VLOOKUP(I937,клиенты!B$419:$H932,5,FALSE)</f>
        <v>#N/A</v>
      </c>
      <c r="P937" t="e">
        <f t="shared" si="63"/>
        <v>#N/A</v>
      </c>
      <c r="Q937" s="72" t="str">
        <f>VLOOKUP(I937,клиенты!$B$3:$J$419,7,FALSE)</f>
        <v>Узбекистан</v>
      </c>
    </row>
    <row r="938" spans="2:17" ht="16.5" thickTop="1" thickBot="1" x14ac:dyDescent="0.3">
      <c r="B938" s="43">
        <v>949</v>
      </c>
      <c r="C938" s="20">
        <v>59</v>
      </c>
      <c r="D938" s="20">
        <v>234</v>
      </c>
      <c r="E938" s="20">
        <v>2</v>
      </c>
      <c r="F938" s="20">
        <v>468</v>
      </c>
      <c r="G938" s="51">
        <v>45101</v>
      </c>
      <c r="H938" s="20" t="s">
        <v>14</v>
      </c>
      <c r="I938" s="20">
        <v>18</v>
      </c>
      <c r="J938" s="38" t="str">
        <f>VLOOKUP(C938,товар!$B$3:$D$435,2,FALSE)</f>
        <v>Сахар</v>
      </c>
      <c r="K938" s="112">
        <f t="shared" si="66"/>
        <v>206.25</v>
      </c>
      <c r="L938" s="40">
        <f t="shared" si="64"/>
        <v>0.13454545454545452</v>
      </c>
      <c r="M938" s="39" t="str">
        <f>VLOOKUP(C938,товар!$B$3:$D$435,3,FALSE)</f>
        <v>Продимекс</v>
      </c>
      <c r="N938" s="67">
        <f t="shared" si="65"/>
        <v>240.5</v>
      </c>
      <c r="O938" s="54" t="e">
        <f>VLOOKUP(I938,клиенты!B$419:$H933,5,FALSE)</f>
        <v>#N/A</v>
      </c>
      <c r="P938" t="e">
        <f t="shared" si="63"/>
        <v>#N/A</v>
      </c>
      <c r="Q938" s="72" t="str">
        <f>VLOOKUP(I938,клиенты!$B$3:$J$419,7,FALSE)</f>
        <v>Украина</v>
      </c>
    </row>
    <row r="939" spans="2:17" ht="16.5" thickTop="1" thickBot="1" x14ac:dyDescent="0.3">
      <c r="B939" s="44">
        <v>950</v>
      </c>
      <c r="C939" s="22">
        <v>119</v>
      </c>
      <c r="D939" s="22">
        <v>426</v>
      </c>
      <c r="E939" s="22">
        <v>1</v>
      </c>
      <c r="F939" s="22">
        <v>426</v>
      </c>
      <c r="G939" s="52">
        <v>45094</v>
      </c>
      <c r="H939" s="22" t="s">
        <v>15</v>
      </c>
      <c r="I939" s="22">
        <v>327</v>
      </c>
      <c r="J939" s="37" t="str">
        <f>VLOOKUP(C939,товар!$B$3:$D$435,2,FALSE)</f>
        <v>Печенье</v>
      </c>
      <c r="K939" s="112">
        <f t="shared" si="66"/>
        <v>295</v>
      </c>
      <c r="L939" s="40">
        <f t="shared" si="64"/>
        <v>0.4440677966101696</v>
      </c>
      <c r="M939" s="33" t="str">
        <f>VLOOKUP(C939,товар!$B$3:$D$435,3,FALSE)</f>
        <v>КДВ</v>
      </c>
      <c r="N939" s="67">
        <f t="shared" si="65"/>
        <v>323.07692307692309</v>
      </c>
      <c r="O939" s="54" t="e">
        <f>VLOOKUP(I939,клиенты!B$419:$H934,5,FALSE)</f>
        <v>#N/A</v>
      </c>
      <c r="P939" t="e">
        <f t="shared" si="63"/>
        <v>#N/A</v>
      </c>
      <c r="Q939" s="72" t="str">
        <f>VLOOKUP(I939,клиенты!$B$3:$J$419,7,FALSE)</f>
        <v>Россия</v>
      </c>
    </row>
    <row r="940" spans="2:17" ht="16.5" thickTop="1" thickBot="1" x14ac:dyDescent="0.3">
      <c r="B940" s="43">
        <v>951</v>
      </c>
      <c r="C940" s="20">
        <v>199</v>
      </c>
      <c r="D940" s="20">
        <v>494</v>
      </c>
      <c r="E940" s="20">
        <v>1</v>
      </c>
      <c r="F940" s="20">
        <v>494</v>
      </c>
      <c r="G940" s="51">
        <v>45252</v>
      </c>
      <c r="H940" s="20" t="s">
        <v>10</v>
      </c>
      <c r="I940" s="20">
        <v>340</v>
      </c>
      <c r="J940" s="38" t="str">
        <f>VLOOKUP(C940,товар!$B$3:$D$435,2,FALSE)</f>
        <v>Макароны</v>
      </c>
      <c r="K940" s="112">
        <f t="shared" si="66"/>
        <v>207.25</v>
      </c>
      <c r="L940" s="40">
        <f t="shared" si="64"/>
        <v>1.3835946924004827</v>
      </c>
      <c r="M940" s="39" t="str">
        <f>VLOOKUP(C940,товар!$B$3:$D$435,3,FALSE)</f>
        <v>Борилла</v>
      </c>
      <c r="N940" s="67">
        <f t="shared" si="65"/>
        <v>240.88888888888889</v>
      </c>
      <c r="O940" s="54" t="e">
        <f>VLOOKUP(I940,клиенты!B$419:$H935,5,FALSE)</f>
        <v>#N/A</v>
      </c>
      <c r="P940" t="e">
        <f t="shared" si="63"/>
        <v>#N/A</v>
      </c>
      <c r="Q940" s="72" t="str">
        <f>VLOOKUP(I940,клиенты!$B$3:$J$419,7,FALSE)</f>
        <v>Россия</v>
      </c>
    </row>
    <row r="941" spans="2:17" ht="16.5" thickTop="1" thickBot="1" x14ac:dyDescent="0.3">
      <c r="B941" s="44">
        <v>952</v>
      </c>
      <c r="C941" s="22">
        <v>272</v>
      </c>
      <c r="D941" s="22">
        <v>353</v>
      </c>
      <c r="E941" s="22">
        <v>3</v>
      </c>
      <c r="F941" s="22">
        <v>1059</v>
      </c>
      <c r="G941" s="52">
        <v>44989</v>
      </c>
      <c r="H941" s="22" t="s">
        <v>23</v>
      </c>
      <c r="I941" s="22">
        <v>490</v>
      </c>
      <c r="J941" s="37" t="str">
        <f>VLOOKUP(C941,товар!$B$3:$D$435,2,FALSE)</f>
        <v>Крупа</v>
      </c>
      <c r="K941" s="112">
        <f t="shared" si="66"/>
        <v>178.5</v>
      </c>
      <c r="L941" s="40">
        <f t="shared" si="64"/>
        <v>0.97759103641456591</v>
      </c>
      <c r="M941" s="33" t="str">
        <f>VLOOKUP(C941,товар!$B$3:$D$435,3,FALSE)</f>
        <v>Ярмарка</v>
      </c>
      <c r="N941" s="67">
        <f t="shared" si="65"/>
        <v>252.09090909090909</v>
      </c>
      <c r="O941" s="54" t="e">
        <f>VLOOKUP(I941,клиенты!B$419:$H936,5,FALSE)</f>
        <v>#N/A</v>
      </c>
      <c r="P941" t="e">
        <f t="shared" si="63"/>
        <v>#N/A</v>
      </c>
      <c r="Q941" s="72" t="str">
        <f>VLOOKUP(I941,клиенты!$B$3:$J$419,7,FALSE)</f>
        <v>Беларусь</v>
      </c>
    </row>
    <row r="942" spans="2:17" ht="16.5" thickTop="1" thickBot="1" x14ac:dyDescent="0.3">
      <c r="B942" s="43">
        <v>953</v>
      </c>
      <c r="C942" s="20">
        <v>386</v>
      </c>
      <c r="D942" s="20">
        <v>288</v>
      </c>
      <c r="E942" s="20">
        <v>2</v>
      </c>
      <c r="F942" s="20">
        <v>576</v>
      </c>
      <c r="G942" s="51">
        <v>45285</v>
      </c>
      <c r="H942" s="20" t="s">
        <v>22</v>
      </c>
      <c r="I942" s="20">
        <v>67</v>
      </c>
      <c r="J942" s="38" t="str">
        <f>VLOOKUP(C942,товар!$B$3:$D$435,2,FALSE)</f>
        <v>Крупа</v>
      </c>
      <c r="K942" s="112">
        <f t="shared" si="66"/>
        <v>142</v>
      </c>
      <c r="L942" s="40">
        <f t="shared" si="64"/>
        <v>1.028169014084507</v>
      </c>
      <c r="M942" s="39" t="str">
        <f>VLOOKUP(C942,товар!$B$3:$D$435,3,FALSE)</f>
        <v>Увелка</v>
      </c>
      <c r="N942" s="67">
        <f t="shared" si="65"/>
        <v>251.91666666666666</v>
      </c>
      <c r="O942" s="54" t="e">
        <f>VLOOKUP(I942,клиенты!B$419:$H937,5,FALSE)</f>
        <v>#N/A</v>
      </c>
      <c r="P942" t="e">
        <f t="shared" si="63"/>
        <v>#N/A</v>
      </c>
      <c r="Q942" s="72" t="str">
        <f>VLOOKUP(I942,клиенты!$B$3:$J$419,7,FALSE)</f>
        <v>Россия</v>
      </c>
    </row>
    <row r="943" spans="2:17" ht="16.5" thickTop="1" thickBot="1" x14ac:dyDescent="0.3">
      <c r="B943" s="44">
        <v>954</v>
      </c>
      <c r="C943" s="22">
        <v>464</v>
      </c>
      <c r="D943" s="22">
        <v>430</v>
      </c>
      <c r="E943" s="22">
        <v>2</v>
      </c>
      <c r="F943" s="22">
        <v>860</v>
      </c>
      <c r="G943" s="52">
        <v>45148</v>
      </c>
      <c r="H943" s="22" t="s">
        <v>26</v>
      </c>
      <c r="I943" s="22">
        <v>132</v>
      </c>
      <c r="J943" s="37" t="str">
        <f>VLOOKUP(C943,товар!$B$3:$D$435,2,FALSE)</f>
        <v>Сыр</v>
      </c>
      <c r="K943" s="112">
        <f t="shared" si="66"/>
        <v>220.25</v>
      </c>
      <c r="L943" s="40">
        <f t="shared" si="64"/>
        <v>0.9523269012485811</v>
      </c>
      <c r="M943" s="33" t="str">
        <f>VLOOKUP(C943,товар!$B$3:$D$435,3,FALSE)</f>
        <v>Сырная долина</v>
      </c>
      <c r="N943" s="67">
        <f t="shared" si="65"/>
        <v>272.625</v>
      </c>
      <c r="O943" s="54" t="e">
        <f>VLOOKUP(I943,клиенты!B$419:$H938,5,FALSE)</f>
        <v>#N/A</v>
      </c>
      <c r="P943" t="e">
        <f t="shared" si="63"/>
        <v>#N/A</v>
      </c>
      <c r="Q943" s="72" t="str">
        <f>VLOOKUP(I943,клиенты!$B$3:$J$419,7,FALSE)</f>
        <v>Россия</v>
      </c>
    </row>
    <row r="944" spans="2:17" ht="16.5" thickTop="1" thickBot="1" x14ac:dyDescent="0.3">
      <c r="B944" s="43">
        <v>955</v>
      </c>
      <c r="C944" s="20">
        <v>494</v>
      </c>
      <c r="D944" s="20">
        <v>471</v>
      </c>
      <c r="E944" s="20">
        <v>5</v>
      </c>
      <c r="F944" s="20">
        <v>2355</v>
      </c>
      <c r="G944" s="51">
        <v>45289</v>
      </c>
      <c r="H944" s="20" t="s">
        <v>8</v>
      </c>
      <c r="I944" s="20">
        <v>95</v>
      </c>
      <c r="J944" s="38" t="str">
        <f>VLOOKUP(C944,товар!$B$3:$D$435,2,FALSE)</f>
        <v>Сыр</v>
      </c>
      <c r="K944" s="112">
        <f t="shared" si="66"/>
        <v>312.75</v>
      </c>
      <c r="L944" s="40">
        <f t="shared" si="64"/>
        <v>0.50599520383693042</v>
      </c>
      <c r="M944" s="39" t="str">
        <f>VLOOKUP(C944,товар!$B$3:$D$435,3,FALSE)</f>
        <v>Сырная долина</v>
      </c>
      <c r="N944" s="67">
        <f t="shared" si="65"/>
        <v>272.625</v>
      </c>
      <c r="O944" s="54" t="e">
        <f>VLOOKUP(I944,клиенты!B$419:$H939,5,FALSE)</f>
        <v>#N/A</v>
      </c>
      <c r="P944" t="e">
        <f t="shared" si="63"/>
        <v>#N/A</v>
      </c>
      <c r="Q944" s="72" t="str">
        <f>VLOOKUP(I944,клиенты!$B$3:$J$419,7,FALSE)</f>
        <v>Россия</v>
      </c>
    </row>
    <row r="945" spans="2:17" ht="16.5" thickTop="1" thickBot="1" x14ac:dyDescent="0.3">
      <c r="B945" s="44">
        <v>956</v>
      </c>
      <c r="C945" s="22">
        <v>242</v>
      </c>
      <c r="D945" s="22">
        <v>313</v>
      </c>
      <c r="E945" s="22">
        <v>3</v>
      </c>
      <c r="F945" s="22">
        <v>939</v>
      </c>
      <c r="G945" s="52">
        <v>45249</v>
      </c>
      <c r="H945" s="22" t="s">
        <v>25</v>
      </c>
      <c r="I945" s="22">
        <v>75</v>
      </c>
      <c r="J945" s="37" t="str">
        <f>VLOOKUP(C945,товар!$B$3:$D$435,2,FALSE)</f>
        <v>Овощи</v>
      </c>
      <c r="K945" s="112">
        <f t="shared" si="66"/>
        <v>324.5</v>
      </c>
      <c r="L945" s="40">
        <f t="shared" si="64"/>
        <v>-3.5439137134052334E-2</v>
      </c>
      <c r="M945" s="33" t="str">
        <f>VLOOKUP(C945,товар!$B$3:$D$435,3,FALSE)</f>
        <v>Овощной ряд</v>
      </c>
      <c r="N945" s="67">
        <f t="shared" si="65"/>
        <v>303.8235294117647</v>
      </c>
      <c r="O945" s="54" t="e">
        <f>VLOOKUP(I945,клиенты!B$419:$H940,5,FALSE)</f>
        <v>#N/A</v>
      </c>
      <c r="P945" t="e">
        <f t="shared" si="63"/>
        <v>#N/A</v>
      </c>
      <c r="Q945" s="72" t="str">
        <f>VLOOKUP(I945,клиенты!$B$3:$J$419,7,FALSE)</f>
        <v>Узбекистан</v>
      </c>
    </row>
    <row r="946" spans="2:17" ht="16.5" thickTop="1" thickBot="1" x14ac:dyDescent="0.3">
      <c r="B946" s="43">
        <v>957</v>
      </c>
      <c r="C946" s="20">
        <v>434</v>
      </c>
      <c r="D946" s="20">
        <v>340</v>
      </c>
      <c r="E946" s="20">
        <v>4</v>
      </c>
      <c r="F946" s="20">
        <v>1360</v>
      </c>
      <c r="G946" s="51">
        <v>44937</v>
      </c>
      <c r="H946" s="20" t="s">
        <v>17</v>
      </c>
      <c r="I946" s="20">
        <v>419</v>
      </c>
      <c r="J946" s="38" t="str">
        <f>VLOOKUP(C946,товар!$B$3:$D$435,2,FALSE)</f>
        <v>Сыр</v>
      </c>
      <c r="K946" s="112">
        <f t="shared" si="66"/>
        <v>298</v>
      </c>
      <c r="L946" s="40">
        <f t="shared" si="64"/>
        <v>0.14093959731543615</v>
      </c>
      <c r="M946" s="39" t="str">
        <f>VLOOKUP(C946,товар!$B$3:$D$435,3,FALSE)</f>
        <v>Сырная долина</v>
      </c>
      <c r="N946" s="67">
        <f t="shared" si="65"/>
        <v>272.625</v>
      </c>
      <c r="O946" s="54" t="e">
        <f>VLOOKUP(I946,клиенты!B$419:$H941,5,FALSE)</f>
        <v>#N/A</v>
      </c>
      <c r="P946" t="e">
        <f t="shared" si="63"/>
        <v>#N/A</v>
      </c>
      <c r="Q946" s="72" t="str">
        <f>VLOOKUP(I946,клиенты!$B$3:$J$419,7,FALSE)</f>
        <v>Украина</v>
      </c>
    </row>
    <row r="947" spans="2:17" ht="16.5" thickTop="1" thickBot="1" x14ac:dyDescent="0.3">
      <c r="B947" s="44">
        <v>958</v>
      </c>
      <c r="C947" s="22">
        <v>110</v>
      </c>
      <c r="D947" s="22">
        <v>148</v>
      </c>
      <c r="E947" s="22">
        <v>2</v>
      </c>
      <c r="F947" s="22">
        <v>296</v>
      </c>
      <c r="G947" s="52">
        <v>44995</v>
      </c>
      <c r="H947" s="22" t="s">
        <v>10</v>
      </c>
      <c r="I947" s="22">
        <v>42</v>
      </c>
      <c r="J947" s="37" t="str">
        <f>VLOOKUP(C947,товар!$B$3:$D$435,2,FALSE)</f>
        <v>Макароны</v>
      </c>
      <c r="K947" s="112">
        <f t="shared" si="66"/>
        <v>316.66666666666669</v>
      </c>
      <c r="L947" s="40">
        <f t="shared" si="64"/>
        <v>-0.53263157894736846</v>
      </c>
      <c r="M947" s="33" t="str">
        <f>VLOOKUP(C947,товар!$B$3:$D$435,3,FALSE)</f>
        <v>Паста Зара</v>
      </c>
      <c r="N947" s="67">
        <f t="shared" si="65"/>
        <v>276.67567567567568</v>
      </c>
      <c r="O947" s="54" t="e">
        <f>VLOOKUP(I947,клиенты!B$419:$H942,5,FALSE)</f>
        <v>#N/A</v>
      </c>
      <c r="P947" t="e">
        <f t="shared" si="63"/>
        <v>#N/A</v>
      </c>
      <c r="Q947" s="72" t="str">
        <f>VLOOKUP(I947,клиенты!$B$3:$J$419,7,FALSE)</f>
        <v>Таджикистан</v>
      </c>
    </row>
    <row r="948" spans="2:17" ht="16.5" thickTop="1" thickBot="1" x14ac:dyDescent="0.3">
      <c r="B948" s="43">
        <v>959</v>
      </c>
      <c r="C948" s="20">
        <v>168</v>
      </c>
      <c r="D948" s="20">
        <v>391</v>
      </c>
      <c r="E948" s="20">
        <v>2</v>
      </c>
      <c r="F948" s="20">
        <v>782</v>
      </c>
      <c r="G948" s="51">
        <v>45143</v>
      </c>
      <c r="H948" s="20" t="s">
        <v>26</v>
      </c>
      <c r="I948" s="20">
        <v>316</v>
      </c>
      <c r="J948" s="38" t="str">
        <f>VLOOKUP(C948,товар!$B$3:$D$435,2,FALSE)</f>
        <v>Крупа</v>
      </c>
      <c r="K948" s="112" t="str">
        <f t="shared" si="66"/>
        <v>Ошибка</v>
      </c>
      <c r="L948" s="40" t="str">
        <f t="shared" si="64"/>
        <v>Ошибка</v>
      </c>
      <c r="M948" s="39" t="str">
        <f>VLOOKUP(C948,товар!$B$3:$D$435,3,FALSE)</f>
        <v>Ярмарка</v>
      </c>
      <c r="N948" s="67">
        <f t="shared" si="65"/>
        <v>252.09090909090909</v>
      </c>
      <c r="O948" s="54" t="e">
        <f>VLOOKUP(I948,клиенты!B$419:$H943,5,FALSE)</f>
        <v>#N/A</v>
      </c>
      <c r="P948" t="e">
        <f t="shared" si="63"/>
        <v>#N/A</v>
      </c>
      <c r="Q948" s="72" t="str">
        <f>VLOOKUP(I948,клиенты!$B$3:$J$419,7,FALSE)</f>
        <v>Таджикистан</v>
      </c>
    </row>
    <row r="949" spans="2:17" ht="16.5" thickTop="1" thickBot="1" x14ac:dyDescent="0.3">
      <c r="B949" s="44">
        <v>960</v>
      </c>
      <c r="C949" s="22">
        <v>13</v>
      </c>
      <c r="D949" s="22">
        <v>181</v>
      </c>
      <c r="E949" s="22">
        <v>4</v>
      </c>
      <c r="F949" s="22">
        <v>724</v>
      </c>
      <c r="G949" s="52">
        <v>45398</v>
      </c>
      <c r="H949" s="22" t="s">
        <v>23</v>
      </c>
      <c r="I949" s="22">
        <v>117</v>
      </c>
      <c r="J949" s="37" t="str">
        <f>VLOOKUP(C949,товар!$B$3:$D$435,2,FALSE)</f>
        <v>Макароны</v>
      </c>
      <c r="K949" s="112">
        <f t="shared" si="66"/>
        <v>177</v>
      </c>
      <c r="L949" s="40">
        <f t="shared" si="64"/>
        <v>2.2598870056497189E-2</v>
      </c>
      <c r="M949" s="33" t="str">
        <f>VLOOKUP(C949,товар!$B$3:$D$435,3,FALSE)</f>
        <v>Паста Зара</v>
      </c>
      <c r="N949" s="67">
        <f t="shared" si="65"/>
        <v>276.67567567567568</v>
      </c>
      <c r="O949" s="54" t="e">
        <f>VLOOKUP(I949,клиенты!B$419:$H944,5,FALSE)</f>
        <v>#N/A</v>
      </c>
      <c r="P949" t="e">
        <f t="shared" si="63"/>
        <v>#N/A</v>
      </c>
      <c r="Q949" s="72" t="str">
        <f>VLOOKUP(I949,клиенты!$B$3:$J$419,7,FALSE)</f>
        <v>Беларусь</v>
      </c>
    </row>
    <row r="950" spans="2:17" ht="16.5" thickTop="1" thickBot="1" x14ac:dyDescent="0.3">
      <c r="B950" s="43">
        <v>961</v>
      </c>
      <c r="C950" s="20">
        <v>141</v>
      </c>
      <c r="D950" s="20">
        <v>279</v>
      </c>
      <c r="E950" s="20">
        <v>1</v>
      </c>
      <c r="F950" s="20">
        <v>279</v>
      </c>
      <c r="G950" s="51">
        <v>45324</v>
      </c>
      <c r="H950" s="20" t="s">
        <v>10</v>
      </c>
      <c r="I950" s="20">
        <v>243</v>
      </c>
      <c r="J950" s="38" t="str">
        <f>VLOOKUP(C950,товар!$B$3:$D$435,2,FALSE)</f>
        <v>Фрукты</v>
      </c>
      <c r="K950" s="112">
        <f t="shared" si="66"/>
        <v>363</v>
      </c>
      <c r="L950" s="40">
        <f t="shared" si="64"/>
        <v>-0.23140495867768596</v>
      </c>
      <c r="M950" s="39" t="str">
        <f>VLOOKUP(C950,товар!$B$3:$D$435,3,FALSE)</f>
        <v>Фруктовый Рай</v>
      </c>
      <c r="N950" s="67">
        <f t="shared" si="65"/>
        <v>258.30769230769232</v>
      </c>
      <c r="O950" s="54" t="e">
        <f>VLOOKUP(I950,клиенты!B$419:$H945,5,FALSE)</f>
        <v>#N/A</v>
      </c>
      <c r="P950" t="e">
        <f t="shared" ref="P950:P989" si="67">G950-O950</f>
        <v>#N/A</v>
      </c>
      <c r="Q950" s="72" t="str">
        <f>VLOOKUP(I950,клиенты!$B$3:$J$419,7,FALSE)</f>
        <v>Россия</v>
      </c>
    </row>
    <row r="951" spans="2:17" ht="16.5" thickTop="1" thickBot="1" x14ac:dyDescent="0.3">
      <c r="B951" s="44">
        <v>962</v>
      </c>
      <c r="C951" s="22">
        <v>120</v>
      </c>
      <c r="D951" s="22">
        <v>229</v>
      </c>
      <c r="E951" s="22">
        <v>5</v>
      </c>
      <c r="F951" s="22">
        <v>1145</v>
      </c>
      <c r="G951" s="52">
        <v>44930</v>
      </c>
      <c r="H951" s="22" t="s">
        <v>25</v>
      </c>
      <c r="I951" s="22">
        <v>6</v>
      </c>
      <c r="J951" s="37" t="str">
        <f>VLOOKUP(C951,товар!$B$3:$D$435,2,FALSE)</f>
        <v>Хлеб</v>
      </c>
      <c r="K951" s="112">
        <f t="shared" si="66"/>
        <v>166.5</v>
      </c>
      <c r="L951" s="40">
        <f t="shared" ref="L951:L989" si="68">IFERROR(D951/K951-1, "Ошибка")</f>
        <v>0.37537537537537546</v>
      </c>
      <c r="M951" s="33" t="str">
        <f>VLOOKUP(C951,товар!$B$3:$D$435,3,FALSE)</f>
        <v>Дарница</v>
      </c>
      <c r="N951" s="67">
        <f t="shared" si="65"/>
        <v>264</v>
      </c>
      <c r="O951" s="54" t="e">
        <f>VLOOKUP(I951,клиенты!B$419:$H946,5,FALSE)</f>
        <v>#N/A</v>
      </c>
      <c r="P951" t="e">
        <f t="shared" si="67"/>
        <v>#N/A</v>
      </c>
      <c r="Q951" s="72" t="str">
        <f>VLOOKUP(I951,клиенты!$B$3:$J$419,7,FALSE)</f>
        <v>Узбекистан</v>
      </c>
    </row>
    <row r="952" spans="2:17" ht="16.5" thickTop="1" thickBot="1" x14ac:dyDescent="0.3">
      <c r="B952" s="43">
        <v>963</v>
      </c>
      <c r="C952" s="20">
        <v>316</v>
      </c>
      <c r="D952" s="20">
        <v>97</v>
      </c>
      <c r="E952" s="20">
        <v>4</v>
      </c>
      <c r="F952" s="20">
        <v>388</v>
      </c>
      <c r="G952" s="51">
        <v>44932</v>
      </c>
      <c r="H952" s="20" t="s">
        <v>17</v>
      </c>
      <c r="I952" s="20">
        <v>283</v>
      </c>
      <c r="J952" s="38" t="str">
        <f>VLOOKUP(C952,товар!$B$3:$D$435,2,FALSE)</f>
        <v>Макароны</v>
      </c>
      <c r="K952" s="112">
        <f t="shared" si="66"/>
        <v>171.83333333333334</v>
      </c>
      <c r="L952" s="40">
        <f t="shared" si="68"/>
        <v>-0.43549951503394768</v>
      </c>
      <c r="M952" s="39" t="str">
        <f>VLOOKUP(C952,товар!$B$3:$D$435,3,FALSE)</f>
        <v>Борилла</v>
      </c>
      <c r="N952" s="67">
        <f t="shared" si="65"/>
        <v>240.88888888888889</v>
      </c>
      <c r="O952" s="54" t="e">
        <f>VLOOKUP(I952,клиенты!B$419:$H947,5,FALSE)</f>
        <v>#N/A</v>
      </c>
      <c r="P952" t="e">
        <f t="shared" si="67"/>
        <v>#N/A</v>
      </c>
      <c r="Q952" s="72" t="str">
        <f>VLOOKUP(I952,клиенты!$B$3:$J$419,7,FALSE)</f>
        <v>Россия</v>
      </c>
    </row>
    <row r="953" spans="2:17" ht="16.5" thickTop="1" thickBot="1" x14ac:dyDescent="0.3">
      <c r="B953" s="44">
        <v>964</v>
      </c>
      <c r="C953" s="22">
        <v>448</v>
      </c>
      <c r="D953" s="22">
        <v>484</v>
      </c>
      <c r="E953" s="22">
        <v>1</v>
      </c>
      <c r="F953" s="22">
        <v>484</v>
      </c>
      <c r="G953" s="52">
        <v>45301</v>
      </c>
      <c r="H953" s="22" t="s">
        <v>10</v>
      </c>
      <c r="I953" s="22">
        <v>404</v>
      </c>
      <c r="J953" s="37" t="str">
        <f>VLOOKUP(C953,товар!$B$3:$D$435,2,FALSE)</f>
        <v>Йогурт</v>
      </c>
      <c r="K953" s="112">
        <f t="shared" si="66"/>
        <v>73</v>
      </c>
      <c r="L953" s="40">
        <f t="shared" si="68"/>
        <v>5.6301369863013697</v>
      </c>
      <c r="M953" s="33" t="str">
        <f>VLOOKUP(C953,товар!$B$3:$D$435,3,FALSE)</f>
        <v>Ростагроэкспорт</v>
      </c>
      <c r="N953" s="67">
        <f t="shared" si="65"/>
        <v>249.09090909090909</v>
      </c>
      <c r="O953" s="54" t="e">
        <f>VLOOKUP(I953,клиенты!B$419:$H948,5,FALSE)</f>
        <v>#N/A</v>
      </c>
      <c r="P953" t="e">
        <f t="shared" si="67"/>
        <v>#N/A</v>
      </c>
      <c r="Q953" s="72" t="str">
        <f>VLOOKUP(I953,клиенты!$B$3:$J$419,7,FALSE)</f>
        <v>Беларусь</v>
      </c>
    </row>
    <row r="954" spans="2:17" ht="16.5" thickTop="1" thickBot="1" x14ac:dyDescent="0.3">
      <c r="B954" s="43">
        <v>965</v>
      </c>
      <c r="C954" s="20">
        <v>143</v>
      </c>
      <c r="D954" s="20">
        <v>200</v>
      </c>
      <c r="E954" s="20">
        <v>4</v>
      </c>
      <c r="F954" s="20">
        <v>800</v>
      </c>
      <c r="G954" s="51">
        <v>45306</v>
      </c>
      <c r="H954" s="20" t="s">
        <v>8</v>
      </c>
      <c r="I954" s="20">
        <v>379</v>
      </c>
      <c r="J954" s="38" t="str">
        <f>VLOOKUP(C954,товар!$B$3:$D$435,2,FALSE)</f>
        <v>Сахар</v>
      </c>
      <c r="K954" s="112">
        <f t="shared" si="66"/>
        <v>275</v>
      </c>
      <c r="L954" s="40">
        <f t="shared" si="68"/>
        <v>-0.27272727272727271</v>
      </c>
      <c r="M954" s="39" t="str">
        <f>VLOOKUP(C954,товар!$B$3:$D$435,3,FALSE)</f>
        <v>Агросахар</v>
      </c>
      <c r="N954" s="67">
        <f t="shared" si="65"/>
        <v>215.85714285714286</v>
      </c>
      <c r="O954" s="54" t="e">
        <f>VLOOKUP(I954,клиенты!B$419:$H949,5,FALSE)</f>
        <v>#N/A</v>
      </c>
      <c r="P954" t="e">
        <f t="shared" si="67"/>
        <v>#N/A</v>
      </c>
      <c r="Q954" s="72" t="str">
        <f>VLOOKUP(I954,клиенты!$B$3:$J$419,7,FALSE)</f>
        <v>Таджикистан</v>
      </c>
    </row>
    <row r="955" spans="2:17" ht="16.5" thickTop="1" thickBot="1" x14ac:dyDescent="0.3">
      <c r="B955" s="44">
        <v>966</v>
      </c>
      <c r="C955" s="22">
        <v>168</v>
      </c>
      <c r="D955" s="22">
        <v>206</v>
      </c>
      <c r="E955" s="22">
        <v>4</v>
      </c>
      <c r="F955" s="22">
        <v>824</v>
      </c>
      <c r="G955" s="52">
        <v>45243</v>
      </c>
      <c r="H955" s="22" t="s">
        <v>22</v>
      </c>
      <c r="I955" s="22">
        <v>136</v>
      </c>
      <c r="J955" s="37" t="str">
        <f>VLOOKUP(C955,товар!$B$3:$D$435,2,FALSE)</f>
        <v>Крупа</v>
      </c>
      <c r="K955" s="112" t="str">
        <f t="shared" si="66"/>
        <v>Ошибка</v>
      </c>
      <c r="L955" s="40" t="str">
        <f t="shared" si="68"/>
        <v>Ошибка</v>
      </c>
      <c r="M955" s="33" t="str">
        <f>VLOOKUP(C955,товар!$B$3:$D$435,3,FALSE)</f>
        <v>Ярмарка</v>
      </c>
      <c r="N955" s="67">
        <f t="shared" si="65"/>
        <v>252.09090909090909</v>
      </c>
      <c r="O955" s="54" t="e">
        <f>VLOOKUP(I955,клиенты!B$419:$H950,5,FALSE)</f>
        <v>#N/A</v>
      </c>
      <c r="P955" t="e">
        <f t="shared" si="67"/>
        <v>#N/A</v>
      </c>
      <c r="Q955" s="72" t="str">
        <f>VLOOKUP(I955,клиенты!$B$3:$J$419,7,FALSE)</f>
        <v>Беларусь</v>
      </c>
    </row>
    <row r="956" spans="2:17" ht="16.5" thickTop="1" thickBot="1" x14ac:dyDescent="0.3">
      <c r="B956" s="43">
        <v>967</v>
      </c>
      <c r="C956" s="20">
        <v>435</v>
      </c>
      <c r="D956" s="20">
        <v>116</v>
      </c>
      <c r="E956" s="20">
        <v>4</v>
      </c>
      <c r="F956" s="20">
        <v>464</v>
      </c>
      <c r="G956" s="51">
        <v>45037</v>
      </c>
      <c r="H956" s="20" t="s">
        <v>22</v>
      </c>
      <c r="I956" s="20">
        <v>20</v>
      </c>
      <c r="J956" s="38" t="str">
        <f>VLOOKUP(C956,товар!$B$3:$D$435,2,FALSE)</f>
        <v>Мясо</v>
      </c>
      <c r="K956" s="112">
        <f t="shared" si="66"/>
        <v>232</v>
      </c>
      <c r="L956" s="40">
        <f t="shared" si="68"/>
        <v>-0.5</v>
      </c>
      <c r="M956" s="39" t="str">
        <f>VLOOKUP(C956,товар!$B$3:$D$435,3,FALSE)</f>
        <v>Снежана</v>
      </c>
      <c r="N956" s="67">
        <f t="shared" si="65"/>
        <v>272.35294117647061</v>
      </c>
      <c r="O956" s="54" t="e">
        <f>VLOOKUP(I956,клиенты!B$419:$H951,5,FALSE)</f>
        <v>#N/A</v>
      </c>
      <c r="P956" t="e">
        <f t="shared" si="67"/>
        <v>#N/A</v>
      </c>
      <c r="Q956" s="72" t="str">
        <f>VLOOKUP(I956,клиенты!$B$3:$J$419,7,FALSE)</f>
        <v>Украина</v>
      </c>
    </row>
    <row r="957" spans="2:17" ht="16.5" thickTop="1" thickBot="1" x14ac:dyDescent="0.3">
      <c r="B957" s="44">
        <v>968</v>
      </c>
      <c r="C957" s="22">
        <v>375</v>
      </c>
      <c r="D957" s="22">
        <v>212</v>
      </c>
      <c r="E957" s="22">
        <v>3</v>
      </c>
      <c r="F957" s="22">
        <v>636</v>
      </c>
      <c r="G957" s="52">
        <v>45009</v>
      </c>
      <c r="H957" s="22" t="s">
        <v>27</v>
      </c>
      <c r="I957" s="22">
        <v>369</v>
      </c>
      <c r="J957" s="37" t="str">
        <f>VLOOKUP(C957,товар!$B$3:$D$435,2,FALSE)</f>
        <v>Макароны</v>
      </c>
      <c r="K957" s="112">
        <f t="shared" si="66"/>
        <v>273.2</v>
      </c>
      <c r="L957" s="40">
        <f t="shared" si="68"/>
        <v>-0.22401171303074663</v>
      </c>
      <c r="M957" s="33" t="str">
        <f>VLOOKUP(C957,товар!$B$3:$D$435,3,FALSE)</f>
        <v>Борилла</v>
      </c>
      <c r="N957" s="67">
        <f t="shared" si="65"/>
        <v>240.88888888888889</v>
      </c>
      <c r="O957" s="54" t="e">
        <f>VLOOKUP(I957,клиенты!B$419:$H952,5,FALSE)</f>
        <v>#N/A</v>
      </c>
      <c r="P957" t="e">
        <f t="shared" si="67"/>
        <v>#N/A</v>
      </c>
      <c r="Q957" s="72" t="str">
        <f>VLOOKUP(I957,клиенты!$B$3:$J$419,7,FALSE)</f>
        <v>Украина</v>
      </c>
    </row>
    <row r="958" spans="2:17" ht="16.5" thickTop="1" thickBot="1" x14ac:dyDescent="0.3">
      <c r="B958" s="43">
        <v>969</v>
      </c>
      <c r="C958" s="20">
        <v>416</v>
      </c>
      <c r="D958" s="20">
        <v>202</v>
      </c>
      <c r="E958" s="20">
        <v>4</v>
      </c>
      <c r="F958" s="20">
        <v>808</v>
      </c>
      <c r="G958" s="51">
        <v>45285</v>
      </c>
      <c r="H958" s="20" t="s">
        <v>11</v>
      </c>
      <c r="I958" s="20">
        <v>499</v>
      </c>
      <c r="J958" s="38" t="str">
        <f>VLOOKUP(C958,товар!$B$3:$D$435,2,FALSE)</f>
        <v>Рыба</v>
      </c>
      <c r="K958" s="112">
        <f t="shared" si="66"/>
        <v>280.5</v>
      </c>
      <c r="L958" s="40">
        <f t="shared" si="68"/>
        <v>-0.27985739750445637</v>
      </c>
      <c r="M958" s="39" t="str">
        <f>VLOOKUP(C958,товар!$B$3:$D$435,3,FALSE)</f>
        <v>Меридиан</v>
      </c>
      <c r="N958" s="67">
        <f t="shared" si="65"/>
        <v>260.64705882352939</v>
      </c>
      <c r="O958" s="54" t="e">
        <f>VLOOKUP(I958,клиенты!B$419:$H953,5,FALSE)</f>
        <v>#N/A</v>
      </c>
      <c r="P958" t="e">
        <f t="shared" si="67"/>
        <v>#N/A</v>
      </c>
      <c r="Q958" s="72" t="str">
        <f>VLOOKUP(I958,клиенты!$B$3:$J$419,7,FALSE)</f>
        <v>Украина</v>
      </c>
    </row>
    <row r="959" spans="2:17" ht="16.5" thickTop="1" thickBot="1" x14ac:dyDescent="0.3">
      <c r="B959" s="44">
        <v>970</v>
      </c>
      <c r="C959" s="22">
        <v>25</v>
      </c>
      <c r="D959" s="22">
        <v>332</v>
      </c>
      <c r="E959" s="22">
        <v>3</v>
      </c>
      <c r="F959" s="22">
        <v>996</v>
      </c>
      <c r="G959" s="52">
        <v>45164</v>
      </c>
      <c r="H959" s="22" t="s">
        <v>17</v>
      </c>
      <c r="I959" s="22">
        <v>153</v>
      </c>
      <c r="J959" s="37" t="str">
        <f>VLOOKUP(C959,товар!$B$3:$D$435,2,FALSE)</f>
        <v>Чипсы</v>
      </c>
      <c r="K959" s="112">
        <f t="shared" si="66"/>
        <v>73</v>
      </c>
      <c r="L959" s="40">
        <f t="shared" si="68"/>
        <v>3.5479452054794525</v>
      </c>
      <c r="M959" s="33" t="str">
        <f>VLOOKUP(C959,товар!$B$3:$D$435,3,FALSE)</f>
        <v>Русская картошка</v>
      </c>
      <c r="N959" s="67">
        <f t="shared" si="65"/>
        <v>241.83333333333334</v>
      </c>
      <c r="O959" s="54" t="e">
        <f>VLOOKUP(I959,клиенты!B$419:$H954,5,FALSE)</f>
        <v>#N/A</v>
      </c>
      <c r="P959" t="e">
        <f t="shared" si="67"/>
        <v>#N/A</v>
      </c>
      <c r="Q959" s="72" t="str">
        <f>VLOOKUP(I959,клиенты!$B$3:$J$419,7,FALSE)</f>
        <v>Россия</v>
      </c>
    </row>
    <row r="960" spans="2:17" ht="16.5" thickTop="1" thickBot="1" x14ac:dyDescent="0.3">
      <c r="B960" s="43">
        <v>971</v>
      </c>
      <c r="C960" s="20">
        <v>236</v>
      </c>
      <c r="D960" s="20">
        <v>420</v>
      </c>
      <c r="E960" s="20">
        <v>5</v>
      </c>
      <c r="F960" s="20">
        <v>2100</v>
      </c>
      <c r="G960" s="51">
        <v>45260</v>
      </c>
      <c r="H960" s="20" t="s">
        <v>18</v>
      </c>
      <c r="I960" s="20">
        <v>34</v>
      </c>
      <c r="J960" s="38" t="str">
        <f>VLOOKUP(C960,товар!$B$3:$D$435,2,FALSE)</f>
        <v>Печенье</v>
      </c>
      <c r="K960" s="112">
        <f t="shared" si="66"/>
        <v>112</v>
      </c>
      <c r="L960" s="40">
        <f t="shared" si="68"/>
        <v>2.75</v>
      </c>
      <c r="M960" s="39" t="str">
        <f>VLOOKUP(C960,товар!$B$3:$D$435,3,FALSE)</f>
        <v>Посиделкино</v>
      </c>
      <c r="N960" s="67">
        <f t="shared" si="65"/>
        <v>321.63636363636363</v>
      </c>
      <c r="O960" s="54" t="e">
        <f>VLOOKUP(I960,клиенты!B$419:$H955,5,FALSE)</f>
        <v>#N/A</v>
      </c>
      <c r="P960" t="e">
        <f t="shared" si="67"/>
        <v>#N/A</v>
      </c>
      <c r="Q960" s="72" t="str">
        <f>VLOOKUP(I960,клиенты!$B$3:$J$419,7,FALSE)</f>
        <v>Россия</v>
      </c>
    </row>
    <row r="961" spans="2:17" ht="16.5" thickTop="1" thickBot="1" x14ac:dyDescent="0.3">
      <c r="B961" s="44">
        <v>972</v>
      </c>
      <c r="C961" s="22">
        <v>418</v>
      </c>
      <c r="D961" s="22">
        <v>139</v>
      </c>
      <c r="E961" s="22">
        <v>2</v>
      </c>
      <c r="F961" s="22">
        <v>278</v>
      </c>
      <c r="G961" s="52">
        <v>45395</v>
      </c>
      <c r="H961" s="22" t="s">
        <v>25</v>
      </c>
      <c r="I961" s="22">
        <v>337</v>
      </c>
      <c r="J961" s="37" t="str">
        <f>VLOOKUP(C961,товар!$B$3:$D$435,2,FALSE)</f>
        <v>Фрукты</v>
      </c>
      <c r="K961" s="112">
        <f t="shared" si="66"/>
        <v>459</v>
      </c>
      <c r="L961" s="40">
        <f t="shared" si="68"/>
        <v>-0.69716775599128544</v>
      </c>
      <c r="M961" s="33" t="str">
        <f>VLOOKUP(C961,товар!$B$3:$D$435,3,FALSE)</f>
        <v>Green Garden</v>
      </c>
      <c r="N961" s="67">
        <f t="shared" si="65"/>
        <v>369.2</v>
      </c>
      <c r="O961" s="54" t="e">
        <f>VLOOKUP(I961,клиенты!B$419:$H956,5,FALSE)</f>
        <v>#N/A</v>
      </c>
      <c r="P961" t="e">
        <f t="shared" si="67"/>
        <v>#N/A</v>
      </c>
      <c r="Q961" s="72" t="str">
        <f>VLOOKUP(I961,клиенты!$B$3:$J$419,7,FALSE)</f>
        <v>Узбекистан</v>
      </c>
    </row>
    <row r="962" spans="2:17" ht="16.5" thickTop="1" thickBot="1" x14ac:dyDescent="0.3">
      <c r="B962" s="43">
        <v>973</v>
      </c>
      <c r="C962" s="20">
        <v>141</v>
      </c>
      <c r="D962" s="20">
        <v>112</v>
      </c>
      <c r="E962" s="20">
        <v>4</v>
      </c>
      <c r="F962" s="20">
        <v>448</v>
      </c>
      <c r="G962" s="51">
        <v>45032</v>
      </c>
      <c r="H962" s="20" t="s">
        <v>21</v>
      </c>
      <c r="I962" s="20">
        <v>200</v>
      </c>
      <c r="J962" s="38" t="str">
        <f>VLOOKUP(C962,товар!$B$3:$D$435,2,FALSE)</f>
        <v>Фрукты</v>
      </c>
      <c r="K962" s="112">
        <f t="shared" si="66"/>
        <v>244</v>
      </c>
      <c r="L962" s="40">
        <f t="shared" si="68"/>
        <v>-0.54098360655737698</v>
      </c>
      <c r="M962" s="39" t="str">
        <f>VLOOKUP(C962,товар!$B$3:$D$435,3,FALSE)</f>
        <v>Фруктовый Рай</v>
      </c>
      <c r="N962" s="67">
        <f t="shared" si="65"/>
        <v>258.30769230769232</v>
      </c>
      <c r="O962" s="54" t="e">
        <f>VLOOKUP(I962,клиенты!B$419:$H957,5,FALSE)</f>
        <v>#N/A</v>
      </c>
      <c r="P962" t="e">
        <f t="shared" si="67"/>
        <v>#N/A</v>
      </c>
      <c r="Q962" s="72" t="str">
        <f>VLOOKUP(I962,клиенты!$B$3:$J$419,7,FALSE)</f>
        <v>Узбекистан</v>
      </c>
    </row>
    <row r="963" spans="2:17" ht="16.5" thickTop="1" thickBot="1" x14ac:dyDescent="0.3">
      <c r="B963" s="44">
        <v>974</v>
      </c>
      <c r="C963" s="22">
        <v>294</v>
      </c>
      <c r="D963" s="22">
        <v>485</v>
      </c>
      <c r="E963" s="22">
        <v>3</v>
      </c>
      <c r="F963" s="22">
        <v>1455</v>
      </c>
      <c r="G963" s="52">
        <v>45330</v>
      </c>
      <c r="H963" s="22" t="s">
        <v>26</v>
      </c>
      <c r="I963" s="22">
        <v>8</v>
      </c>
      <c r="J963" s="37" t="str">
        <f>VLOOKUP(C963,товар!$B$3:$D$435,2,FALSE)</f>
        <v>Сок</v>
      </c>
      <c r="K963" s="112">
        <f t="shared" si="66"/>
        <v>96</v>
      </c>
      <c r="L963" s="40">
        <f t="shared" si="68"/>
        <v>4.052083333333333</v>
      </c>
      <c r="M963" s="33" t="str">
        <f>VLOOKUP(C963,товар!$B$3:$D$435,3,FALSE)</f>
        <v>Фруктовый сад</v>
      </c>
      <c r="N963" s="67">
        <f t="shared" si="65"/>
        <v>281.96875</v>
      </c>
      <c r="O963" s="54" t="e">
        <f>VLOOKUP(I963,клиенты!B$419:$H958,5,FALSE)</f>
        <v>#N/A</v>
      </c>
      <c r="P963" t="e">
        <f t="shared" si="67"/>
        <v>#N/A</v>
      </c>
      <c r="Q963" s="72" t="str">
        <f>VLOOKUP(I963,клиенты!$B$3:$J$419,7,FALSE)</f>
        <v>Таджикистан</v>
      </c>
    </row>
    <row r="964" spans="2:17" ht="16.5" thickTop="1" thickBot="1" x14ac:dyDescent="0.3">
      <c r="B964" s="43">
        <v>975</v>
      </c>
      <c r="C964" s="20">
        <v>497</v>
      </c>
      <c r="D964" s="20">
        <v>120</v>
      </c>
      <c r="E964" s="20">
        <v>1</v>
      </c>
      <c r="F964" s="20">
        <v>120</v>
      </c>
      <c r="G964" s="51">
        <v>45284</v>
      </c>
      <c r="H964" s="20" t="s">
        <v>22</v>
      </c>
      <c r="I964" s="20">
        <v>280</v>
      </c>
      <c r="J964" s="38" t="str">
        <f>VLOOKUP(C964,товар!$B$3:$D$435,2,FALSE)</f>
        <v>Конфеты</v>
      </c>
      <c r="K964" s="112" t="str">
        <f t="shared" si="66"/>
        <v>Ошибка</v>
      </c>
      <c r="L964" s="40" t="str">
        <f t="shared" si="68"/>
        <v>Ошибка</v>
      </c>
      <c r="M964" s="39" t="str">
        <f>VLOOKUP(C964,товар!$B$3:$D$435,3,FALSE)</f>
        <v>Бабаевский</v>
      </c>
      <c r="N964" s="67">
        <f t="shared" ref="N964:N1027" si="69">AVERAGEIFS($D$4:$D$989,$J$4:$J$989,J964,$M$4:$M$989,M964)</f>
        <v>250.25925925925927</v>
      </c>
      <c r="O964" s="54" t="e">
        <f>VLOOKUP(I964,клиенты!B$419:$H959,5,FALSE)</f>
        <v>#N/A</v>
      </c>
      <c r="P964" t="e">
        <f t="shared" si="67"/>
        <v>#N/A</v>
      </c>
      <c r="Q964" s="72" t="str">
        <f>VLOOKUP(I964,клиенты!$B$3:$J$419,7,FALSE)</f>
        <v>Узбекистан</v>
      </c>
    </row>
    <row r="965" spans="2:17" ht="16.5" thickTop="1" thickBot="1" x14ac:dyDescent="0.3">
      <c r="B965" s="44">
        <v>976</v>
      </c>
      <c r="C965" s="22">
        <v>359</v>
      </c>
      <c r="D965" s="22">
        <v>359</v>
      </c>
      <c r="E965" s="22">
        <v>4</v>
      </c>
      <c r="F965" s="22">
        <v>1436</v>
      </c>
      <c r="G965" s="52">
        <v>45382</v>
      </c>
      <c r="H965" s="22" t="s">
        <v>13</v>
      </c>
      <c r="I965" s="22">
        <v>94</v>
      </c>
      <c r="J965" s="37" t="str">
        <f>VLOOKUP(C965,товар!$B$3:$D$435,2,FALSE)</f>
        <v>Мясо</v>
      </c>
      <c r="K965" s="112">
        <f t="shared" si="66"/>
        <v>230</v>
      </c>
      <c r="L965" s="40">
        <f t="shared" si="68"/>
        <v>0.5608695652173914</v>
      </c>
      <c r="M965" s="33" t="str">
        <f>VLOOKUP(C965,товар!$B$3:$D$435,3,FALSE)</f>
        <v>Мираторг</v>
      </c>
      <c r="N965" s="67">
        <f t="shared" si="69"/>
        <v>316.58333333333331</v>
      </c>
      <c r="O965" s="54" t="e">
        <f>VLOOKUP(I965,клиенты!B$419:$H960,5,FALSE)</f>
        <v>#N/A</v>
      </c>
      <c r="P965" t="e">
        <f t="shared" si="67"/>
        <v>#N/A</v>
      </c>
      <c r="Q965" s="72" t="str">
        <f>VLOOKUP(I965,клиенты!$B$3:$J$419,7,FALSE)</f>
        <v>Россия</v>
      </c>
    </row>
    <row r="966" spans="2:17" ht="16.5" thickTop="1" thickBot="1" x14ac:dyDescent="0.3">
      <c r="B966" s="43">
        <v>977</v>
      </c>
      <c r="C966" s="20">
        <v>175</v>
      </c>
      <c r="D966" s="20">
        <v>198</v>
      </c>
      <c r="E966" s="20">
        <v>3</v>
      </c>
      <c r="F966" s="20">
        <v>594</v>
      </c>
      <c r="G966" s="51">
        <v>45145</v>
      </c>
      <c r="H966" s="20" t="s">
        <v>11</v>
      </c>
      <c r="I966" s="20">
        <v>331</v>
      </c>
      <c r="J966" s="38" t="str">
        <f>VLOOKUP(C966,товар!$B$3:$D$435,2,FALSE)</f>
        <v>Овощи</v>
      </c>
      <c r="K966" s="112">
        <f t="shared" si="66"/>
        <v>139</v>
      </c>
      <c r="L966" s="40">
        <f t="shared" si="68"/>
        <v>0.42446043165467628</v>
      </c>
      <c r="M966" s="39" t="str">
        <f>VLOOKUP(C966,товар!$B$3:$D$435,3,FALSE)</f>
        <v>Семко</v>
      </c>
      <c r="N966" s="67">
        <f t="shared" si="69"/>
        <v>208</v>
      </c>
      <c r="O966" s="54" t="e">
        <f>VLOOKUP(I966,клиенты!B$419:$H961,5,FALSE)</f>
        <v>#N/A</v>
      </c>
      <c r="P966" t="e">
        <f t="shared" si="67"/>
        <v>#N/A</v>
      </c>
      <c r="Q966" s="72" t="str">
        <f>VLOOKUP(I966,клиенты!$B$3:$J$419,7,FALSE)</f>
        <v>Узбекистан</v>
      </c>
    </row>
    <row r="967" spans="2:17" ht="16.5" thickTop="1" thickBot="1" x14ac:dyDescent="0.3">
      <c r="B967" s="44">
        <v>978</v>
      </c>
      <c r="C967" s="22">
        <v>236</v>
      </c>
      <c r="D967" s="22">
        <v>363</v>
      </c>
      <c r="E967" s="22">
        <v>4</v>
      </c>
      <c r="F967" s="22">
        <v>1452</v>
      </c>
      <c r="G967" s="52">
        <v>45168</v>
      </c>
      <c r="H967" s="22" t="s">
        <v>9</v>
      </c>
      <c r="I967" s="22">
        <v>405</v>
      </c>
      <c r="J967" s="37" t="str">
        <f>VLOOKUP(C967,товар!$B$3:$D$435,2,FALSE)</f>
        <v>Печенье</v>
      </c>
      <c r="K967" s="112">
        <f t="shared" si="66"/>
        <v>401</v>
      </c>
      <c r="L967" s="40">
        <f t="shared" si="68"/>
        <v>-9.4763092269326665E-2</v>
      </c>
      <c r="M967" s="33" t="str">
        <f>VLOOKUP(C967,товар!$B$3:$D$435,3,FALSE)</f>
        <v>Посиделкино</v>
      </c>
      <c r="N967" s="67">
        <f t="shared" si="69"/>
        <v>321.63636363636363</v>
      </c>
      <c r="O967" s="54" t="e">
        <f>VLOOKUP(I967,клиенты!B$419:$H962,5,FALSE)</f>
        <v>#N/A</v>
      </c>
      <c r="P967" t="e">
        <f t="shared" si="67"/>
        <v>#N/A</v>
      </c>
      <c r="Q967" s="72" t="str">
        <f>VLOOKUP(I967,клиенты!$B$3:$J$419,7,FALSE)</f>
        <v>Узбекистан</v>
      </c>
    </row>
    <row r="968" spans="2:17" ht="16.5" thickTop="1" thickBot="1" x14ac:dyDescent="0.3">
      <c r="B968" s="43">
        <v>979</v>
      </c>
      <c r="C968" s="20">
        <v>195</v>
      </c>
      <c r="D968" s="20">
        <v>103</v>
      </c>
      <c r="E968" s="20">
        <v>1</v>
      </c>
      <c r="F968" s="20">
        <v>103</v>
      </c>
      <c r="G968" s="51">
        <v>44997</v>
      </c>
      <c r="H968" s="20" t="s">
        <v>15</v>
      </c>
      <c r="I968" s="20">
        <v>42</v>
      </c>
      <c r="J968" s="38" t="str">
        <f>VLOOKUP(C968,товар!$B$3:$D$435,2,FALSE)</f>
        <v>Хлеб</v>
      </c>
      <c r="K968" s="112" t="str">
        <f t="shared" si="66"/>
        <v>Ошибка</v>
      </c>
      <c r="L968" s="40" t="str">
        <f t="shared" si="68"/>
        <v>Ошибка</v>
      </c>
      <c r="M968" s="39" t="str">
        <f>VLOOKUP(C968,товар!$B$3:$D$435,3,FALSE)</f>
        <v>Каравай</v>
      </c>
      <c r="N968" s="67">
        <f t="shared" si="69"/>
        <v>331.16666666666669</v>
      </c>
      <c r="O968" s="54" t="e">
        <f>VLOOKUP(I968,клиенты!B$419:$H963,5,FALSE)</f>
        <v>#N/A</v>
      </c>
      <c r="P968" t="e">
        <f t="shared" si="67"/>
        <v>#N/A</v>
      </c>
      <c r="Q968" s="72" t="str">
        <f>VLOOKUP(I968,клиенты!$B$3:$J$419,7,FALSE)</f>
        <v>Таджикистан</v>
      </c>
    </row>
    <row r="969" spans="2:17" ht="16.5" thickTop="1" thickBot="1" x14ac:dyDescent="0.3">
      <c r="B969" s="44">
        <v>980</v>
      </c>
      <c r="C969" s="22">
        <v>364</v>
      </c>
      <c r="D969" s="22">
        <v>401</v>
      </c>
      <c r="E969" s="22">
        <v>2</v>
      </c>
      <c r="F969" s="22">
        <v>802</v>
      </c>
      <c r="G969" s="52">
        <v>45081</v>
      </c>
      <c r="H969" s="22" t="s">
        <v>25</v>
      </c>
      <c r="I969" s="22">
        <v>271</v>
      </c>
      <c r="J969" s="37" t="str">
        <f>VLOOKUP(C969,товар!$B$3:$D$435,2,FALSE)</f>
        <v>Сахар</v>
      </c>
      <c r="K969" s="112">
        <f t="shared" si="66"/>
        <v>401</v>
      </c>
      <c r="L969" s="40">
        <f t="shared" si="68"/>
        <v>0</v>
      </c>
      <c r="M969" s="33" t="str">
        <f>VLOOKUP(C969,товар!$B$3:$D$435,3,FALSE)</f>
        <v>Русский сахар</v>
      </c>
      <c r="N969" s="67">
        <f t="shared" si="69"/>
        <v>293.41176470588238</v>
      </c>
      <c r="O969" s="54" t="e">
        <f>VLOOKUP(I969,клиенты!B$419:$H964,5,FALSE)</f>
        <v>#N/A</v>
      </c>
      <c r="P969" t="e">
        <f t="shared" si="67"/>
        <v>#N/A</v>
      </c>
      <c r="Q969" s="72" t="str">
        <f>VLOOKUP(I969,клиенты!$B$3:$J$419,7,FALSE)</f>
        <v>Россия</v>
      </c>
    </row>
    <row r="970" spans="2:17" ht="16.5" thickTop="1" thickBot="1" x14ac:dyDescent="0.3">
      <c r="B970" s="43">
        <v>981</v>
      </c>
      <c r="C970" s="20">
        <v>347</v>
      </c>
      <c r="D970" s="20">
        <v>139</v>
      </c>
      <c r="E970" s="20">
        <v>1</v>
      </c>
      <c r="F970" s="20">
        <v>139</v>
      </c>
      <c r="G970" s="51">
        <v>45318</v>
      </c>
      <c r="H970" s="20" t="s">
        <v>21</v>
      </c>
      <c r="I970" s="20">
        <v>56</v>
      </c>
      <c r="J970" s="38" t="str">
        <f>VLOOKUP(C970,товар!$B$3:$D$435,2,FALSE)</f>
        <v>Макароны</v>
      </c>
      <c r="K970" s="112">
        <f t="shared" si="66"/>
        <v>261.5</v>
      </c>
      <c r="L970" s="40">
        <f t="shared" si="68"/>
        <v>-0.46845124282982786</v>
      </c>
      <c r="M970" s="39" t="str">
        <f>VLOOKUP(C970,товар!$B$3:$D$435,3,FALSE)</f>
        <v>Паста Зара</v>
      </c>
      <c r="N970" s="67">
        <f t="shared" si="69"/>
        <v>276.67567567567568</v>
      </c>
      <c r="O970" s="54" t="e">
        <f>VLOOKUP(I970,клиенты!B$419:$H965,5,FALSE)</f>
        <v>#N/A</v>
      </c>
      <c r="P970" t="e">
        <f t="shared" si="67"/>
        <v>#N/A</v>
      </c>
      <c r="Q970" s="72" t="str">
        <f>VLOOKUP(I970,клиенты!$B$3:$J$419,7,FALSE)</f>
        <v>Россия</v>
      </c>
    </row>
    <row r="971" spans="2:17" ht="16.5" thickTop="1" thickBot="1" x14ac:dyDescent="0.3">
      <c r="B971" s="44">
        <v>982</v>
      </c>
      <c r="C971" s="22">
        <v>149</v>
      </c>
      <c r="D971" s="22">
        <v>468</v>
      </c>
      <c r="E971" s="22">
        <v>1</v>
      </c>
      <c r="F971" s="22">
        <v>468</v>
      </c>
      <c r="G971" s="52">
        <v>45377</v>
      </c>
      <c r="H971" s="22" t="s">
        <v>10</v>
      </c>
      <c r="I971" s="22">
        <v>427</v>
      </c>
      <c r="J971" s="37" t="str">
        <f>VLOOKUP(C971,товар!$B$3:$D$435,2,FALSE)</f>
        <v>Конфеты</v>
      </c>
      <c r="K971" s="112" t="str">
        <f t="shared" si="66"/>
        <v>Ошибка</v>
      </c>
      <c r="L971" s="40" t="str">
        <f t="shared" si="68"/>
        <v>Ошибка</v>
      </c>
      <c r="M971" s="33" t="str">
        <f>VLOOKUP(C971,товар!$B$3:$D$435,3,FALSE)</f>
        <v>Бабаевский</v>
      </c>
      <c r="N971" s="67">
        <f t="shared" si="69"/>
        <v>250.25925925925927</v>
      </c>
      <c r="O971" s="54" t="e">
        <f>VLOOKUP(I971,клиенты!B$419:$H966,5,FALSE)</f>
        <v>#N/A</v>
      </c>
      <c r="P971" t="e">
        <f t="shared" si="67"/>
        <v>#N/A</v>
      </c>
      <c r="Q971" s="72" t="str">
        <f>VLOOKUP(I971,клиенты!$B$3:$J$419,7,FALSE)</f>
        <v>Россия</v>
      </c>
    </row>
    <row r="972" spans="2:17" ht="16.5" thickTop="1" thickBot="1" x14ac:dyDescent="0.3">
      <c r="B972" s="43">
        <v>983</v>
      </c>
      <c r="C972" s="20">
        <v>384</v>
      </c>
      <c r="D972" s="20">
        <v>100</v>
      </c>
      <c r="E972" s="20">
        <v>4</v>
      </c>
      <c r="F972" s="20">
        <v>400</v>
      </c>
      <c r="G972" s="51">
        <v>45318</v>
      </c>
      <c r="H972" s="20" t="s">
        <v>11</v>
      </c>
      <c r="I972" s="20">
        <v>323</v>
      </c>
      <c r="J972" s="38" t="str">
        <f>VLOOKUP(C972,товар!$B$3:$D$435,2,FALSE)</f>
        <v>Сахар</v>
      </c>
      <c r="K972" s="112">
        <f t="shared" si="66"/>
        <v>100</v>
      </c>
      <c r="L972" s="40">
        <f t="shared" si="68"/>
        <v>0</v>
      </c>
      <c r="M972" s="39" t="str">
        <f>VLOOKUP(C972,товар!$B$3:$D$435,3,FALSE)</f>
        <v>Сладов</v>
      </c>
      <c r="N972" s="67">
        <f t="shared" si="69"/>
        <v>262.15384615384613</v>
      </c>
      <c r="O972" s="54" t="e">
        <f>VLOOKUP(I972,клиенты!B$419:$H967,5,FALSE)</f>
        <v>#N/A</v>
      </c>
      <c r="P972" t="e">
        <f t="shared" si="67"/>
        <v>#N/A</v>
      </c>
      <c r="Q972" s="72" t="str">
        <f>VLOOKUP(I972,клиенты!$B$3:$J$419,7,FALSE)</f>
        <v>Россия</v>
      </c>
    </row>
    <row r="973" spans="2:17" ht="16.5" thickTop="1" thickBot="1" x14ac:dyDescent="0.3">
      <c r="B973" s="44">
        <v>984</v>
      </c>
      <c r="C973" s="22">
        <v>404</v>
      </c>
      <c r="D973" s="22">
        <v>304</v>
      </c>
      <c r="E973" s="22">
        <v>5</v>
      </c>
      <c r="F973" s="22">
        <v>1520</v>
      </c>
      <c r="G973" s="52">
        <v>45288</v>
      </c>
      <c r="H973" s="22" t="s">
        <v>11</v>
      </c>
      <c r="I973" s="22">
        <v>17</v>
      </c>
      <c r="J973" s="37" t="str">
        <f>VLOOKUP(C973,товар!$B$3:$D$435,2,FALSE)</f>
        <v>Йогурт</v>
      </c>
      <c r="K973" s="112" t="str">
        <f t="shared" si="66"/>
        <v>Ошибка</v>
      </c>
      <c r="L973" s="40" t="str">
        <f t="shared" si="68"/>
        <v>Ошибка</v>
      </c>
      <c r="M973" s="33" t="str">
        <f>VLOOKUP(C973,товар!$B$3:$D$435,3,FALSE)</f>
        <v>Ростагроэкспорт</v>
      </c>
      <c r="N973" s="67">
        <f t="shared" si="69"/>
        <v>249.09090909090909</v>
      </c>
      <c r="O973" s="54" t="e">
        <f>VLOOKUP(I973,клиенты!B$419:$H968,5,FALSE)</f>
        <v>#N/A</v>
      </c>
      <c r="P973" t="e">
        <f t="shared" si="67"/>
        <v>#N/A</v>
      </c>
      <c r="Q973" s="72" t="str">
        <f>VLOOKUP(I973,клиенты!$B$3:$J$419,7,FALSE)</f>
        <v>Россия</v>
      </c>
    </row>
    <row r="974" spans="2:17" ht="16.5" thickTop="1" thickBot="1" x14ac:dyDescent="0.3">
      <c r="B974" s="43">
        <v>985</v>
      </c>
      <c r="C974" s="20">
        <v>469</v>
      </c>
      <c r="D974" s="20">
        <v>357</v>
      </c>
      <c r="E974" s="20">
        <v>4</v>
      </c>
      <c r="F974" s="20">
        <v>1428</v>
      </c>
      <c r="G974" s="51">
        <v>45377</v>
      </c>
      <c r="H974" s="20" t="s">
        <v>24</v>
      </c>
      <c r="I974" s="20">
        <v>165</v>
      </c>
      <c r="J974" s="38" t="str">
        <f>VLOOKUP(C974,товар!$B$3:$D$435,2,FALSE)</f>
        <v>Сахар</v>
      </c>
      <c r="K974" s="112">
        <f t="shared" si="66"/>
        <v>357</v>
      </c>
      <c r="L974" s="40">
        <f t="shared" si="68"/>
        <v>0</v>
      </c>
      <c r="M974" s="39" t="str">
        <f>VLOOKUP(C974,товар!$B$3:$D$435,3,FALSE)</f>
        <v>Сладов</v>
      </c>
      <c r="N974" s="67">
        <f t="shared" si="69"/>
        <v>262.15384615384613</v>
      </c>
      <c r="O974" s="54" t="e">
        <f>VLOOKUP(I974,клиенты!B$419:$H969,5,FALSE)</f>
        <v>#N/A</v>
      </c>
      <c r="P974" t="e">
        <f t="shared" si="67"/>
        <v>#N/A</v>
      </c>
      <c r="Q974" s="72" t="str">
        <f>VLOOKUP(I974,клиенты!$B$3:$J$419,7,FALSE)</f>
        <v>Таджикистан</v>
      </c>
    </row>
    <row r="975" spans="2:17" ht="16.5" thickTop="1" thickBot="1" x14ac:dyDescent="0.3">
      <c r="B975" s="44">
        <v>986</v>
      </c>
      <c r="C975" s="22">
        <v>134</v>
      </c>
      <c r="D975" s="22">
        <v>89</v>
      </c>
      <c r="E975" s="22">
        <v>5</v>
      </c>
      <c r="F975" s="22">
        <v>445</v>
      </c>
      <c r="G975" s="52">
        <v>44983</v>
      </c>
      <c r="H975" s="22" t="s">
        <v>27</v>
      </c>
      <c r="I975" s="22">
        <v>403</v>
      </c>
      <c r="J975" s="37" t="str">
        <f>VLOOKUP(C975,товар!$B$3:$D$435,2,FALSE)</f>
        <v>Рыба</v>
      </c>
      <c r="K975" s="112">
        <f t="shared" si="66"/>
        <v>73</v>
      </c>
      <c r="L975" s="40">
        <f t="shared" si="68"/>
        <v>0.21917808219178081</v>
      </c>
      <c r="M975" s="33" t="str">
        <f>VLOOKUP(C975,товар!$B$3:$D$435,3,FALSE)</f>
        <v>Меридиан</v>
      </c>
      <c r="N975" s="67">
        <f t="shared" si="69"/>
        <v>260.64705882352939</v>
      </c>
      <c r="O975" s="54" t="e">
        <f>VLOOKUP(I975,клиенты!B$419:$H970,5,FALSE)</f>
        <v>#N/A</v>
      </c>
      <c r="P975" t="e">
        <f t="shared" si="67"/>
        <v>#N/A</v>
      </c>
      <c r="Q975" s="72" t="str">
        <f>VLOOKUP(I975,клиенты!$B$3:$J$419,7,FALSE)</f>
        <v>Узбекистан</v>
      </c>
    </row>
    <row r="976" spans="2:17" ht="16.5" thickTop="1" thickBot="1" x14ac:dyDescent="0.3">
      <c r="B976" s="43">
        <v>987</v>
      </c>
      <c r="C976" s="20">
        <v>361</v>
      </c>
      <c r="D976" s="20">
        <v>283</v>
      </c>
      <c r="E976" s="20">
        <v>5</v>
      </c>
      <c r="F976" s="20">
        <v>1415</v>
      </c>
      <c r="G976" s="51">
        <v>45133</v>
      </c>
      <c r="H976" s="20" t="s">
        <v>8</v>
      </c>
      <c r="I976" s="20">
        <v>274</v>
      </c>
      <c r="J976" s="38" t="str">
        <f>VLOOKUP(C976,товар!$B$3:$D$435,2,FALSE)</f>
        <v>Мясо</v>
      </c>
      <c r="K976" s="112">
        <f t="shared" si="66"/>
        <v>314</v>
      </c>
      <c r="L976" s="40">
        <f t="shared" si="68"/>
        <v>-9.8726114649681507E-2</v>
      </c>
      <c r="M976" s="39" t="str">
        <f>VLOOKUP(C976,товар!$B$3:$D$435,3,FALSE)</f>
        <v>Сава</v>
      </c>
      <c r="N976" s="67">
        <f t="shared" si="69"/>
        <v>217.46666666666667</v>
      </c>
      <c r="O976" s="54" t="e">
        <f>VLOOKUP(I976,клиенты!B$419:$H971,5,FALSE)</f>
        <v>#N/A</v>
      </c>
      <c r="P976" t="e">
        <f t="shared" si="67"/>
        <v>#N/A</v>
      </c>
      <c r="Q976" s="72" t="str">
        <f>VLOOKUP(I976,клиенты!$B$3:$J$419,7,FALSE)</f>
        <v>Таджикистан</v>
      </c>
    </row>
    <row r="977" spans="2:17" ht="16.5" thickTop="1" thickBot="1" x14ac:dyDescent="0.3">
      <c r="B977" s="44">
        <v>988</v>
      </c>
      <c r="C977" s="22">
        <v>110</v>
      </c>
      <c r="D977" s="22">
        <v>280</v>
      </c>
      <c r="E977" s="22">
        <v>3</v>
      </c>
      <c r="F977" s="22">
        <v>840</v>
      </c>
      <c r="G977" s="52">
        <v>45121</v>
      </c>
      <c r="H977" s="22" t="s">
        <v>17</v>
      </c>
      <c r="I977" s="22">
        <v>61</v>
      </c>
      <c r="J977" s="37" t="str">
        <f>VLOOKUP(C977,товар!$B$3:$D$435,2,FALSE)</f>
        <v>Макароны</v>
      </c>
      <c r="K977" s="112">
        <f t="shared" si="66"/>
        <v>299</v>
      </c>
      <c r="L977" s="40">
        <f t="shared" si="68"/>
        <v>-6.3545150501672198E-2</v>
      </c>
      <c r="M977" s="33" t="str">
        <f>VLOOKUP(C977,товар!$B$3:$D$435,3,FALSE)</f>
        <v>Паста Зара</v>
      </c>
      <c r="N977" s="67">
        <f t="shared" si="69"/>
        <v>276.67567567567568</v>
      </c>
      <c r="O977" s="54" t="e">
        <f>VLOOKUP(I977,клиенты!B$419:$H972,5,FALSE)</f>
        <v>#N/A</v>
      </c>
      <c r="P977" t="e">
        <f t="shared" si="67"/>
        <v>#N/A</v>
      </c>
      <c r="Q977" s="72" t="str">
        <f>VLOOKUP(I977,клиенты!$B$3:$J$419,7,FALSE)</f>
        <v>Россия</v>
      </c>
    </row>
    <row r="978" spans="2:17" ht="16.5" thickTop="1" thickBot="1" x14ac:dyDescent="0.3">
      <c r="B978" s="43">
        <v>989</v>
      </c>
      <c r="C978" s="20">
        <v>280</v>
      </c>
      <c r="D978" s="20">
        <v>459</v>
      </c>
      <c r="E978" s="20">
        <v>4</v>
      </c>
      <c r="F978" s="20">
        <v>1836</v>
      </c>
      <c r="G978" s="51">
        <v>45273</v>
      </c>
      <c r="H978" s="20" t="s">
        <v>19</v>
      </c>
      <c r="I978" s="20">
        <v>262</v>
      </c>
      <c r="J978" s="38" t="str">
        <f>VLOOKUP(C978,товар!$B$3:$D$435,2,FALSE)</f>
        <v>Сыр</v>
      </c>
      <c r="K978" s="112" t="str">
        <f t="shared" si="66"/>
        <v>Ошибка</v>
      </c>
      <c r="L978" s="40" t="str">
        <f t="shared" si="68"/>
        <v>Ошибка</v>
      </c>
      <c r="M978" s="39" t="str">
        <f>VLOOKUP(C978,товар!$B$3:$D$435,3,FALSE)</f>
        <v>President</v>
      </c>
      <c r="N978" s="67">
        <f t="shared" si="69"/>
        <v>238.72222222222223</v>
      </c>
      <c r="O978" s="54" t="e">
        <f>VLOOKUP(I978,клиенты!B$419:$H973,5,FALSE)</f>
        <v>#N/A</v>
      </c>
      <c r="P978" t="e">
        <f t="shared" si="67"/>
        <v>#N/A</v>
      </c>
      <c r="Q978" s="72" t="str">
        <f>VLOOKUP(I978,клиенты!$B$3:$J$419,7,FALSE)</f>
        <v>Украина</v>
      </c>
    </row>
    <row r="979" spans="2:17" ht="16.5" thickTop="1" thickBot="1" x14ac:dyDescent="0.3">
      <c r="B979" s="44">
        <v>990</v>
      </c>
      <c r="C979" s="22">
        <v>43</v>
      </c>
      <c r="D979" s="22">
        <v>244</v>
      </c>
      <c r="E979" s="22">
        <v>4</v>
      </c>
      <c r="F979" s="22">
        <v>976</v>
      </c>
      <c r="G979" s="52">
        <v>45392</v>
      </c>
      <c r="H979" s="22" t="s">
        <v>22</v>
      </c>
      <c r="I979" s="22">
        <v>323</v>
      </c>
      <c r="J979" s="37" t="str">
        <f>VLOOKUP(C979,товар!$B$3:$D$435,2,FALSE)</f>
        <v>Печенье</v>
      </c>
      <c r="K979" s="112">
        <f t="shared" si="66"/>
        <v>73</v>
      </c>
      <c r="L979" s="40">
        <f t="shared" si="68"/>
        <v>2.3424657534246576</v>
      </c>
      <c r="M979" s="33" t="str">
        <f>VLOOKUP(C979,товар!$B$3:$D$435,3,FALSE)</f>
        <v>КДВ</v>
      </c>
      <c r="N979" s="67">
        <f t="shared" si="69"/>
        <v>323.07692307692309</v>
      </c>
      <c r="O979" s="54" t="e">
        <f>VLOOKUP(I979,клиенты!B$419:$H974,5,FALSE)</f>
        <v>#N/A</v>
      </c>
      <c r="P979" t="e">
        <f t="shared" si="67"/>
        <v>#N/A</v>
      </c>
      <c r="Q979" s="72" t="str">
        <f>VLOOKUP(I979,клиенты!$B$3:$J$419,7,FALSE)</f>
        <v>Россия</v>
      </c>
    </row>
    <row r="980" spans="2:17" ht="16.5" thickTop="1" thickBot="1" x14ac:dyDescent="0.3">
      <c r="B980" s="43">
        <v>991</v>
      </c>
      <c r="C980" s="20">
        <v>434</v>
      </c>
      <c r="D980" s="20">
        <v>299</v>
      </c>
      <c r="E980" s="20">
        <v>2</v>
      </c>
      <c r="F980" s="20">
        <v>598</v>
      </c>
      <c r="G980" s="51">
        <v>45144</v>
      </c>
      <c r="H980" s="20" t="s">
        <v>23</v>
      </c>
      <c r="I980" s="20">
        <v>481</v>
      </c>
      <c r="J980" s="38" t="str">
        <f>VLOOKUP(C980,товар!$B$3:$D$435,2,FALSE)</f>
        <v>Сыр</v>
      </c>
      <c r="K980" s="112" t="str">
        <f t="shared" si="66"/>
        <v>Ошибка</v>
      </c>
      <c r="L980" s="40" t="str">
        <f t="shared" si="68"/>
        <v>Ошибка</v>
      </c>
      <c r="M980" s="39" t="str">
        <f>VLOOKUP(C980,товар!$B$3:$D$435,3,FALSE)</f>
        <v>Сырная долина</v>
      </c>
      <c r="N980" s="67">
        <f t="shared" si="69"/>
        <v>272.625</v>
      </c>
      <c r="O980" s="54" t="e">
        <f>VLOOKUP(I980,клиенты!B$419:$H975,5,FALSE)</f>
        <v>#N/A</v>
      </c>
      <c r="P980" t="e">
        <f t="shared" si="67"/>
        <v>#N/A</v>
      </c>
      <c r="Q980" s="72" t="str">
        <f>VLOOKUP(I980,клиенты!$B$3:$J$419,7,FALSE)</f>
        <v>Россия</v>
      </c>
    </row>
    <row r="981" spans="2:17" ht="16.5" thickTop="1" thickBot="1" x14ac:dyDescent="0.3">
      <c r="B981" s="44">
        <v>992</v>
      </c>
      <c r="C981" s="22">
        <v>183</v>
      </c>
      <c r="D981" s="22">
        <v>73</v>
      </c>
      <c r="E981" s="22">
        <v>5</v>
      </c>
      <c r="F981" s="22">
        <v>365</v>
      </c>
      <c r="G981" s="52">
        <v>45317</v>
      </c>
      <c r="H981" s="22" t="s">
        <v>21</v>
      </c>
      <c r="I981" s="22">
        <v>478</v>
      </c>
      <c r="J981" s="37" t="str">
        <f>VLOOKUP(C981,товар!$B$3:$D$435,2,FALSE)</f>
        <v>Конфеты</v>
      </c>
      <c r="K981" s="112" t="str">
        <f t="shared" si="66"/>
        <v>Ошибка</v>
      </c>
      <c r="L981" s="40" t="str">
        <f t="shared" si="68"/>
        <v>Ошибка</v>
      </c>
      <c r="M981" s="33" t="str">
        <f>VLOOKUP(C981,товар!$B$3:$D$435,3,FALSE)</f>
        <v>Бабаевский</v>
      </c>
      <c r="N981" s="67">
        <f t="shared" si="69"/>
        <v>250.25925925925927</v>
      </c>
      <c r="O981" s="54" t="e">
        <f>VLOOKUP(I981,клиенты!B$419:$H976,5,FALSE)</f>
        <v>#N/A</v>
      </c>
      <c r="P981" t="e">
        <f t="shared" si="67"/>
        <v>#N/A</v>
      </c>
      <c r="Q981" s="72" t="str">
        <f>VLOOKUP(I981,клиенты!$B$3:$J$419,7,FALSE)</f>
        <v>Россия</v>
      </c>
    </row>
    <row r="982" spans="2:17" ht="16.5" thickTop="1" thickBot="1" x14ac:dyDescent="0.3">
      <c r="B982" s="43">
        <v>993</v>
      </c>
      <c r="C982" s="20">
        <v>224</v>
      </c>
      <c r="D982" s="20">
        <v>421</v>
      </c>
      <c r="E982" s="20">
        <v>3</v>
      </c>
      <c r="F982" s="20">
        <v>1263</v>
      </c>
      <c r="G982" s="51">
        <v>45093</v>
      </c>
      <c r="H982" s="20" t="s">
        <v>19</v>
      </c>
      <c r="I982" s="20">
        <v>497</v>
      </c>
      <c r="J982" s="38" t="str">
        <f>VLOOKUP(C982,товар!$B$3:$D$435,2,FALSE)</f>
        <v>Чипсы</v>
      </c>
      <c r="K982" s="112" t="str">
        <f t="shared" si="66"/>
        <v>Ошибка</v>
      </c>
      <c r="L982" s="40" t="str">
        <f t="shared" si="68"/>
        <v>Ошибка</v>
      </c>
      <c r="M982" s="39" t="str">
        <f>VLOOKUP(C982,товар!$B$3:$D$435,3,FALSE)</f>
        <v>Pringles</v>
      </c>
      <c r="N982" s="67">
        <f t="shared" si="69"/>
        <v>280.23809523809524</v>
      </c>
      <c r="O982" s="54" t="e">
        <f>VLOOKUP(I982,клиенты!B$419:$H977,5,FALSE)</f>
        <v>#N/A</v>
      </c>
      <c r="P982" t="e">
        <f t="shared" si="67"/>
        <v>#N/A</v>
      </c>
      <c r="Q982" s="72" t="str">
        <f>VLOOKUP(I982,клиенты!$B$3:$J$419,7,FALSE)</f>
        <v>Таджикистан</v>
      </c>
    </row>
    <row r="983" spans="2:17" ht="16.5" thickTop="1" thickBot="1" x14ac:dyDescent="0.3">
      <c r="B983" s="44">
        <v>994</v>
      </c>
      <c r="C983" s="22">
        <v>235</v>
      </c>
      <c r="D983" s="22">
        <v>345</v>
      </c>
      <c r="E983" s="22">
        <v>3</v>
      </c>
      <c r="F983" s="22">
        <v>1035</v>
      </c>
      <c r="G983" s="52">
        <v>45301</v>
      </c>
      <c r="H983" s="22" t="s">
        <v>8</v>
      </c>
      <c r="I983" s="22">
        <v>406</v>
      </c>
      <c r="J983" s="37" t="str">
        <f>VLOOKUP(C983,товар!$B$3:$D$435,2,FALSE)</f>
        <v>Хлеб</v>
      </c>
      <c r="K983" s="112" t="str">
        <f t="shared" si="66"/>
        <v>Ошибка</v>
      </c>
      <c r="L983" s="40" t="str">
        <f t="shared" si="68"/>
        <v>Ошибка</v>
      </c>
      <c r="M983" s="33" t="str">
        <f>VLOOKUP(C983,товар!$B$3:$D$435,3,FALSE)</f>
        <v>Русский Хлеб</v>
      </c>
      <c r="N983" s="67">
        <f t="shared" si="69"/>
        <v>316.60000000000002</v>
      </c>
      <c r="O983" s="54" t="e">
        <f>VLOOKUP(I983,клиенты!B$419:$H978,5,FALSE)</f>
        <v>#N/A</v>
      </c>
      <c r="P983" t="e">
        <f t="shared" si="67"/>
        <v>#N/A</v>
      </c>
      <c r="Q983" s="72" t="str">
        <f>VLOOKUP(I983,клиенты!$B$3:$J$419,7,FALSE)</f>
        <v>Украина</v>
      </c>
    </row>
    <row r="984" spans="2:17" ht="16.5" thickTop="1" thickBot="1" x14ac:dyDescent="0.3">
      <c r="B984" s="43">
        <v>995</v>
      </c>
      <c r="C984" s="20">
        <v>477</v>
      </c>
      <c r="D984" s="20">
        <v>50</v>
      </c>
      <c r="E984" s="20">
        <v>1</v>
      </c>
      <c r="F984" s="20">
        <v>50</v>
      </c>
      <c r="G984" s="51">
        <v>45145</v>
      </c>
      <c r="H984" s="20" t="s">
        <v>15</v>
      </c>
      <c r="I984" s="20">
        <v>58</v>
      </c>
      <c r="J984" s="38" t="str">
        <f>VLOOKUP(C984,товар!$B$3:$D$435,2,FALSE)</f>
        <v>Макароны</v>
      </c>
      <c r="K984" s="112">
        <f t="shared" si="66"/>
        <v>170</v>
      </c>
      <c r="L984" s="40">
        <f t="shared" si="68"/>
        <v>-0.70588235294117641</v>
      </c>
      <c r="M984" s="39" t="str">
        <f>VLOOKUP(C984,товар!$B$3:$D$435,3,FALSE)</f>
        <v>Борилла</v>
      </c>
      <c r="N984" s="67">
        <f t="shared" si="69"/>
        <v>240.88888888888889</v>
      </c>
      <c r="O984" s="54" t="e">
        <f>VLOOKUP(I984,клиенты!B$419:$H979,5,FALSE)</f>
        <v>#N/A</v>
      </c>
      <c r="P984" t="e">
        <f t="shared" si="67"/>
        <v>#N/A</v>
      </c>
      <c r="Q984" s="72" t="str">
        <f>VLOOKUP(I984,клиенты!$B$3:$J$419,7,FALSE)</f>
        <v>Россия</v>
      </c>
    </row>
    <row r="985" spans="2:17" ht="16.5" thickTop="1" thickBot="1" x14ac:dyDescent="0.3">
      <c r="B985" s="44">
        <v>996</v>
      </c>
      <c r="C985" s="22">
        <v>242</v>
      </c>
      <c r="D985" s="22">
        <v>441</v>
      </c>
      <c r="E985" s="22">
        <v>1</v>
      </c>
      <c r="F985" s="22">
        <v>441</v>
      </c>
      <c r="G985" s="52">
        <v>44934</v>
      </c>
      <c r="H985" s="22" t="s">
        <v>25</v>
      </c>
      <c r="I985" s="22">
        <v>312</v>
      </c>
      <c r="J985" s="37" t="str">
        <f>VLOOKUP(C985,товар!$B$3:$D$435,2,FALSE)</f>
        <v>Овощи</v>
      </c>
      <c r="K985" s="112">
        <f t="shared" si="66"/>
        <v>453</v>
      </c>
      <c r="L985" s="40">
        <f t="shared" si="68"/>
        <v>-2.6490066225165587E-2</v>
      </c>
      <c r="M985" s="33" t="str">
        <f>VLOOKUP(C985,товар!$B$3:$D$435,3,FALSE)</f>
        <v>Овощной ряд</v>
      </c>
      <c r="N985" s="67">
        <f t="shared" si="69"/>
        <v>303.8235294117647</v>
      </c>
      <c r="O985" s="54" t="e">
        <f>VLOOKUP(I985,клиенты!B$419:$H980,5,FALSE)</f>
        <v>#N/A</v>
      </c>
      <c r="P985" t="e">
        <f t="shared" si="67"/>
        <v>#N/A</v>
      </c>
      <c r="Q985" s="72" t="str">
        <f>VLOOKUP(I985,клиенты!$B$3:$J$419,7,FALSE)</f>
        <v>Украина</v>
      </c>
    </row>
    <row r="986" spans="2:17" ht="16.5" thickTop="1" thickBot="1" x14ac:dyDescent="0.3">
      <c r="B986" s="43">
        <v>997</v>
      </c>
      <c r="C986" s="20">
        <v>423</v>
      </c>
      <c r="D986" s="20">
        <v>187</v>
      </c>
      <c r="E986" s="20">
        <v>5</v>
      </c>
      <c r="F986" s="20">
        <v>935</v>
      </c>
      <c r="G986" s="51">
        <v>45247</v>
      </c>
      <c r="H986" s="20" t="s">
        <v>8</v>
      </c>
      <c r="I986" s="20">
        <v>136</v>
      </c>
      <c r="J986" s="38" t="str">
        <f>VLOOKUP(C986,товар!$B$3:$D$435,2,FALSE)</f>
        <v>Чипсы</v>
      </c>
      <c r="K986" s="112" t="str">
        <f t="shared" si="66"/>
        <v>Ошибка</v>
      </c>
      <c r="L986" s="40" t="str">
        <f t="shared" si="68"/>
        <v>Ошибка</v>
      </c>
      <c r="M986" s="39" t="str">
        <f>VLOOKUP(C986,товар!$B$3:$D$435,3,FALSE)</f>
        <v>Pringles</v>
      </c>
      <c r="N986" s="67">
        <f t="shared" si="69"/>
        <v>280.23809523809524</v>
      </c>
      <c r="O986" s="54" t="e">
        <f>VLOOKUP(I986,клиенты!B$419:$H981,5,FALSE)</f>
        <v>#N/A</v>
      </c>
      <c r="P986" t="e">
        <f t="shared" si="67"/>
        <v>#N/A</v>
      </c>
      <c r="Q986" s="72" t="str">
        <f>VLOOKUP(I986,клиенты!$B$3:$J$419,7,FALSE)</f>
        <v>Беларусь</v>
      </c>
    </row>
    <row r="987" spans="2:17" ht="16.5" thickTop="1" thickBot="1" x14ac:dyDescent="0.3">
      <c r="B987" s="44">
        <v>998</v>
      </c>
      <c r="C987" s="22">
        <v>414</v>
      </c>
      <c r="D987" s="22">
        <v>170</v>
      </c>
      <c r="E987" s="22">
        <v>1</v>
      </c>
      <c r="F987" s="22">
        <v>170</v>
      </c>
      <c r="G987" s="52">
        <v>45248</v>
      </c>
      <c r="H987" s="22" t="s">
        <v>12</v>
      </c>
      <c r="I987" s="22">
        <v>328</v>
      </c>
      <c r="J987" s="37" t="str">
        <f>VLOOKUP(C987,товар!$B$3:$D$435,2,FALSE)</f>
        <v>Фрукты</v>
      </c>
      <c r="K987" s="112" t="str">
        <f t="shared" si="66"/>
        <v>Ошибка</v>
      </c>
      <c r="L987" s="40" t="str">
        <f t="shared" si="68"/>
        <v>Ошибка</v>
      </c>
      <c r="M987" s="33" t="str">
        <f>VLOOKUP(C987,товар!$B$3:$D$435,3,FALSE)</f>
        <v>Экзотик</v>
      </c>
      <c r="N987" s="67">
        <f t="shared" si="69"/>
        <v>253.6875</v>
      </c>
      <c r="O987" s="54" t="e">
        <f>VLOOKUP(I987,клиенты!B$419:$H982,5,FALSE)</f>
        <v>#N/A</v>
      </c>
      <c r="P987" t="e">
        <f t="shared" si="67"/>
        <v>#N/A</v>
      </c>
      <c r="Q987" s="72" t="str">
        <f>VLOOKUP(I987,клиенты!$B$3:$J$419,7,FALSE)</f>
        <v>Узбекистан</v>
      </c>
    </row>
    <row r="988" spans="2:17" ht="16.5" thickTop="1" thickBot="1" x14ac:dyDescent="0.3">
      <c r="B988" s="43">
        <v>999</v>
      </c>
      <c r="C988" s="20">
        <v>110</v>
      </c>
      <c r="D988" s="20">
        <v>114</v>
      </c>
      <c r="E988" s="20">
        <v>3</v>
      </c>
      <c r="F988" s="20">
        <v>342</v>
      </c>
      <c r="G988" s="51">
        <v>44990</v>
      </c>
      <c r="H988" s="20" t="s">
        <v>22</v>
      </c>
      <c r="I988" s="20">
        <v>172</v>
      </c>
      <c r="J988" s="38" t="str">
        <f>VLOOKUP(C988,товар!$B$3:$D$435,2,FALSE)</f>
        <v>Макароны</v>
      </c>
      <c r="K988" s="112" t="str">
        <f t="shared" si="66"/>
        <v>Ошибка</v>
      </c>
      <c r="L988" s="40" t="str">
        <f t="shared" si="68"/>
        <v>Ошибка</v>
      </c>
      <c r="M988" s="39" t="str">
        <f>VLOOKUP(C988,товар!$B$3:$D$435,3,FALSE)</f>
        <v>Паста Зара</v>
      </c>
      <c r="N988" s="67">
        <f t="shared" si="69"/>
        <v>276.67567567567568</v>
      </c>
      <c r="O988" s="54" t="e">
        <f>VLOOKUP(I988,клиенты!B$419:$H983,5,FALSE)</f>
        <v>#N/A</v>
      </c>
      <c r="P988" t="e">
        <f t="shared" si="67"/>
        <v>#N/A</v>
      </c>
      <c r="Q988" s="72" t="str">
        <f>VLOOKUP(I988,клиенты!$B$3:$J$419,7,FALSE)</f>
        <v>Таджикистан</v>
      </c>
    </row>
    <row r="989" spans="2:17" ht="15.75" thickTop="1" x14ac:dyDescent="0.25">
      <c r="B989" s="45">
        <v>1000</v>
      </c>
      <c r="C989" s="23">
        <v>296</v>
      </c>
      <c r="D989" s="23">
        <v>453</v>
      </c>
      <c r="E989" s="23">
        <v>1</v>
      </c>
      <c r="F989" s="23">
        <v>453</v>
      </c>
      <c r="G989" s="53">
        <v>45265</v>
      </c>
      <c r="H989" s="23" t="s">
        <v>15</v>
      </c>
      <c r="I989" s="23">
        <v>167</v>
      </c>
      <c r="J989" s="37" t="str">
        <f>VLOOKUP(C989,товар!$B$3:$D$435,2,FALSE)</f>
        <v>Крупа</v>
      </c>
      <c r="K989" s="112" t="str">
        <f t="shared" si="66"/>
        <v>Ошибка</v>
      </c>
      <c r="L989" s="40" t="str">
        <f t="shared" si="68"/>
        <v>Ошибка</v>
      </c>
      <c r="M989" s="33" t="str">
        <f>VLOOKUP(C989,товар!$B$3:$D$435,3,FALSE)</f>
        <v>Мистраль</v>
      </c>
      <c r="N989" s="67">
        <f t="shared" si="69"/>
        <v>250.30769230769232</v>
      </c>
      <c r="O989" s="54" t="e">
        <f>VLOOKUP(I989,клиенты!B$419:$H984,5,FALSE)</f>
        <v>#N/A</v>
      </c>
      <c r="P989" t="e">
        <f t="shared" si="67"/>
        <v>#N/A</v>
      </c>
      <c r="Q989" s="72" t="str">
        <f>VLOOKUP(I989,клиенты!$B$3:$J$419,7,FALSE)</f>
        <v>Россия</v>
      </c>
    </row>
  </sheetData>
  <mergeCells count="3">
    <mergeCell ref="S27:X27"/>
    <mergeCell ref="V33:Z33"/>
    <mergeCell ref="V37:AD37"/>
  </mergeCells>
  <conditionalFormatting sqref="B3:I989 J3:L3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989">
    <cfRule type="colorScale" priority="1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rowBreaks count="1" manualBreakCount="1">
    <brk id="2" max="16383" man="1"/>
  </rowBreaks>
  <colBreaks count="1" manualBreakCount="1">
    <brk id="13" max="1048575" man="1"/>
  </colBreaks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66F5-7BDD-8242-82DF-8791B8A660D9}">
  <dimension ref="B3:D435"/>
  <sheetViews>
    <sheetView workbookViewId="0">
      <selection activeCell="F7" sqref="F7"/>
    </sheetView>
  </sheetViews>
  <sheetFormatPr defaultColWidth="8.85546875" defaultRowHeight="15" x14ac:dyDescent="0.25"/>
  <cols>
    <col min="2" max="2" width="13.85546875" bestFit="1" customWidth="1"/>
    <col min="3" max="3" width="21.42578125" bestFit="1" customWidth="1"/>
    <col min="4" max="4" width="18.140625" bestFit="1" customWidth="1"/>
  </cols>
  <sheetData>
    <row r="3" spans="2:4" x14ac:dyDescent="0.25">
      <c r="B3" s="24" t="s">
        <v>1</v>
      </c>
      <c r="C3" s="24" t="s">
        <v>126</v>
      </c>
      <c r="D3" s="25" t="s">
        <v>125</v>
      </c>
    </row>
    <row r="4" spans="2:4" x14ac:dyDescent="0.25">
      <c r="B4" s="113">
        <v>300</v>
      </c>
      <c r="C4" s="26" t="s">
        <v>29</v>
      </c>
      <c r="D4" s="27" t="s">
        <v>61</v>
      </c>
    </row>
    <row r="5" spans="2:4" x14ac:dyDescent="0.25">
      <c r="B5" s="114">
        <v>486</v>
      </c>
      <c r="C5" s="28" t="s">
        <v>76</v>
      </c>
      <c r="D5" s="29" t="s">
        <v>75</v>
      </c>
    </row>
    <row r="6" spans="2:4" x14ac:dyDescent="0.25">
      <c r="B6" s="113">
        <v>76</v>
      </c>
      <c r="C6" s="26" t="s">
        <v>69</v>
      </c>
      <c r="D6" s="27" t="s">
        <v>124</v>
      </c>
    </row>
    <row r="7" spans="2:4" x14ac:dyDescent="0.25">
      <c r="B7" s="114">
        <v>240</v>
      </c>
      <c r="C7" s="28" t="s">
        <v>40</v>
      </c>
      <c r="D7" s="29" t="s">
        <v>91</v>
      </c>
    </row>
    <row r="8" spans="2:4" x14ac:dyDescent="0.25">
      <c r="B8" s="113">
        <v>32</v>
      </c>
      <c r="C8" s="26" t="s">
        <v>31</v>
      </c>
      <c r="D8" s="27" t="s">
        <v>95</v>
      </c>
    </row>
    <row r="9" spans="2:4" x14ac:dyDescent="0.25">
      <c r="B9" s="114">
        <v>162</v>
      </c>
      <c r="C9" s="28" t="s">
        <v>33</v>
      </c>
      <c r="D9" s="29" t="s">
        <v>32</v>
      </c>
    </row>
    <row r="10" spans="2:4" x14ac:dyDescent="0.25">
      <c r="B10" s="113">
        <v>323</v>
      </c>
      <c r="C10" s="26" t="s">
        <v>55</v>
      </c>
      <c r="D10" s="27" t="s">
        <v>54</v>
      </c>
    </row>
    <row r="11" spans="2:4" x14ac:dyDescent="0.25">
      <c r="B11" s="114">
        <v>60</v>
      </c>
      <c r="C11" s="28" t="s">
        <v>53</v>
      </c>
      <c r="D11" s="29" t="s">
        <v>82</v>
      </c>
    </row>
    <row r="12" spans="2:4" x14ac:dyDescent="0.25">
      <c r="B12" s="113">
        <v>401</v>
      </c>
      <c r="C12" s="26" t="s">
        <v>60</v>
      </c>
      <c r="D12" s="27" t="s">
        <v>107</v>
      </c>
    </row>
    <row r="13" spans="2:4" x14ac:dyDescent="0.25">
      <c r="B13" s="114">
        <v>100</v>
      </c>
      <c r="C13" s="28" t="s">
        <v>46</v>
      </c>
      <c r="D13" s="29" t="s">
        <v>73</v>
      </c>
    </row>
    <row r="14" spans="2:4" x14ac:dyDescent="0.25">
      <c r="B14" s="113">
        <v>217</v>
      </c>
      <c r="C14" s="26" t="s">
        <v>108</v>
      </c>
      <c r="D14" s="27" t="s">
        <v>110</v>
      </c>
    </row>
    <row r="15" spans="2:4" x14ac:dyDescent="0.25">
      <c r="B15" s="114">
        <v>445</v>
      </c>
      <c r="C15" s="28" t="s">
        <v>29</v>
      </c>
      <c r="D15" s="29" t="s">
        <v>28</v>
      </c>
    </row>
    <row r="16" spans="2:4" x14ac:dyDescent="0.25">
      <c r="B16" s="113">
        <v>284</v>
      </c>
      <c r="C16" s="26" t="s">
        <v>108</v>
      </c>
      <c r="D16" s="27" t="s">
        <v>115</v>
      </c>
    </row>
    <row r="17" spans="2:4" x14ac:dyDescent="0.25">
      <c r="B17" s="114">
        <v>116</v>
      </c>
      <c r="C17" s="28" t="s">
        <v>76</v>
      </c>
      <c r="D17" s="29" t="s">
        <v>96</v>
      </c>
    </row>
    <row r="18" spans="2:4" x14ac:dyDescent="0.25">
      <c r="B18" s="113">
        <v>378</v>
      </c>
      <c r="C18" s="26" t="s">
        <v>33</v>
      </c>
      <c r="D18" s="27" t="s">
        <v>32</v>
      </c>
    </row>
    <row r="19" spans="2:4" x14ac:dyDescent="0.25">
      <c r="B19" s="114">
        <v>299</v>
      </c>
      <c r="C19" s="28" t="s">
        <v>60</v>
      </c>
      <c r="D19" s="29" t="s">
        <v>70</v>
      </c>
    </row>
    <row r="20" spans="2:4" x14ac:dyDescent="0.25">
      <c r="B20" s="113">
        <v>359</v>
      </c>
      <c r="C20" s="26" t="s">
        <v>108</v>
      </c>
      <c r="D20" s="27" t="s">
        <v>14</v>
      </c>
    </row>
    <row r="21" spans="2:4" x14ac:dyDescent="0.25">
      <c r="B21" s="114">
        <v>337</v>
      </c>
      <c r="C21" s="28" t="s">
        <v>40</v>
      </c>
      <c r="D21" s="29" t="s">
        <v>39</v>
      </c>
    </row>
    <row r="22" spans="2:4" x14ac:dyDescent="0.25">
      <c r="B22" s="113">
        <v>226</v>
      </c>
      <c r="C22" s="26" t="s">
        <v>50</v>
      </c>
      <c r="D22" s="27" t="s">
        <v>92</v>
      </c>
    </row>
    <row r="23" spans="2:4" x14ac:dyDescent="0.25">
      <c r="B23" s="114">
        <v>310</v>
      </c>
      <c r="C23" s="28" t="s">
        <v>40</v>
      </c>
      <c r="D23" s="29" t="s">
        <v>39</v>
      </c>
    </row>
    <row r="24" spans="2:4" x14ac:dyDescent="0.25">
      <c r="B24" s="113">
        <v>137</v>
      </c>
      <c r="C24" s="26" t="s">
        <v>35</v>
      </c>
      <c r="D24" s="27" t="s">
        <v>74</v>
      </c>
    </row>
    <row r="25" spans="2:4" x14ac:dyDescent="0.25">
      <c r="B25" s="114">
        <v>385</v>
      </c>
      <c r="C25" s="28" t="s">
        <v>40</v>
      </c>
      <c r="D25" s="29" t="s">
        <v>101</v>
      </c>
    </row>
    <row r="26" spans="2:4" x14ac:dyDescent="0.25">
      <c r="B26" s="113">
        <v>451</v>
      </c>
      <c r="C26" s="26" t="s">
        <v>90</v>
      </c>
      <c r="D26" s="27" t="s">
        <v>114</v>
      </c>
    </row>
    <row r="27" spans="2:4" x14ac:dyDescent="0.25">
      <c r="B27" s="114">
        <v>7</v>
      </c>
      <c r="C27" s="28" t="s">
        <v>50</v>
      </c>
      <c r="D27" s="29" t="s">
        <v>104</v>
      </c>
    </row>
    <row r="28" spans="2:4" x14ac:dyDescent="0.25">
      <c r="B28" s="113">
        <v>495</v>
      </c>
      <c r="C28" s="26" t="s">
        <v>60</v>
      </c>
      <c r="D28" s="27" t="s">
        <v>107</v>
      </c>
    </row>
    <row r="29" spans="2:4" x14ac:dyDescent="0.25">
      <c r="B29" s="114">
        <v>415</v>
      </c>
      <c r="C29" s="28" t="s">
        <v>72</v>
      </c>
      <c r="D29" s="29" t="s">
        <v>102</v>
      </c>
    </row>
    <row r="30" spans="2:4" x14ac:dyDescent="0.25">
      <c r="B30" s="113">
        <v>176</v>
      </c>
      <c r="C30" s="26" t="s">
        <v>29</v>
      </c>
      <c r="D30" s="27" t="s">
        <v>61</v>
      </c>
    </row>
    <row r="31" spans="2:4" x14ac:dyDescent="0.25">
      <c r="B31" s="114">
        <v>181</v>
      </c>
      <c r="C31" s="28" t="s">
        <v>44</v>
      </c>
      <c r="D31" s="29" t="s">
        <v>99</v>
      </c>
    </row>
    <row r="32" spans="2:4" x14ac:dyDescent="0.25">
      <c r="B32" s="113">
        <v>399</v>
      </c>
      <c r="C32" s="26" t="s">
        <v>37</v>
      </c>
      <c r="D32" s="27" t="s">
        <v>87</v>
      </c>
    </row>
    <row r="33" spans="2:4" x14ac:dyDescent="0.25">
      <c r="B33" s="114">
        <v>382</v>
      </c>
      <c r="C33" s="28" t="s">
        <v>31</v>
      </c>
      <c r="D33" s="29" t="s">
        <v>62</v>
      </c>
    </row>
    <row r="34" spans="2:4" x14ac:dyDescent="0.25">
      <c r="B34" s="113">
        <v>103</v>
      </c>
      <c r="C34" s="26" t="s">
        <v>55</v>
      </c>
      <c r="D34" s="27" t="s">
        <v>118</v>
      </c>
    </row>
    <row r="35" spans="2:4" x14ac:dyDescent="0.25">
      <c r="B35" s="114">
        <v>104</v>
      </c>
      <c r="C35" s="28" t="s">
        <v>46</v>
      </c>
      <c r="D35" s="29" t="s">
        <v>73</v>
      </c>
    </row>
    <row r="36" spans="2:4" x14ac:dyDescent="0.25">
      <c r="B36" s="113">
        <v>213</v>
      </c>
      <c r="C36" s="26" t="s">
        <v>29</v>
      </c>
      <c r="D36" s="27" t="s">
        <v>61</v>
      </c>
    </row>
    <row r="37" spans="2:4" x14ac:dyDescent="0.25">
      <c r="B37" s="114">
        <v>157</v>
      </c>
      <c r="C37" s="28" t="s">
        <v>50</v>
      </c>
      <c r="D37" s="29" t="s">
        <v>104</v>
      </c>
    </row>
    <row r="38" spans="2:4" x14ac:dyDescent="0.25">
      <c r="B38" s="113">
        <v>237</v>
      </c>
      <c r="C38" s="26" t="s">
        <v>48</v>
      </c>
      <c r="D38" s="27" t="s">
        <v>80</v>
      </c>
    </row>
    <row r="39" spans="2:4" x14ac:dyDescent="0.25">
      <c r="B39" s="114">
        <v>8</v>
      </c>
      <c r="C39" s="28" t="s">
        <v>40</v>
      </c>
      <c r="D39" s="29" t="s">
        <v>39</v>
      </c>
    </row>
    <row r="40" spans="2:4" x14ac:dyDescent="0.25">
      <c r="B40" s="113">
        <v>65</v>
      </c>
      <c r="C40" s="26" t="s">
        <v>37</v>
      </c>
      <c r="D40" s="27" t="s">
        <v>87</v>
      </c>
    </row>
    <row r="41" spans="2:4" x14ac:dyDescent="0.25">
      <c r="B41" s="114">
        <v>45</v>
      </c>
      <c r="C41" s="28" t="s">
        <v>33</v>
      </c>
      <c r="D41" s="29" t="s">
        <v>51</v>
      </c>
    </row>
    <row r="42" spans="2:4" x14ac:dyDescent="0.25">
      <c r="B42" s="113">
        <v>36</v>
      </c>
      <c r="C42" s="26" t="s">
        <v>40</v>
      </c>
      <c r="D42" s="27" t="s">
        <v>116</v>
      </c>
    </row>
    <row r="43" spans="2:4" x14ac:dyDescent="0.25">
      <c r="B43" s="114">
        <v>443</v>
      </c>
      <c r="C43" s="28" t="s">
        <v>53</v>
      </c>
      <c r="D43" s="29" t="s">
        <v>82</v>
      </c>
    </row>
    <row r="44" spans="2:4" x14ac:dyDescent="0.25">
      <c r="B44" s="113">
        <v>384</v>
      </c>
      <c r="C44" s="26" t="s">
        <v>29</v>
      </c>
      <c r="D44" s="27" t="s">
        <v>28</v>
      </c>
    </row>
    <row r="45" spans="2:4" x14ac:dyDescent="0.25">
      <c r="B45" s="114">
        <v>41</v>
      </c>
      <c r="C45" s="28" t="s">
        <v>90</v>
      </c>
      <c r="D45" s="29" t="s">
        <v>120</v>
      </c>
    </row>
    <row r="46" spans="2:4" x14ac:dyDescent="0.25">
      <c r="B46" s="113">
        <v>484</v>
      </c>
      <c r="C46" s="26" t="s">
        <v>69</v>
      </c>
      <c r="D46" s="27" t="s">
        <v>100</v>
      </c>
    </row>
    <row r="47" spans="2:4" x14ac:dyDescent="0.25">
      <c r="B47" s="114">
        <v>390</v>
      </c>
      <c r="C47" s="28" t="s">
        <v>33</v>
      </c>
      <c r="D47" s="29" t="s">
        <v>121</v>
      </c>
    </row>
    <row r="48" spans="2:4" x14ac:dyDescent="0.25">
      <c r="B48" s="113">
        <v>57</v>
      </c>
      <c r="C48" s="26" t="s">
        <v>69</v>
      </c>
      <c r="D48" s="27" t="s">
        <v>124</v>
      </c>
    </row>
    <row r="49" spans="2:4" x14ac:dyDescent="0.25">
      <c r="B49" s="114">
        <v>285</v>
      </c>
      <c r="C49" s="28" t="s">
        <v>40</v>
      </c>
      <c r="D49" s="29" t="s">
        <v>39</v>
      </c>
    </row>
    <row r="50" spans="2:4" x14ac:dyDescent="0.25">
      <c r="B50" s="113">
        <v>444</v>
      </c>
      <c r="C50" s="26" t="s">
        <v>46</v>
      </c>
      <c r="D50" s="27" t="s">
        <v>66</v>
      </c>
    </row>
    <row r="51" spans="2:4" x14ac:dyDescent="0.25">
      <c r="B51" s="114">
        <v>35</v>
      </c>
      <c r="C51" s="28" t="s">
        <v>42</v>
      </c>
      <c r="D51" s="29" t="s">
        <v>63</v>
      </c>
    </row>
    <row r="52" spans="2:4" x14ac:dyDescent="0.25">
      <c r="B52" s="113">
        <v>296</v>
      </c>
      <c r="C52" s="26" t="s">
        <v>42</v>
      </c>
      <c r="D52" s="27" t="s">
        <v>63</v>
      </c>
    </row>
    <row r="53" spans="2:4" x14ac:dyDescent="0.25">
      <c r="B53" s="114">
        <v>227</v>
      </c>
      <c r="C53" s="28" t="s">
        <v>40</v>
      </c>
      <c r="D53" s="29" t="s">
        <v>101</v>
      </c>
    </row>
    <row r="54" spans="2:4" x14ac:dyDescent="0.25">
      <c r="B54" s="113">
        <v>167</v>
      </c>
      <c r="C54" s="26" t="s">
        <v>108</v>
      </c>
      <c r="D54" s="27" t="s">
        <v>115</v>
      </c>
    </row>
    <row r="55" spans="2:4" x14ac:dyDescent="0.25">
      <c r="B55" s="114">
        <v>146</v>
      </c>
      <c r="C55" s="28" t="s">
        <v>33</v>
      </c>
      <c r="D55" s="29" t="s">
        <v>51</v>
      </c>
    </row>
    <row r="56" spans="2:4" x14ac:dyDescent="0.25">
      <c r="B56" s="113">
        <v>338</v>
      </c>
      <c r="C56" s="26" t="s">
        <v>50</v>
      </c>
      <c r="D56" s="27" t="s">
        <v>104</v>
      </c>
    </row>
    <row r="57" spans="2:4" x14ac:dyDescent="0.25">
      <c r="B57" s="114">
        <v>155</v>
      </c>
      <c r="C57" s="28" t="s">
        <v>46</v>
      </c>
      <c r="D57" s="29" t="s">
        <v>66</v>
      </c>
    </row>
    <row r="58" spans="2:4" x14ac:dyDescent="0.25">
      <c r="B58" s="113">
        <v>239</v>
      </c>
      <c r="C58" s="26" t="s">
        <v>46</v>
      </c>
      <c r="D58" s="27" t="s">
        <v>66</v>
      </c>
    </row>
    <row r="59" spans="2:4" x14ac:dyDescent="0.25">
      <c r="B59" s="114">
        <v>158</v>
      </c>
      <c r="C59" s="28" t="s">
        <v>29</v>
      </c>
      <c r="D59" s="29" t="s">
        <v>28</v>
      </c>
    </row>
    <row r="60" spans="2:4" x14ac:dyDescent="0.25">
      <c r="B60" s="113">
        <v>147</v>
      </c>
      <c r="C60" s="26" t="s">
        <v>48</v>
      </c>
      <c r="D60" s="27" t="s">
        <v>64</v>
      </c>
    </row>
    <row r="61" spans="2:4" x14ac:dyDescent="0.25">
      <c r="B61" s="114">
        <v>311</v>
      </c>
      <c r="C61" s="28" t="s">
        <v>40</v>
      </c>
      <c r="D61" s="29" t="s">
        <v>39</v>
      </c>
    </row>
    <row r="62" spans="2:4" x14ac:dyDescent="0.25">
      <c r="B62" s="113">
        <v>465</v>
      </c>
      <c r="C62" s="26" t="s">
        <v>46</v>
      </c>
      <c r="D62" s="27" t="s">
        <v>73</v>
      </c>
    </row>
    <row r="63" spans="2:4" x14ac:dyDescent="0.25">
      <c r="B63" s="114">
        <v>449</v>
      </c>
      <c r="C63" s="28" t="s">
        <v>108</v>
      </c>
      <c r="D63" s="29" t="s">
        <v>110</v>
      </c>
    </row>
    <row r="64" spans="2:4" x14ac:dyDescent="0.25">
      <c r="B64" s="113">
        <v>144</v>
      </c>
      <c r="C64" s="26" t="s">
        <v>40</v>
      </c>
      <c r="D64" s="27" t="s">
        <v>116</v>
      </c>
    </row>
    <row r="65" spans="2:4" x14ac:dyDescent="0.25">
      <c r="B65" s="114">
        <v>375</v>
      </c>
      <c r="C65" s="28" t="s">
        <v>40</v>
      </c>
      <c r="D65" s="29" t="s">
        <v>91</v>
      </c>
    </row>
    <row r="66" spans="2:4" x14ac:dyDescent="0.25">
      <c r="B66" s="113">
        <v>408</v>
      </c>
      <c r="C66" s="26" t="s">
        <v>46</v>
      </c>
      <c r="D66" s="27" t="s">
        <v>66</v>
      </c>
    </row>
    <row r="67" spans="2:4" x14ac:dyDescent="0.25">
      <c r="B67" s="114">
        <v>425</v>
      </c>
      <c r="C67" s="28" t="s">
        <v>76</v>
      </c>
      <c r="D67" s="29" t="s">
        <v>96</v>
      </c>
    </row>
    <row r="68" spans="2:4" x14ac:dyDescent="0.25">
      <c r="B68" s="113">
        <v>277</v>
      </c>
      <c r="C68" s="26" t="s">
        <v>60</v>
      </c>
      <c r="D68" s="27" t="s">
        <v>107</v>
      </c>
    </row>
    <row r="69" spans="2:4" x14ac:dyDescent="0.25">
      <c r="B69" s="114">
        <v>130</v>
      </c>
      <c r="C69" s="28" t="s">
        <v>76</v>
      </c>
      <c r="D69" s="29" t="s">
        <v>75</v>
      </c>
    </row>
    <row r="70" spans="2:4" x14ac:dyDescent="0.25">
      <c r="B70" s="113">
        <v>30</v>
      </c>
      <c r="C70" s="26" t="s">
        <v>72</v>
      </c>
      <c r="D70" s="27" t="s">
        <v>102</v>
      </c>
    </row>
    <row r="71" spans="2:4" x14ac:dyDescent="0.25">
      <c r="B71" s="114">
        <v>75</v>
      </c>
      <c r="C71" s="28" t="s">
        <v>69</v>
      </c>
      <c r="D71" s="29" t="s">
        <v>68</v>
      </c>
    </row>
    <row r="72" spans="2:4" x14ac:dyDescent="0.25">
      <c r="B72" s="113">
        <v>118</v>
      </c>
      <c r="C72" s="26" t="s">
        <v>29</v>
      </c>
      <c r="D72" s="27" t="s">
        <v>61</v>
      </c>
    </row>
    <row r="73" spans="2:4" x14ac:dyDescent="0.25">
      <c r="B73" s="114">
        <v>19</v>
      </c>
      <c r="C73" s="28" t="s">
        <v>108</v>
      </c>
      <c r="D73" s="29" t="s">
        <v>109</v>
      </c>
    </row>
    <row r="74" spans="2:4" x14ac:dyDescent="0.25">
      <c r="B74" s="113">
        <v>204</v>
      </c>
      <c r="C74" s="26" t="s">
        <v>69</v>
      </c>
      <c r="D74" s="27" t="s">
        <v>124</v>
      </c>
    </row>
    <row r="75" spans="2:4" x14ac:dyDescent="0.25">
      <c r="B75" s="114">
        <v>304</v>
      </c>
      <c r="C75" s="28" t="s">
        <v>48</v>
      </c>
      <c r="D75" s="29" t="s">
        <v>80</v>
      </c>
    </row>
    <row r="76" spans="2:4" x14ac:dyDescent="0.25">
      <c r="B76" s="113">
        <v>189</v>
      </c>
      <c r="C76" s="26" t="s">
        <v>37</v>
      </c>
      <c r="D76" s="27" t="s">
        <v>36</v>
      </c>
    </row>
    <row r="77" spans="2:4" x14ac:dyDescent="0.25">
      <c r="B77" s="114">
        <v>392</v>
      </c>
      <c r="C77" s="28" t="s">
        <v>53</v>
      </c>
      <c r="D77" s="29" t="s">
        <v>84</v>
      </c>
    </row>
    <row r="78" spans="2:4" x14ac:dyDescent="0.25">
      <c r="B78" s="113">
        <v>10</v>
      </c>
      <c r="C78" s="26" t="s">
        <v>33</v>
      </c>
      <c r="D78" s="27" t="s">
        <v>32</v>
      </c>
    </row>
    <row r="79" spans="2:4" x14ac:dyDescent="0.25">
      <c r="B79" s="114">
        <v>64</v>
      </c>
      <c r="C79" s="28" t="s">
        <v>57</v>
      </c>
      <c r="D79" s="29" t="s">
        <v>81</v>
      </c>
    </row>
    <row r="80" spans="2:4" x14ac:dyDescent="0.25">
      <c r="B80" s="113">
        <v>334</v>
      </c>
      <c r="C80" s="26" t="s">
        <v>44</v>
      </c>
      <c r="D80" s="27" t="s">
        <v>43</v>
      </c>
    </row>
    <row r="81" spans="2:4" x14ac:dyDescent="0.25">
      <c r="B81" s="114">
        <v>345</v>
      </c>
      <c r="C81" s="28" t="s">
        <v>48</v>
      </c>
      <c r="D81" s="29" t="s">
        <v>80</v>
      </c>
    </row>
    <row r="82" spans="2:4" x14ac:dyDescent="0.25">
      <c r="B82" s="113">
        <v>281</v>
      </c>
      <c r="C82" s="26" t="s">
        <v>60</v>
      </c>
      <c r="D82" s="27" t="s">
        <v>70</v>
      </c>
    </row>
    <row r="83" spans="2:4" x14ac:dyDescent="0.25">
      <c r="B83" s="114">
        <v>276</v>
      </c>
      <c r="C83" s="28" t="s">
        <v>57</v>
      </c>
      <c r="D83" s="29" t="s">
        <v>78</v>
      </c>
    </row>
    <row r="84" spans="2:4" x14ac:dyDescent="0.25">
      <c r="B84" s="113">
        <v>234</v>
      </c>
      <c r="C84" s="26" t="s">
        <v>60</v>
      </c>
      <c r="D84" s="27" t="s">
        <v>107</v>
      </c>
    </row>
    <row r="85" spans="2:4" x14ac:dyDescent="0.25">
      <c r="B85" s="114">
        <v>319</v>
      </c>
      <c r="C85" s="28" t="s">
        <v>46</v>
      </c>
      <c r="D85" s="29" t="s">
        <v>66</v>
      </c>
    </row>
    <row r="86" spans="2:4" x14ac:dyDescent="0.25">
      <c r="B86" s="113">
        <v>24</v>
      </c>
      <c r="C86" s="26" t="s">
        <v>46</v>
      </c>
      <c r="D86" s="27" t="s">
        <v>45</v>
      </c>
    </row>
    <row r="87" spans="2:4" x14ac:dyDescent="0.25">
      <c r="B87" s="114">
        <v>357</v>
      </c>
      <c r="C87" s="28" t="s">
        <v>108</v>
      </c>
      <c r="D87" s="29" t="s">
        <v>109</v>
      </c>
    </row>
    <row r="88" spans="2:4" x14ac:dyDescent="0.25">
      <c r="B88" s="113">
        <v>265</v>
      </c>
      <c r="C88" s="26" t="s">
        <v>108</v>
      </c>
      <c r="D88" s="27" t="s">
        <v>14</v>
      </c>
    </row>
    <row r="89" spans="2:4" x14ac:dyDescent="0.25">
      <c r="B89" s="114">
        <v>102</v>
      </c>
      <c r="C89" s="28" t="s">
        <v>69</v>
      </c>
      <c r="D89" s="29" t="s">
        <v>68</v>
      </c>
    </row>
    <row r="90" spans="2:4" x14ac:dyDescent="0.25">
      <c r="B90" s="113">
        <v>212</v>
      </c>
      <c r="C90" s="26" t="s">
        <v>72</v>
      </c>
      <c r="D90" s="27" t="s">
        <v>122</v>
      </c>
    </row>
    <row r="91" spans="2:4" x14ac:dyDescent="0.25">
      <c r="B91" s="114">
        <v>215</v>
      </c>
      <c r="C91" s="28" t="s">
        <v>33</v>
      </c>
      <c r="D91" s="29" t="s">
        <v>32</v>
      </c>
    </row>
    <row r="92" spans="2:4" x14ac:dyDescent="0.25">
      <c r="B92" s="113">
        <v>364</v>
      </c>
      <c r="C92" s="26" t="s">
        <v>29</v>
      </c>
      <c r="D92" s="27" t="s">
        <v>89</v>
      </c>
    </row>
    <row r="93" spans="2:4" x14ac:dyDescent="0.25">
      <c r="B93" s="114">
        <v>499</v>
      </c>
      <c r="C93" s="28" t="s">
        <v>69</v>
      </c>
      <c r="D93" s="29" t="s">
        <v>98</v>
      </c>
    </row>
    <row r="94" spans="2:4" x14ac:dyDescent="0.25">
      <c r="B94" s="113">
        <v>202</v>
      </c>
      <c r="C94" s="26" t="s">
        <v>31</v>
      </c>
      <c r="D94" s="27" t="s">
        <v>62</v>
      </c>
    </row>
    <row r="95" spans="2:4" x14ac:dyDescent="0.25">
      <c r="B95" s="114">
        <v>244</v>
      </c>
      <c r="C95" s="28" t="s">
        <v>108</v>
      </c>
      <c r="D95" s="29" t="s">
        <v>115</v>
      </c>
    </row>
    <row r="96" spans="2:4" x14ac:dyDescent="0.25">
      <c r="B96" s="113">
        <v>363</v>
      </c>
      <c r="C96" s="26" t="s">
        <v>37</v>
      </c>
      <c r="D96" s="27" t="s">
        <v>36</v>
      </c>
    </row>
    <row r="97" spans="2:4" x14ac:dyDescent="0.25">
      <c r="B97" s="114">
        <v>434</v>
      </c>
      <c r="C97" s="28" t="s">
        <v>50</v>
      </c>
      <c r="D97" s="29" t="s">
        <v>49</v>
      </c>
    </row>
    <row r="98" spans="2:4" x14ac:dyDescent="0.25">
      <c r="B98" s="113">
        <v>305</v>
      </c>
      <c r="C98" s="26" t="s">
        <v>69</v>
      </c>
      <c r="D98" s="27" t="s">
        <v>98</v>
      </c>
    </row>
    <row r="99" spans="2:4" x14ac:dyDescent="0.25">
      <c r="B99" s="114">
        <v>37</v>
      </c>
      <c r="C99" s="28" t="s">
        <v>76</v>
      </c>
      <c r="D99" s="29" t="s">
        <v>75</v>
      </c>
    </row>
    <row r="100" spans="2:4" x14ac:dyDescent="0.25">
      <c r="B100" s="113">
        <v>242</v>
      </c>
      <c r="C100" s="26" t="s">
        <v>31</v>
      </c>
      <c r="D100" s="27" t="s">
        <v>62</v>
      </c>
    </row>
    <row r="101" spans="2:4" x14ac:dyDescent="0.25">
      <c r="B101" s="114">
        <v>332</v>
      </c>
      <c r="C101" s="28" t="s">
        <v>60</v>
      </c>
      <c r="D101" s="29" t="s">
        <v>59</v>
      </c>
    </row>
    <row r="102" spans="2:4" x14ac:dyDescent="0.25">
      <c r="B102" s="113">
        <v>452</v>
      </c>
      <c r="C102" s="26" t="s">
        <v>35</v>
      </c>
      <c r="D102" s="27" t="s">
        <v>74</v>
      </c>
    </row>
    <row r="103" spans="2:4" x14ac:dyDescent="0.25">
      <c r="B103" s="114">
        <v>132</v>
      </c>
      <c r="C103" s="28" t="s">
        <v>55</v>
      </c>
      <c r="D103" s="29" t="s">
        <v>54</v>
      </c>
    </row>
    <row r="104" spans="2:4" x14ac:dyDescent="0.25">
      <c r="B104" s="113">
        <v>457</v>
      </c>
      <c r="C104" s="26" t="s">
        <v>33</v>
      </c>
      <c r="D104" s="27" t="s">
        <v>112</v>
      </c>
    </row>
    <row r="105" spans="2:4" x14ac:dyDescent="0.25">
      <c r="B105" s="114">
        <v>250</v>
      </c>
      <c r="C105" s="28" t="s">
        <v>35</v>
      </c>
      <c r="D105" s="29" t="s">
        <v>58</v>
      </c>
    </row>
    <row r="106" spans="2:4" x14ac:dyDescent="0.25">
      <c r="B106" s="113">
        <v>195</v>
      </c>
      <c r="C106" s="26" t="s">
        <v>37</v>
      </c>
      <c r="D106" s="27" t="s">
        <v>111</v>
      </c>
    </row>
    <row r="107" spans="2:4" x14ac:dyDescent="0.25">
      <c r="B107" s="114">
        <v>186</v>
      </c>
      <c r="C107" s="28" t="s">
        <v>50</v>
      </c>
      <c r="D107" s="29" t="s">
        <v>104</v>
      </c>
    </row>
    <row r="108" spans="2:4" x14ac:dyDescent="0.25">
      <c r="B108" s="113">
        <v>490</v>
      </c>
      <c r="C108" s="26" t="s">
        <v>50</v>
      </c>
      <c r="D108" s="27" t="s">
        <v>49</v>
      </c>
    </row>
    <row r="109" spans="2:4" x14ac:dyDescent="0.25">
      <c r="B109" s="114">
        <v>72</v>
      </c>
      <c r="C109" s="28" t="s">
        <v>48</v>
      </c>
      <c r="D109" s="29" t="s">
        <v>64</v>
      </c>
    </row>
    <row r="110" spans="2:4" x14ac:dyDescent="0.25">
      <c r="B110" s="113">
        <v>430</v>
      </c>
      <c r="C110" s="26" t="s">
        <v>60</v>
      </c>
      <c r="D110" s="27" t="s">
        <v>88</v>
      </c>
    </row>
    <row r="111" spans="2:4" x14ac:dyDescent="0.25">
      <c r="B111" s="114">
        <v>223</v>
      </c>
      <c r="C111" s="28" t="s">
        <v>60</v>
      </c>
      <c r="D111" s="29" t="s">
        <v>107</v>
      </c>
    </row>
    <row r="112" spans="2:4" x14ac:dyDescent="0.25">
      <c r="B112" s="113">
        <v>164</v>
      </c>
      <c r="C112" s="26" t="s">
        <v>44</v>
      </c>
      <c r="D112" s="27" t="s">
        <v>65</v>
      </c>
    </row>
    <row r="113" spans="2:4" x14ac:dyDescent="0.25">
      <c r="B113" s="114">
        <v>393</v>
      </c>
      <c r="C113" s="28" t="s">
        <v>55</v>
      </c>
      <c r="D113" s="29" t="s">
        <v>86</v>
      </c>
    </row>
    <row r="114" spans="2:4" x14ac:dyDescent="0.25">
      <c r="B114" s="113">
        <v>166</v>
      </c>
      <c r="C114" s="26" t="s">
        <v>33</v>
      </c>
      <c r="D114" s="27" t="s">
        <v>51</v>
      </c>
    </row>
    <row r="115" spans="2:4" x14ac:dyDescent="0.25">
      <c r="B115" s="114">
        <v>249</v>
      </c>
      <c r="C115" s="28" t="s">
        <v>60</v>
      </c>
      <c r="D115" s="29" t="s">
        <v>70</v>
      </c>
    </row>
    <row r="116" spans="2:4" x14ac:dyDescent="0.25">
      <c r="B116" s="113">
        <v>83</v>
      </c>
      <c r="C116" s="26" t="s">
        <v>33</v>
      </c>
      <c r="D116" s="27" t="s">
        <v>121</v>
      </c>
    </row>
    <row r="117" spans="2:4" x14ac:dyDescent="0.25">
      <c r="B117" s="114">
        <v>236</v>
      </c>
      <c r="C117" s="28" t="s">
        <v>69</v>
      </c>
      <c r="D117" s="29" t="s">
        <v>98</v>
      </c>
    </row>
    <row r="118" spans="2:4" x14ac:dyDescent="0.25">
      <c r="B118" s="113">
        <v>379</v>
      </c>
      <c r="C118" s="26" t="s">
        <v>46</v>
      </c>
      <c r="D118" s="27" t="s">
        <v>77</v>
      </c>
    </row>
    <row r="119" spans="2:4" x14ac:dyDescent="0.25">
      <c r="B119" s="114">
        <v>431</v>
      </c>
      <c r="C119" s="28" t="s">
        <v>31</v>
      </c>
      <c r="D119" s="29" t="s">
        <v>103</v>
      </c>
    </row>
    <row r="120" spans="2:4" x14ac:dyDescent="0.25">
      <c r="B120" s="113">
        <v>463</v>
      </c>
      <c r="C120" s="26" t="s">
        <v>53</v>
      </c>
      <c r="D120" s="27" t="s">
        <v>84</v>
      </c>
    </row>
    <row r="121" spans="2:4" x14ac:dyDescent="0.25">
      <c r="B121" s="114">
        <v>494</v>
      </c>
      <c r="C121" s="28" t="s">
        <v>50</v>
      </c>
      <c r="D121" s="29" t="s">
        <v>49</v>
      </c>
    </row>
    <row r="122" spans="2:4" x14ac:dyDescent="0.25">
      <c r="B122" s="113">
        <v>394</v>
      </c>
      <c r="C122" s="26" t="s">
        <v>53</v>
      </c>
      <c r="D122" s="27" t="s">
        <v>84</v>
      </c>
    </row>
    <row r="123" spans="2:4" x14ac:dyDescent="0.25">
      <c r="B123" s="114">
        <v>380</v>
      </c>
      <c r="C123" s="28" t="s">
        <v>48</v>
      </c>
      <c r="D123" s="29" t="s">
        <v>64</v>
      </c>
    </row>
    <row r="124" spans="2:4" x14ac:dyDescent="0.25">
      <c r="B124" s="113">
        <v>309</v>
      </c>
      <c r="C124" s="26" t="s">
        <v>48</v>
      </c>
      <c r="D124" s="27" t="s">
        <v>80</v>
      </c>
    </row>
    <row r="125" spans="2:4" x14ac:dyDescent="0.25">
      <c r="B125" s="114">
        <v>112</v>
      </c>
      <c r="C125" s="28" t="s">
        <v>44</v>
      </c>
      <c r="D125" s="29" t="s">
        <v>65</v>
      </c>
    </row>
    <row r="126" spans="2:4" x14ac:dyDescent="0.25">
      <c r="B126" s="113">
        <v>81</v>
      </c>
      <c r="C126" s="26" t="s">
        <v>60</v>
      </c>
      <c r="D126" s="27" t="s">
        <v>59</v>
      </c>
    </row>
    <row r="127" spans="2:4" x14ac:dyDescent="0.25">
      <c r="B127" s="114">
        <v>4</v>
      </c>
      <c r="C127" s="28" t="s">
        <v>90</v>
      </c>
      <c r="D127" s="29" t="s">
        <v>114</v>
      </c>
    </row>
    <row r="128" spans="2:4" x14ac:dyDescent="0.25">
      <c r="B128" s="113">
        <v>209</v>
      </c>
      <c r="C128" s="26" t="s">
        <v>37</v>
      </c>
      <c r="D128" s="27" t="s">
        <v>93</v>
      </c>
    </row>
    <row r="129" spans="2:4" x14ac:dyDescent="0.25">
      <c r="B129" s="114">
        <v>156</v>
      </c>
      <c r="C129" s="28" t="s">
        <v>35</v>
      </c>
      <c r="D129" s="29" t="s">
        <v>58</v>
      </c>
    </row>
    <row r="130" spans="2:4" x14ac:dyDescent="0.25">
      <c r="B130" s="113">
        <v>441</v>
      </c>
      <c r="C130" s="26" t="s">
        <v>60</v>
      </c>
      <c r="D130" s="27" t="s">
        <v>70</v>
      </c>
    </row>
    <row r="131" spans="2:4" x14ac:dyDescent="0.25">
      <c r="B131" s="114">
        <v>180</v>
      </c>
      <c r="C131" s="28" t="s">
        <v>72</v>
      </c>
      <c r="D131" s="29" t="s">
        <v>117</v>
      </c>
    </row>
    <row r="132" spans="2:4" x14ac:dyDescent="0.25">
      <c r="B132" s="113">
        <v>438</v>
      </c>
      <c r="C132" s="26" t="s">
        <v>53</v>
      </c>
      <c r="D132" s="27" t="s">
        <v>105</v>
      </c>
    </row>
    <row r="133" spans="2:4" x14ac:dyDescent="0.25">
      <c r="B133" s="114">
        <v>232</v>
      </c>
      <c r="C133" s="28" t="s">
        <v>44</v>
      </c>
      <c r="D133" s="29" t="s">
        <v>99</v>
      </c>
    </row>
    <row r="134" spans="2:4" x14ac:dyDescent="0.25">
      <c r="B134" s="113">
        <v>206</v>
      </c>
      <c r="C134" s="26" t="s">
        <v>44</v>
      </c>
      <c r="D134" s="27" t="s">
        <v>43</v>
      </c>
    </row>
    <row r="135" spans="2:4" x14ac:dyDescent="0.25">
      <c r="B135" s="114">
        <v>295</v>
      </c>
      <c r="C135" s="28" t="s">
        <v>69</v>
      </c>
      <c r="D135" s="29" t="s">
        <v>68</v>
      </c>
    </row>
    <row r="136" spans="2:4" x14ac:dyDescent="0.25">
      <c r="B136" s="113">
        <v>221</v>
      </c>
      <c r="C136" s="26" t="s">
        <v>72</v>
      </c>
      <c r="D136" s="27" t="s">
        <v>102</v>
      </c>
    </row>
    <row r="137" spans="2:4" x14ac:dyDescent="0.25">
      <c r="B137" s="114">
        <v>333</v>
      </c>
      <c r="C137" s="28" t="s">
        <v>55</v>
      </c>
      <c r="D137" s="29" t="s">
        <v>118</v>
      </c>
    </row>
    <row r="138" spans="2:4" x14ac:dyDescent="0.25">
      <c r="B138" s="113">
        <v>498</v>
      </c>
      <c r="C138" s="26" t="s">
        <v>44</v>
      </c>
      <c r="D138" s="27" t="s">
        <v>43</v>
      </c>
    </row>
    <row r="139" spans="2:4" x14ac:dyDescent="0.25">
      <c r="B139" s="114">
        <v>476</v>
      </c>
      <c r="C139" s="28" t="s">
        <v>55</v>
      </c>
      <c r="D139" s="29" t="s">
        <v>97</v>
      </c>
    </row>
    <row r="140" spans="2:4" x14ac:dyDescent="0.25">
      <c r="B140" s="113">
        <v>126</v>
      </c>
      <c r="C140" s="26" t="s">
        <v>29</v>
      </c>
      <c r="D140" s="27" t="s">
        <v>89</v>
      </c>
    </row>
    <row r="141" spans="2:4" x14ac:dyDescent="0.25">
      <c r="B141" s="114">
        <v>255</v>
      </c>
      <c r="C141" s="28" t="s">
        <v>53</v>
      </c>
      <c r="D141" s="29" t="s">
        <v>105</v>
      </c>
    </row>
    <row r="142" spans="2:4" x14ac:dyDescent="0.25">
      <c r="B142" s="113">
        <v>138</v>
      </c>
      <c r="C142" s="26" t="s">
        <v>50</v>
      </c>
      <c r="D142" s="27" t="s">
        <v>49</v>
      </c>
    </row>
    <row r="143" spans="2:4" x14ac:dyDescent="0.25">
      <c r="B143" s="114">
        <v>403</v>
      </c>
      <c r="C143" s="28" t="s">
        <v>60</v>
      </c>
      <c r="D143" s="29" t="s">
        <v>88</v>
      </c>
    </row>
    <row r="144" spans="2:4" x14ac:dyDescent="0.25">
      <c r="B144" s="113">
        <v>280</v>
      </c>
      <c r="C144" s="26" t="s">
        <v>50</v>
      </c>
      <c r="D144" s="27" t="s">
        <v>104</v>
      </c>
    </row>
    <row r="145" spans="2:4" x14ac:dyDescent="0.25">
      <c r="B145" s="114">
        <v>356</v>
      </c>
      <c r="C145" s="28" t="s">
        <v>69</v>
      </c>
      <c r="D145" s="29" t="s">
        <v>98</v>
      </c>
    </row>
    <row r="146" spans="2:4" x14ac:dyDescent="0.25">
      <c r="B146" s="113">
        <v>282</v>
      </c>
      <c r="C146" s="26" t="s">
        <v>90</v>
      </c>
      <c r="D146" s="27" t="s">
        <v>120</v>
      </c>
    </row>
    <row r="147" spans="2:4" x14ac:dyDescent="0.25">
      <c r="B147" s="114">
        <v>459</v>
      </c>
      <c r="C147" s="28" t="s">
        <v>42</v>
      </c>
      <c r="D147" s="29" t="s">
        <v>85</v>
      </c>
    </row>
    <row r="148" spans="2:4" x14ac:dyDescent="0.25">
      <c r="B148" s="113">
        <v>402</v>
      </c>
      <c r="C148" s="26" t="s">
        <v>37</v>
      </c>
      <c r="D148" s="27" t="s">
        <v>111</v>
      </c>
    </row>
    <row r="149" spans="2:4" x14ac:dyDescent="0.25">
      <c r="B149" s="114">
        <v>320</v>
      </c>
      <c r="C149" s="28" t="s">
        <v>48</v>
      </c>
      <c r="D149" s="29" t="s">
        <v>64</v>
      </c>
    </row>
    <row r="150" spans="2:4" x14ac:dyDescent="0.25">
      <c r="B150" s="113">
        <v>447</v>
      </c>
      <c r="C150" s="26" t="s">
        <v>46</v>
      </c>
      <c r="D150" s="27" t="s">
        <v>66</v>
      </c>
    </row>
    <row r="151" spans="2:4" x14ac:dyDescent="0.25">
      <c r="B151" s="114">
        <v>406</v>
      </c>
      <c r="C151" s="28" t="s">
        <v>33</v>
      </c>
      <c r="D151" s="29" t="s">
        <v>32</v>
      </c>
    </row>
    <row r="152" spans="2:4" x14ac:dyDescent="0.25">
      <c r="B152" s="113">
        <v>391</v>
      </c>
      <c r="C152" s="26" t="s">
        <v>55</v>
      </c>
      <c r="D152" s="27" t="s">
        <v>97</v>
      </c>
    </row>
    <row r="153" spans="2:4" x14ac:dyDescent="0.25">
      <c r="B153" s="114">
        <v>82</v>
      </c>
      <c r="C153" s="28" t="s">
        <v>50</v>
      </c>
      <c r="D153" s="29" t="s">
        <v>123</v>
      </c>
    </row>
    <row r="154" spans="2:4" x14ac:dyDescent="0.25">
      <c r="B154" s="113">
        <v>243</v>
      </c>
      <c r="C154" s="26" t="s">
        <v>90</v>
      </c>
      <c r="D154" s="27" t="s">
        <v>114</v>
      </c>
    </row>
    <row r="155" spans="2:4" x14ac:dyDescent="0.25">
      <c r="B155" s="114">
        <v>432</v>
      </c>
      <c r="C155" s="28" t="s">
        <v>40</v>
      </c>
      <c r="D155" s="29" t="s">
        <v>91</v>
      </c>
    </row>
    <row r="156" spans="2:4" x14ac:dyDescent="0.25">
      <c r="B156" s="113">
        <v>159</v>
      </c>
      <c r="C156" s="26" t="s">
        <v>42</v>
      </c>
      <c r="D156" s="27" t="s">
        <v>85</v>
      </c>
    </row>
    <row r="157" spans="2:4" x14ac:dyDescent="0.25">
      <c r="B157" s="114">
        <v>197</v>
      </c>
      <c r="C157" s="28" t="s">
        <v>69</v>
      </c>
      <c r="D157" s="29" t="s">
        <v>124</v>
      </c>
    </row>
    <row r="158" spans="2:4" x14ac:dyDescent="0.25">
      <c r="B158" s="113">
        <v>110</v>
      </c>
      <c r="C158" s="26" t="s">
        <v>40</v>
      </c>
      <c r="D158" s="27" t="s">
        <v>39</v>
      </c>
    </row>
    <row r="159" spans="2:4" x14ac:dyDescent="0.25">
      <c r="B159" s="114">
        <v>288</v>
      </c>
      <c r="C159" s="28" t="s">
        <v>50</v>
      </c>
      <c r="D159" s="29" t="s">
        <v>123</v>
      </c>
    </row>
    <row r="160" spans="2:4" x14ac:dyDescent="0.25">
      <c r="B160" s="113">
        <v>493</v>
      </c>
      <c r="C160" s="26" t="s">
        <v>31</v>
      </c>
      <c r="D160" s="27" t="s">
        <v>62</v>
      </c>
    </row>
    <row r="161" spans="2:4" x14ac:dyDescent="0.25">
      <c r="B161" s="114">
        <v>446</v>
      </c>
      <c r="C161" s="28" t="s">
        <v>72</v>
      </c>
      <c r="D161" s="29" t="s">
        <v>122</v>
      </c>
    </row>
    <row r="162" spans="2:4" x14ac:dyDescent="0.25">
      <c r="B162" s="113">
        <v>428</v>
      </c>
      <c r="C162" s="26" t="s">
        <v>48</v>
      </c>
      <c r="D162" s="27" t="s">
        <v>64</v>
      </c>
    </row>
    <row r="163" spans="2:4" x14ac:dyDescent="0.25">
      <c r="B163" s="114">
        <v>192</v>
      </c>
      <c r="C163" s="28" t="s">
        <v>108</v>
      </c>
      <c r="D163" s="29" t="s">
        <v>109</v>
      </c>
    </row>
    <row r="164" spans="2:4" x14ac:dyDescent="0.25">
      <c r="B164" s="113">
        <v>69</v>
      </c>
      <c r="C164" s="26" t="s">
        <v>72</v>
      </c>
      <c r="D164" s="27" t="s">
        <v>71</v>
      </c>
    </row>
    <row r="165" spans="2:4" x14ac:dyDescent="0.25">
      <c r="B165" s="114">
        <v>270</v>
      </c>
      <c r="C165" s="28" t="s">
        <v>76</v>
      </c>
      <c r="D165" s="29" t="s">
        <v>79</v>
      </c>
    </row>
    <row r="166" spans="2:4" x14ac:dyDescent="0.25">
      <c r="B166" s="113">
        <v>348</v>
      </c>
      <c r="C166" s="26" t="s">
        <v>72</v>
      </c>
      <c r="D166" s="27" t="s">
        <v>71</v>
      </c>
    </row>
    <row r="167" spans="2:4" x14ac:dyDescent="0.25">
      <c r="B167" s="114">
        <v>321</v>
      </c>
      <c r="C167" s="28" t="s">
        <v>108</v>
      </c>
      <c r="D167" s="29" t="s">
        <v>115</v>
      </c>
    </row>
    <row r="168" spans="2:4" x14ac:dyDescent="0.25">
      <c r="B168" s="113">
        <v>341</v>
      </c>
      <c r="C168" s="26" t="s">
        <v>40</v>
      </c>
      <c r="D168" s="27" t="s">
        <v>101</v>
      </c>
    </row>
    <row r="169" spans="2:4" x14ac:dyDescent="0.25">
      <c r="B169" s="114">
        <v>473</v>
      </c>
      <c r="C169" s="28" t="s">
        <v>37</v>
      </c>
      <c r="D169" s="29" t="s">
        <v>87</v>
      </c>
    </row>
    <row r="170" spans="2:4" x14ac:dyDescent="0.25">
      <c r="B170" s="113">
        <v>482</v>
      </c>
      <c r="C170" s="26" t="s">
        <v>42</v>
      </c>
      <c r="D170" s="27" t="s">
        <v>63</v>
      </c>
    </row>
    <row r="171" spans="2:4" x14ac:dyDescent="0.25">
      <c r="B171" s="114">
        <v>169</v>
      </c>
      <c r="C171" s="28" t="s">
        <v>35</v>
      </c>
      <c r="D171" s="29" t="s">
        <v>38</v>
      </c>
    </row>
    <row r="172" spans="2:4" x14ac:dyDescent="0.25">
      <c r="B172" s="113">
        <v>397</v>
      </c>
      <c r="C172" s="26" t="s">
        <v>46</v>
      </c>
      <c r="D172" s="27" t="s">
        <v>73</v>
      </c>
    </row>
    <row r="173" spans="2:4" x14ac:dyDescent="0.25">
      <c r="B173" s="114">
        <v>436</v>
      </c>
      <c r="C173" s="28" t="s">
        <v>31</v>
      </c>
      <c r="D173" s="29" t="s">
        <v>103</v>
      </c>
    </row>
    <row r="174" spans="2:4" x14ac:dyDescent="0.25">
      <c r="B174" s="113">
        <v>369</v>
      </c>
      <c r="C174" s="26" t="s">
        <v>44</v>
      </c>
      <c r="D174" s="27" t="s">
        <v>43</v>
      </c>
    </row>
    <row r="175" spans="2:4" x14ac:dyDescent="0.25">
      <c r="B175" s="114">
        <v>361</v>
      </c>
      <c r="C175" s="28" t="s">
        <v>108</v>
      </c>
      <c r="D175" s="29" t="s">
        <v>115</v>
      </c>
    </row>
    <row r="176" spans="2:4" x14ac:dyDescent="0.25">
      <c r="B176" s="113">
        <v>87</v>
      </c>
      <c r="C176" s="26" t="s">
        <v>53</v>
      </c>
      <c r="D176" s="27" t="s">
        <v>82</v>
      </c>
    </row>
    <row r="177" spans="2:4" x14ac:dyDescent="0.25">
      <c r="B177" s="114">
        <v>376</v>
      </c>
      <c r="C177" s="28" t="s">
        <v>48</v>
      </c>
      <c r="D177" s="29" t="s">
        <v>83</v>
      </c>
    </row>
    <row r="178" spans="2:4" x14ac:dyDescent="0.25">
      <c r="B178" s="113">
        <v>111</v>
      </c>
      <c r="C178" s="26" t="s">
        <v>29</v>
      </c>
      <c r="D178" s="27" t="s">
        <v>28</v>
      </c>
    </row>
    <row r="179" spans="2:4" x14ac:dyDescent="0.25">
      <c r="B179" s="114">
        <v>344</v>
      </c>
      <c r="C179" s="28" t="s">
        <v>33</v>
      </c>
      <c r="D179" s="29" t="s">
        <v>121</v>
      </c>
    </row>
    <row r="180" spans="2:4" x14ac:dyDescent="0.25">
      <c r="B180" s="113">
        <v>462</v>
      </c>
      <c r="C180" s="26" t="s">
        <v>90</v>
      </c>
      <c r="D180" s="27" t="s">
        <v>114</v>
      </c>
    </row>
    <row r="181" spans="2:4" x14ac:dyDescent="0.25">
      <c r="B181" s="114">
        <v>279</v>
      </c>
      <c r="C181" s="28" t="s">
        <v>42</v>
      </c>
      <c r="D181" s="29" t="s">
        <v>67</v>
      </c>
    </row>
    <row r="182" spans="2:4" x14ac:dyDescent="0.25">
      <c r="B182" s="113">
        <v>322</v>
      </c>
      <c r="C182" s="26" t="s">
        <v>42</v>
      </c>
      <c r="D182" s="27" t="s">
        <v>67</v>
      </c>
    </row>
    <row r="183" spans="2:4" x14ac:dyDescent="0.25">
      <c r="B183" s="114">
        <v>317</v>
      </c>
      <c r="C183" s="28" t="s">
        <v>33</v>
      </c>
      <c r="D183" s="29" t="s">
        <v>32</v>
      </c>
    </row>
    <row r="184" spans="2:4" x14ac:dyDescent="0.25">
      <c r="B184" s="113">
        <v>25</v>
      </c>
      <c r="C184" s="26" t="s">
        <v>72</v>
      </c>
      <c r="D184" s="27" t="s">
        <v>117</v>
      </c>
    </row>
    <row r="185" spans="2:4" x14ac:dyDescent="0.25">
      <c r="B185" s="114">
        <v>410</v>
      </c>
      <c r="C185" s="28" t="s">
        <v>72</v>
      </c>
      <c r="D185" s="29" t="s">
        <v>122</v>
      </c>
    </row>
    <row r="186" spans="2:4" x14ac:dyDescent="0.25">
      <c r="B186" s="113">
        <v>207</v>
      </c>
      <c r="C186" s="26" t="s">
        <v>29</v>
      </c>
      <c r="D186" s="27" t="s">
        <v>94</v>
      </c>
    </row>
    <row r="187" spans="2:4" x14ac:dyDescent="0.25">
      <c r="B187" s="114">
        <v>131</v>
      </c>
      <c r="C187" s="28" t="s">
        <v>33</v>
      </c>
      <c r="D187" s="29" t="s">
        <v>121</v>
      </c>
    </row>
    <row r="188" spans="2:4" x14ac:dyDescent="0.25">
      <c r="B188" s="113">
        <v>96</v>
      </c>
      <c r="C188" s="26" t="s">
        <v>76</v>
      </c>
      <c r="D188" s="27" t="s">
        <v>106</v>
      </c>
    </row>
    <row r="189" spans="2:4" x14ac:dyDescent="0.25">
      <c r="B189" s="114">
        <v>268</v>
      </c>
      <c r="C189" s="28" t="s">
        <v>90</v>
      </c>
      <c r="D189" s="29" t="s">
        <v>63</v>
      </c>
    </row>
    <row r="190" spans="2:4" x14ac:dyDescent="0.25">
      <c r="B190" s="113">
        <v>358</v>
      </c>
      <c r="C190" s="26" t="s">
        <v>48</v>
      </c>
      <c r="D190" s="27" t="s">
        <v>47</v>
      </c>
    </row>
    <row r="191" spans="2:4" x14ac:dyDescent="0.25">
      <c r="B191" s="114">
        <v>160</v>
      </c>
      <c r="C191" s="28" t="s">
        <v>42</v>
      </c>
      <c r="D191" s="29" t="s">
        <v>63</v>
      </c>
    </row>
    <row r="192" spans="2:4" x14ac:dyDescent="0.25">
      <c r="B192" s="113">
        <v>23</v>
      </c>
      <c r="C192" s="26" t="s">
        <v>55</v>
      </c>
      <c r="D192" s="27" t="s">
        <v>118</v>
      </c>
    </row>
    <row r="193" spans="2:4" x14ac:dyDescent="0.25">
      <c r="B193" s="114">
        <v>49</v>
      </c>
      <c r="C193" s="28" t="s">
        <v>90</v>
      </c>
      <c r="D193" s="29" t="s">
        <v>120</v>
      </c>
    </row>
    <row r="194" spans="2:4" x14ac:dyDescent="0.25">
      <c r="B194" s="113">
        <v>485</v>
      </c>
      <c r="C194" s="26" t="s">
        <v>40</v>
      </c>
      <c r="D194" s="27" t="s">
        <v>91</v>
      </c>
    </row>
    <row r="195" spans="2:4" x14ac:dyDescent="0.25">
      <c r="B195" s="114">
        <v>40</v>
      </c>
      <c r="C195" s="28" t="s">
        <v>57</v>
      </c>
      <c r="D195" s="29" t="s">
        <v>119</v>
      </c>
    </row>
    <row r="196" spans="2:4" x14ac:dyDescent="0.25">
      <c r="B196" s="113">
        <v>275</v>
      </c>
      <c r="C196" s="26" t="s">
        <v>50</v>
      </c>
      <c r="D196" s="27" t="s">
        <v>49</v>
      </c>
    </row>
    <row r="197" spans="2:4" x14ac:dyDescent="0.25">
      <c r="B197" s="114">
        <v>205</v>
      </c>
      <c r="C197" s="28" t="s">
        <v>40</v>
      </c>
      <c r="D197" s="29" t="s">
        <v>91</v>
      </c>
    </row>
    <row r="198" spans="2:4" x14ac:dyDescent="0.25">
      <c r="B198" s="113">
        <v>219</v>
      </c>
      <c r="C198" s="26" t="s">
        <v>46</v>
      </c>
      <c r="D198" s="27" t="s">
        <v>45</v>
      </c>
    </row>
    <row r="199" spans="2:4" x14ac:dyDescent="0.25">
      <c r="B199" s="114">
        <v>435</v>
      </c>
      <c r="C199" s="28" t="s">
        <v>108</v>
      </c>
      <c r="D199" s="29" t="s">
        <v>109</v>
      </c>
    </row>
    <row r="200" spans="2:4" x14ac:dyDescent="0.25">
      <c r="B200" s="113">
        <v>26</v>
      </c>
      <c r="C200" s="26" t="s">
        <v>108</v>
      </c>
      <c r="D200" s="27" t="s">
        <v>115</v>
      </c>
    </row>
    <row r="201" spans="2:4" x14ac:dyDescent="0.25">
      <c r="B201" s="114">
        <v>273</v>
      </c>
      <c r="C201" s="28" t="s">
        <v>48</v>
      </c>
      <c r="D201" s="29" t="s">
        <v>83</v>
      </c>
    </row>
    <row r="202" spans="2:4" x14ac:dyDescent="0.25">
      <c r="B202" s="113">
        <v>340</v>
      </c>
      <c r="C202" s="26" t="s">
        <v>50</v>
      </c>
      <c r="D202" s="27" t="s">
        <v>92</v>
      </c>
    </row>
    <row r="203" spans="2:4" x14ac:dyDescent="0.25">
      <c r="B203" s="114">
        <v>34</v>
      </c>
      <c r="C203" s="28" t="s">
        <v>42</v>
      </c>
      <c r="D203" s="29" t="s">
        <v>41</v>
      </c>
    </row>
    <row r="204" spans="2:4" x14ac:dyDescent="0.25">
      <c r="B204" s="113">
        <v>117</v>
      </c>
      <c r="C204" s="26" t="s">
        <v>40</v>
      </c>
      <c r="D204" s="27" t="s">
        <v>116</v>
      </c>
    </row>
    <row r="205" spans="2:4" x14ac:dyDescent="0.25">
      <c r="B205" s="114">
        <v>201</v>
      </c>
      <c r="C205" s="28" t="s">
        <v>69</v>
      </c>
      <c r="D205" s="29" t="s">
        <v>68</v>
      </c>
    </row>
    <row r="206" spans="2:4" x14ac:dyDescent="0.25">
      <c r="B206" s="113">
        <v>377</v>
      </c>
      <c r="C206" s="26" t="s">
        <v>57</v>
      </c>
      <c r="D206" s="27" t="s">
        <v>81</v>
      </c>
    </row>
    <row r="207" spans="2:4" x14ac:dyDescent="0.25">
      <c r="B207" s="114">
        <v>251</v>
      </c>
      <c r="C207" s="28" t="s">
        <v>31</v>
      </c>
      <c r="D207" s="29" t="s">
        <v>103</v>
      </c>
    </row>
    <row r="208" spans="2:4" x14ac:dyDescent="0.25">
      <c r="B208" s="113">
        <v>409</v>
      </c>
      <c r="C208" s="26" t="s">
        <v>35</v>
      </c>
      <c r="D208" s="27" t="s">
        <v>38</v>
      </c>
    </row>
    <row r="209" spans="2:4" x14ac:dyDescent="0.25">
      <c r="B209" s="114">
        <v>422</v>
      </c>
      <c r="C209" s="28" t="s">
        <v>53</v>
      </c>
      <c r="D209" s="29" t="s">
        <v>105</v>
      </c>
    </row>
    <row r="210" spans="2:4" x14ac:dyDescent="0.25">
      <c r="B210" s="113">
        <v>222</v>
      </c>
      <c r="C210" s="26" t="s">
        <v>44</v>
      </c>
      <c r="D210" s="27" t="s">
        <v>99</v>
      </c>
    </row>
    <row r="211" spans="2:4" x14ac:dyDescent="0.25">
      <c r="B211" s="114">
        <v>497</v>
      </c>
      <c r="C211" s="28" t="s">
        <v>48</v>
      </c>
      <c r="D211" s="29" t="s">
        <v>64</v>
      </c>
    </row>
    <row r="212" spans="2:4" x14ac:dyDescent="0.25">
      <c r="B212" s="113">
        <v>351</v>
      </c>
      <c r="C212" s="26" t="s">
        <v>72</v>
      </c>
      <c r="D212" s="27" t="s">
        <v>117</v>
      </c>
    </row>
    <row r="213" spans="2:4" x14ac:dyDescent="0.25">
      <c r="B213" s="114">
        <v>464</v>
      </c>
      <c r="C213" s="28" t="s">
        <v>50</v>
      </c>
      <c r="D213" s="29" t="s">
        <v>49</v>
      </c>
    </row>
    <row r="214" spans="2:4" x14ac:dyDescent="0.25">
      <c r="B214" s="113">
        <v>241</v>
      </c>
      <c r="C214" s="26" t="s">
        <v>57</v>
      </c>
      <c r="D214" s="27" t="s">
        <v>81</v>
      </c>
    </row>
    <row r="215" spans="2:4" x14ac:dyDescent="0.25">
      <c r="B215" s="114">
        <v>258</v>
      </c>
      <c r="C215" s="28" t="s">
        <v>55</v>
      </c>
      <c r="D215" s="29" t="s">
        <v>118</v>
      </c>
    </row>
    <row r="216" spans="2:4" x14ac:dyDescent="0.25">
      <c r="B216" s="113">
        <v>216</v>
      </c>
      <c r="C216" s="26" t="s">
        <v>53</v>
      </c>
      <c r="D216" s="27" t="s">
        <v>84</v>
      </c>
    </row>
    <row r="217" spans="2:4" x14ac:dyDescent="0.25">
      <c r="B217" s="114">
        <v>272</v>
      </c>
      <c r="C217" s="28" t="s">
        <v>42</v>
      </c>
      <c r="D217" s="29" t="s">
        <v>41</v>
      </c>
    </row>
    <row r="218" spans="2:4" x14ac:dyDescent="0.25">
      <c r="B218" s="113">
        <v>225</v>
      </c>
      <c r="C218" s="26" t="s">
        <v>76</v>
      </c>
      <c r="D218" s="27" t="s">
        <v>75</v>
      </c>
    </row>
    <row r="219" spans="2:4" x14ac:dyDescent="0.25">
      <c r="B219" s="114">
        <v>467</v>
      </c>
      <c r="C219" s="28" t="s">
        <v>40</v>
      </c>
      <c r="D219" s="29" t="s">
        <v>91</v>
      </c>
    </row>
    <row r="220" spans="2:4" x14ac:dyDescent="0.25">
      <c r="B220" s="113">
        <v>139</v>
      </c>
      <c r="C220" s="26" t="s">
        <v>46</v>
      </c>
      <c r="D220" s="27" t="s">
        <v>73</v>
      </c>
    </row>
    <row r="221" spans="2:4" x14ac:dyDescent="0.25">
      <c r="B221" s="114">
        <v>404</v>
      </c>
      <c r="C221" s="28" t="s">
        <v>46</v>
      </c>
      <c r="D221" s="29" t="s">
        <v>73</v>
      </c>
    </row>
    <row r="222" spans="2:4" x14ac:dyDescent="0.25">
      <c r="B222" s="113">
        <v>328</v>
      </c>
      <c r="C222" s="26" t="s">
        <v>72</v>
      </c>
      <c r="D222" s="27" t="s">
        <v>117</v>
      </c>
    </row>
    <row r="223" spans="2:4" x14ac:dyDescent="0.25">
      <c r="B223" s="114">
        <v>424</v>
      </c>
      <c r="C223" s="28" t="s">
        <v>69</v>
      </c>
      <c r="D223" s="29" t="s">
        <v>100</v>
      </c>
    </row>
    <row r="224" spans="2:4" x14ac:dyDescent="0.25">
      <c r="B224" s="113">
        <v>86</v>
      </c>
      <c r="C224" s="26" t="s">
        <v>29</v>
      </c>
      <c r="D224" s="27" t="s">
        <v>89</v>
      </c>
    </row>
    <row r="225" spans="2:4" x14ac:dyDescent="0.25">
      <c r="B225" s="114">
        <v>17</v>
      </c>
      <c r="C225" s="28" t="s">
        <v>53</v>
      </c>
      <c r="D225" s="29" t="s">
        <v>82</v>
      </c>
    </row>
    <row r="226" spans="2:4" x14ac:dyDescent="0.25">
      <c r="B226" s="113">
        <v>43</v>
      </c>
      <c r="C226" s="26" t="s">
        <v>69</v>
      </c>
      <c r="D226" s="27" t="s">
        <v>100</v>
      </c>
    </row>
    <row r="227" spans="2:4" x14ac:dyDescent="0.25">
      <c r="B227" s="114">
        <v>5</v>
      </c>
      <c r="C227" s="28" t="s">
        <v>40</v>
      </c>
      <c r="D227" s="29" t="s">
        <v>116</v>
      </c>
    </row>
    <row r="228" spans="2:4" x14ac:dyDescent="0.25">
      <c r="B228" s="113">
        <v>298</v>
      </c>
      <c r="C228" s="26" t="s">
        <v>42</v>
      </c>
      <c r="D228" s="27" t="s">
        <v>67</v>
      </c>
    </row>
    <row r="229" spans="2:4" x14ac:dyDescent="0.25">
      <c r="B229" s="114">
        <v>421</v>
      </c>
      <c r="C229" s="28" t="s">
        <v>60</v>
      </c>
      <c r="D229" s="29" t="s">
        <v>107</v>
      </c>
    </row>
    <row r="230" spans="2:4" x14ac:dyDescent="0.25">
      <c r="B230" s="113">
        <v>483</v>
      </c>
      <c r="C230" s="26" t="s">
        <v>57</v>
      </c>
      <c r="D230" s="27" t="s">
        <v>78</v>
      </c>
    </row>
    <row r="231" spans="2:4" x14ac:dyDescent="0.25">
      <c r="B231" s="114">
        <v>414</v>
      </c>
      <c r="C231" s="28" t="s">
        <v>35</v>
      </c>
      <c r="D231" s="29" t="s">
        <v>74</v>
      </c>
    </row>
    <row r="232" spans="2:4" x14ac:dyDescent="0.25">
      <c r="B232" s="113">
        <v>389</v>
      </c>
      <c r="C232" s="26" t="s">
        <v>60</v>
      </c>
      <c r="D232" s="27" t="s">
        <v>88</v>
      </c>
    </row>
    <row r="233" spans="2:4" x14ac:dyDescent="0.25">
      <c r="B233" s="114">
        <v>367</v>
      </c>
      <c r="C233" s="28" t="s">
        <v>57</v>
      </c>
      <c r="D233" s="29" t="s">
        <v>81</v>
      </c>
    </row>
    <row r="234" spans="2:4" x14ac:dyDescent="0.25">
      <c r="B234" s="113">
        <v>128</v>
      </c>
      <c r="C234" s="26" t="s">
        <v>108</v>
      </c>
      <c r="D234" s="27" t="s">
        <v>14</v>
      </c>
    </row>
    <row r="235" spans="2:4" x14ac:dyDescent="0.25">
      <c r="B235" s="114">
        <v>368</v>
      </c>
      <c r="C235" s="28" t="s">
        <v>50</v>
      </c>
      <c r="D235" s="29" t="s">
        <v>49</v>
      </c>
    </row>
    <row r="236" spans="2:4" x14ac:dyDescent="0.25">
      <c r="B236" s="113">
        <v>74</v>
      </c>
      <c r="C236" s="26" t="s">
        <v>57</v>
      </c>
      <c r="D236" s="27" t="s">
        <v>56</v>
      </c>
    </row>
    <row r="237" spans="2:4" x14ac:dyDescent="0.25">
      <c r="B237" s="114">
        <v>149</v>
      </c>
      <c r="C237" s="28" t="s">
        <v>48</v>
      </c>
      <c r="D237" s="29" t="s">
        <v>64</v>
      </c>
    </row>
    <row r="238" spans="2:4" x14ac:dyDescent="0.25">
      <c r="B238" s="113">
        <v>229</v>
      </c>
      <c r="C238" s="26" t="s">
        <v>108</v>
      </c>
      <c r="D238" s="27" t="s">
        <v>115</v>
      </c>
    </row>
    <row r="239" spans="2:4" x14ac:dyDescent="0.25">
      <c r="B239" s="114">
        <v>28</v>
      </c>
      <c r="C239" s="28" t="s">
        <v>42</v>
      </c>
      <c r="D239" s="29" t="s">
        <v>85</v>
      </c>
    </row>
    <row r="240" spans="2:4" x14ac:dyDescent="0.25">
      <c r="B240" s="113">
        <v>260</v>
      </c>
      <c r="C240" s="26" t="s">
        <v>76</v>
      </c>
      <c r="D240" s="27" t="s">
        <v>96</v>
      </c>
    </row>
    <row r="241" spans="2:4" x14ac:dyDescent="0.25">
      <c r="B241" s="114">
        <v>140</v>
      </c>
      <c r="C241" s="28" t="s">
        <v>90</v>
      </c>
      <c r="D241" s="29" t="s">
        <v>114</v>
      </c>
    </row>
    <row r="242" spans="2:4" x14ac:dyDescent="0.25">
      <c r="B242" s="113">
        <v>67</v>
      </c>
      <c r="C242" s="26" t="s">
        <v>46</v>
      </c>
      <c r="D242" s="27" t="s">
        <v>45</v>
      </c>
    </row>
    <row r="243" spans="2:4" x14ac:dyDescent="0.25">
      <c r="B243" s="114">
        <v>448</v>
      </c>
      <c r="C243" s="28" t="s">
        <v>46</v>
      </c>
      <c r="D243" s="29" t="s">
        <v>73</v>
      </c>
    </row>
    <row r="244" spans="2:4" x14ac:dyDescent="0.25">
      <c r="B244" s="113">
        <v>331</v>
      </c>
      <c r="C244" s="26" t="s">
        <v>76</v>
      </c>
      <c r="D244" s="27" t="s">
        <v>106</v>
      </c>
    </row>
    <row r="245" spans="2:4" x14ac:dyDescent="0.25">
      <c r="B245" s="114">
        <v>325</v>
      </c>
      <c r="C245" s="28" t="s">
        <v>33</v>
      </c>
      <c r="D245" s="29" t="s">
        <v>51</v>
      </c>
    </row>
    <row r="246" spans="2:4" x14ac:dyDescent="0.25">
      <c r="B246" s="113">
        <v>346</v>
      </c>
      <c r="C246" s="26" t="s">
        <v>60</v>
      </c>
      <c r="D246" s="27" t="s">
        <v>107</v>
      </c>
    </row>
    <row r="247" spans="2:4" x14ac:dyDescent="0.25">
      <c r="B247" s="114">
        <v>115</v>
      </c>
      <c r="C247" s="28" t="s">
        <v>50</v>
      </c>
      <c r="D247" s="29" t="s">
        <v>104</v>
      </c>
    </row>
    <row r="248" spans="2:4" x14ac:dyDescent="0.25">
      <c r="B248" s="113">
        <v>360</v>
      </c>
      <c r="C248" s="26" t="s">
        <v>76</v>
      </c>
      <c r="D248" s="27" t="s">
        <v>79</v>
      </c>
    </row>
    <row r="249" spans="2:4" x14ac:dyDescent="0.25">
      <c r="B249" s="114">
        <v>230</v>
      </c>
      <c r="C249" s="28" t="s">
        <v>33</v>
      </c>
      <c r="D249" s="29" t="s">
        <v>32</v>
      </c>
    </row>
    <row r="250" spans="2:4" x14ac:dyDescent="0.25">
      <c r="B250" s="113">
        <v>353</v>
      </c>
      <c r="C250" s="26" t="s">
        <v>40</v>
      </c>
      <c r="D250" s="27" t="s">
        <v>39</v>
      </c>
    </row>
    <row r="251" spans="2:4" x14ac:dyDescent="0.25">
      <c r="B251" s="114">
        <v>188</v>
      </c>
      <c r="C251" s="28" t="s">
        <v>44</v>
      </c>
      <c r="D251" s="29" t="s">
        <v>113</v>
      </c>
    </row>
    <row r="252" spans="2:4" x14ac:dyDescent="0.25">
      <c r="B252" s="113">
        <v>405</v>
      </c>
      <c r="C252" s="26" t="s">
        <v>37</v>
      </c>
      <c r="D252" s="27" t="s">
        <v>111</v>
      </c>
    </row>
    <row r="253" spans="2:4" x14ac:dyDescent="0.25">
      <c r="B253" s="114">
        <v>99</v>
      </c>
      <c r="C253" s="28" t="s">
        <v>31</v>
      </c>
      <c r="D253" s="29" t="s">
        <v>30</v>
      </c>
    </row>
    <row r="254" spans="2:4" x14ac:dyDescent="0.25">
      <c r="B254" s="113">
        <v>196</v>
      </c>
      <c r="C254" s="26" t="s">
        <v>48</v>
      </c>
      <c r="D254" s="27" t="s">
        <v>80</v>
      </c>
    </row>
    <row r="255" spans="2:4" x14ac:dyDescent="0.25">
      <c r="B255" s="114">
        <v>271</v>
      </c>
      <c r="C255" s="28" t="s">
        <v>50</v>
      </c>
      <c r="D255" s="29" t="s">
        <v>49</v>
      </c>
    </row>
    <row r="256" spans="2:4" x14ac:dyDescent="0.25">
      <c r="B256" s="113">
        <v>210</v>
      </c>
      <c r="C256" s="26" t="s">
        <v>57</v>
      </c>
      <c r="D256" s="27" t="s">
        <v>81</v>
      </c>
    </row>
    <row r="257" spans="2:4" x14ac:dyDescent="0.25">
      <c r="B257" s="114">
        <v>178</v>
      </c>
      <c r="C257" s="28" t="s">
        <v>46</v>
      </c>
      <c r="D257" s="29" t="s">
        <v>73</v>
      </c>
    </row>
    <row r="258" spans="2:4" x14ac:dyDescent="0.25">
      <c r="B258" s="113">
        <v>423</v>
      </c>
      <c r="C258" s="26" t="s">
        <v>72</v>
      </c>
      <c r="D258" s="27" t="s">
        <v>102</v>
      </c>
    </row>
    <row r="259" spans="2:4" x14ac:dyDescent="0.25">
      <c r="B259" s="114">
        <v>70</v>
      </c>
      <c r="C259" s="28" t="s">
        <v>90</v>
      </c>
      <c r="D259" s="29" t="s">
        <v>63</v>
      </c>
    </row>
    <row r="260" spans="2:4" x14ac:dyDescent="0.25">
      <c r="B260" s="113">
        <v>335</v>
      </c>
      <c r="C260" s="26" t="s">
        <v>37</v>
      </c>
      <c r="D260" s="27" t="s">
        <v>111</v>
      </c>
    </row>
    <row r="261" spans="2:4" x14ac:dyDescent="0.25">
      <c r="B261" s="114">
        <v>427</v>
      </c>
      <c r="C261" s="28" t="s">
        <v>37</v>
      </c>
      <c r="D261" s="29" t="s">
        <v>93</v>
      </c>
    </row>
    <row r="262" spans="2:4" x14ac:dyDescent="0.25">
      <c r="B262" s="113">
        <v>303</v>
      </c>
      <c r="C262" s="26" t="s">
        <v>35</v>
      </c>
      <c r="D262" s="27" t="s">
        <v>38</v>
      </c>
    </row>
    <row r="263" spans="2:4" x14ac:dyDescent="0.25">
      <c r="B263" s="114">
        <v>398</v>
      </c>
      <c r="C263" s="28" t="s">
        <v>33</v>
      </c>
      <c r="D263" s="29" t="s">
        <v>32</v>
      </c>
    </row>
    <row r="264" spans="2:4" x14ac:dyDescent="0.25">
      <c r="B264" s="113">
        <v>290</v>
      </c>
      <c r="C264" s="26" t="s">
        <v>29</v>
      </c>
      <c r="D264" s="27" t="s">
        <v>61</v>
      </c>
    </row>
    <row r="265" spans="2:4" x14ac:dyDescent="0.25">
      <c r="B265" s="114">
        <v>386</v>
      </c>
      <c r="C265" s="28" t="s">
        <v>42</v>
      </c>
      <c r="D265" s="29" t="s">
        <v>67</v>
      </c>
    </row>
    <row r="266" spans="2:4" x14ac:dyDescent="0.25">
      <c r="B266" s="113">
        <v>350</v>
      </c>
      <c r="C266" s="26" t="s">
        <v>35</v>
      </c>
      <c r="D266" s="27" t="s">
        <v>58</v>
      </c>
    </row>
    <row r="267" spans="2:4" x14ac:dyDescent="0.25">
      <c r="B267" s="114">
        <v>329</v>
      </c>
      <c r="C267" s="28" t="s">
        <v>76</v>
      </c>
      <c r="D267" s="29" t="s">
        <v>79</v>
      </c>
    </row>
    <row r="268" spans="2:4" x14ac:dyDescent="0.25">
      <c r="B268" s="113">
        <v>233</v>
      </c>
      <c r="C268" s="26" t="s">
        <v>46</v>
      </c>
      <c r="D268" s="27" t="s">
        <v>73</v>
      </c>
    </row>
    <row r="269" spans="2:4" x14ac:dyDescent="0.25">
      <c r="B269" s="114">
        <v>293</v>
      </c>
      <c r="C269" s="28" t="s">
        <v>48</v>
      </c>
      <c r="D269" s="29" t="s">
        <v>64</v>
      </c>
    </row>
    <row r="270" spans="2:4" x14ac:dyDescent="0.25">
      <c r="B270" s="113">
        <v>286</v>
      </c>
      <c r="C270" s="26" t="s">
        <v>46</v>
      </c>
      <c r="D270" s="27" t="s">
        <v>73</v>
      </c>
    </row>
    <row r="271" spans="2:4" x14ac:dyDescent="0.25">
      <c r="B271" s="114">
        <v>11</v>
      </c>
      <c r="C271" s="28" t="s">
        <v>37</v>
      </c>
      <c r="D271" s="29" t="s">
        <v>93</v>
      </c>
    </row>
    <row r="272" spans="2:4" x14ac:dyDescent="0.25">
      <c r="B272" s="113">
        <v>142</v>
      </c>
      <c r="C272" s="26" t="s">
        <v>35</v>
      </c>
      <c r="D272" s="27" t="s">
        <v>38</v>
      </c>
    </row>
    <row r="273" spans="2:4" x14ac:dyDescent="0.25">
      <c r="B273" s="114">
        <v>466</v>
      </c>
      <c r="C273" s="28" t="s">
        <v>35</v>
      </c>
      <c r="D273" s="29" t="s">
        <v>34</v>
      </c>
    </row>
    <row r="274" spans="2:4" x14ac:dyDescent="0.25">
      <c r="B274" s="113">
        <v>71</v>
      </c>
      <c r="C274" s="26" t="s">
        <v>69</v>
      </c>
      <c r="D274" s="27" t="s">
        <v>68</v>
      </c>
    </row>
    <row r="275" spans="2:4" x14ac:dyDescent="0.25">
      <c r="B275" s="114">
        <v>480</v>
      </c>
      <c r="C275" s="28" t="s">
        <v>44</v>
      </c>
      <c r="D275" s="29" t="s">
        <v>65</v>
      </c>
    </row>
    <row r="276" spans="2:4" x14ac:dyDescent="0.25">
      <c r="B276" s="113">
        <v>129</v>
      </c>
      <c r="C276" s="26" t="s">
        <v>108</v>
      </c>
      <c r="D276" s="27" t="s">
        <v>110</v>
      </c>
    </row>
    <row r="277" spans="2:4" x14ac:dyDescent="0.25">
      <c r="B277" s="114">
        <v>283</v>
      </c>
      <c r="C277" s="28" t="s">
        <v>48</v>
      </c>
      <c r="D277" s="29" t="s">
        <v>80</v>
      </c>
    </row>
    <row r="278" spans="2:4" x14ac:dyDescent="0.25">
      <c r="B278" s="113">
        <v>313</v>
      </c>
      <c r="C278" s="26" t="s">
        <v>48</v>
      </c>
      <c r="D278" s="27" t="s">
        <v>64</v>
      </c>
    </row>
    <row r="279" spans="2:4" x14ac:dyDescent="0.25">
      <c r="B279" s="114">
        <v>18</v>
      </c>
      <c r="C279" s="28" t="s">
        <v>55</v>
      </c>
      <c r="D279" s="29" t="s">
        <v>54</v>
      </c>
    </row>
    <row r="280" spans="2:4" x14ac:dyDescent="0.25">
      <c r="B280" s="113">
        <v>145</v>
      </c>
      <c r="C280" s="26" t="s">
        <v>31</v>
      </c>
      <c r="D280" s="27" t="s">
        <v>30</v>
      </c>
    </row>
    <row r="281" spans="2:4" x14ac:dyDescent="0.25">
      <c r="B281" s="114">
        <v>491</v>
      </c>
      <c r="C281" s="28" t="s">
        <v>31</v>
      </c>
      <c r="D281" s="29" t="s">
        <v>95</v>
      </c>
    </row>
    <row r="282" spans="2:4" x14ac:dyDescent="0.25">
      <c r="B282" s="113">
        <v>29</v>
      </c>
      <c r="C282" s="26" t="s">
        <v>76</v>
      </c>
      <c r="D282" s="27" t="s">
        <v>75</v>
      </c>
    </row>
    <row r="283" spans="2:4" x14ac:dyDescent="0.25">
      <c r="B283" s="114">
        <v>50</v>
      </c>
      <c r="C283" s="28" t="s">
        <v>33</v>
      </c>
      <c r="D283" s="29" t="s">
        <v>51</v>
      </c>
    </row>
    <row r="284" spans="2:4" x14ac:dyDescent="0.25">
      <c r="B284" s="113">
        <v>336</v>
      </c>
      <c r="C284" s="26" t="s">
        <v>72</v>
      </c>
      <c r="D284" s="27" t="s">
        <v>71</v>
      </c>
    </row>
    <row r="285" spans="2:4" x14ac:dyDescent="0.25">
      <c r="B285" s="114">
        <v>440</v>
      </c>
      <c r="C285" s="28" t="s">
        <v>35</v>
      </c>
      <c r="D285" s="29" t="s">
        <v>38</v>
      </c>
    </row>
    <row r="286" spans="2:4" x14ac:dyDescent="0.25">
      <c r="B286" s="113">
        <v>51</v>
      </c>
      <c r="C286" s="26" t="s">
        <v>57</v>
      </c>
      <c r="D286" s="27" t="s">
        <v>78</v>
      </c>
    </row>
    <row r="287" spans="2:4" x14ac:dyDescent="0.25">
      <c r="B287" s="114">
        <v>371</v>
      </c>
      <c r="C287" s="28" t="s">
        <v>29</v>
      </c>
      <c r="D287" s="29" t="s">
        <v>89</v>
      </c>
    </row>
    <row r="288" spans="2:4" x14ac:dyDescent="0.25">
      <c r="B288" s="113">
        <v>14</v>
      </c>
      <c r="C288" s="26" t="s">
        <v>33</v>
      </c>
      <c r="D288" s="27" t="s">
        <v>112</v>
      </c>
    </row>
    <row r="289" spans="2:4" x14ac:dyDescent="0.25">
      <c r="B289" s="114">
        <v>312</v>
      </c>
      <c r="C289" s="28" t="s">
        <v>37</v>
      </c>
      <c r="D289" s="29" t="s">
        <v>111</v>
      </c>
    </row>
    <row r="290" spans="2:4" x14ac:dyDescent="0.25">
      <c r="B290" s="113">
        <v>477</v>
      </c>
      <c r="C290" s="26" t="s">
        <v>40</v>
      </c>
      <c r="D290" s="27" t="s">
        <v>91</v>
      </c>
    </row>
    <row r="291" spans="2:4" x14ac:dyDescent="0.25">
      <c r="B291" s="114">
        <v>91</v>
      </c>
      <c r="C291" s="28" t="s">
        <v>50</v>
      </c>
      <c r="D291" s="29" t="s">
        <v>49</v>
      </c>
    </row>
    <row r="292" spans="2:4" x14ac:dyDescent="0.25">
      <c r="B292" s="113">
        <v>52</v>
      </c>
      <c r="C292" s="26" t="s">
        <v>76</v>
      </c>
      <c r="D292" s="27" t="s">
        <v>75</v>
      </c>
    </row>
    <row r="293" spans="2:4" x14ac:dyDescent="0.25">
      <c r="B293" s="114">
        <v>383</v>
      </c>
      <c r="C293" s="28" t="s">
        <v>35</v>
      </c>
      <c r="D293" s="29" t="s">
        <v>38</v>
      </c>
    </row>
    <row r="294" spans="2:4" x14ac:dyDescent="0.25">
      <c r="B294" s="113">
        <v>252</v>
      </c>
      <c r="C294" s="26" t="s">
        <v>60</v>
      </c>
      <c r="D294" s="27" t="s">
        <v>70</v>
      </c>
    </row>
    <row r="295" spans="2:4" x14ac:dyDescent="0.25">
      <c r="B295" s="114">
        <v>365</v>
      </c>
      <c r="C295" s="28" t="s">
        <v>108</v>
      </c>
      <c r="D295" s="29" t="s">
        <v>110</v>
      </c>
    </row>
    <row r="296" spans="2:4" x14ac:dyDescent="0.25">
      <c r="B296" s="113">
        <v>420</v>
      </c>
      <c r="C296" s="26" t="s">
        <v>37</v>
      </c>
      <c r="D296" s="27" t="s">
        <v>87</v>
      </c>
    </row>
    <row r="297" spans="2:4" x14ac:dyDescent="0.25">
      <c r="B297" s="114">
        <v>97</v>
      </c>
      <c r="C297" s="28" t="s">
        <v>69</v>
      </c>
      <c r="D297" s="29" t="s">
        <v>100</v>
      </c>
    </row>
    <row r="298" spans="2:4" x14ac:dyDescent="0.25">
      <c r="B298" s="113">
        <v>47</v>
      </c>
      <c r="C298" s="26" t="s">
        <v>108</v>
      </c>
      <c r="D298" s="27" t="s">
        <v>109</v>
      </c>
    </row>
    <row r="299" spans="2:4" x14ac:dyDescent="0.25">
      <c r="B299" s="114">
        <v>187</v>
      </c>
      <c r="C299" s="28" t="s">
        <v>40</v>
      </c>
      <c r="D299" s="29" t="s">
        <v>39</v>
      </c>
    </row>
    <row r="300" spans="2:4" x14ac:dyDescent="0.25">
      <c r="B300" s="113">
        <v>429</v>
      </c>
      <c r="C300" s="26" t="s">
        <v>42</v>
      </c>
      <c r="D300" s="27" t="s">
        <v>67</v>
      </c>
    </row>
    <row r="301" spans="2:4" x14ac:dyDescent="0.25">
      <c r="B301" s="114">
        <v>93</v>
      </c>
      <c r="C301" s="28" t="s">
        <v>60</v>
      </c>
      <c r="D301" s="29" t="s">
        <v>107</v>
      </c>
    </row>
    <row r="302" spans="2:4" x14ac:dyDescent="0.25">
      <c r="B302" s="113">
        <v>198</v>
      </c>
      <c r="C302" s="26" t="s">
        <v>108</v>
      </c>
      <c r="D302" s="27" t="s">
        <v>14</v>
      </c>
    </row>
    <row r="303" spans="2:4" x14ac:dyDescent="0.25">
      <c r="B303" s="114">
        <v>362</v>
      </c>
      <c r="C303" s="28" t="s">
        <v>37</v>
      </c>
      <c r="D303" s="29" t="s">
        <v>93</v>
      </c>
    </row>
    <row r="304" spans="2:4" x14ac:dyDescent="0.25">
      <c r="B304" s="113">
        <v>461</v>
      </c>
      <c r="C304" s="26" t="s">
        <v>35</v>
      </c>
      <c r="D304" s="27" t="s">
        <v>34</v>
      </c>
    </row>
    <row r="305" spans="2:4" x14ac:dyDescent="0.25">
      <c r="B305" s="114">
        <v>84</v>
      </c>
      <c r="C305" s="28" t="s">
        <v>53</v>
      </c>
      <c r="D305" s="29" t="s">
        <v>52</v>
      </c>
    </row>
    <row r="306" spans="2:4" x14ac:dyDescent="0.25">
      <c r="B306" s="113">
        <v>172</v>
      </c>
      <c r="C306" s="26" t="s">
        <v>35</v>
      </c>
      <c r="D306" s="27" t="s">
        <v>34</v>
      </c>
    </row>
    <row r="307" spans="2:4" x14ac:dyDescent="0.25">
      <c r="B307" s="114">
        <v>171</v>
      </c>
      <c r="C307" s="28" t="s">
        <v>60</v>
      </c>
      <c r="D307" s="29" t="s">
        <v>107</v>
      </c>
    </row>
    <row r="308" spans="2:4" x14ac:dyDescent="0.25">
      <c r="B308" s="113">
        <v>194</v>
      </c>
      <c r="C308" s="26" t="s">
        <v>76</v>
      </c>
      <c r="D308" s="27" t="s">
        <v>106</v>
      </c>
    </row>
    <row r="309" spans="2:4" x14ac:dyDescent="0.25">
      <c r="B309" s="114">
        <v>235</v>
      </c>
      <c r="C309" s="28" t="s">
        <v>37</v>
      </c>
      <c r="D309" s="29" t="s">
        <v>93</v>
      </c>
    </row>
    <row r="310" spans="2:4" x14ac:dyDescent="0.25">
      <c r="B310" s="113">
        <v>458</v>
      </c>
      <c r="C310" s="26" t="s">
        <v>40</v>
      </c>
      <c r="D310" s="27" t="s">
        <v>91</v>
      </c>
    </row>
    <row r="311" spans="2:4" x14ac:dyDescent="0.25">
      <c r="B311" s="114">
        <v>193</v>
      </c>
      <c r="C311" s="28" t="s">
        <v>76</v>
      </c>
      <c r="D311" s="29" t="s">
        <v>106</v>
      </c>
    </row>
    <row r="312" spans="2:4" x14ac:dyDescent="0.25">
      <c r="B312" s="113">
        <v>450</v>
      </c>
      <c r="C312" s="26" t="s">
        <v>37</v>
      </c>
      <c r="D312" s="27" t="s">
        <v>87</v>
      </c>
    </row>
    <row r="313" spans="2:4" x14ac:dyDescent="0.25">
      <c r="B313" s="114">
        <v>163</v>
      </c>
      <c r="C313" s="28" t="s">
        <v>76</v>
      </c>
      <c r="D313" s="29" t="s">
        <v>96</v>
      </c>
    </row>
    <row r="314" spans="2:4" x14ac:dyDescent="0.25">
      <c r="B314" s="113">
        <v>12</v>
      </c>
      <c r="C314" s="26" t="s">
        <v>40</v>
      </c>
      <c r="D314" s="27" t="s">
        <v>101</v>
      </c>
    </row>
    <row r="315" spans="2:4" x14ac:dyDescent="0.25">
      <c r="B315" s="114">
        <v>61</v>
      </c>
      <c r="C315" s="28" t="s">
        <v>46</v>
      </c>
      <c r="D315" s="29" t="s">
        <v>66</v>
      </c>
    </row>
    <row r="316" spans="2:4" x14ac:dyDescent="0.25">
      <c r="B316" s="113">
        <v>15</v>
      </c>
      <c r="C316" s="26" t="s">
        <v>29</v>
      </c>
      <c r="D316" s="27" t="s">
        <v>94</v>
      </c>
    </row>
    <row r="317" spans="2:4" x14ac:dyDescent="0.25">
      <c r="B317" s="114">
        <v>90</v>
      </c>
      <c r="C317" s="28" t="s">
        <v>53</v>
      </c>
      <c r="D317" s="29" t="s">
        <v>105</v>
      </c>
    </row>
    <row r="318" spans="2:4" x14ac:dyDescent="0.25">
      <c r="B318" s="113">
        <v>396</v>
      </c>
      <c r="C318" s="26" t="s">
        <v>44</v>
      </c>
      <c r="D318" s="27" t="s">
        <v>43</v>
      </c>
    </row>
    <row r="319" spans="2:4" x14ac:dyDescent="0.25">
      <c r="B319" s="114">
        <v>481</v>
      </c>
      <c r="C319" s="28" t="s">
        <v>72</v>
      </c>
      <c r="D319" s="29" t="s">
        <v>102</v>
      </c>
    </row>
    <row r="320" spans="2:4" x14ac:dyDescent="0.25">
      <c r="B320" s="113">
        <v>246</v>
      </c>
      <c r="C320" s="26" t="s">
        <v>50</v>
      </c>
      <c r="D320" s="27" t="s">
        <v>104</v>
      </c>
    </row>
    <row r="321" spans="2:4" x14ac:dyDescent="0.25">
      <c r="B321" s="114">
        <v>174</v>
      </c>
      <c r="C321" s="28" t="s">
        <v>60</v>
      </c>
      <c r="D321" s="29" t="s">
        <v>88</v>
      </c>
    </row>
    <row r="322" spans="2:4" x14ac:dyDescent="0.25">
      <c r="B322" s="113">
        <v>479</v>
      </c>
      <c r="C322" s="26" t="s">
        <v>31</v>
      </c>
      <c r="D322" s="27" t="s">
        <v>103</v>
      </c>
    </row>
    <row r="323" spans="2:4" x14ac:dyDescent="0.25">
      <c r="B323" s="114">
        <v>224</v>
      </c>
      <c r="C323" s="28" t="s">
        <v>72</v>
      </c>
      <c r="D323" s="29" t="s">
        <v>102</v>
      </c>
    </row>
    <row r="324" spans="2:4" x14ac:dyDescent="0.25">
      <c r="B324" s="113">
        <v>42</v>
      </c>
      <c r="C324" s="26" t="s">
        <v>90</v>
      </c>
      <c r="D324" s="27" t="s">
        <v>63</v>
      </c>
    </row>
    <row r="325" spans="2:4" x14ac:dyDescent="0.25">
      <c r="B325" s="114">
        <v>267</v>
      </c>
      <c r="C325" s="28" t="s">
        <v>31</v>
      </c>
      <c r="D325" s="29" t="s">
        <v>30</v>
      </c>
    </row>
    <row r="326" spans="2:4" x14ac:dyDescent="0.25">
      <c r="B326" s="113">
        <v>161</v>
      </c>
      <c r="C326" s="26" t="s">
        <v>44</v>
      </c>
      <c r="D326" s="27" t="s">
        <v>99</v>
      </c>
    </row>
    <row r="327" spans="2:4" x14ac:dyDescent="0.25">
      <c r="B327" s="114">
        <v>315</v>
      </c>
      <c r="C327" s="28" t="s">
        <v>46</v>
      </c>
      <c r="D327" s="29" t="s">
        <v>45</v>
      </c>
    </row>
    <row r="328" spans="2:4" x14ac:dyDescent="0.25">
      <c r="B328" s="113">
        <v>121</v>
      </c>
      <c r="C328" s="26" t="s">
        <v>72</v>
      </c>
      <c r="D328" s="27" t="s">
        <v>102</v>
      </c>
    </row>
    <row r="329" spans="2:4" x14ac:dyDescent="0.25">
      <c r="B329" s="114">
        <v>433</v>
      </c>
      <c r="C329" s="28" t="s">
        <v>55</v>
      </c>
      <c r="D329" s="29" t="s">
        <v>54</v>
      </c>
    </row>
    <row r="330" spans="2:4" x14ac:dyDescent="0.25">
      <c r="B330" s="113">
        <v>453</v>
      </c>
      <c r="C330" s="26" t="s">
        <v>40</v>
      </c>
      <c r="D330" s="27" t="s">
        <v>101</v>
      </c>
    </row>
    <row r="331" spans="2:4" x14ac:dyDescent="0.25">
      <c r="B331" s="114">
        <v>248</v>
      </c>
      <c r="C331" s="28" t="s">
        <v>48</v>
      </c>
      <c r="D331" s="29" t="s">
        <v>83</v>
      </c>
    </row>
    <row r="332" spans="2:4" x14ac:dyDescent="0.25">
      <c r="B332" s="113">
        <v>492</v>
      </c>
      <c r="C332" s="26" t="s">
        <v>55</v>
      </c>
      <c r="D332" s="27" t="s">
        <v>86</v>
      </c>
    </row>
    <row r="333" spans="2:4" x14ac:dyDescent="0.25">
      <c r="B333" s="114">
        <v>122</v>
      </c>
      <c r="C333" s="28" t="s">
        <v>35</v>
      </c>
      <c r="D333" s="29" t="s">
        <v>58</v>
      </c>
    </row>
    <row r="334" spans="2:4" x14ac:dyDescent="0.25">
      <c r="B334" s="113">
        <v>62</v>
      </c>
      <c r="C334" s="26" t="s">
        <v>55</v>
      </c>
      <c r="D334" s="27" t="s">
        <v>97</v>
      </c>
    </row>
    <row r="335" spans="2:4" x14ac:dyDescent="0.25">
      <c r="B335" s="114">
        <v>119</v>
      </c>
      <c r="C335" s="28" t="s">
        <v>69</v>
      </c>
      <c r="D335" s="29" t="s">
        <v>100</v>
      </c>
    </row>
    <row r="336" spans="2:4" x14ac:dyDescent="0.25">
      <c r="B336" s="113">
        <v>388</v>
      </c>
      <c r="C336" s="26" t="s">
        <v>55</v>
      </c>
      <c r="D336" s="27" t="s">
        <v>54</v>
      </c>
    </row>
    <row r="337" spans="2:4" x14ac:dyDescent="0.25">
      <c r="B337" s="114">
        <v>66</v>
      </c>
      <c r="C337" s="28" t="s">
        <v>53</v>
      </c>
      <c r="D337" s="29" t="s">
        <v>84</v>
      </c>
    </row>
    <row r="338" spans="2:4" x14ac:dyDescent="0.25">
      <c r="B338" s="113">
        <v>125</v>
      </c>
      <c r="C338" s="26" t="s">
        <v>90</v>
      </c>
      <c r="D338" s="27" t="s">
        <v>85</v>
      </c>
    </row>
    <row r="339" spans="2:4" x14ac:dyDescent="0.25">
      <c r="B339" s="114">
        <v>274</v>
      </c>
      <c r="C339" s="28" t="s">
        <v>44</v>
      </c>
      <c r="D339" s="29" t="s">
        <v>99</v>
      </c>
    </row>
    <row r="340" spans="2:4" x14ac:dyDescent="0.25">
      <c r="B340" s="113">
        <v>471</v>
      </c>
      <c r="C340" s="26" t="s">
        <v>31</v>
      </c>
      <c r="D340" s="27" t="s">
        <v>95</v>
      </c>
    </row>
    <row r="341" spans="2:4" x14ac:dyDescent="0.25">
      <c r="B341" s="114">
        <v>395</v>
      </c>
      <c r="C341" s="28" t="s">
        <v>76</v>
      </c>
      <c r="D341" s="29" t="s">
        <v>79</v>
      </c>
    </row>
    <row r="342" spans="2:4" x14ac:dyDescent="0.25">
      <c r="B342" s="113">
        <v>474</v>
      </c>
      <c r="C342" s="26" t="s">
        <v>44</v>
      </c>
      <c r="D342" s="27" t="s">
        <v>99</v>
      </c>
    </row>
    <row r="343" spans="2:4" x14ac:dyDescent="0.25">
      <c r="B343" s="114">
        <v>63</v>
      </c>
      <c r="C343" s="28" t="s">
        <v>55</v>
      </c>
      <c r="D343" s="29" t="s">
        <v>97</v>
      </c>
    </row>
    <row r="344" spans="2:4" x14ac:dyDescent="0.25">
      <c r="B344" s="113">
        <v>89</v>
      </c>
      <c r="C344" s="26" t="s">
        <v>48</v>
      </c>
      <c r="D344" s="27" t="s">
        <v>80</v>
      </c>
    </row>
    <row r="345" spans="2:4" x14ac:dyDescent="0.25">
      <c r="B345" s="114">
        <v>27</v>
      </c>
      <c r="C345" s="28" t="s">
        <v>40</v>
      </c>
      <c r="D345" s="29" t="s">
        <v>39</v>
      </c>
    </row>
    <row r="346" spans="2:4" x14ac:dyDescent="0.25">
      <c r="B346" s="113">
        <v>127</v>
      </c>
      <c r="C346" s="26" t="s">
        <v>31</v>
      </c>
      <c r="D346" s="27" t="s">
        <v>30</v>
      </c>
    </row>
    <row r="347" spans="2:4" x14ac:dyDescent="0.25">
      <c r="B347" s="114">
        <v>426</v>
      </c>
      <c r="C347" s="28" t="s">
        <v>69</v>
      </c>
      <c r="D347" s="29" t="s">
        <v>98</v>
      </c>
    </row>
    <row r="348" spans="2:4" x14ac:dyDescent="0.25">
      <c r="B348" s="113">
        <v>355</v>
      </c>
      <c r="C348" s="26" t="s">
        <v>53</v>
      </c>
      <c r="D348" s="27" t="s">
        <v>82</v>
      </c>
    </row>
    <row r="349" spans="2:4" x14ac:dyDescent="0.25">
      <c r="B349" s="114">
        <v>113</v>
      </c>
      <c r="C349" s="28" t="s">
        <v>33</v>
      </c>
      <c r="D349" s="29" t="s">
        <v>51</v>
      </c>
    </row>
    <row r="350" spans="2:4" x14ac:dyDescent="0.25">
      <c r="B350" s="113">
        <v>291</v>
      </c>
      <c r="C350" s="26" t="s">
        <v>55</v>
      </c>
      <c r="D350" s="27" t="s">
        <v>97</v>
      </c>
    </row>
    <row r="351" spans="2:4" x14ac:dyDescent="0.25">
      <c r="B351" s="114">
        <v>182</v>
      </c>
      <c r="C351" s="28" t="s">
        <v>76</v>
      </c>
      <c r="D351" s="29" t="s">
        <v>96</v>
      </c>
    </row>
    <row r="352" spans="2:4" x14ac:dyDescent="0.25">
      <c r="B352" s="113">
        <v>105</v>
      </c>
      <c r="C352" s="26" t="s">
        <v>35</v>
      </c>
      <c r="D352" s="27" t="s">
        <v>58</v>
      </c>
    </row>
    <row r="353" spans="2:4" x14ac:dyDescent="0.25">
      <c r="B353" s="114">
        <v>199</v>
      </c>
      <c r="C353" s="28" t="s">
        <v>40</v>
      </c>
      <c r="D353" s="29" t="s">
        <v>91</v>
      </c>
    </row>
    <row r="354" spans="2:4" x14ac:dyDescent="0.25">
      <c r="B354" s="113">
        <v>211</v>
      </c>
      <c r="C354" s="26" t="s">
        <v>31</v>
      </c>
      <c r="D354" s="27" t="s">
        <v>62</v>
      </c>
    </row>
    <row r="355" spans="2:4" x14ac:dyDescent="0.25">
      <c r="B355" s="114">
        <v>22</v>
      </c>
      <c r="C355" s="28" t="s">
        <v>48</v>
      </c>
      <c r="D355" s="29" t="s">
        <v>64</v>
      </c>
    </row>
    <row r="356" spans="2:4" x14ac:dyDescent="0.25">
      <c r="B356" s="113">
        <v>150</v>
      </c>
      <c r="C356" s="26" t="s">
        <v>55</v>
      </c>
      <c r="D356" s="27" t="s">
        <v>54</v>
      </c>
    </row>
    <row r="357" spans="2:4" x14ac:dyDescent="0.25">
      <c r="B357" s="114">
        <v>191</v>
      </c>
      <c r="C357" s="28" t="s">
        <v>57</v>
      </c>
      <c r="D357" s="29" t="s">
        <v>81</v>
      </c>
    </row>
    <row r="358" spans="2:4" x14ac:dyDescent="0.25">
      <c r="B358" s="113">
        <v>245</v>
      </c>
      <c r="C358" s="26" t="s">
        <v>29</v>
      </c>
      <c r="D358" s="27" t="s">
        <v>61</v>
      </c>
    </row>
    <row r="359" spans="2:4" x14ac:dyDescent="0.25">
      <c r="B359" s="114">
        <v>154</v>
      </c>
      <c r="C359" s="28" t="s">
        <v>31</v>
      </c>
      <c r="D359" s="29" t="s">
        <v>95</v>
      </c>
    </row>
    <row r="360" spans="2:4" x14ac:dyDescent="0.25">
      <c r="B360" s="113">
        <v>266</v>
      </c>
      <c r="C360" s="26" t="s">
        <v>55</v>
      </c>
      <c r="D360" s="27" t="s">
        <v>54</v>
      </c>
    </row>
    <row r="361" spans="2:4" x14ac:dyDescent="0.25">
      <c r="B361" s="114">
        <v>143</v>
      </c>
      <c r="C361" s="28" t="s">
        <v>29</v>
      </c>
      <c r="D361" s="29" t="s">
        <v>94</v>
      </c>
    </row>
    <row r="362" spans="2:4" x14ac:dyDescent="0.25">
      <c r="B362" s="113">
        <v>475</v>
      </c>
      <c r="C362" s="26" t="s">
        <v>37</v>
      </c>
      <c r="D362" s="27" t="s">
        <v>93</v>
      </c>
    </row>
    <row r="363" spans="2:4" x14ac:dyDescent="0.25">
      <c r="B363" s="114">
        <v>292</v>
      </c>
      <c r="C363" s="28" t="s">
        <v>57</v>
      </c>
      <c r="D363" s="29" t="s">
        <v>78</v>
      </c>
    </row>
    <row r="364" spans="2:4" x14ac:dyDescent="0.25">
      <c r="B364" s="113">
        <v>307</v>
      </c>
      <c r="C364" s="26" t="s">
        <v>50</v>
      </c>
      <c r="D364" s="27" t="s">
        <v>92</v>
      </c>
    </row>
    <row r="365" spans="2:4" x14ac:dyDescent="0.25">
      <c r="B365" s="114">
        <v>39</v>
      </c>
      <c r="C365" s="28" t="s">
        <v>50</v>
      </c>
      <c r="D365" s="29" t="s">
        <v>49</v>
      </c>
    </row>
    <row r="366" spans="2:4" x14ac:dyDescent="0.25">
      <c r="B366" s="113">
        <v>316</v>
      </c>
      <c r="C366" s="26" t="s">
        <v>40</v>
      </c>
      <c r="D366" s="27" t="s">
        <v>91</v>
      </c>
    </row>
    <row r="367" spans="2:4" x14ac:dyDescent="0.25">
      <c r="B367" s="114">
        <v>228</v>
      </c>
      <c r="C367" s="28" t="s">
        <v>90</v>
      </c>
      <c r="D367" s="29" t="s">
        <v>63</v>
      </c>
    </row>
    <row r="368" spans="2:4" x14ac:dyDescent="0.25">
      <c r="B368" s="113">
        <v>269</v>
      </c>
      <c r="C368" s="26" t="s">
        <v>29</v>
      </c>
      <c r="D368" s="27" t="s">
        <v>89</v>
      </c>
    </row>
    <row r="369" spans="2:4" x14ac:dyDescent="0.25">
      <c r="B369" s="114">
        <v>151</v>
      </c>
      <c r="C369" s="28" t="s">
        <v>44</v>
      </c>
      <c r="D369" s="29" t="s">
        <v>65</v>
      </c>
    </row>
    <row r="370" spans="2:4" x14ac:dyDescent="0.25">
      <c r="B370" s="113">
        <v>101</v>
      </c>
      <c r="C370" s="26" t="s">
        <v>60</v>
      </c>
      <c r="D370" s="27" t="s">
        <v>88</v>
      </c>
    </row>
    <row r="371" spans="2:4" x14ac:dyDescent="0.25">
      <c r="B371" s="114">
        <v>411</v>
      </c>
      <c r="C371" s="28" t="s">
        <v>37</v>
      </c>
      <c r="D371" s="29" t="s">
        <v>87</v>
      </c>
    </row>
    <row r="372" spans="2:4" x14ac:dyDescent="0.25">
      <c r="B372" s="113">
        <v>381</v>
      </c>
      <c r="C372" s="26" t="s">
        <v>55</v>
      </c>
      <c r="D372" s="27" t="s">
        <v>86</v>
      </c>
    </row>
    <row r="373" spans="2:4" x14ac:dyDescent="0.25">
      <c r="B373" s="114">
        <v>400</v>
      </c>
      <c r="C373" s="28" t="s">
        <v>44</v>
      </c>
      <c r="D373" s="29" t="s">
        <v>65</v>
      </c>
    </row>
    <row r="374" spans="2:4" x14ac:dyDescent="0.25">
      <c r="B374" s="113">
        <v>55</v>
      </c>
      <c r="C374" s="26" t="s">
        <v>42</v>
      </c>
      <c r="D374" s="27" t="s">
        <v>85</v>
      </c>
    </row>
    <row r="375" spans="2:4" x14ac:dyDescent="0.25">
      <c r="B375" s="114">
        <v>372</v>
      </c>
      <c r="C375" s="28" t="s">
        <v>53</v>
      </c>
      <c r="D375" s="29" t="s">
        <v>84</v>
      </c>
    </row>
    <row r="376" spans="2:4" x14ac:dyDescent="0.25">
      <c r="B376" s="113">
        <v>80</v>
      </c>
      <c r="C376" s="26" t="s">
        <v>48</v>
      </c>
      <c r="D376" s="27" t="s">
        <v>83</v>
      </c>
    </row>
    <row r="377" spans="2:4" x14ac:dyDescent="0.25">
      <c r="B377" s="114">
        <v>413</v>
      </c>
      <c r="C377" s="28" t="s">
        <v>53</v>
      </c>
      <c r="D377" s="29" t="s">
        <v>82</v>
      </c>
    </row>
    <row r="378" spans="2:4" x14ac:dyDescent="0.25">
      <c r="B378" s="113">
        <v>46</v>
      </c>
      <c r="C378" s="26" t="s">
        <v>46</v>
      </c>
      <c r="D378" s="27" t="s">
        <v>77</v>
      </c>
    </row>
    <row r="379" spans="2:4" x14ac:dyDescent="0.25">
      <c r="B379" s="114">
        <v>1</v>
      </c>
      <c r="C379" s="28" t="s">
        <v>42</v>
      </c>
      <c r="D379" s="29" t="s">
        <v>41</v>
      </c>
    </row>
    <row r="380" spans="2:4" x14ac:dyDescent="0.25">
      <c r="B380" s="113">
        <v>478</v>
      </c>
      <c r="C380" s="26" t="s">
        <v>48</v>
      </c>
      <c r="D380" s="27" t="s">
        <v>80</v>
      </c>
    </row>
    <row r="381" spans="2:4" x14ac:dyDescent="0.25">
      <c r="B381" s="114">
        <v>456</v>
      </c>
      <c r="C381" s="28" t="s">
        <v>57</v>
      </c>
      <c r="D381" s="29" t="s">
        <v>81</v>
      </c>
    </row>
    <row r="382" spans="2:4" x14ac:dyDescent="0.25">
      <c r="B382" s="113">
        <v>38</v>
      </c>
      <c r="C382" s="26" t="s">
        <v>48</v>
      </c>
      <c r="D382" s="27" t="s">
        <v>80</v>
      </c>
    </row>
    <row r="383" spans="2:4" x14ac:dyDescent="0.25">
      <c r="B383" s="114">
        <v>134</v>
      </c>
      <c r="C383" s="28" t="s">
        <v>55</v>
      </c>
      <c r="D383" s="29" t="s">
        <v>54</v>
      </c>
    </row>
    <row r="384" spans="2:4" x14ac:dyDescent="0.25">
      <c r="B384" s="113">
        <v>77</v>
      </c>
      <c r="C384" s="26" t="s">
        <v>40</v>
      </c>
      <c r="D384" s="27" t="s">
        <v>39</v>
      </c>
    </row>
    <row r="385" spans="2:4" x14ac:dyDescent="0.25">
      <c r="B385" s="114">
        <v>455</v>
      </c>
      <c r="C385" s="28" t="s">
        <v>76</v>
      </c>
      <c r="D385" s="29" t="s">
        <v>79</v>
      </c>
    </row>
    <row r="386" spans="2:4" x14ac:dyDescent="0.25">
      <c r="B386" s="113">
        <v>218</v>
      </c>
      <c r="C386" s="26" t="s">
        <v>57</v>
      </c>
      <c r="D386" s="27" t="s">
        <v>78</v>
      </c>
    </row>
    <row r="387" spans="2:4" x14ac:dyDescent="0.25">
      <c r="B387" s="114">
        <v>263</v>
      </c>
      <c r="C387" s="28" t="s">
        <v>46</v>
      </c>
      <c r="D387" s="29" t="s">
        <v>77</v>
      </c>
    </row>
    <row r="388" spans="2:4" x14ac:dyDescent="0.25">
      <c r="B388" s="113">
        <v>254</v>
      </c>
      <c r="C388" s="26" t="s">
        <v>76</v>
      </c>
      <c r="D388" s="27" t="s">
        <v>75</v>
      </c>
    </row>
    <row r="389" spans="2:4" x14ac:dyDescent="0.25">
      <c r="B389" s="114">
        <v>370</v>
      </c>
      <c r="C389" s="28" t="s">
        <v>33</v>
      </c>
      <c r="D389" s="29" t="s">
        <v>32</v>
      </c>
    </row>
    <row r="390" spans="2:4" x14ac:dyDescent="0.25">
      <c r="B390" s="113">
        <v>301</v>
      </c>
      <c r="C390" s="26" t="s">
        <v>35</v>
      </c>
      <c r="D390" s="27" t="s">
        <v>74</v>
      </c>
    </row>
    <row r="391" spans="2:4" x14ac:dyDescent="0.25">
      <c r="B391" s="114">
        <v>259</v>
      </c>
      <c r="C391" s="28" t="s">
        <v>46</v>
      </c>
      <c r="D391" s="29" t="s">
        <v>73</v>
      </c>
    </row>
    <row r="392" spans="2:4" x14ac:dyDescent="0.25">
      <c r="B392" s="113">
        <v>468</v>
      </c>
      <c r="C392" s="26" t="s">
        <v>46</v>
      </c>
      <c r="D392" s="27" t="s">
        <v>45</v>
      </c>
    </row>
    <row r="393" spans="2:4" x14ac:dyDescent="0.25">
      <c r="B393" s="114">
        <v>200</v>
      </c>
      <c r="C393" s="28" t="s">
        <v>72</v>
      </c>
      <c r="D393" s="29" t="s">
        <v>71</v>
      </c>
    </row>
    <row r="394" spans="2:4" x14ac:dyDescent="0.25">
      <c r="B394" s="113">
        <v>354</v>
      </c>
      <c r="C394" s="26" t="s">
        <v>60</v>
      </c>
      <c r="D394" s="27" t="s">
        <v>70</v>
      </c>
    </row>
    <row r="395" spans="2:4" x14ac:dyDescent="0.25">
      <c r="B395" s="114">
        <v>460</v>
      </c>
      <c r="C395" s="28" t="s">
        <v>53</v>
      </c>
      <c r="D395" s="29" t="s">
        <v>52</v>
      </c>
    </row>
    <row r="396" spans="2:4" x14ac:dyDescent="0.25">
      <c r="B396" s="113">
        <v>184</v>
      </c>
      <c r="C396" s="26" t="s">
        <v>48</v>
      </c>
      <c r="D396" s="27" t="s">
        <v>47</v>
      </c>
    </row>
    <row r="397" spans="2:4" x14ac:dyDescent="0.25">
      <c r="B397" s="114">
        <v>308</v>
      </c>
      <c r="C397" s="28" t="s">
        <v>48</v>
      </c>
      <c r="D397" s="29" t="s">
        <v>64</v>
      </c>
    </row>
    <row r="398" spans="2:4" x14ac:dyDescent="0.25">
      <c r="B398" s="113">
        <v>407</v>
      </c>
      <c r="C398" s="26" t="s">
        <v>48</v>
      </c>
      <c r="D398" s="27" t="s">
        <v>47</v>
      </c>
    </row>
    <row r="399" spans="2:4" x14ac:dyDescent="0.25">
      <c r="B399" s="114">
        <v>148</v>
      </c>
      <c r="C399" s="28" t="s">
        <v>33</v>
      </c>
      <c r="D399" s="29" t="s">
        <v>32</v>
      </c>
    </row>
    <row r="400" spans="2:4" x14ac:dyDescent="0.25">
      <c r="B400" s="113">
        <v>152</v>
      </c>
      <c r="C400" s="26" t="s">
        <v>69</v>
      </c>
      <c r="D400" s="27" t="s">
        <v>68</v>
      </c>
    </row>
    <row r="401" spans="2:4" x14ac:dyDescent="0.25">
      <c r="B401" s="114">
        <v>326</v>
      </c>
      <c r="C401" s="28" t="s">
        <v>42</v>
      </c>
      <c r="D401" s="29" t="s">
        <v>67</v>
      </c>
    </row>
    <row r="402" spans="2:4" x14ac:dyDescent="0.25">
      <c r="B402" s="113">
        <v>352</v>
      </c>
      <c r="C402" s="26" t="s">
        <v>46</v>
      </c>
      <c r="D402" s="27" t="s">
        <v>66</v>
      </c>
    </row>
    <row r="403" spans="2:4" x14ac:dyDescent="0.25">
      <c r="B403" s="114">
        <v>44</v>
      </c>
      <c r="C403" s="28" t="s">
        <v>44</v>
      </c>
      <c r="D403" s="29" t="s">
        <v>65</v>
      </c>
    </row>
    <row r="404" spans="2:4" x14ac:dyDescent="0.25">
      <c r="B404" s="113">
        <v>183</v>
      </c>
      <c r="C404" s="26" t="s">
        <v>48</v>
      </c>
      <c r="D404" s="27" t="s">
        <v>64</v>
      </c>
    </row>
    <row r="405" spans="2:4" x14ac:dyDescent="0.25">
      <c r="B405" s="114">
        <v>88</v>
      </c>
      <c r="C405" s="28" t="s">
        <v>42</v>
      </c>
      <c r="D405" s="29" t="s">
        <v>63</v>
      </c>
    </row>
    <row r="406" spans="2:4" x14ac:dyDescent="0.25">
      <c r="B406" s="113">
        <v>347</v>
      </c>
      <c r="C406" s="26" t="s">
        <v>40</v>
      </c>
      <c r="D406" s="27" t="s">
        <v>39</v>
      </c>
    </row>
    <row r="407" spans="2:4" x14ac:dyDescent="0.25">
      <c r="B407" s="114">
        <v>342</v>
      </c>
      <c r="C407" s="28" t="s">
        <v>31</v>
      </c>
      <c r="D407" s="29" t="s">
        <v>62</v>
      </c>
    </row>
    <row r="408" spans="2:4" x14ac:dyDescent="0.25">
      <c r="B408" s="113">
        <v>59</v>
      </c>
      <c r="C408" s="26" t="s">
        <v>29</v>
      </c>
      <c r="D408" s="27" t="s">
        <v>61</v>
      </c>
    </row>
    <row r="409" spans="2:4" x14ac:dyDescent="0.25">
      <c r="B409" s="114">
        <v>16</v>
      </c>
      <c r="C409" s="28" t="s">
        <v>50</v>
      </c>
      <c r="D409" s="29" t="s">
        <v>49</v>
      </c>
    </row>
    <row r="410" spans="2:4" x14ac:dyDescent="0.25">
      <c r="B410" s="113">
        <v>220</v>
      </c>
      <c r="C410" s="26" t="s">
        <v>60</v>
      </c>
      <c r="D410" s="27" t="s">
        <v>59</v>
      </c>
    </row>
    <row r="411" spans="2:4" x14ac:dyDescent="0.25">
      <c r="B411" s="114">
        <v>439</v>
      </c>
      <c r="C411" s="28" t="s">
        <v>33</v>
      </c>
      <c r="D411" s="29" t="s">
        <v>51</v>
      </c>
    </row>
    <row r="412" spans="2:4" x14ac:dyDescent="0.25">
      <c r="B412" s="113">
        <v>437</v>
      </c>
      <c r="C412" s="26" t="s">
        <v>60</v>
      </c>
      <c r="D412" s="27" t="s">
        <v>59</v>
      </c>
    </row>
    <row r="413" spans="2:4" x14ac:dyDescent="0.25">
      <c r="B413" s="114">
        <v>73</v>
      </c>
      <c r="C413" s="28" t="s">
        <v>37</v>
      </c>
      <c r="D413" s="29" t="s">
        <v>36</v>
      </c>
    </row>
    <row r="414" spans="2:4" x14ac:dyDescent="0.25">
      <c r="B414" s="113">
        <v>208</v>
      </c>
      <c r="C414" s="26" t="s">
        <v>48</v>
      </c>
      <c r="D414" s="27" t="s">
        <v>47</v>
      </c>
    </row>
    <row r="415" spans="2:4" x14ac:dyDescent="0.25">
      <c r="B415" s="114">
        <v>6</v>
      </c>
      <c r="C415" s="28" t="s">
        <v>35</v>
      </c>
      <c r="D415" s="29" t="s">
        <v>58</v>
      </c>
    </row>
    <row r="416" spans="2:4" x14ac:dyDescent="0.25">
      <c r="B416" s="113">
        <v>318</v>
      </c>
      <c r="C416" s="26" t="s">
        <v>44</v>
      </c>
      <c r="D416" s="27" t="s">
        <v>43</v>
      </c>
    </row>
    <row r="417" spans="2:4" x14ac:dyDescent="0.25">
      <c r="B417" s="114">
        <v>327</v>
      </c>
      <c r="C417" s="28" t="s">
        <v>57</v>
      </c>
      <c r="D417" s="29" t="s">
        <v>56</v>
      </c>
    </row>
    <row r="418" spans="2:4" x14ac:dyDescent="0.25">
      <c r="B418" s="113">
        <v>416</v>
      </c>
      <c r="C418" s="26" t="s">
        <v>55</v>
      </c>
      <c r="D418" s="27" t="s">
        <v>54</v>
      </c>
    </row>
    <row r="419" spans="2:4" x14ac:dyDescent="0.25">
      <c r="B419" s="114">
        <v>374</v>
      </c>
      <c r="C419" s="28" t="s">
        <v>53</v>
      </c>
      <c r="D419" s="29" t="s">
        <v>52</v>
      </c>
    </row>
    <row r="420" spans="2:4" x14ac:dyDescent="0.25">
      <c r="B420" s="113">
        <v>289</v>
      </c>
      <c r="C420" s="26" t="s">
        <v>33</v>
      </c>
      <c r="D420" s="27" t="s">
        <v>51</v>
      </c>
    </row>
    <row r="421" spans="2:4" x14ac:dyDescent="0.25">
      <c r="B421" s="114">
        <v>173</v>
      </c>
      <c r="C421" s="28" t="s">
        <v>33</v>
      </c>
      <c r="D421" s="29" t="s">
        <v>32</v>
      </c>
    </row>
    <row r="422" spans="2:4" x14ac:dyDescent="0.25">
      <c r="B422" s="113">
        <v>114</v>
      </c>
      <c r="C422" s="26" t="s">
        <v>50</v>
      </c>
      <c r="D422" s="27" t="s">
        <v>49</v>
      </c>
    </row>
    <row r="423" spans="2:4" x14ac:dyDescent="0.25">
      <c r="B423" s="114">
        <v>170</v>
      </c>
      <c r="C423" s="28" t="s">
        <v>48</v>
      </c>
      <c r="D423" s="29" t="s">
        <v>47</v>
      </c>
    </row>
    <row r="424" spans="2:4" x14ac:dyDescent="0.25">
      <c r="B424" s="113">
        <v>9</v>
      </c>
      <c r="C424" s="26" t="s">
        <v>46</v>
      </c>
      <c r="D424" s="27" t="s">
        <v>45</v>
      </c>
    </row>
    <row r="425" spans="2:4" x14ac:dyDescent="0.25">
      <c r="B425" s="114">
        <v>302</v>
      </c>
      <c r="C425" s="28" t="s">
        <v>44</v>
      </c>
      <c r="D425" s="29" t="s">
        <v>43</v>
      </c>
    </row>
    <row r="426" spans="2:4" x14ac:dyDescent="0.25">
      <c r="B426" s="113">
        <v>48</v>
      </c>
      <c r="C426" s="26" t="s">
        <v>35</v>
      </c>
      <c r="D426" s="27" t="s">
        <v>38</v>
      </c>
    </row>
    <row r="427" spans="2:4" x14ac:dyDescent="0.25">
      <c r="B427" s="114">
        <v>3</v>
      </c>
      <c r="C427" s="28" t="s">
        <v>42</v>
      </c>
      <c r="D427" s="29" t="s">
        <v>41</v>
      </c>
    </row>
    <row r="428" spans="2:4" x14ac:dyDescent="0.25">
      <c r="B428" s="113">
        <v>168</v>
      </c>
      <c r="C428" s="26" t="s">
        <v>42</v>
      </c>
      <c r="D428" s="27" t="s">
        <v>41</v>
      </c>
    </row>
    <row r="429" spans="2:4" x14ac:dyDescent="0.25">
      <c r="B429" s="114">
        <v>13</v>
      </c>
      <c r="C429" s="28" t="s">
        <v>40</v>
      </c>
      <c r="D429" s="29" t="s">
        <v>39</v>
      </c>
    </row>
    <row r="430" spans="2:4" x14ac:dyDescent="0.25">
      <c r="B430" s="113">
        <v>141</v>
      </c>
      <c r="C430" s="26" t="s">
        <v>35</v>
      </c>
      <c r="D430" s="27" t="s">
        <v>38</v>
      </c>
    </row>
    <row r="431" spans="2:4" x14ac:dyDescent="0.25">
      <c r="B431" s="114">
        <v>120</v>
      </c>
      <c r="C431" s="28" t="s">
        <v>37</v>
      </c>
      <c r="D431" s="29" t="s">
        <v>36</v>
      </c>
    </row>
    <row r="432" spans="2:4" x14ac:dyDescent="0.25">
      <c r="B432" s="113">
        <v>418</v>
      </c>
      <c r="C432" s="26" t="s">
        <v>35</v>
      </c>
      <c r="D432" s="27" t="s">
        <v>34</v>
      </c>
    </row>
    <row r="433" spans="2:4" x14ac:dyDescent="0.25">
      <c r="B433" s="114">
        <v>294</v>
      </c>
      <c r="C433" s="28" t="s">
        <v>33</v>
      </c>
      <c r="D433" s="29" t="s">
        <v>32</v>
      </c>
    </row>
    <row r="434" spans="2:4" x14ac:dyDescent="0.25">
      <c r="B434" s="113">
        <v>175</v>
      </c>
      <c r="C434" s="26" t="s">
        <v>31</v>
      </c>
      <c r="D434" s="27" t="s">
        <v>30</v>
      </c>
    </row>
    <row r="435" spans="2:4" x14ac:dyDescent="0.25">
      <c r="B435" s="115">
        <v>469</v>
      </c>
      <c r="C435" s="30" t="s">
        <v>29</v>
      </c>
      <c r="D435" s="31" t="s">
        <v>28</v>
      </c>
    </row>
  </sheetData>
  <conditionalFormatting sqref="B3:D4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B20F-DFBB-4904-9AC9-6D3210EB1A33}">
  <dimension ref="A3:O50"/>
  <sheetViews>
    <sheetView zoomScale="87" zoomScaleNormal="87" workbookViewId="0">
      <selection activeCell="B4" sqref="B4:B10"/>
    </sheetView>
  </sheetViews>
  <sheetFormatPr defaultRowHeight="15" x14ac:dyDescent="0.25"/>
  <cols>
    <col min="1" max="1" width="17.85546875" bestFit="1" customWidth="1"/>
    <col min="2" max="2" width="30.7109375" bestFit="1" customWidth="1"/>
  </cols>
  <sheetData>
    <row r="3" spans="1:2" x14ac:dyDescent="0.25">
      <c r="A3" s="49" t="s">
        <v>1006</v>
      </c>
      <c r="B3" s="49" t="s">
        <v>1034</v>
      </c>
    </row>
    <row r="4" spans="1:2" x14ac:dyDescent="0.25">
      <c r="A4" s="17" t="s">
        <v>137</v>
      </c>
      <c r="B4" s="107">
        <v>145</v>
      </c>
    </row>
    <row r="5" spans="1:2" x14ac:dyDescent="0.25">
      <c r="A5" s="17" t="s">
        <v>132</v>
      </c>
      <c r="B5" s="107">
        <v>85</v>
      </c>
    </row>
    <row r="6" spans="1:2" x14ac:dyDescent="0.25">
      <c r="A6" s="17" t="s">
        <v>128</v>
      </c>
      <c r="B6" s="107">
        <v>77</v>
      </c>
    </row>
    <row r="7" spans="1:2" x14ac:dyDescent="0.25">
      <c r="A7" s="17" t="s">
        <v>130</v>
      </c>
      <c r="B7" s="107">
        <v>74</v>
      </c>
    </row>
    <row r="8" spans="1:2" x14ac:dyDescent="0.25">
      <c r="A8" s="17" t="s">
        <v>134</v>
      </c>
      <c r="B8" s="107">
        <v>51</v>
      </c>
    </row>
    <row r="9" spans="1:2" x14ac:dyDescent="0.25">
      <c r="A9" s="17" t="s">
        <v>1033</v>
      </c>
      <c r="B9" s="107">
        <v>2</v>
      </c>
    </row>
    <row r="10" spans="1:2" x14ac:dyDescent="0.25">
      <c r="A10" s="17" t="s">
        <v>1007</v>
      </c>
      <c r="B10" s="107">
        <v>434</v>
      </c>
    </row>
    <row r="34" spans="3:15" ht="30.75" x14ac:dyDescent="0.45">
      <c r="C34" s="159" t="s">
        <v>1250</v>
      </c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</row>
    <row r="36" spans="3:15" ht="23.25" x14ac:dyDescent="0.35">
      <c r="C36" s="160" t="s">
        <v>1251</v>
      </c>
      <c r="D36" s="160"/>
      <c r="E36" s="160"/>
      <c r="F36" s="160"/>
      <c r="G36" s="160"/>
      <c r="H36" s="160"/>
      <c r="I36" s="160"/>
      <c r="J36" s="160"/>
      <c r="K36" s="160"/>
      <c r="L36" s="160"/>
    </row>
    <row r="38" spans="3:15" ht="26.25" x14ac:dyDescent="0.4">
      <c r="C38" s="124" t="s">
        <v>1252</v>
      </c>
      <c r="D38" s="124"/>
      <c r="E38" s="124"/>
      <c r="F38" s="124"/>
      <c r="G38" s="124"/>
      <c r="H38" s="124"/>
      <c r="I38" s="124"/>
      <c r="J38" s="124"/>
    </row>
    <row r="39" spans="3:15" ht="20.25" x14ac:dyDescent="0.3">
      <c r="C39" s="64" t="s">
        <v>1253</v>
      </c>
      <c r="D39" s="64"/>
      <c r="E39" s="64"/>
      <c r="F39" s="64"/>
      <c r="G39" s="64"/>
      <c r="H39" s="64"/>
      <c r="I39" s="64"/>
      <c r="J39" s="64"/>
      <c r="K39" s="64"/>
      <c r="L39" s="64"/>
      <c r="M39" s="64"/>
    </row>
    <row r="40" spans="3:15" ht="20.25" x14ac:dyDescent="0.3">
      <c r="C40" s="64" t="s">
        <v>1254</v>
      </c>
      <c r="D40" s="64"/>
      <c r="E40" s="64"/>
      <c r="F40" s="64"/>
      <c r="G40" s="64"/>
      <c r="H40" s="64"/>
      <c r="I40" s="64"/>
      <c r="J40" s="64"/>
      <c r="K40" s="64"/>
      <c r="L40" s="64"/>
      <c r="M40" s="64"/>
    </row>
    <row r="41" spans="3:15" ht="20.25" x14ac:dyDescent="0.3">
      <c r="C41" s="64" t="s">
        <v>1255</v>
      </c>
      <c r="D41" s="64"/>
      <c r="E41" s="64"/>
      <c r="F41" s="64"/>
      <c r="G41" s="64"/>
      <c r="H41" s="64"/>
      <c r="I41" s="64"/>
      <c r="J41" s="64"/>
      <c r="K41" s="64"/>
      <c r="L41" s="64"/>
      <c r="M41" s="64"/>
    </row>
    <row r="42" spans="3:15" ht="20.25" x14ac:dyDescent="0.3"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</row>
    <row r="43" spans="3:15" ht="26.25" x14ac:dyDescent="0.4">
      <c r="C43" s="124" t="s">
        <v>1256</v>
      </c>
      <c r="D43" s="124"/>
      <c r="E43" s="124"/>
      <c r="F43" s="124"/>
      <c r="G43" s="124"/>
      <c r="H43" s="124"/>
      <c r="I43" s="124"/>
      <c r="J43" s="124"/>
      <c r="K43" s="124"/>
      <c r="L43" s="124"/>
    </row>
    <row r="44" spans="3:15" ht="20.25" x14ac:dyDescent="0.3">
      <c r="C44" s="64" t="s">
        <v>1257</v>
      </c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</row>
    <row r="45" spans="3:15" ht="20.25" x14ac:dyDescent="0.3">
      <c r="C45" s="64" t="s">
        <v>1258</v>
      </c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</row>
    <row r="46" spans="3:15" ht="20.25" x14ac:dyDescent="0.3">
      <c r="C46" s="64" t="s">
        <v>1259</v>
      </c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</row>
    <row r="48" spans="3:15" ht="26.25" x14ac:dyDescent="0.4">
      <c r="C48" s="124" t="s">
        <v>1260</v>
      </c>
      <c r="D48" s="124"/>
      <c r="E48" s="124"/>
    </row>
    <row r="49" spans="3:15" ht="20.25" x14ac:dyDescent="0.3">
      <c r="C49" s="64" t="s">
        <v>1261</v>
      </c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</row>
    <row r="50" spans="3:15" ht="20.25" x14ac:dyDescent="0.3">
      <c r="C50" s="64" t="s">
        <v>1262</v>
      </c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</row>
  </sheetData>
  <mergeCells count="5">
    <mergeCell ref="C43:L43"/>
    <mergeCell ref="C48:E48"/>
    <mergeCell ref="C34:N34"/>
    <mergeCell ref="C36:L36"/>
    <mergeCell ref="C38:J38"/>
  </mergeCells>
  <conditionalFormatting sqref="A3:B3 A4:A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CEB3-2BA8-4AC5-8464-A3B126A6F677}">
  <dimension ref="A3:S438"/>
  <sheetViews>
    <sheetView zoomScale="96" zoomScaleNormal="96" workbookViewId="0">
      <selection activeCell="C19" sqref="C19"/>
    </sheetView>
  </sheetViews>
  <sheetFormatPr defaultRowHeight="15" x14ac:dyDescent="0.25"/>
  <cols>
    <col min="1" max="1" width="17.85546875" bestFit="1" customWidth="1"/>
    <col min="2" max="2" width="26" bestFit="1" customWidth="1"/>
  </cols>
  <sheetData>
    <row r="3" spans="1:2" x14ac:dyDescent="0.25">
      <c r="A3" s="15" t="s">
        <v>1006</v>
      </c>
      <c r="B3" t="s">
        <v>1279</v>
      </c>
    </row>
    <row r="4" spans="1:2" x14ac:dyDescent="0.25">
      <c r="A4" s="68">
        <v>19.100000000000001</v>
      </c>
      <c r="B4" s="67">
        <v>427</v>
      </c>
    </row>
    <row r="5" spans="1:2" x14ac:dyDescent="0.25">
      <c r="A5" s="68">
        <v>19.133333333333333</v>
      </c>
      <c r="B5" s="67">
        <v>94</v>
      </c>
    </row>
    <row r="6" spans="1:2" x14ac:dyDescent="0.25">
      <c r="A6" s="68">
        <v>19.166666666666668</v>
      </c>
      <c r="B6" s="67">
        <v>20</v>
      </c>
    </row>
    <row r="7" spans="1:2" x14ac:dyDescent="0.25">
      <c r="A7" s="68">
        <v>19.2</v>
      </c>
      <c r="B7" s="67">
        <v>95</v>
      </c>
    </row>
    <row r="8" spans="1:2" x14ac:dyDescent="0.25">
      <c r="A8" s="68">
        <v>19.233333333333334</v>
      </c>
      <c r="B8" s="67">
        <v>200</v>
      </c>
    </row>
    <row r="9" spans="1:2" x14ac:dyDescent="0.25">
      <c r="A9" s="68">
        <v>19.266666666666666</v>
      </c>
      <c r="B9" s="67">
        <v>93</v>
      </c>
    </row>
    <row r="10" spans="1:2" x14ac:dyDescent="0.25">
      <c r="A10" s="68">
        <v>19.3</v>
      </c>
      <c r="B10" s="67">
        <v>469</v>
      </c>
    </row>
    <row r="11" spans="1:2" x14ac:dyDescent="0.25">
      <c r="A11" s="68">
        <v>19.333333333333332</v>
      </c>
      <c r="B11" s="67">
        <v>347</v>
      </c>
    </row>
    <row r="12" spans="1:2" x14ac:dyDescent="0.25">
      <c r="A12" s="68">
        <v>19.366666666666667</v>
      </c>
      <c r="B12" s="67">
        <v>499</v>
      </c>
    </row>
    <row r="13" spans="1:2" x14ac:dyDescent="0.25">
      <c r="A13" s="68">
        <v>19.399999999999999</v>
      </c>
      <c r="B13" s="67">
        <v>212</v>
      </c>
    </row>
    <row r="14" spans="1:2" x14ac:dyDescent="0.25">
      <c r="A14" s="68">
        <v>19.433333333333334</v>
      </c>
      <c r="B14" s="67">
        <v>433</v>
      </c>
    </row>
    <row r="15" spans="1:2" x14ac:dyDescent="0.25">
      <c r="A15" s="68">
        <v>19.466666666666665</v>
      </c>
      <c r="B15" s="67">
        <v>282</v>
      </c>
    </row>
    <row r="16" spans="1:2" x14ac:dyDescent="0.25">
      <c r="A16" s="68">
        <v>19.5</v>
      </c>
      <c r="B16" s="67">
        <v>400</v>
      </c>
    </row>
    <row r="17" spans="1:2" x14ac:dyDescent="0.25">
      <c r="A17" s="68">
        <v>19.533333333333335</v>
      </c>
      <c r="B17" s="67">
        <v>6</v>
      </c>
    </row>
    <row r="18" spans="1:2" x14ac:dyDescent="0.25">
      <c r="A18" s="68">
        <v>19.566666666666666</v>
      </c>
      <c r="B18" s="67">
        <v>488</v>
      </c>
    </row>
    <row r="19" spans="1:2" x14ac:dyDescent="0.25">
      <c r="A19" s="68">
        <v>19.600000000000001</v>
      </c>
      <c r="B19" s="67">
        <v>430</v>
      </c>
    </row>
    <row r="20" spans="1:2" x14ac:dyDescent="0.25">
      <c r="A20" s="68">
        <v>19.633333333333333</v>
      </c>
      <c r="B20" s="67">
        <v>155</v>
      </c>
    </row>
    <row r="21" spans="1:2" x14ac:dyDescent="0.25">
      <c r="A21" s="68">
        <v>19.666666666666668</v>
      </c>
      <c r="B21" s="67">
        <v>492</v>
      </c>
    </row>
    <row r="22" spans="1:2" x14ac:dyDescent="0.25">
      <c r="A22" s="68">
        <v>19.7</v>
      </c>
      <c r="B22" s="67">
        <v>491</v>
      </c>
    </row>
    <row r="23" spans="1:2" x14ac:dyDescent="0.25">
      <c r="A23" s="68">
        <v>19.733333333333334</v>
      </c>
      <c r="B23" s="67">
        <v>417</v>
      </c>
    </row>
    <row r="24" spans="1:2" x14ac:dyDescent="0.25">
      <c r="A24" s="68">
        <v>19.766666666666666</v>
      </c>
      <c r="B24" s="67">
        <v>26</v>
      </c>
    </row>
    <row r="25" spans="1:2" x14ac:dyDescent="0.25">
      <c r="A25" s="68">
        <v>19.8</v>
      </c>
      <c r="B25" s="67">
        <v>48</v>
      </c>
    </row>
    <row r="26" spans="1:2" x14ac:dyDescent="0.25">
      <c r="A26" s="68">
        <v>19.833333333333332</v>
      </c>
      <c r="B26" s="67">
        <v>482</v>
      </c>
    </row>
    <row r="27" spans="1:2" x14ac:dyDescent="0.25">
      <c r="A27" s="68">
        <v>19.866666666666667</v>
      </c>
      <c r="B27" s="67">
        <v>473</v>
      </c>
    </row>
    <row r="28" spans="1:2" x14ac:dyDescent="0.25">
      <c r="A28" s="68">
        <v>19.899999999999999</v>
      </c>
      <c r="B28" s="67">
        <v>91</v>
      </c>
    </row>
    <row r="29" spans="1:2" x14ac:dyDescent="0.25">
      <c r="A29" s="68">
        <v>19.933333333333334</v>
      </c>
      <c r="B29" s="67">
        <v>443</v>
      </c>
    </row>
    <row r="30" spans="1:2" x14ac:dyDescent="0.25">
      <c r="A30" s="68">
        <v>19.966666666666665</v>
      </c>
      <c r="B30" s="67">
        <v>108</v>
      </c>
    </row>
    <row r="31" spans="1:2" x14ac:dyDescent="0.25">
      <c r="A31" s="68">
        <v>20</v>
      </c>
      <c r="B31" s="67">
        <v>368</v>
      </c>
    </row>
    <row r="32" spans="1:2" x14ac:dyDescent="0.25">
      <c r="A32" s="68">
        <v>20.033333333333335</v>
      </c>
      <c r="B32" s="67">
        <v>299</v>
      </c>
    </row>
    <row r="33" spans="1:19" x14ac:dyDescent="0.25">
      <c r="A33" s="68">
        <v>20.066666666666666</v>
      </c>
      <c r="B33" s="67">
        <v>486</v>
      </c>
    </row>
    <row r="34" spans="1:19" x14ac:dyDescent="0.25">
      <c r="A34" s="68">
        <v>20.100000000000001</v>
      </c>
      <c r="B34" s="67">
        <v>343</v>
      </c>
    </row>
    <row r="35" spans="1:19" ht="23.25" x14ac:dyDescent="0.25">
      <c r="A35" s="68">
        <v>20.133333333333333</v>
      </c>
      <c r="B35" s="67">
        <v>208</v>
      </c>
      <c r="D35" s="161" t="s">
        <v>1038</v>
      </c>
      <c r="E35" s="162"/>
      <c r="F35" s="162"/>
      <c r="G35" s="162"/>
    </row>
    <row r="36" spans="1:19" ht="20.25" x14ac:dyDescent="0.3">
      <c r="A36" s="68">
        <v>20.166666666666668</v>
      </c>
      <c r="B36" s="67">
        <v>445</v>
      </c>
      <c r="D36" s="70" t="s">
        <v>1280</v>
      </c>
      <c r="E36" s="69"/>
    </row>
    <row r="37" spans="1:19" ht="20.25" x14ac:dyDescent="0.3">
      <c r="A37" s="68">
        <v>20.2</v>
      </c>
      <c r="B37" s="67">
        <v>338</v>
      </c>
      <c r="D37" s="70" t="s">
        <v>1281</v>
      </c>
      <c r="E37" s="69"/>
      <c r="F37" s="69"/>
    </row>
    <row r="38" spans="1:19" ht="20.25" x14ac:dyDescent="0.3">
      <c r="A38" s="68">
        <v>20.233333333333334</v>
      </c>
      <c r="B38" s="67">
        <v>146</v>
      </c>
      <c r="D38" s="70" t="s">
        <v>1282</v>
      </c>
    </row>
    <row r="39" spans="1:19" ht="20.25" customHeight="1" x14ac:dyDescent="0.25">
      <c r="A39" s="68">
        <v>20.266666666666666</v>
      </c>
      <c r="B39" s="67">
        <v>404</v>
      </c>
      <c r="D39" s="163" t="s">
        <v>1283</v>
      </c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</row>
    <row r="40" spans="1:19" ht="26.25" x14ac:dyDescent="0.4">
      <c r="A40" s="68">
        <v>20.3</v>
      </c>
      <c r="B40" s="67">
        <v>99</v>
      </c>
      <c r="D40" s="124" t="s">
        <v>1284</v>
      </c>
      <c r="E40" s="124"/>
      <c r="F40" s="124"/>
      <c r="G40" s="124"/>
      <c r="H40" s="124"/>
      <c r="I40" s="124"/>
    </row>
    <row r="41" spans="1:19" ht="20.25" x14ac:dyDescent="0.3">
      <c r="A41" s="68">
        <v>20.333333333333332</v>
      </c>
      <c r="B41" s="67">
        <v>264</v>
      </c>
      <c r="D41" s="74" t="s">
        <v>1285</v>
      </c>
      <c r="E41" s="74"/>
      <c r="F41" s="74"/>
      <c r="G41" s="74"/>
      <c r="H41" s="74"/>
      <c r="I41" s="74"/>
      <c r="J41" s="74"/>
    </row>
    <row r="42" spans="1:19" ht="20.25" x14ac:dyDescent="0.3">
      <c r="A42" s="68">
        <v>20.366666666666667</v>
      </c>
      <c r="B42" s="67">
        <v>262</v>
      </c>
      <c r="D42" s="74" t="s">
        <v>1286</v>
      </c>
      <c r="E42" s="74"/>
      <c r="F42" s="74"/>
      <c r="G42" s="74"/>
      <c r="H42" s="74"/>
      <c r="I42" s="74"/>
      <c r="J42" s="74"/>
    </row>
    <row r="43" spans="1:19" ht="23.25" x14ac:dyDescent="0.35">
      <c r="A43" s="68">
        <v>20.399999999999999</v>
      </c>
      <c r="B43" s="67">
        <v>435</v>
      </c>
      <c r="D43" s="151" t="s">
        <v>1287</v>
      </c>
      <c r="E43" s="151"/>
      <c r="F43" s="151"/>
      <c r="G43" s="72"/>
      <c r="H43" s="72"/>
      <c r="I43" s="72"/>
    </row>
    <row r="44" spans="1:19" ht="20.25" x14ac:dyDescent="0.3">
      <c r="A44" s="68">
        <v>20.433333333333334</v>
      </c>
      <c r="B44" s="67">
        <v>3</v>
      </c>
      <c r="D44" s="74" t="s">
        <v>1288</v>
      </c>
      <c r="E44" s="74"/>
      <c r="F44" s="74"/>
      <c r="G44" s="76"/>
      <c r="H44" s="74"/>
      <c r="I44" s="74"/>
      <c r="J44" s="74"/>
      <c r="K44" s="74"/>
    </row>
    <row r="45" spans="1:19" ht="20.25" x14ac:dyDescent="0.3">
      <c r="A45" s="68">
        <v>20.466666666666665</v>
      </c>
      <c r="B45" s="67">
        <v>248</v>
      </c>
      <c r="D45" s="74" t="s">
        <v>1289</v>
      </c>
      <c r="E45" s="74"/>
      <c r="F45" s="74"/>
      <c r="G45" s="74"/>
      <c r="H45" s="74"/>
      <c r="I45" s="74"/>
      <c r="J45" s="74"/>
      <c r="K45" s="74"/>
    </row>
    <row r="46" spans="1:19" ht="20.25" x14ac:dyDescent="0.3">
      <c r="A46" s="68">
        <v>20.5</v>
      </c>
      <c r="B46" s="67">
        <v>394</v>
      </c>
      <c r="D46" s="74" t="s">
        <v>1290</v>
      </c>
      <c r="E46" s="74"/>
      <c r="F46" s="74"/>
      <c r="G46" s="74"/>
      <c r="H46" s="74"/>
      <c r="I46" s="74"/>
      <c r="J46" s="74"/>
      <c r="K46" s="74"/>
    </row>
    <row r="47" spans="1:19" ht="23.25" x14ac:dyDescent="0.35">
      <c r="A47" s="68">
        <v>20.533333333333335</v>
      </c>
      <c r="B47" s="67">
        <v>260</v>
      </c>
      <c r="D47" s="151" t="s">
        <v>1291</v>
      </c>
      <c r="E47" s="151"/>
      <c r="F47" s="151"/>
      <c r="G47" s="151"/>
      <c r="H47" s="151"/>
      <c r="I47" s="151"/>
    </row>
    <row r="48" spans="1:19" ht="20.25" x14ac:dyDescent="0.3">
      <c r="A48" s="68">
        <v>20.566666666666666</v>
      </c>
      <c r="B48" s="67">
        <v>105</v>
      </c>
      <c r="D48" s="74" t="s">
        <v>1292</v>
      </c>
      <c r="E48" s="74"/>
      <c r="F48" s="74"/>
      <c r="G48" s="74"/>
      <c r="H48" s="74"/>
      <c r="I48" s="74"/>
      <c r="J48" s="74"/>
      <c r="K48" s="74"/>
    </row>
    <row r="49" spans="1:12" ht="20.25" x14ac:dyDescent="0.3">
      <c r="A49" s="68">
        <v>20.6</v>
      </c>
      <c r="B49" s="67">
        <v>238</v>
      </c>
      <c r="D49" s="74" t="s">
        <v>1293</v>
      </c>
      <c r="E49" s="74"/>
      <c r="F49" s="74"/>
      <c r="G49" s="74"/>
      <c r="H49" s="74"/>
      <c r="I49" s="74"/>
      <c r="J49" s="74"/>
      <c r="K49" s="74"/>
    </row>
    <row r="50" spans="1:12" ht="26.25" x14ac:dyDescent="0.4">
      <c r="A50" s="68">
        <v>20.633333333333333</v>
      </c>
      <c r="B50" s="67">
        <v>63</v>
      </c>
      <c r="D50" s="124" t="s">
        <v>1294</v>
      </c>
      <c r="E50" s="124"/>
      <c r="F50" s="124"/>
      <c r="G50" s="124"/>
      <c r="H50" s="124"/>
      <c r="I50" s="124"/>
    </row>
    <row r="51" spans="1:12" ht="20.25" x14ac:dyDescent="0.3">
      <c r="A51" s="68">
        <v>20.666666666666668</v>
      </c>
      <c r="B51" s="67">
        <v>188</v>
      </c>
      <c r="D51" s="74" t="s">
        <v>1295</v>
      </c>
      <c r="E51" s="74"/>
      <c r="F51" s="74"/>
      <c r="G51" s="74"/>
      <c r="H51" s="74"/>
      <c r="I51" s="74"/>
      <c r="J51" s="74"/>
      <c r="K51" s="74"/>
      <c r="L51" s="74"/>
    </row>
    <row r="52" spans="1:12" x14ac:dyDescent="0.25">
      <c r="A52" s="68">
        <v>20.7</v>
      </c>
      <c r="B52" s="67">
        <v>360</v>
      </c>
    </row>
    <row r="53" spans="1:12" x14ac:dyDescent="0.25">
      <c r="A53" s="68">
        <v>20.733333333333334</v>
      </c>
      <c r="B53" s="67">
        <v>22</v>
      </c>
    </row>
    <row r="54" spans="1:12" x14ac:dyDescent="0.25">
      <c r="A54" s="68">
        <v>20.766666666666666</v>
      </c>
      <c r="B54" s="67">
        <v>36</v>
      </c>
    </row>
    <row r="55" spans="1:12" x14ac:dyDescent="0.25">
      <c r="A55" s="68">
        <v>20.8</v>
      </c>
      <c r="B55" s="67">
        <v>196</v>
      </c>
    </row>
    <row r="56" spans="1:12" x14ac:dyDescent="0.25">
      <c r="A56" s="68">
        <v>20.833333333333332</v>
      </c>
      <c r="B56" s="67">
        <v>331</v>
      </c>
    </row>
    <row r="57" spans="1:12" x14ac:dyDescent="0.25">
      <c r="A57" s="68">
        <v>20.866666666666667</v>
      </c>
      <c r="B57" s="67">
        <v>218</v>
      </c>
    </row>
    <row r="58" spans="1:12" x14ac:dyDescent="0.25">
      <c r="A58" s="68">
        <v>20.9</v>
      </c>
      <c r="B58" s="67">
        <v>442</v>
      </c>
    </row>
    <row r="59" spans="1:12" x14ac:dyDescent="0.25">
      <c r="A59" s="68">
        <v>20.933333333333334</v>
      </c>
      <c r="B59" s="67">
        <v>123</v>
      </c>
    </row>
    <row r="60" spans="1:12" x14ac:dyDescent="0.25">
      <c r="A60" s="68">
        <v>20.966666666666665</v>
      </c>
      <c r="B60" s="67">
        <v>470</v>
      </c>
    </row>
    <row r="61" spans="1:12" x14ac:dyDescent="0.25">
      <c r="A61" s="68">
        <v>21</v>
      </c>
      <c r="B61" s="67">
        <v>418</v>
      </c>
    </row>
    <row r="62" spans="1:12" x14ac:dyDescent="0.25">
      <c r="A62" s="68">
        <v>21.033333333333335</v>
      </c>
      <c r="B62" s="67">
        <v>291</v>
      </c>
    </row>
    <row r="63" spans="1:12" x14ac:dyDescent="0.25">
      <c r="A63" s="68">
        <v>21.066666666666666</v>
      </c>
      <c r="B63" s="67">
        <v>8</v>
      </c>
    </row>
    <row r="64" spans="1:12" x14ac:dyDescent="0.25">
      <c r="A64" s="68">
        <v>21.1</v>
      </c>
      <c r="B64" s="67">
        <v>352</v>
      </c>
    </row>
    <row r="65" spans="1:2" x14ac:dyDescent="0.25">
      <c r="A65" s="68">
        <v>21.133333333333333</v>
      </c>
      <c r="B65" s="67">
        <v>83</v>
      </c>
    </row>
    <row r="66" spans="1:2" x14ac:dyDescent="0.25">
      <c r="A66" s="68">
        <v>21.166666666666668</v>
      </c>
      <c r="B66" s="67">
        <v>494</v>
      </c>
    </row>
    <row r="67" spans="1:2" x14ac:dyDescent="0.25">
      <c r="A67" s="68">
        <v>21.2</v>
      </c>
      <c r="B67" s="67">
        <v>7</v>
      </c>
    </row>
    <row r="68" spans="1:2" x14ac:dyDescent="0.25">
      <c r="A68" s="68">
        <v>21.233333333333334</v>
      </c>
      <c r="B68" s="67">
        <v>33</v>
      </c>
    </row>
    <row r="69" spans="1:2" x14ac:dyDescent="0.25">
      <c r="A69" s="68">
        <v>21.266666666666666</v>
      </c>
      <c r="B69" s="67">
        <v>345</v>
      </c>
    </row>
    <row r="70" spans="1:2" x14ac:dyDescent="0.25">
      <c r="A70" s="68">
        <v>21.3</v>
      </c>
      <c r="B70" s="67">
        <v>70</v>
      </c>
    </row>
    <row r="71" spans="1:2" x14ac:dyDescent="0.25">
      <c r="A71" s="68">
        <v>21.333333333333332</v>
      </c>
      <c r="B71" s="67">
        <v>79</v>
      </c>
    </row>
    <row r="72" spans="1:2" x14ac:dyDescent="0.25">
      <c r="A72" s="68">
        <v>21.366666666666667</v>
      </c>
      <c r="B72" s="67">
        <v>242</v>
      </c>
    </row>
    <row r="73" spans="1:2" x14ac:dyDescent="0.25">
      <c r="A73" s="68">
        <v>21.4</v>
      </c>
      <c r="B73" s="67">
        <v>45</v>
      </c>
    </row>
    <row r="74" spans="1:2" x14ac:dyDescent="0.25">
      <c r="A74" s="68">
        <v>21.433333333333334</v>
      </c>
      <c r="B74" s="67">
        <v>243</v>
      </c>
    </row>
    <row r="75" spans="1:2" x14ac:dyDescent="0.25">
      <c r="A75" s="68">
        <v>21.466666666666665</v>
      </c>
      <c r="B75" s="67">
        <v>197</v>
      </c>
    </row>
    <row r="76" spans="1:2" x14ac:dyDescent="0.25">
      <c r="A76" s="68">
        <v>21.5</v>
      </c>
      <c r="B76" s="67">
        <v>50</v>
      </c>
    </row>
    <row r="77" spans="1:2" x14ac:dyDescent="0.25">
      <c r="A77" s="68">
        <v>21.533333333333335</v>
      </c>
      <c r="B77" s="67">
        <v>460</v>
      </c>
    </row>
    <row r="78" spans="1:2" x14ac:dyDescent="0.25">
      <c r="A78" s="68">
        <v>21.566666666666666</v>
      </c>
      <c r="B78" s="67">
        <v>403</v>
      </c>
    </row>
    <row r="79" spans="1:2" x14ac:dyDescent="0.25">
      <c r="A79" s="68">
        <v>21.6</v>
      </c>
      <c r="B79" s="67">
        <v>237</v>
      </c>
    </row>
    <row r="80" spans="1:2" x14ac:dyDescent="0.25">
      <c r="A80" s="68">
        <v>21.633333333333333</v>
      </c>
      <c r="B80" s="67">
        <v>498</v>
      </c>
    </row>
    <row r="81" spans="1:2" x14ac:dyDescent="0.25">
      <c r="A81" s="68">
        <v>21.666666666666668</v>
      </c>
      <c r="B81" s="67">
        <v>201</v>
      </c>
    </row>
    <row r="82" spans="1:2" x14ac:dyDescent="0.25">
      <c r="A82" s="68">
        <v>21.7</v>
      </c>
      <c r="B82" s="67">
        <v>379</v>
      </c>
    </row>
    <row r="83" spans="1:2" x14ac:dyDescent="0.25">
      <c r="A83" s="68">
        <v>21.733333333333334</v>
      </c>
      <c r="B83" s="67">
        <v>401</v>
      </c>
    </row>
    <row r="84" spans="1:2" x14ac:dyDescent="0.25">
      <c r="A84" s="68">
        <v>21.766666666666666</v>
      </c>
      <c r="B84" s="67">
        <v>485</v>
      </c>
    </row>
    <row r="85" spans="1:2" x14ac:dyDescent="0.25">
      <c r="A85" s="68">
        <v>21.8</v>
      </c>
      <c r="B85" s="67">
        <v>173</v>
      </c>
    </row>
    <row r="86" spans="1:2" x14ac:dyDescent="0.25">
      <c r="A86" s="68">
        <v>21.833333333333332</v>
      </c>
      <c r="B86" s="67">
        <v>320</v>
      </c>
    </row>
    <row r="87" spans="1:2" x14ac:dyDescent="0.25">
      <c r="A87" s="68">
        <v>21.866666666666667</v>
      </c>
      <c r="B87" s="67">
        <v>163</v>
      </c>
    </row>
    <row r="88" spans="1:2" x14ac:dyDescent="0.25">
      <c r="A88" s="68">
        <v>21.9</v>
      </c>
      <c r="B88" s="67">
        <v>447</v>
      </c>
    </row>
    <row r="89" spans="1:2" x14ac:dyDescent="0.25">
      <c r="A89" s="68">
        <v>21.933333333333334</v>
      </c>
      <c r="B89" s="67">
        <v>199</v>
      </c>
    </row>
    <row r="90" spans="1:2" x14ac:dyDescent="0.25">
      <c r="A90" s="68">
        <v>21.966666666666665</v>
      </c>
      <c r="B90" s="67">
        <v>122</v>
      </c>
    </row>
    <row r="91" spans="1:2" x14ac:dyDescent="0.25">
      <c r="A91" s="68">
        <v>22</v>
      </c>
      <c r="B91" s="67">
        <v>466</v>
      </c>
    </row>
    <row r="92" spans="1:2" x14ac:dyDescent="0.25">
      <c r="A92" s="68">
        <v>22.033333333333335</v>
      </c>
      <c r="B92" s="67">
        <v>245</v>
      </c>
    </row>
    <row r="93" spans="1:2" x14ac:dyDescent="0.25">
      <c r="A93" s="68">
        <v>22.066666666666666</v>
      </c>
      <c r="B93" s="67">
        <v>40</v>
      </c>
    </row>
    <row r="94" spans="1:2" x14ac:dyDescent="0.25">
      <c r="A94" s="68">
        <v>22.1</v>
      </c>
      <c r="B94" s="67">
        <v>351</v>
      </c>
    </row>
    <row r="95" spans="1:2" x14ac:dyDescent="0.25">
      <c r="A95" s="68">
        <v>22.133333333333333</v>
      </c>
      <c r="B95" s="67">
        <v>348</v>
      </c>
    </row>
    <row r="96" spans="1:2" x14ac:dyDescent="0.25">
      <c r="A96" s="68">
        <v>22.166666666666668</v>
      </c>
      <c r="B96" s="67">
        <v>409</v>
      </c>
    </row>
    <row r="97" spans="1:2" x14ac:dyDescent="0.25">
      <c r="A97" s="68">
        <v>22.2</v>
      </c>
      <c r="B97" s="67">
        <v>214</v>
      </c>
    </row>
    <row r="98" spans="1:2" x14ac:dyDescent="0.25">
      <c r="A98" s="68">
        <v>22.233333333333334</v>
      </c>
      <c r="B98" s="67">
        <v>165</v>
      </c>
    </row>
    <row r="99" spans="1:2" x14ac:dyDescent="0.25">
      <c r="A99" s="68">
        <v>22.266666666666666</v>
      </c>
      <c r="B99" s="67">
        <v>272</v>
      </c>
    </row>
    <row r="100" spans="1:2" x14ac:dyDescent="0.25">
      <c r="A100" s="68">
        <v>22.3</v>
      </c>
      <c r="B100" s="67">
        <v>340</v>
      </c>
    </row>
    <row r="101" spans="1:2" x14ac:dyDescent="0.25">
      <c r="A101" s="68">
        <v>22.333333333333332</v>
      </c>
      <c r="B101" s="67">
        <v>54</v>
      </c>
    </row>
    <row r="102" spans="1:2" x14ac:dyDescent="0.25">
      <c r="A102" s="68">
        <v>22.366666666666667</v>
      </c>
      <c r="B102" s="67">
        <v>300</v>
      </c>
    </row>
    <row r="103" spans="1:2" x14ac:dyDescent="0.25">
      <c r="A103" s="68">
        <v>22.4</v>
      </c>
      <c r="B103" s="67">
        <v>133</v>
      </c>
    </row>
    <row r="104" spans="1:2" x14ac:dyDescent="0.25">
      <c r="A104" s="68">
        <v>22.433333333333334</v>
      </c>
      <c r="B104" s="67">
        <v>444</v>
      </c>
    </row>
    <row r="105" spans="1:2" x14ac:dyDescent="0.25">
      <c r="A105" s="68">
        <v>22.466666666666665</v>
      </c>
      <c r="B105" s="67">
        <v>271</v>
      </c>
    </row>
    <row r="106" spans="1:2" x14ac:dyDescent="0.25">
      <c r="A106" s="68">
        <v>22.5</v>
      </c>
      <c r="B106" s="67">
        <v>279</v>
      </c>
    </row>
    <row r="107" spans="1:2" x14ac:dyDescent="0.25">
      <c r="A107" s="68">
        <v>22.533333333333335</v>
      </c>
      <c r="B107" s="67">
        <v>135</v>
      </c>
    </row>
    <row r="108" spans="1:2" x14ac:dyDescent="0.25">
      <c r="A108" s="68">
        <v>22.566666666666666</v>
      </c>
      <c r="B108" s="67">
        <v>143</v>
      </c>
    </row>
    <row r="109" spans="1:2" x14ac:dyDescent="0.25">
      <c r="A109" s="68">
        <v>22.6</v>
      </c>
      <c r="B109" s="67">
        <v>53</v>
      </c>
    </row>
    <row r="110" spans="1:2" x14ac:dyDescent="0.25">
      <c r="A110" s="68">
        <v>22.633333333333333</v>
      </c>
      <c r="B110" s="67">
        <v>27</v>
      </c>
    </row>
    <row r="111" spans="1:2" x14ac:dyDescent="0.25">
      <c r="A111" s="68">
        <v>22.666666666666668</v>
      </c>
      <c r="B111" s="67">
        <v>294</v>
      </c>
    </row>
    <row r="112" spans="1:2" x14ac:dyDescent="0.25">
      <c r="A112" s="68">
        <v>22.7</v>
      </c>
      <c r="B112" s="67">
        <v>336</v>
      </c>
    </row>
    <row r="113" spans="1:2" x14ac:dyDescent="0.25">
      <c r="A113" s="68">
        <v>22.733333333333334</v>
      </c>
      <c r="B113" s="67">
        <v>213</v>
      </c>
    </row>
    <row r="114" spans="1:2" x14ac:dyDescent="0.25">
      <c r="A114" s="68">
        <v>22.766666666666666</v>
      </c>
      <c r="B114" s="67">
        <v>125</v>
      </c>
    </row>
    <row r="115" spans="1:2" x14ac:dyDescent="0.25">
      <c r="A115" s="68">
        <v>22.8</v>
      </c>
      <c r="B115" s="67">
        <v>67</v>
      </c>
    </row>
    <row r="116" spans="1:2" x14ac:dyDescent="0.25">
      <c r="A116" s="68">
        <v>22.833333333333332</v>
      </c>
      <c r="B116" s="67">
        <v>210</v>
      </c>
    </row>
    <row r="117" spans="1:2" x14ac:dyDescent="0.25">
      <c r="A117" s="68">
        <v>22.866666666666667</v>
      </c>
      <c r="B117" s="67">
        <v>206</v>
      </c>
    </row>
    <row r="118" spans="1:2" x14ac:dyDescent="0.25">
      <c r="A118" s="68">
        <v>22.9</v>
      </c>
      <c r="B118" s="67">
        <v>220</v>
      </c>
    </row>
    <row r="119" spans="1:2" x14ac:dyDescent="0.25">
      <c r="A119" s="68">
        <v>22.933333333333334</v>
      </c>
      <c r="B119" s="67">
        <v>441</v>
      </c>
    </row>
    <row r="120" spans="1:2" x14ac:dyDescent="0.25">
      <c r="A120" s="68">
        <v>22.966666666666665</v>
      </c>
      <c r="B120" s="67">
        <v>127</v>
      </c>
    </row>
    <row r="121" spans="1:2" x14ac:dyDescent="0.25">
      <c r="A121" s="68">
        <v>23</v>
      </c>
      <c r="B121" s="67">
        <v>17</v>
      </c>
    </row>
    <row r="122" spans="1:2" x14ac:dyDescent="0.25">
      <c r="A122" s="68">
        <v>23.033333333333335</v>
      </c>
      <c r="B122" s="67">
        <v>80</v>
      </c>
    </row>
    <row r="123" spans="1:2" x14ac:dyDescent="0.25">
      <c r="A123" s="68">
        <v>23.066666666666666</v>
      </c>
      <c r="B123" s="67">
        <v>370</v>
      </c>
    </row>
    <row r="124" spans="1:2" x14ac:dyDescent="0.25">
      <c r="A124" s="68">
        <v>23.1</v>
      </c>
      <c r="B124" s="67">
        <v>15</v>
      </c>
    </row>
    <row r="125" spans="1:2" x14ac:dyDescent="0.25">
      <c r="A125" s="68">
        <v>23.133333333333333</v>
      </c>
      <c r="B125" s="67">
        <v>215</v>
      </c>
    </row>
    <row r="126" spans="1:2" x14ac:dyDescent="0.25">
      <c r="A126" s="68">
        <v>23.166666666666668</v>
      </c>
      <c r="B126" s="67">
        <v>465</v>
      </c>
    </row>
    <row r="127" spans="1:2" x14ac:dyDescent="0.25">
      <c r="A127" s="68">
        <v>23.2</v>
      </c>
      <c r="B127" s="67">
        <v>438</v>
      </c>
    </row>
    <row r="128" spans="1:2" x14ac:dyDescent="0.25">
      <c r="A128" s="68">
        <v>23.233333333333334</v>
      </c>
      <c r="B128" s="67">
        <v>428</v>
      </c>
    </row>
    <row r="129" spans="1:2" x14ac:dyDescent="0.25">
      <c r="A129" s="68">
        <v>23.266666666666666</v>
      </c>
      <c r="B129" s="67">
        <v>151</v>
      </c>
    </row>
    <row r="130" spans="1:2" x14ac:dyDescent="0.25">
      <c r="A130" s="68">
        <v>23.3</v>
      </c>
      <c r="B130" s="67">
        <v>225</v>
      </c>
    </row>
    <row r="131" spans="1:2" x14ac:dyDescent="0.25">
      <c r="A131" s="68">
        <v>23.333333333333332</v>
      </c>
      <c r="B131" s="67">
        <v>182</v>
      </c>
    </row>
    <row r="132" spans="1:2" x14ac:dyDescent="0.25">
      <c r="A132" s="68">
        <v>23.366666666666667</v>
      </c>
      <c r="B132" s="67">
        <v>141</v>
      </c>
    </row>
    <row r="133" spans="1:2" x14ac:dyDescent="0.25">
      <c r="A133" s="68">
        <v>23.4</v>
      </c>
      <c r="B133" s="67">
        <v>468</v>
      </c>
    </row>
    <row r="134" spans="1:2" x14ac:dyDescent="0.25">
      <c r="A134" s="68">
        <v>23.433333333333334</v>
      </c>
      <c r="B134" s="67">
        <v>23</v>
      </c>
    </row>
    <row r="135" spans="1:2" x14ac:dyDescent="0.25">
      <c r="A135" s="68">
        <v>23.466666666666665</v>
      </c>
      <c r="B135" s="67">
        <v>402</v>
      </c>
    </row>
    <row r="136" spans="1:2" x14ac:dyDescent="0.25">
      <c r="A136" s="68">
        <v>23.5</v>
      </c>
      <c r="B136" s="67">
        <v>326</v>
      </c>
    </row>
    <row r="137" spans="1:2" x14ac:dyDescent="0.25">
      <c r="A137" s="68">
        <v>23.533333333333335</v>
      </c>
      <c r="B137" s="67">
        <v>43</v>
      </c>
    </row>
    <row r="138" spans="1:2" x14ac:dyDescent="0.25">
      <c r="A138" s="68">
        <v>23.566666666666666</v>
      </c>
      <c r="B138" s="67">
        <v>425</v>
      </c>
    </row>
    <row r="139" spans="1:2" x14ac:dyDescent="0.25">
      <c r="A139" s="68">
        <v>23.6</v>
      </c>
      <c r="B139" s="67">
        <v>102</v>
      </c>
    </row>
    <row r="140" spans="1:2" x14ac:dyDescent="0.25">
      <c r="A140" s="68">
        <v>23.633333333333333</v>
      </c>
      <c r="B140" s="67">
        <v>217</v>
      </c>
    </row>
    <row r="141" spans="1:2" x14ac:dyDescent="0.25">
      <c r="A141" s="68">
        <v>23.666666666666668</v>
      </c>
      <c r="B141" s="67">
        <v>158</v>
      </c>
    </row>
    <row r="142" spans="1:2" x14ac:dyDescent="0.25">
      <c r="A142" s="68">
        <v>23.7</v>
      </c>
      <c r="B142" s="67">
        <v>138</v>
      </c>
    </row>
    <row r="143" spans="1:2" x14ac:dyDescent="0.25">
      <c r="A143" s="68">
        <v>23.733333333333334</v>
      </c>
      <c r="B143" s="67">
        <v>367</v>
      </c>
    </row>
    <row r="144" spans="1:2" x14ac:dyDescent="0.25">
      <c r="A144" s="68">
        <v>23.766666666666666</v>
      </c>
      <c r="B144" s="67">
        <v>383</v>
      </c>
    </row>
    <row r="145" spans="1:2" x14ac:dyDescent="0.25">
      <c r="A145" s="68">
        <v>23.8</v>
      </c>
      <c r="B145" s="67">
        <v>306</v>
      </c>
    </row>
    <row r="146" spans="1:2" x14ac:dyDescent="0.25">
      <c r="A146" s="68">
        <v>23.833333333333332</v>
      </c>
      <c r="B146" s="67">
        <v>31</v>
      </c>
    </row>
    <row r="147" spans="1:2" x14ac:dyDescent="0.25">
      <c r="A147" s="68">
        <v>23.866666666666667</v>
      </c>
      <c r="B147" s="67">
        <v>103</v>
      </c>
    </row>
    <row r="148" spans="1:2" x14ac:dyDescent="0.25">
      <c r="A148" s="68">
        <v>23.9</v>
      </c>
      <c r="B148" s="67">
        <v>309</v>
      </c>
    </row>
    <row r="149" spans="1:2" x14ac:dyDescent="0.25">
      <c r="A149" s="68">
        <v>23.933333333333334</v>
      </c>
      <c r="B149" s="67">
        <v>257</v>
      </c>
    </row>
    <row r="150" spans="1:2" x14ac:dyDescent="0.25">
      <c r="A150" s="68">
        <v>23.966666666666665</v>
      </c>
      <c r="B150" s="67">
        <v>124</v>
      </c>
    </row>
    <row r="151" spans="1:2" x14ac:dyDescent="0.25">
      <c r="A151" s="68">
        <v>24</v>
      </c>
      <c r="B151" s="67">
        <v>101</v>
      </c>
    </row>
    <row r="152" spans="1:2" x14ac:dyDescent="0.25">
      <c r="A152" s="68">
        <v>24.033333333333335</v>
      </c>
      <c r="B152" s="67">
        <v>263</v>
      </c>
    </row>
    <row r="153" spans="1:2" x14ac:dyDescent="0.25">
      <c r="A153" s="68">
        <v>24.066666666666666</v>
      </c>
      <c r="B153" s="67">
        <v>209</v>
      </c>
    </row>
    <row r="154" spans="1:2" x14ac:dyDescent="0.25">
      <c r="A154" s="68">
        <v>24.1</v>
      </c>
      <c r="B154" s="67">
        <v>148</v>
      </c>
    </row>
    <row r="155" spans="1:2" x14ac:dyDescent="0.25">
      <c r="A155" s="68">
        <v>24.133333333333333</v>
      </c>
      <c r="B155" s="67">
        <v>221</v>
      </c>
    </row>
    <row r="156" spans="1:2" x14ac:dyDescent="0.25">
      <c r="A156" s="68">
        <v>24.166666666666668</v>
      </c>
      <c r="B156" s="67">
        <v>432</v>
      </c>
    </row>
    <row r="157" spans="1:2" x14ac:dyDescent="0.25">
      <c r="A157" s="68">
        <v>24.2</v>
      </c>
      <c r="B157" s="67">
        <v>372</v>
      </c>
    </row>
    <row r="158" spans="1:2" x14ac:dyDescent="0.25">
      <c r="A158" s="68">
        <v>24.233333333333334</v>
      </c>
      <c r="B158" s="67">
        <v>232</v>
      </c>
    </row>
    <row r="159" spans="1:2" x14ac:dyDescent="0.25">
      <c r="A159" s="68">
        <v>24.266666666666666</v>
      </c>
      <c r="B159" s="67">
        <v>219</v>
      </c>
    </row>
    <row r="160" spans="1:2" x14ac:dyDescent="0.25">
      <c r="A160" s="68">
        <v>24.3</v>
      </c>
      <c r="B160" s="67">
        <v>254</v>
      </c>
    </row>
    <row r="161" spans="1:2" x14ac:dyDescent="0.25">
      <c r="A161" s="68">
        <v>24.333333333333332</v>
      </c>
      <c r="B161" s="67">
        <v>69</v>
      </c>
    </row>
    <row r="162" spans="1:2" x14ac:dyDescent="0.25">
      <c r="A162" s="68">
        <v>24.366666666666667</v>
      </c>
      <c r="B162" s="67">
        <v>233</v>
      </c>
    </row>
    <row r="163" spans="1:2" x14ac:dyDescent="0.25">
      <c r="A163" s="68">
        <v>24.4</v>
      </c>
      <c r="B163" s="67">
        <v>375</v>
      </c>
    </row>
    <row r="164" spans="1:2" x14ac:dyDescent="0.25">
      <c r="A164" s="68">
        <v>24.433333333333334</v>
      </c>
      <c r="B164" s="67">
        <v>476</v>
      </c>
    </row>
    <row r="165" spans="1:2" x14ac:dyDescent="0.25">
      <c r="A165" s="68">
        <v>24.466666666666665</v>
      </c>
      <c r="B165" s="67">
        <v>314</v>
      </c>
    </row>
    <row r="166" spans="1:2" x14ac:dyDescent="0.25">
      <c r="A166" s="68">
        <v>24.5</v>
      </c>
      <c r="B166" s="67">
        <v>185</v>
      </c>
    </row>
    <row r="167" spans="1:2" x14ac:dyDescent="0.25">
      <c r="A167" s="68">
        <v>24.533333333333335</v>
      </c>
      <c r="B167" s="67">
        <v>323</v>
      </c>
    </row>
    <row r="168" spans="1:2" x14ac:dyDescent="0.25">
      <c r="A168" s="68">
        <v>24.566666666666666</v>
      </c>
      <c r="B168" s="67">
        <v>152</v>
      </c>
    </row>
    <row r="169" spans="1:2" x14ac:dyDescent="0.25">
      <c r="A169" s="68">
        <v>24.6</v>
      </c>
      <c r="B169" s="67">
        <v>357</v>
      </c>
    </row>
    <row r="170" spans="1:2" x14ac:dyDescent="0.25">
      <c r="A170" s="68">
        <v>24.633333333333333</v>
      </c>
      <c r="B170" s="67">
        <v>205</v>
      </c>
    </row>
    <row r="171" spans="1:2" x14ac:dyDescent="0.25">
      <c r="A171" s="68">
        <v>24.666666666666668</v>
      </c>
      <c r="B171" s="67">
        <v>246</v>
      </c>
    </row>
    <row r="172" spans="1:2" x14ac:dyDescent="0.25">
      <c r="A172" s="68">
        <v>24.7</v>
      </c>
      <c r="B172" s="67">
        <v>278</v>
      </c>
    </row>
    <row r="173" spans="1:2" x14ac:dyDescent="0.25">
      <c r="A173" s="68">
        <v>24.733333333333334</v>
      </c>
      <c r="B173" s="67">
        <v>461</v>
      </c>
    </row>
    <row r="174" spans="1:2" x14ac:dyDescent="0.25">
      <c r="A174" s="68">
        <v>24.766666666666666</v>
      </c>
      <c r="B174" s="67">
        <v>285</v>
      </c>
    </row>
    <row r="175" spans="1:2" x14ac:dyDescent="0.25">
      <c r="A175" s="68">
        <v>24.8</v>
      </c>
      <c r="B175" s="67">
        <v>304</v>
      </c>
    </row>
    <row r="176" spans="1:2" x14ac:dyDescent="0.25">
      <c r="A176" s="68">
        <v>24.833333333333332</v>
      </c>
      <c r="B176" s="67">
        <v>19</v>
      </c>
    </row>
    <row r="177" spans="1:2" x14ac:dyDescent="0.25">
      <c r="A177" s="68">
        <v>24.866666666666667</v>
      </c>
      <c r="B177" s="67">
        <v>129</v>
      </c>
    </row>
    <row r="178" spans="1:2" x14ac:dyDescent="0.25">
      <c r="A178" s="68">
        <v>24.9</v>
      </c>
      <c r="B178" s="67">
        <v>88</v>
      </c>
    </row>
    <row r="179" spans="1:2" x14ac:dyDescent="0.25">
      <c r="A179" s="68">
        <v>24.933333333333334</v>
      </c>
      <c r="B179" s="67">
        <v>18</v>
      </c>
    </row>
    <row r="180" spans="1:2" x14ac:dyDescent="0.25">
      <c r="A180" s="68">
        <v>24.966666666666665</v>
      </c>
      <c r="B180" s="67">
        <v>38</v>
      </c>
    </row>
    <row r="181" spans="1:2" x14ac:dyDescent="0.25">
      <c r="A181" s="68">
        <v>25</v>
      </c>
      <c r="B181" s="67">
        <v>72</v>
      </c>
    </row>
    <row r="182" spans="1:2" x14ac:dyDescent="0.25">
      <c r="A182" s="68">
        <v>25.033333333333335</v>
      </c>
      <c r="B182" s="67">
        <v>174</v>
      </c>
    </row>
    <row r="183" spans="1:2" x14ac:dyDescent="0.25">
      <c r="A183" s="68">
        <v>25.066666666666666</v>
      </c>
      <c r="B183" s="67">
        <v>10</v>
      </c>
    </row>
    <row r="184" spans="1:2" x14ac:dyDescent="0.25">
      <c r="A184" s="68">
        <v>25.1</v>
      </c>
      <c r="B184" s="67">
        <v>56</v>
      </c>
    </row>
    <row r="185" spans="1:2" x14ac:dyDescent="0.25">
      <c r="A185" s="68">
        <v>25.133333333333333</v>
      </c>
      <c r="B185" s="67">
        <v>406</v>
      </c>
    </row>
    <row r="186" spans="1:2" x14ac:dyDescent="0.25">
      <c r="A186" s="68">
        <v>25.166666666666668</v>
      </c>
      <c r="B186" s="67">
        <v>479</v>
      </c>
    </row>
    <row r="187" spans="1:2" x14ac:dyDescent="0.25">
      <c r="A187" s="68">
        <v>25.2</v>
      </c>
      <c r="B187" s="67">
        <v>57</v>
      </c>
    </row>
    <row r="188" spans="1:2" x14ac:dyDescent="0.25">
      <c r="A188" s="68">
        <v>25.233333333333334</v>
      </c>
      <c r="B188" s="67">
        <v>157</v>
      </c>
    </row>
    <row r="189" spans="1:2" x14ac:dyDescent="0.25">
      <c r="A189" s="68">
        <v>25.266666666666666</v>
      </c>
      <c r="B189" s="67">
        <v>81</v>
      </c>
    </row>
    <row r="190" spans="1:2" x14ac:dyDescent="0.25">
      <c r="A190" s="68">
        <v>25.3</v>
      </c>
      <c r="B190" s="67">
        <v>84</v>
      </c>
    </row>
    <row r="191" spans="1:2" x14ac:dyDescent="0.25">
      <c r="A191" s="68">
        <v>25.333333333333332</v>
      </c>
      <c r="B191" s="67">
        <v>76</v>
      </c>
    </row>
    <row r="192" spans="1:2" x14ac:dyDescent="0.25">
      <c r="A192" s="68">
        <v>25.366666666666667</v>
      </c>
      <c r="B192" s="67">
        <v>144</v>
      </c>
    </row>
    <row r="193" spans="1:2" x14ac:dyDescent="0.25">
      <c r="A193" s="68">
        <v>25.4</v>
      </c>
      <c r="B193" s="67">
        <v>307</v>
      </c>
    </row>
    <row r="194" spans="1:2" x14ac:dyDescent="0.25">
      <c r="A194" s="68">
        <v>25.433333333333334</v>
      </c>
      <c r="B194" s="67">
        <v>261</v>
      </c>
    </row>
    <row r="195" spans="1:2" x14ac:dyDescent="0.25">
      <c r="A195" s="68">
        <v>25.466666666666665</v>
      </c>
      <c r="B195" s="67">
        <v>66</v>
      </c>
    </row>
    <row r="196" spans="1:2" x14ac:dyDescent="0.25">
      <c r="A196" s="68">
        <v>25.5</v>
      </c>
      <c r="B196" s="67">
        <v>78</v>
      </c>
    </row>
    <row r="197" spans="1:2" x14ac:dyDescent="0.25">
      <c r="A197" s="68">
        <v>25.533333333333335</v>
      </c>
      <c r="B197" s="67">
        <v>369</v>
      </c>
    </row>
    <row r="198" spans="1:2" x14ac:dyDescent="0.25">
      <c r="A198" s="68">
        <v>25.566666666666666</v>
      </c>
      <c r="B198" s="67">
        <v>109</v>
      </c>
    </row>
    <row r="199" spans="1:2" x14ac:dyDescent="0.25">
      <c r="A199" s="68">
        <v>25.6</v>
      </c>
      <c r="B199" s="67">
        <v>104</v>
      </c>
    </row>
    <row r="200" spans="1:2" x14ac:dyDescent="0.25">
      <c r="A200" s="68">
        <v>25.633333333333333</v>
      </c>
      <c r="B200" s="67">
        <v>277</v>
      </c>
    </row>
    <row r="201" spans="1:2" x14ac:dyDescent="0.25">
      <c r="A201" s="68">
        <v>25.666666666666668</v>
      </c>
      <c r="B201" s="67">
        <v>355</v>
      </c>
    </row>
    <row r="202" spans="1:2" x14ac:dyDescent="0.25">
      <c r="A202" s="68">
        <v>25.7</v>
      </c>
      <c r="B202" s="67">
        <v>391</v>
      </c>
    </row>
    <row r="203" spans="1:2" x14ac:dyDescent="0.25">
      <c r="A203" s="68">
        <v>25.733333333333334</v>
      </c>
      <c r="B203" s="67">
        <v>265</v>
      </c>
    </row>
    <row r="204" spans="1:2" x14ac:dyDescent="0.25">
      <c r="A204" s="68">
        <v>25.766666666666666</v>
      </c>
      <c r="B204" s="67">
        <v>231</v>
      </c>
    </row>
    <row r="205" spans="1:2" x14ac:dyDescent="0.25">
      <c r="A205" s="68">
        <v>25.8</v>
      </c>
      <c r="B205" s="67">
        <v>187</v>
      </c>
    </row>
    <row r="206" spans="1:2" x14ac:dyDescent="0.25">
      <c r="A206" s="68">
        <v>25.833333333333332</v>
      </c>
      <c r="B206" s="67">
        <v>117</v>
      </c>
    </row>
    <row r="207" spans="1:2" x14ac:dyDescent="0.25">
      <c r="A207" s="68">
        <v>25.866666666666667</v>
      </c>
      <c r="B207" s="67">
        <v>446</v>
      </c>
    </row>
    <row r="208" spans="1:2" x14ac:dyDescent="0.25">
      <c r="A208" s="68">
        <v>25.9</v>
      </c>
      <c r="B208" s="67">
        <v>58</v>
      </c>
    </row>
    <row r="209" spans="1:2" x14ac:dyDescent="0.25">
      <c r="A209" s="68">
        <v>25.933333333333334</v>
      </c>
      <c r="B209" s="67">
        <v>191</v>
      </c>
    </row>
    <row r="210" spans="1:2" x14ac:dyDescent="0.25">
      <c r="A210" s="68">
        <v>25.966666666666665</v>
      </c>
      <c r="B210" s="67">
        <v>497</v>
      </c>
    </row>
    <row r="211" spans="1:2" x14ac:dyDescent="0.25">
      <c r="A211" s="68">
        <v>26</v>
      </c>
      <c r="B211" s="67">
        <v>297</v>
      </c>
    </row>
    <row r="212" spans="1:2" x14ac:dyDescent="0.25">
      <c r="A212" s="68">
        <v>26.033333333333335</v>
      </c>
      <c r="B212" s="67">
        <v>29</v>
      </c>
    </row>
    <row r="213" spans="1:2" x14ac:dyDescent="0.25">
      <c r="A213" s="68">
        <v>26.066666666666666</v>
      </c>
      <c r="B213" s="67">
        <v>296</v>
      </c>
    </row>
    <row r="214" spans="1:2" x14ac:dyDescent="0.25">
      <c r="A214" s="68">
        <v>26.1</v>
      </c>
      <c r="B214" s="67">
        <v>226</v>
      </c>
    </row>
    <row r="215" spans="1:2" x14ac:dyDescent="0.25">
      <c r="A215" s="68">
        <v>26.133333333333333</v>
      </c>
      <c r="B215" s="67">
        <v>98</v>
      </c>
    </row>
    <row r="216" spans="1:2" x14ac:dyDescent="0.25">
      <c r="A216" s="68">
        <v>26.166666666666668</v>
      </c>
      <c r="B216" s="67">
        <v>1</v>
      </c>
    </row>
    <row r="217" spans="1:2" x14ac:dyDescent="0.25">
      <c r="A217" s="68">
        <v>26.2</v>
      </c>
      <c r="B217" s="67">
        <v>292</v>
      </c>
    </row>
    <row r="218" spans="1:2" x14ac:dyDescent="0.25">
      <c r="A218" s="68">
        <v>26.233333333333334</v>
      </c>
      <c r="B218" s="67">
        <v>120</v>
      </c>
    </row>
    <row r="219" spans="1:2" x14ac:dyDescent="0.25">
      <c r="A219" s="68">
        <v>26.266666666666666</v>
      </c>
      <c r="B219" s="67">
        <v>453</v>
      </c>
    </row>
    <row r="220" spans="1:2" x14ac:dyDescent="0.25">
      <c r="A220" s="68">
        <v>26.3</v>
      </c>
      <c r="B220" s="67">
        <v>13</v>
      </c>
    </row>
    <row r="221" spans="1:2" x14ac:dyDescent="0.25">
      <c r="A221" s="68">
        <v>26.333333333333332</v>
      </c>
      <c r="B221" s="67">
        <v>290</v>
      </c>
    </row>
    <row r="222" spans="1:2" x14ac:dyDescent="0.25">
      <c r="A222" s="68">
        <v>26.366666666666667</v>
      </c>
      <c r="B222" s="67">
        <v>319</v>
      </c>
    </row>
    <row r="223" spans="1:2" x14ac:dyDescent="0.25">
      <c r="A223" s="68">
        <v>26.4</v>
      </c>
      <c r="B223" s="67">
        <v>86</v>
      </c>
    </row>
    <row r="224" spans="1:2" x14ac:dyDescent="0.25">
      <c r="A224" s="68">
        <v>26.433333333333334</v>
      </c>
      <c r="B224" s="67">
        <v>421</v>
      </c>
    </row>
    <row r="225" spans="1:2" x14ac:dyDescent="0.25">
      <c r="A225" s="68">
        <v>26.466666666666665</v>
      </c>
      <c r="B225" s="67">
        <v>463</v>
      </c>
    </row>
    <row r="226" spans="1:2" x14ac:dyDescent="0.25">
      <c r="A226" s="68">
        <v>26.5</v>
      </c>
      <c r="B226" s="67">
        <v>341</v>
      </c>
    </row>
    <row r="227" spans="1:2" x14ac:dyDescent="0.25">
      <c r="A227" s="68">
        <v>26.533333333333335</v>
      </c>
      <c r="B227" s="67">
        <v>302</v>
      </c>
    </row>
    <row r="228" spans="1:2" x14ac:dyDescent="0.25">
      <c r="A228" s="68">
        <v>26.566666666666666</v>
      </c>
      <c r="B228" s="67">
        <v>21</v>
      </c>
    </row>
    <row r="229" spans="1:2" x14ac:dyDescent="0.25">
      <c r="A229" s="68">
        <v>26.6</v>
      </c>
      <c r="B229" s="67">
        <v>203</v>
      </c>
    </row>
    <row r="230" spans="1:2" x14ac:dyDescent="0.25">
      <c r="A230" s="68">
        <v>26.633333333333333</v>
      </c>
      <c r="B230" s="67">
        <v>480</v>
      </c>
    </row>
    <row r="231" spans="1:2" x14ac:dyDescent="0.25">
      <c r="A231" s="68">
        <v>26.666666666666668</v>
      </c>
      <c r="B231" s="67">
        <v>455</v>
      </c>
    </row>
    <row r="232" spans="1:2" x14ac:dyDescent="0.25">
      <c r="A232" s="68">
        <v>26.7</v>
      </c>
      <c r="B232" s="67">
        <v>308</v>
      </c>
    </row>
    <row r="233" spans="1:2" x14ac:dyDescent="0.25">
      <c r="A233" s="68">
        <v>26.733333333333334</v>
      </c>
      <c r="B233" s="67">
        <v>192</v>
      </c>
    </row>
    <row r="234" spans="1:2" x14ac:dyDescent="0.25">
      <c r="A234" s="68">
        <v>26.766666666666666</v>
      </c>
      <c r="B234" s="67">
        <v>77</v>
      </c>
    </row>
    <row r="235" spans="1:2" x14ac:dyDescent="0.25">
      <c r="A235" s="68">
        <v>26.8</v>
      </c>
      <c r="B235" s="67">
        <v>216</v>
      </c>
    </row>
    <row r="236" spans="1:2" x14ac:dyDescent="0.25">
      <c r="A236" s="68">
        <v>26.833333333333332</v>
      </c>
      <c r="B236" s="67">
        <v>110</v>
      </c>
    </row>
    <row r="237" spans="1:2" x14ac:dyDescent="0.25">
      <c r="A237" s="68">
        <v>26.866666666666667</v>
      </c>
      <c r="B237" s="67">
        <v>456</v>
      </c>
    </row>
    <row r="238" spans="1:2" x14ac:dyDescent="0.25">
      <c r="A238" s="68">
        <v>26.9</v>
      </c>
      <c r="B238" s="67">
        <v>9</v>
      </c>
    </row>
    <row r="239" spans="1:2" x14ac:dyDescent="0.25">
      <c r="A239" s="68">
        <v>26.933333333333334</v>
      </c>
      <c r="B239" s="67">
        <v>51</v>
      </c>
    </row>
    <row r="240" spans="1:2" x14ac:dyDescent="0.25">
      <c r="A240" s="68">
        <v>26.966666666666665</v>
      </c>
      <c r="B240" s="67">
        <v>107</v>
      </c>
    </row>
    <row r="241" spans="1:2" x14ac:dyDescent="0.25">
      <c r="A241" s="68">
        <v>27</v>
      </c>
      <c r="B241" s="67">
        <v>483</v>
      </c>
    </row>
    <row r="242" spans="1:2" x14ac:dyDescent="0.25">
      <c r="A242" s="68">
        <v>27.033333333333335</v>
      </c>
      <c r="B242" s="67">
        <v>489</v>
      </c>
    </row>
    <row r="243" spans="1:2" x14ac:dyDescent="0.25">
      <c r="A243" s="68">
        <v>27.066666666666666</v>
      </c>
      <c r="B243" s="67">
        <v>376</v>
      </c>
    </row>
    <row r="244" spans="1:2" x14ac:dyDescent="0.25">
      <c r="A244" s="68">
        <v>27.1</v>
      </c>
      <c r="B244" s="67">
        <v>405</v>
      </c>
    </row>
    <row r="245" spans="1:2" x14ac:dyDescent="0.25">
      <c r="A245" s="68">
        <v>27.133333333333333</v>
      </c>
      <c r="B245" s="67">
        <v>121</v>
      </c>
    </row>
    <row r="246" spans="1:2" x14ac:dyDescent="0.25">
      <c r="A246" s="68">
        <v>27.166666666666668</v>
      </c>
      <c r="B246" s="67">
        <v>168</v>
      </c>
    </row>
    <row r="247" spans="1:2" x14ac:dyDescent="0.25">
      <c r="A247" s="68">
        <v>27.2</v>
      </c>
      <c r="B247" s="67">
        <v>249</v>
      </c>
    </row>
    <row r="248" spans="1:2" x14ac:dyDescent="0.25">
      <c r="A248" s="68">
        <v>27.233333333333334</v>
      </c>
      <c r="B248" s="67">
        <v>389</v>
      </c>
    </row>
    <row r="249" spans="1:2" x14ac:dyDescent="0.25">
      <c r="A249" s="68">
        <v>27.266666666666666</v>
      </c>
      <c r="B249" s="67">
        <v>41</v>
      </c>
    </row>
    <row r="250" spans="1:2" x14ac:dyDescent="0.25">
      <c r="A250" s="68">
        <v>27.3</v>
      </c>
      <c r="B250" s="67">
        <v>312</v>
      </c>
    </row>
    <row r="251" spans="1:2" x14ac:dyDescent="0.25">
      <c r="A251" s="68">
        <v>27.333333333333332</v>
      </c>
      <c r="B251" s="67">
        <v>147</v>
      </c>
    </row>
    <row r="252" spans="1:2" x14ac:dyDescent="0.25">
      <c r="A252" s="68">
        <v>27.366666666666667</v>
      </c>
      <c r="B252" s="67">
        <v>431</v>
      </c>
    </row>
    <row r="253" spans="1:2" x14ac:dyDescent="0.25">
      <c r="A253" s="68">
        <v>27.4</v>
      </c>
      <c r="B253" s="67">
        <v>429</v>
      </c>
    </row>
    <row r="254" spans="1:2" x14ac:dyDescent="0.25">
      <c r="A254" s="68">
        <v>27.433333333333334</v>
      </c>
      <c r="B254" s="67">
        <v>478</v>
      </c>
    </row>
    <row r="255" spans="1:2" x14ac:dyDescent="0.25">
      <c r="A255" s="68">
        <v>27.466666666666665</v>
      </c>
      <c r="B255" s="67">
        <v>181</v>
      </c>
    </row>
    <row r="256" spans="1:2" x14ac:dyDescent="0.25">
      <c r="A256" s="68">
        <v>27.5</v>
      </c>
      <c r="B256" s="67">
        <v>177</v>
      </c>
    </row>
    <row r="257" spans="1:2" x14ac:dyDescent="0.25">
      <c r="A257" s="68">
        <v>27.533333333333335</v>
      </c>
      <c r="B257" s="67">
        <v>275</v>
      </c>
    </row>
    <row r="258" spans="1:2" x14ac:dyDescent="0.25">
      <c r="A258" s="68">
        <v>27.566666666666666</v>
      </c>
      <c r="B258" s="67">
        <v>327</v>
      </c>
    </row>
    <row r="259" spans="1:2" x14ac:dyDescent="0.25">
      <c r="A259" s="68">
        <v>27.6</v>
      </c>
      <c r="B259" s="67">
        <v>156</v>
      </c>
    </row>
    <row r="260" spans="1:2" x14ac:dyDescent="0.25">
      <c r="A260" s="68">
        <v>27.633333333333333</v>
      </c>
      <c r="B260" s="67">
        <v>235</v>
      </c>
    </row>
    <row r="261" spans="1:2" x14ac:dyDescent="0.25">
      <c r="A261" s="68">
        <v>27.666666666666668</v>
      </c>
      <c r="B261" s="67">
        <v>295</v>
      </c>
    </row>
    <row r="262" spans="1:2" x14ac:dyDescent="0.25">
      <c r="A262" s="68">
        <v>27.7</v>
      </c>
      <c r="B262" s="67">
        <v>62</v>
      </c>
    </row>
    <row r="263" spans="1:2" x14ac:dyDescent="0.25">
      <c r="A263" s="68">
        <v>27.733333333333334</v>
      </c>
      <c r="B263" s="67">
        <v>322</v>
      </c>
    </row>
    <row r="264" spans="1:2" x14ac:dyDescent="0.25">
      <c r="A264" s="68">
        <v>27.766666666666666</v>
      </c>
      <c r="B264" s="67">
        <v>316</v>
      </c>
    </row>
    <row r="265" spans="1:2" x14ac:dyDescent="0.25">
      <c r="A265" s="68">
        <v>27.8</v>
      </c>
      <c r="B265" s="67">
        <v>377</v>
      </c>
    </row>
    <row r="266" spans="1:2" x14ac:dyDescent="0.25">
      <c r="A266" s="68">
        <v>27.833333333333332</v>
      </c>
      <c r="B266" s="67">
        <v>448</v>
      </c>
    </row>
    <row r="267" spans="1:2" x14ac:dyDescent="0.25">
      <c r="A267" s="68">
        <v>27.866666666666667</v>
      </c>
      <c r="B267" s="67">
        <v>186</v>
      </c>
    </row>
    <row r="268" spans="1:2" x14ac:dyDescent="0.25">
      <c r="A268" s="68">
        <v>27.9</v>
      </c>
      <c r="B268" s="67">
        <v>329</v>
      </c>
    </row>
    <row r="269" spans="1:2" x14ac:dyDescent="0.25">
      <c r="A269" s="68">
        <v>27.933333333333334</v>
      </c>
      <c r="B269" s="67">
        <v>354</v>
      </c>
    </row>
    <row r="270" spans="1:2" x14ac:dyDescent="0.25">
      <c r="A270" s="68">
        <v>27.966666666666665</v>
      </c>
      <c r="B270" s="67">
        <v>337</v>
      </c>
    </row>
    <row r="271" spans="1:2" x14ac:dyDescent="0.25">
      <c r="A271" s="68">
        <v>28</v>
      </c>
      <c r="B271" s="67">
        <v>259</v>
      </c>
    </row>
    <row r="272" spans="1:2" x14ac:dyDescent="0.25">
      <c r="A272" s="68">
        <v>28.033333333333335</v>
      </c>
      <c r="B272" s="67">
        <v>411</v>
      </c>
    </row>
    <row r="273" spans="1:2" x14ac:dyDescent="0.25">
      <c r="A273" s="68">
        <v>28.066666666666666</v>
      </c>
      <c r="B273" s="67">
        <v>59</v>
      </c>
    </row>
    <row r="274" spans="1:2" x14ac:dyDescent="0.25">
      <c r="A274" s="68">
        <v>28.1</v>
      </c>
      <c r="B274" s="67">
        <v>274</v>
      </c>
    </row>
    <row r="275" spans="1:2" x14ac:dyDescent="0.25">
      <c r="A275" s="68">
        <v>28.133333333333333</v>
      </c>
      <c r="B275" s="67">
        <v>175</v>
      </c>
    </row>
    <row r="276" spans="1:2" x14ac:dyDescent="0.25">
      <c r="A276" s="68">
        <v>28.166666666666668</v>
      </c>
      <c r="B276" s="67">
        <v>436</v>
      </c>
    </row>
    <row r="277" spans="1:2" x14ac:dyDescent="0.25">
      <c r="A277" s="68">
        <v>28.2</v>
      </c>
      <c r="B277" s="67">
        <v>255</v>
      </c>
    </row>
    <row r="278" spans="1:2" x14ac:dyDescent="0.25">
      <c r="A278" s="68">
        <v>28.233333333333334</v>
      </c>
      <c r="B278" s="67">
        <v>457</v>
      </c>
    </row>
    <row r="279" spans="1:2" x14ac:dyDescent="0.25">
      <c r="A279" s="68">
        <v>28.266666666666666</v>
      </c>
      <c r="B279" s="67">
        <v>65</v>
      </c>
    </row>
    <row r="280" spans="1:2" x14ac:dyDescent="0.25">
      <c r="A280" s="68">
        <v>28.3</v>
      </c>
      <c r="B280" s="67">
        <v>106</v>
      </c>
    </row>
    <row r="281" spans="1:2" x14ac:dyDescent="0.25">
      <c r="A281" s="68">
        <v>28.333333333333332</v>
      </c>
      <c r="B281" s="67">
        <v>159</v>
      </c>
    </row>
    <row r="282" spans="1:2" x14ac:dyDescent="0.25">
      <c r="A282" s="68">
        <v>28.366666666666667</v>
      </c>
      <c r="B282" s="67">
        <v>180</v>
      </c>
    </row>
    <row r="283" spans="1:2" x14ac:dyDescent="0.25">
      <c r="A283" s="68">
        <v>28.4</v>
      </c>
      <c r="B283" s="67">
        <v>74</v>
      </c>
    </row>
    <row r="284" spans="1:2" x14ac:dyDescent="0.25">
      <c r="A284" s="68">
        <v>28.433333333333334</v>
      </c>
      <c r="B284" s="67">
        <v>416</v>
      </c>
    </row>
    <row r="285" spans="1:2" x14ac:dyDescent="0.25">
      <c r="A285" s="68">
        <v>28.466666666666665</v>
      </c>
      <c r="B285" s="67">
        <v>44</v>
      </c>
    </row>
    <row r="286" spans="1:2" x14ac:dyDescent="0.25">
      <c r="A286" s="68">
        <v>28.5</v>
      </c>
      <c r="B286" s="67">
        <v>358</v>
      </c>
    </row>
    <row r="287" spans="1:2" x14ac:dyDescent="0.25">
      <c r="A287" s="68">
        <v>28.533333333333335</v>
      </c>
      <c r="B287" s="67">
        <v>361</v>
      </c>
    </row>
    <row r="288" spans="1:2" x14ac:dyDescent="0.25">
      <c r="A288" s="68">
        <v>28.566666666666666</v>
      </c>
      <c r="B288" s="67">
        <v>46</v>
      </c>
    </row>
    <row r="289" spans="1:2" x14ac:dyDescent="0.25">
      <c r="A289" s="68">
        <v>28.6</v>
      </c>
      <c r="B289" s="67">
        <v>395</v>
      </c>
    </row>
    <row r="290" spans="1:2" x14ac:dyDescent="0.25">
      <c r="A290" s="68">
        <v>28.633333333333333</v>
      </c>
      <c r="B290" s="67">
        <v>52</v>
      </c>
    </row>
    <row r="291" spans="1:2" x14ac:dyDescent="0.25">
      <c r="A291" s="68">
        <v>28.666666666666668</v>
      </c>
      <c r="B291" s="67">
        <v>172</v>
      </c>
    </row>
    <row r="292" spans="1:2" x14ac:dyDescent="0.25">
      <c r="A292" s="68">
        <v>28.7</v>
      </c>
      <c r="B292" s="67">
        <v>434</v>
      </c>
    </row>
    <row r="293" spans="1:2" x14ac:dyDescent="0.25">
      <c r="A293" s="68">
        <v>28.733333333333334</v>
      </c>
      <c r="B293" s="67">
        <v>366</v>
      </c>
    </row>
    <row r="294" spans="1:2" x14ac:dyDescent="0.25">
      <c r="A294" s="68">
        <v>28.766666666666666</v>
      </c>
      <c r="B294" s="67">
        <v>37</v>
      </c>
    </row>
    <row r="295" spans="1:2" x14ac:dyDescent="0.25">
      <c r="A295" s="68">
        <v>28.8</v>
      </c>
      <c r="B295" s="67">
        <v>202</v>
      </c>
    </row>
    <row r="296" spans="1:2" x14ac:dyDescent="0.25">
      <c r="A296" s="68">
        <v>28.833333333333332</v>
      </c>
      <c r="B296" s="67">
        <v>420</v>
      </c>
    </row>
    <row r="297" spans="1:2" x14ac:dyDescent="0.25">
      <c r="A297" s="68">
        <v>28.866666666666667</v>
      </c>
      <c r="B297" s="67">
        <v>49</v>
      </c>
    </row>
    <row r="298" spans="1:2" x14ac:dyDescent="0.25">
      <c r="A298" s="68">
        <v>28.9</v>
      </c>
      <c r="B298" s="67">
        <v>32</v>
      </c>
    </row>
    <row r="299" spans="1:2" x14ac:dyDescent="0.25">
      <c r="A299" s="68">
        <v>28.933333333333334</v>
      </c>
      <c r="B299" s="67">
        <v>286</v>
      </c>
    </row>
    <row r="300" spans="1:2" x14ac:dyDescent="0.25">
      <c r="A300" s="68">
        <v>28.966666666666665</v>
      </c>
      <c r="B300" s="67">
        <v>153</v>
      </c>
    </row>
    <row r="301" spans="1:2" x14ac:dyDescent="0.25">
      <c r="A301" s="68">
        <v>29</v>
      </c>
      <c r="B301" s="67">
        <v>250</v>
      </c>
    </row>
    <row r="302" spans="1:2" x14ac:dyDescent="0.25">
      <c r="A302" s="68">
        <v>29.033333333333335</v>
      </c>
      <c r="B302" s="67">
        <v>325</v>
      </c>
    </row>
    <row r="303" spans="1:2" x14ac:dyDescent="0.25">
      <c r="A303" s="68">
        <v>29.066666666666666</v>
      </c>
      <c r="B303" s="67">
        <v>349</v>
      </c>
    </row>
    <row r="304" spans="1:2" x14ac:dyDescent="0.25">
      <c r="A304" s="68">
        <v>29.1</v>
      </c>
      <c r="B304" s="67">
        <v>258</v>
      </c>
    </row>
    <row r="305" spans="1:2" x14ac:dyDescent="0.25">
      <c r="A305" s="68">
        <v>29.133333333333333</v>
      </c>
      <c r="B305" s="67">
        <v>139</v>
      </c>
    </row>
    <row r="306" spans="1:2" x14ac:dyDescent="0.25">
      <c r="A306" s="68">
        <v>29.166666666666668</v>
      </c>
      <c r="B306" s="67">
        <v>73</v>
      </c>
    </row>
    <row r="307" spans="1:2" x14ac:dyDescent="0.25">
      <c r="A307" s="68">
        <v>29.2</v>
      </c>
      <c r="B307" s="67">
        <v>247</v>
      </c>
    </row>
    <row r="308" spans="1:2" x14ac:dyDescent="0.25">
      <c r="A308" s="68">
        <v>29.233333333333334</v>
      </c>
      <c r="B308" s="67">
        <v>419</v>
      </c>
    </row>
    <row r="309" spans="1:2" x14ac:dyDescent="0.25">
      <c r="A309" s="68">
        <v>29.266666666666666</v>
      </c>
      <c r="B309" s="67">
        <v>464</v>
      </c>
    </row>
    <row r="310" spans="1:2" x14ac:dyDescent="0.25">
      <c r="A310" s="68">
        <v>29.3</v>
      </c>
      <c r="B310" s="67">
        <v>496</v>
      </c>
    </row>
    <row r="311" spans="1:2" x14ac:dyDescent="0.25">
      <c r="A311" s="68">
        <v>29.333333333333332</v>
      </c>
      <c r="B311" s="67">
        <v>364</v>
      </c>
    </row>
    <row r="312" spans="1:2" x14ac:dyDescent="0.25">
      <c r="A312" s="68">
        <v>29.366666666666667</v>
      </c>
      <c r="B312" s="67">
        <v>61</v>
      </c>
    </row>
    <row r="313" spans="1:2" x14ac:dyDescent="0.25">
      <c r="A313" s="68">
        <v>29.4</v>
      </c>
      <c r="B313" s="67">
        <v>136</v>
      </c>
    </row>
    <row r="314" spans="1:2" x14ac:dyDescent="0.25">
      <c r="A314" s="68">
        <v>29.433333333333334</v>
      </c>
      <c r="B314" s="67">
        <v>450</v>
      </c>
    </row>
    <row r="315" spans="1:2" x14ac:dyDescent="0.25">
      <c r="A315" s="68">
        <v>29.466666666666665</v>
      </c>
      <c r="B315" s="67">
        <v>437</v>
      </c>
    </row>
    <row r="316" spans="1:2" x14ac:dyDescent="0.25">
      <c r="A316" s="68">
        <v>29.5</v>
      </c>
      <c r="B316" s="67">
        <v>388</v>
      </c>
    </row>
    <row r="317" spans="1:2" x14ac:dyDescent="0.25">
      <c r="A317" s="68">
        <v>29.533333333333335</v>
      </c>
      <c r="B317" s="67">
        <v>283</v>
      </c>
    </row>
    <row r="318" spans="1:2" x14ac:dyDescent="0.25">
      <c r="A318" s="68">
        <v>29.566666666666666</v>
      </c>
      <c r="B318" s="67">
        <v>362</v>
      </c>
    </row>
    <row r="319" spans="1:2" x14ac:dyDescent="0.25">
      <c r="A319" s="68">
        <v>29.6</v>
      </c>
      <c r="B319" s="67">
        <v>386</v>
      </c>
    </row>
    <row r="320" spans="1:2" x14ac:dyDescent="0.25">
      <c r="A320" s="68">
        <v>29.633333333333333</v>
      </c>
      <c r="B320" s="67">
        <v>293</v>
      </c>
    </row>
    <row r="321" spans="1:2" x14ac:dyDescent="0.25">
      <c r="A321" s="68">
        <v>29.666666666666668</v>
      </c>
      <c r="B321" s="67">
        <v>276</v>
      </c>
    </row>
    <row r="322" spans="1:2" x14ac:dyDescent="0.25">
      <c r="A322" s="68">
        <v>29.7</v>
      </c>
      <c r="B322" s="67">
        <v>342</v>
      </c>
    </row>
    <row r="323" spans="1:2" x14ac:dyDescent="0.25">
      <c r="A323" s="68">
        <v>29.733333333333334</v>
      </c>
      <c r="B323" s="67">
        <v>381</v>
      </c>
    </row>
    <row r="324" spans="1:2" x14ac:dyDescent="0.25">
      <c r="A324" s="68">
        <v>29.766666666666666</v>
      </c>
      <c r="B324" s="67">
        <v>114</v>
      </c>
    </row>
    <row r="325" spans="1:2" x14ac:dyDescent="0.25">
      <c r="A325" s="68">
        <v>29.8</v>
      </c>
      <c r="B325" s="67">
        <v>380</v>
      </c>
    </row>
    <row r="326" spans="1:2" x14ac:dyDescent="0.25">
      <c r="A326" s="68">
        <v>29.833333333333332</v>
      </c>
      <c r="B326" s="67">
        <v>149</v>
      </c>
    </row>
    <row r="327" spans="1:2" x14ac:dyDescent="0.25">
      <c r="A327" s="68">
        <v>29.866666666666667</v>
      </c>
      <c r="B327" s="67">
        <v>281</v>
      </c>
    </row>
    <row r="328" spans="1:2" x14ac:dyDescent="0.25">
      <c r="A328" s="68">
        <v>29.9</v>
      </c>
      <c r="B328" s="67">
        <v>16</v>
      </c>
    </row>
    <row r="329" spans="1:2" x14ac:dyDescent="0.25">
      <c r="A329" s="68">
        <v>29.933333333333334</v>
      </c>
      <c r="B329" s="67">
        <v>269</v>
      </c>
    </row>
    <row r="330" spans="1:2" x14ac:dyDescent="0.25">
      <c r="A330" s="68">
        <v>29.966666666666665</v>
      </c>
      <c r="B330" s="67">
        <v>396</v>
      </c>
    </row>
    <row r="331" spans="1:2" x14ac:dyDescent="0.25">
      <c r="A331" s="68">
        <v>30</v>
      </c>
      <c r="B331" s="67">
        <v>472</v>
      </c>
    </row>
    <row r="332" spans="1:2" x14ac:dyDescent="0.25">
      <c r="A332" s="68">
        <v>30.033333333333335</v>
      </c>
      <c r="B332" s="67">
        <v>119</v>
      </c>
    </row>
    <row r="333" spans="1:2" x14ac:dyDescent="0.25">
      <c r="A333" s="68">
        <v>30.066666666666666</v>
      </c>
      <c r="B333" s="67">
        <v>321</v>
      </c>
    </row>
    <row r="334" spans="1:2" x14ac:dyDescent="0.25">
      <c r="A334" s="68">
        <v>30.1</v>
      </c>
      <c r="B334" s="67">
        <v>273</v>
      </c>
    </row>
    <row r="335" spans="1:2" x14ac:dyDescent="0.25">
      <c r="A335" s="68">
        <v>30.133333333333333</v>
      </c>
      <c r="B335" s="67">
        <v>298</v>
      </c>
    </row>
    <row r="336" spans="1:2" x14ac:dyDescent="0.25">
      <c r="A336" s="68">
        <v>30.166666666666668</v>
      </c>
      <c r="B336" s="67">
        <v>333</v>
      </c>
    </row>
    <row r="337" spans="1:2" x14ac:dyDescent="0.25">
      <c r="A337" s="68">
        <v>30.2</v>
      </c>
      <c r="B337" s="67">
        <v>132</v>
      </c>
    </row>
    <row r="338" spans="1:2" x14ac:dyDescent="0.25">
      <c r="A338" s="68">
        <v>30.233333333333334</v>
      </c>
      <c r="B338" s="67">
        <v>211</v>
      </c>
    </row>
    <row r="339" spans="1:2" x14ac:dyDescent="0.25">
      <c r="A339" s="68">
        <v>30.266666666666666</v>
      </c>
      <c r="B339" s="67">
        <v>459</v>
      </c>
    </row>
    <row r="340" spans="1:2" x14ac:dyDescent="0.25">
      <c r="A340" s="68">
        <v>30.3</v>
      </c>
      <c r="B340" s="67">
        <v>162</v>
      </c>
    </row>
    <row r="341" spans="1:2" x14ac:dyDescent="0.25">
      <c r="A341" s="68">
        <v>30.333333333333332</v>
      </c>
      <c r="B341" s="67">
        <v>166</v>
      </c>
    </row>
    <row r="342" spans="1:2" x14ac:dyDescent="0.25">
      <c r="A342" s="68">
        <v>30.366666666666667</v>
      </c>
      <c r="B342" s="67">
        <v>356</v>
      </c>
    </row>
    <row r="343" spans="1:2" x14ac:dyDescent="0.25">
      <c r="A343" s="68">
        <v>30.4</v>
      </c>
      <c r="B343" s="67">
        <v>126</v>
      </c>
    </row>
    <row r="344" spans="1:2" x14ac:dyDescent="0.25">
      <c r="A344" s="68">
        <v>30.433333333333334</v>
      </c>
      <c r="B344" s="67">
        <v>111</v>
      </c>
    </row>
    <row r="345" spans="1:2" x14ac:dyDescent="0.25">
      <c r="A345" s="68">
        <v>30.466666666666665</v>
      </c>
      <c r="B345" s="67">
        <v>474</v>
      </c>
    </row>
    <row r="346" spans="1:2" x14ac:dyDescent="0.25">
      <c r="A346" s="68">
        <v>30.5</v>
      </c>
      <c r="B346" s="67">
        <v>359</v>
      </c>
    </row>
    <row r="347" spans="1:2" x14ac:dyDescent="0.25">
      <c r="A347" s="68">
        <v>30.533333333333335</v>
      </c>
      <c r="B347" s="67">
        <v>301</v>
      </c>
    </row>
    <row r="348" spans="1:2" x14ac:dyDescent="0.25">
      <c r="A348" s="68">
        <v>30.566666666666666</v>
      </c>
      <c r="B348" s="67">
        <v>313</v>
      </c>
    </row>
    <row r="349" spans="1:2" x14ac:dyDescent="0.25">
      <c r="A349" s="68">
        <v>30.6</v>
      </c>
      <c r="B349" s="67">
        <v>71</v>
      </c>
    </row>
    <row r="350" spans="1:2" x14ac:dyDescent="0.25">
      <c r="A350" s="68">
        <v>30.633333333333333</v>
      </c>
      <c r="B350" s="67">
        <v>75</v>
      </c>
    </row>
    <row r="351" spans="1:2" x14ac:dyDescent="0.25">
      <c r="A351" s="68">
        <v>30.666666666666668</v>
      </c>
      <c r="B351" s="67">
        <v>424</v>
      </c>
    </row>
    <row r="352" spans="1:2" x14ac:dyDescent="0.25">
      <c r="A352" s="68">
        <v>30.7</v>
      </c>
      <c r="B352" s="67">
        <v>452</v>
      </c>
    </row>
    <row r="353" spans="1:2" x14ac:dyDescent="0.25">
      <c r="A353" s="68">
        <v>30.733333333333334</v>
      </c>
      <c r="B353" s="67">
        <v>365</v>
      </c>
    </row>
    <row r="354" spans="1:2" x14ac:dyDescent="0.25">
      <c r="A354" s="68">
        <v>30.766666666666666</v>
      </c>
      <c r="B354" s="67">
        <v>423</v>
      </c>
    </row>
    <row r="355" spans="1:2" x14ac:dyDescent="0.25">
      <c r="A355" s="68">
        <v>30.8</v>
      </c>
      <c r="B355" s="67">
        <v>140</v>
      </c>
    </row>
    <row r="356" spans="1:2" x14ac:dyDescent="0.25">
      <c r="A356" s="68">
        <v>30.833333333333332</v>
      </c>
      <c r="B356" s="67">
        <v>167</v>
      </c>
    </row>
    <row r="357" spans="1:2" x14ac:dyDescent="0.25">
      <c r="A357" s="68">
        <v>30.866666666666667</v>
      </c>
      <c r="B357" s="67">
        <v>330</v>
      </c>
    </row>
    <row r="358" spans="1:2" x14ac:dyDescent="0.25">
      <c r="A358" s="68">
        <v>30.9</v>
      </c>
      <c r="B358" s="67">
        <v>130</v>
      </c>
    </row>
    <row r="359" spans="1:2" x14ac:dyDescent="0.25">
      <c r="A359" s="68">
        <v>30.933333333333334</v>
      </c>
      <c r="B359" s="67">
        <v>458</v>
      </c>
    </row>
    <row r="360" spans="1:2" x14ac:dyDescent="0.25">
      <c r="A360" s="68">
        <v>30.966666666666665</v>
      </c>
      <c r="B360" s="67">
        <v>11</v>
      </c>
    </row>
    <row r="361" spans="1:2" x14ac:dyDescent="0.25">
      <c r="A361" s="68">
        <v>31</v>
      </c>
      <c r="B361" s="67">
        <v>134</v>
      </c>
    </row>
    <row r="362" spans="1:2" x14ac:dyDescent="0.25">
      <c r="A362" s="68">
        <v>31.033333333333335</v>
      </c>
      <c r="B362" s="67">
        <v>487</v>
      </c>
    </row>
    <row r="363" spans="1:2" x14ac:dyDescent="0.25">
      <c r="A363" s="68">
        <v>31.066666666666666</v>
      </c>
      <c r="B363" s="67">
        <v>392</v>
      </c>
    </row>
    <row r="364" spans="1:2" x14ac:dyDescent="0.25">
      <c r="A364" s="68">
        <v>31.1</v>
      </c>
      <c r="B364" s="67">
        <v>252</v>
      </c>
    </row>
    <row r="365" spans="1:2" x14ac:dyDescent="0.25">
      <c r="A365" s="68">
        <v>31.133333333333333</v>
      </c>
      <c r="B365" s="67">
        <v>462</v>
      </c>
    </row>
    <row r="366" spans="1:2" x14ac:dyDescent="0.25">
      <c r="A366" s="68">
        <v>31.166666666666668</v>
      </c>
      <c r="B366" s="67">
        <v>25</v>
      </c>
    </row>
    <row r="367" spans="1:2" x14ac:dyDescent="0.25">
      <c r="A367" s="68">
        <v>31.2</v>
      </c>
      <c r="B367" s="67">
        <v>426</v>
      </c>
    </row>
    <row r="368" spans="1:2" x14ac:dyDescent="0.25">
      <c r="A368" s="68">
        <v>31.233333333333334</v>
      </c>
      <c r="B368" s="67">
        <v>317</v>
      </c>
    </row>
    <row r="369" spans="1:2" x14ac:dyDescent="0.25">
      <c r="A369" s="68">
        <v>31.266666666666666</v>
      </c>
      <c r="B369" s="67">
        <v>449</v>
      </c>
    </row>
    <row r="370" spans="1:2" x14ac:dyDescent="0.25">
      <c r="A370" s="68">
        <v>31.3</v>
      </c>
      <c r="B370" s="67">
        <v>378</v>
      </c>
    </row>
    <row r="371" spans="1:2" x14ac:dyDescent="0.25">
      <c r="A371" s="68">
        <v>31.333333333333332</v>
      </c>
      <c r="B371" s="67">
        <v>42</v>
      </c>
    </row>
    <row r="372" spans="1:2" x14ac:dyDescent="0.25">
      <c r="A372" s="68">
        <v>31.366666666666667</v>
      </c>
      <c r="B372" s="67">
        <v>115</v>
      </c>
    </row>
    <row r="373" spans="1:2" x14ac:dyDescent="0.25">
      <c r="A373" s="68">
        <v>31.4</v>
      </c>
      <c r="B373" s="67">
        <v>415</v>
      </c>
    </row>
    <row r="374" spans="1:2" x14ac:dyDescent="0.25">
      <c r="A374" s="68">
        <v>31.433333333333334</v>
      </c>
      <c r="B374" s="67">
        <v>346</v>
      </c>
    </row>
    <row r="375" spans="1:2" x14ac:dyDescent="0.25">
      <c r="A375" s="68">
        <v>31.466666666666665</v>
      </c>
      <c r="B375" s="67">
        <v>68</v>
      </c>
    </row>
    <row r="376" spans="1:2" x14ac:dyDescent="0.25">
      <c r="A376" s="68">
        <v>31.5</v>
      </c>
      <c r="B376" s="67">
        <v>171</v>
      </c>
    </row>
    <row r="377" spans="1:2" x14ac:dyDescent="0.25">
      <c r="A377" s="68">
        <v>31.533333333333335</v>
      </c>
      <c r="B377" s="67">
        <v>328</v>
      </c>
    </row>
    <row r="378" spans="1:2" x14ac:dyDescent="0.25">
      <c r="A378" s="68">
        <v>31.566666666666666</v>
      </c>
      <c r="B378" s="67">
        <v>371</v>
      </c>
    </row>
    <row r="379" spans="1:2" x14ac:dyDescent="0.25">
      <c r="A379" s="68">
        <v>31.6</v>
      </c>
      <c r="B379" s="67">
        <v>14</v>
      </c>
    </row>
    <row r="380" spans="1:2" x14ac:dyDescent="0.25">
      <c r="A380" s="68">
        <v>31.633333333333333</v>
      </c>
      <c r="B380" s="67">
        <v>150</v>
      </c>
    </row>
    <row r="381" spans="1:2" x14ac:dyDescent="0.25">
      <c r="A381" s="68">
        <v>31.666666666666668</v>
      </c>
      <c r="B381" s="67">
        <v>142</v>
      </c>
    </row>
    <row r="382" spans="1:2" x14ac:dyDescent="0.25">
      <c r="A382" s="68">
        <v>31.7</v>
      </c>
      <c r="B382" s="67">
        <v>382</v>
      </c>
    </row>
    <row r="383" spans="1:2" x14ac:dyDescent="0.25">
      <c r="A383" s="68">
        <v>31.733333333333334</v>
      </c>
      <c r="B383" s="67">
        <v>222</v>
      </c>
    </row>
    <row r="384" spans="1:2" x14ac:dyDescent="0.25">
      <c r="A384" s="68">
        <v>31.766666666666666</v>
      </c>
      <c r="B384" s="67">
        <v>266</v>
      </c>
    </row>
    <row r="385" spans="1:2" x14ac:dyDescent="0.25">
      <c r="A385" s="68">
        <v>31.8</v>
      </c>
      <c r="B385" s="67">
        <v>190</v>
      </c>
    </row>
    <row r="386" spans="1:2" x14ac:dyDescent="0.25">
      <c r="A386" s="68">
        <v>31.833333333333332</v>
      </c>
      <c r="B386" s="67">
        <v>34</v>
      </c>
    </row>
    <row r="387" spans="1:2" x14ac:dyDescent="0.25">
      <c r="A387" s="68">
        <v>31.866666666666667</v>
      </c>
      <c r="B387" s="67">
        <v>493</v>
      </c>
    </row>
    <row r="388" spans="1:2" x14ac:dyDescent="0.25">
      <c r="A388" s="68">
        <v>31.9</v>
      </c>
      <c r="B388" s="67">
        <v>407</v>
      </c>
    </row>
    <row r="389" spans="1:2" x14ac:dyDescent="0.25">
      <c r="A389" s="68">
        <v>31.933333333333334</v>
      </c>
      <c r="B389" s="67">
        <v>385</v>
      </c>
    </row>
    <row r="390" spans="1:2" x14ac:dyDescent="0.25">
      <c r="A390" s="68">
        <v>31.966666666666665</v>
      </c>
      <c r="B390" s="67">
        <v>229</v>
      </c>
    </row>
    <row r="391" spans="1:2" x14ac:dyDescent="0.25">
      <c r="A391" s="68">
        <v>32</v>
      </c>
      <c r="B391" s="67">
        <v>2</v>
      </c>
    </row>
    <row r="392" spans="1:2" x14ac:dyDescent="0.25">
      <c r="A392" s="68">
        <v>32.033333333333331</v>
      </c>
      <c r="B392" s="67">
        <v>183</v>
      </c>
    </row>
    <row r="393" spans="1:2" x14ac:dyDescent="0.25">
      <c r="A393" s="68">
        <v>32.06666666666667</v>
      </c>
      <c r="B393" s="67">
        <v>270</v>
      </c>
    </row>
    <row r="394" spans="1:2" x14ac:dyDescent="0.25">
      <c r="A394" s="68">
        <v>32.1</v>
      </c>
      <c r="B394" s="67">
        <v>145</v>
      </c>
    </row>
    <row r="395" spans="1:2" x14ac:dyDescent="0.25">
      <c r="A395" s="68">
        <v>32.133333333333333</v>
      </c>
      <c r="B395" s="67">
        <v>287</v>
      </c>
    </row>
    <row r="396" spans="1:2" x14ac:dyDescent="0.25">
      <c r="A396" s="68">
        <v>32.166666666666664</v>
      </c>
      <c r="B396" s="67">
        <v>47</v>
      </c>
    </row>
    <row r="397" spans="1:2" x14ac:dyDescent="0.25">
      <c r="A397" s="68">
        <v>32.200000000000003</v>
      </c>
      <c r="B397" s="67">
        <v>334</v>
      </c>
    </row>
    <row r="398" spans="1:2" x14ac:dyDescent="0.25">
      <c r="A398" s="68">
        <v>32.233333333333334</v>
      </c>
      <c r="B398" s="67">
        <v>267</v>
      </c>
    </row>
    <row r="399" spans="1:2" x14ac:dyDescent="0.25">
      <c r="A399" s="68">
        <v>32.266666666666666</v>
      </c>
      <c r="B399" s="67">
        <v>194</v>
      </c>
    </row>
    <row r="400" spans="1:2" x14ac:dyDescent="0.25">
      <c r="A400" s="68">
        <v>32.299999999999997</v>
      </c>
      <c r="B400" s="67">
        <v>239</v>
      </c>
    </row>
    <row r="401" spans="1:2" x14ac:dyDescent="0.25">
      <c r="A401" s="68">
        <v>32.333333333333336</v>
      </c>
      <c r="B401" s="67">
        <v>318</v>
      </c>
    </row>
    <row r="402" spans="1:2" x14ac:dyDescent="0.25">
      <c r="A402" s="68">
        <v>32.366666666666667</v>
      </c>
      <c r="B402" s="67">
        <v>64</v>
      </c>
    </row>
    <row r="403" spans="1:2" x14ac:dyDescent="0.25">
      <c r="A403" s="68">
        <v>32.4</v>
      </c>
      <c r="B403" s="67">
        <v>179</v>
      </c>
    </row>
    <row r="404" spans="1:2" x14ac:dyDescent="0.25">
      <c r="A404" s="68">
        <v>32.43333333333333</v>
      </c>
      <c r="B404" s="67">
        <v>310</v>
      </c>
    </row>
    <row r="405" spans="1:2" x14ac:dyDescent="0.25">
      <c r="A405" s="68">
        <v>32.466666666666669</v>
      </c>
      <c r="B405" s="67">
        <v>324</v>
      </c>
    </row>
    <row r="406" spans="1:2" x14ac:dyDescent="0.25">
      <c r="A406" s="68">
        <v>32.5</v>
      </c>
      <c r="B406" s="67">
        <v>408</v>
      </c>
    </row>
    <row r="407" spans="1:2" x14ac:dyDescent="0.25">
      <c r="A407" s="68">
        <v>32.533333333333331</v>
      </c>
      <c r="B407" s="67">
        <v>160</v>
      </c>
    </row>
    <row r="408" spans="1:2" x14ac:dyDescent="0.25">
      <c r="A408" s="68">
        <v>32.56666666666667</v>
      </c>
      <c r="B408" s="67">
        <v>131</v>
      </c>
    </row>
    <row r="409" spans="1:2" x14ac:dyDescent="0.25">
      <c r="A409" s="68">
        <v>32.6</v>
      </c>
      <c r="B409" s="67">
        <v>451</v>
      </c>
    </row>
    <row r="410" spans="1:2" x14ac:dyDescent="0.25">
      <c r="A410" s="68">
        <v>32.633333333333333</v>
      </c>
      <c r="B410" s="67">
        <v>112</v>
      </c>
    </row>
    <row r="411" spans="1:2" x14ac:dyDescent="0.25">
      <c r="A411" s="68">
        <v>32.666666666666664</v>
      </c>
      <c r="B411" s="67">
        <v>24</v>
      </c>
    </row>
    <row r="412" spans="1:2" x14ac:dyDescent="0.25">
      <c r="A412" s="68">
        <v>32.700000000000003</v>
      </c>
      <c r="B412" s="67">
        <v>422</v>
      </c>
    </row>
    <row r="413" spans="1:2" x14ac:dyDescent="0.25">
      <c r="A413" s="68">
        <v>32.733333333333334</v>
      </c>
      <c r="B413" s="67">
        <v>303</v>
      </c>
    </row>
    <row r="414" spans="1:2" x14ac:dyDescent="0.25">
      <c r="A414" s="68">
        <v>32.766666666666666</v>
      </c>
      <c r="B414" s="67">
        <v>39</v>
      </c>
    </row>
    <row r="415" spans="1:2" x14ac:dyDescent="0.25">
      <c r="A415" s="68">
        <v>32.799999999999997</v>
      </c>
      <c r="B415" s="67">
        <v>280</v>
      </c>
    </row>
    <row r="416" spans="1:2" x14ac:dyDescent="0.25">
      <c r="A416" s="68">
        <v>32.833333333333336</v>
      </c>
      <c r="B416" s="67">
        <v>397</v>
      </c>
    </row>
    <row r="417" spans="1:2" x14ac:dyDescent="0.25">
      <c r="A417" s="68">
        <v>32.866666666666667</v>
      </c>
      <c r="B417" s="67">
        <v>363</v>
      </c>
    </row>
    <row r="418" spans="1:2" x14ac:dyDescent="0.25">
      <c r="A418" s="68">
        <v>32.9</v>
      </c>
      <c r="B418" s="67">
        <v>481</v>
      </c>
    </row>
    <row r="419" spans="1:2" x14ac:dyDescent="0.25">
      <c r="A419" s="68">
        <v>32.93333333333333</v>
      </c>
      <c r="B419" s="67">
        <v>204</v>
      </c>
    </row>
    <row r="420" spans="1:2" x14ac:dyDescent="0.25">
      <c r="A420" s="68">
        <v>32.966666666666669</v>
      </c>
      <c r="B420" s="67">
        <v>223</v>
      </c>
    </row>
    <row r="421" spans="1:2" x14ac:dyDescent="0.25">
      <c r="A421" s="68">
        <v>33</v>
      </c>
      <c r="B421" s="67">
        <v>490</v>
      </c>
    </row>
    <row r="422" spans="1:2" x14ac:dyDescent="0.25">
      <c r="A422" s="68">
        <v>33.033333333333331</v>
      </c>
      <c r="B422" s="67">
        <v>164</v>
      </c>
    </row>
    <row r="423" spans="1:2" x14ac:dyDescent="0.25">
      <c r="A423" s="68">
        <v>33.06666666666667</v>
      </c>
      <c r="B423" s="67">
        <v>236</v>
      </c>
    </row>
    <row r="424" spans="1:2" x14ac:dyDescent="0.25">
      <c r="A424" s="68">
        <v>33.1</v>
      </c>
      <c r="B424" s="67">
        <v>414</v>
      </c>
    </row>
    <row r="425" spans="1:2" x14ac:dyDescent="0.25">
      <c r="A425" s="68">
        <v>33.133333333333333</v>
      </c>
      <c r="B425" s="67">
        <v>332</v>
      </c>
    </row>
    <row r="426" spans="1:2" x14ac:dyDescent="0.25">
      <c r="A426" s="68">
        <v>33.166666666666664</v>
      </c>
      <c r="B426" s="67">
        <v>353</v>
      </c>
    </row>
    <row r="427" spans="1:2" x14ac:dyDescent="0.25">
      <c r="A427" s="68">
        <v>33.200000000000003</v>
      </c>
      <c r="B427" s="67">
        <v>495</v>
      </c>
    </row>
    <row r="428" spans="1:2" x14ac:dyDescent="0.25">
      <c r="A428" s="68">
        <v>33.233333333333334</v>
      </c>
      <c r="B428" s="67">
        <v>413</v>
      </c>
    </row>
    <row r="429" spans="1:2" x14ac:dyDescent="0.25">
      <c r="A429" s="68">
        <v>33.266666666666666</v>
      </c>
      <c r="B429" s="67">
        <v>350</v>
      </c>
    </row>
    <row r="430" spans="1:2" x14ac:dyDescent="0.25">
      <c r="A430" s="68">
        <v>33.299999999999997</v>
      </c>
      <c r="B430" s="67">
        <v>335</v>
      </c>
    </row>
    <row r="431" spans="1:2" x14ac:dyDescent="0.25">
      <c r="A431" s="68">
        <v>33.333333333333336</v>
      </c>
      <c r="B431" s="67">
        <v>477</v>
      </c>
    </row>
    <row r="432" spans="1:2" x14ac:dyDescent="0.25">
      <c r="A432" s="68">
        <v>33.366666666666667</v>
      </c>
      <c r="B432" s="67">
        <v>374</v>
      </c>
    </row>
    <row r="433" spans="1:2" x14ac:dyDescent="0.25">
      <c r="A433" s="68">
        <v>33.4</v>
      </c>
      <c r="B433" s="67">
        <v>471</v>
      </c>
    </row>
    <row r="434" spans="1:2" x14ac:dyDescent="0.25">
      <c r="A434" s="68">
        <v>33.43333333333333</v>
      </c>
      <c r="B434" s="67">
        <v>116</v>
      </c>
    </row>
    <row r="435" spans="1:2" x14ac:dyDescent="0.25">
      <c r="A435" s="68">
        <v>33.466666666666669</v>
      </c>
      <c r="B435" s="67">
        <v>12</v>
      </c>
    </row>
    <row r="436" spans="1:2" x14ac:dyDescent="0.25">
      <c r="A436" s="68">
        <v>33.5</v>
      </c>
      <c r="B436" s="67">
        <v>253</v>
      </c>
    </row>
    <row r="437" spans="1:2" x14ac:dyDescent="0.25">
      <c r="A437" s="68">
        <v>33.533333333333331</v>
      </c>
      <c r="B437" s="67">
        <v>315</v>
      </c>
    </row>
    <row r="438" spans="1:2" x14ac:dyDescent="0.25">
      <c r="A438" s="68" t="s">
        <v>1007</v>
      </c>
      <c r="B438" s="67">
        <v>109937</v>
      </c>
    </row>
  </sheetData>
  <mergeCells count="6">
    <mergeCell ref="D47:I47"/>
    <mergeCell ref="D50:I50"/>
    <mergeCell ref="D35:G35"/>
    <mergeCell ref="D39:S39"/>
    <mergeCell ref="D40:I40"/>
    <mergeCell ref="D43:F43"/>
  </mergeCells>
  <pageMargins left="0.7" right="0.7" top="0.75" bottom="0.75" header="0.3" footer="0.3"/>
  <pageSetup paperSize="9"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4EC2-595F-4934-B348-E89FF61AFD93}">
  <dimension ref="A3:V42"/>
  <sheetViews>
    <sheetView workbookViewId="0">
      <selection activeCell="B4" sqref="B4"/>
    </sheetView>
  </sheetViews>
  <sheetFormatPr defaultRowHeight="15" x14ac:dyDescent="0.25"/>
  <cols>
    <col min="1" max="1" width="17.28515625" bestFit="1" customWidth="1"/>
    <col min="2" max="2" width="26" bestFit="1" customWidth="1"/>
  </cols>
  <sheetData>
    <row r="3" spans="1:2" x14ac:dyDescent="0.25">
      <c r="A3" s="16" t="s">
        <v>1006</v>
      </c>
      <c r="B3" s="4" t="s">
        <v>1279</v>
      </c>
    </row>
    <row r="4" spans="1:2" x14ac:dyDescent="0.25">
      <c r="A4" s="17" t="s">
        <v>143</v>
      </c>
      <c r="B4" s="107">
        <v>54948</v>
      </c>
    </row>
    <row r="5" spans="1:2" x14ac:dyDescent="0.25">
      <c r="A5" s="17" t="s">
        <v>140</v>
      </c>
      <c r="B5" s="107">
        <v>54989</v>
      </c>
    </row>
    <row r="6" spans="1:2" x14ac:dyDescent="0.25">
      <c r="A6" s="17" t="s">
        <v>1007</v>
      </c>
      <c r="B6" s="107">
        <v>109937</v>
      </c>
    </row>
    <row r="13" spans="1:2" ht="16.5" x14ac:dyDescent="0.25">
      <c r="A13" s="79"/>
    </row>
    <row r="30" spans="6:14" ht="26.25" x14ac:dyDescent="0.4">
      <c r="F30" s="164" t="s">
        <v>1314</v>
      </c>
      <c r="G30" s="164"/>
      <c r="H30" s="164"/>
      <c r="I30" s="164"/>
      <c r="J30" s="164"/>
      <c r="K30" s="164"/>
      <c r="L30" s="164"/>
      <c r="M30" s="164"/>
      <c r="N30" s="164"/>
    </row>
    <row r="32" spans="6:14" ht="23.25" x14ac:dyDescent="0.35">
      <c r="F32" s="130" t="s">
        <v>1038</v>
      </c>
      <c r="G32" s="130"/>
      <c r="H32" s="130"/>
      <c r="I32" s="130"/>
    </row>
    <row r="33" spans="6:22" ht="21" x14ac:dyDescent="0.35">
      <c r="F33" s="71" t="s">
        <v>1315</v>
      </c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</row>
    <row r="34" spans="6:22" ht="21" x14ac:dyDescent="0.35">
      <c r="F34" s="70" t="s">
        <v>1316</v>
      </c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</row>
    <row r="36" spans="6:22" ht="23.25" x14ac:dyDescent="0.35">
      <c r="F36" s="165" t="s">
        <v>1317</v>
      </c>
      <c r="G36" s="165"/>
      <c r="H36" s="165"/>
      <c r="I36" s="165"/>
    </row>
    <row r="37" spans="6:22" ht="21" x14ac:dyDescent="0.35">
      <c r="F37" s="70" t="s">
        <v>1318</v>
      </c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</row>
    <row r="38" spans="6:22" ht="21" x14ac:dyDescent="0.35">
      <c r="F38" s="71" t="s">
        <v>1319</v>
      </c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</row>
    <row r="40" spans="6:22" ht="23.25" x14ac:dyDescent="0.35">
      <c r="F40" s="165" t="s">
        <v>1320</v>
      </c>
      <c r="G40" s="165"/>
      <c r="H40" s="165"/>
    </row>
    <row r="41" spans="6:22" ht="20.25" x14ac:dyDescent="0.3">
      <c r="F41" s="74" t="s">
        <v>1321</v>
      </c>
      <c r="G41" s="74"/>
      <c r="H41" s="74"/>
      <c r="I41" s="74"/>
      <c r="J41" s="74"/>
      <c r="K41" s="74"/>
      <c r="L41" s="74"/>
    </row>
    <row r="42" spans="6:22" ht="20.25" x14ac:dyDescent="0.3">
      <c r="F42" s="74"/>
      <c r="G42" s="74"/>
      <c r="H42" s="74"/>
      <c r="I42" s="74"/>
      <c r="J42" s="74"/>
      <c r="K42" s="74"/>
      <c r="L42" s="74"/>
    </row>
  </sheetData>
  <mergeCells count="4">
    <mergeCell ref="F30:N30"/>
    <mergeCell ref="F32:I32"/>
    <mergeCell ref="F36:I36"/>
    <mergeCell ref="F40:H40"/>
  </mergeCells>
  <conditionalFormatting sqref="A3:B3 A4:A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C5D3-44F9-49CB-9E31-9D59CCC0678A}">
  <dimension ref="A3:Q293"/>
  <sheetViews>
    <sheetView topLeftCell="A163" workbookViewId="0">
      <selection activeCell="C6" sqref="C6"/>
    </sheetView>
  </sheetViews>
  <sheetFormatPr defaultRowHeight="15" x14ac:dyDescent="0.25"/>
  <cols>
    <col min="1" max="1" width="17.28515625" bestFit="1" customWidth="1"/>
    <col min="2" max="2" width="24.5703125" bestFit="1" customWidth="1"/>
  </cols>
  <sheetData>
    <row r="3" spans="1:2" x14ac:dyDescent="0.25">
      <c r="A3" s="16" t="s">
        <v>1006</v>
      </c>
      <c r="B3" s="4" t="s">
        <v>1639</v>
      </c>
    </row>
    <row r="4" spans="1:2" x14ac:dyDescent="0.25">
      <c r="A4" s="17" t="s">
        <v>1350</v>
      </c>
      <c r="B4" s="107">
        <v>2</v>
      </c>
    </row>
    <row r="5" spans="1:2" x14ac:dyDescent="0.25">
      <c r="A5" s="17" t="s">
        <v>1351</v>
      </c>
      <c r="B5" s="107">
        <v>3</v>
      </c>
    </row>
    <row r="6" spans="1:2" x14ac:dyDescent="0.25">
      <c r="A6" s="17" t="s">
        <v>1352</v>
      </c>
      <c r="B6" s="107">
        <v>2</v>
      </c>
    </row>
    <row r="7" spans="1:2" x14ac:dyDescent="0.25">
      <c r="A7" s="17" t="s">
        <v>1353</v>
      </c>
      <c r="B7" s="107">
        <v>1</v>
      </c>
    </row>
    <row r="8" spans="1:2" x14ac:dyDescent="0.25">
      <c r="A8" s="17" t="s">
        <v>1354</v>
      </c>
      <c r="B8" s="107">
        <v>1</v>
      </c>
    </row>
    <row r="9" spans="1:2" x14ac:dyDescent="0.25">
      <c r="A9" s="17" t="s">
        <v>1355</v>
      </c>
      <c r="B9" s="107">
        <v>1</v>
      </c>
    </row>
    <row r="10" spans="1:2" x14ac:dyDescent="0.25">
      <c r="A10" s="17" t="s">
        <v>1356</v>
      </c>
      <c r="B10" s="107">
        <v>2</v>
      </c>
    </row>
    <row r="11" spans="1:2" x14ac:dyDescent="0.25">
      <c r="A11" s="17" t="s">
        <v>1357</v>
      </c>
      <c r="B11" s="107">
        <v>1</v>
      </c>
    </row>
    <row r="12" spans="1:2" x14ac:dyDescent="0.25">
      <c r="A12" s="17" t="s">
        <v>1358</v>
      </c>
      <c r="B12" s="107">
        <v>1</v>
      </c>
    </row>
    <row r="13" spans="1:2" x14ac:dyDescent="0.25">
      <c r="A13" s="17" t="s">
        <v>1359</v>
      </c>
      <c r="B13" s="107">
        <v>1</v>
      </c>
    </row>
    <row r="14" spans="1:2" x14ac:dyDescent="0.25">
      <c r="A14" s="17" t="s">
        <v>1360</v>
      </c>
      <c r="B14" s="107">
        <v>1</v>
      </c>
    </row>
    <row r="15" spans="1:2" x14ac:dyDescent="0.25">
      <c r="A15" s="17" t="s">
        <v>1361</v>
      </c>
      <c r="B15" s="107">
        <v>1</v>
      </c>
    </row>
    <row r="16" spans="1:2" x14ac:dyDescent="0.25">
      <c r="A16" s="17" t="s">
        <v>1362</v>
      </c>
      <c r="B16" s="107">
        <v>1</v>
      </c>
    </row>
    <row r="17" spans="1:17" x14ac:dyDescent="0.25">
      <c r="A17" s="17" t="s">
        <v>1363</v>
      </c>
      <c r="B17" s="107">
        <v>1</v>
      </c>
    </row>
    <row r="18" spans="1:17" x14ac:dyDescent="0.25">
      <c r="A18" s="17" t="s">
        <v>1364</v>
      </c>
      <c r="B18" s="107">
        <v>2</v>
      </c>
    </row>
    <row r="19" spans="1:17" x14ac:dyDescent="0.25">
      <c r="A19" s="17" t="s">
        <v>1365</v>
      </c>
      <c r="B19" s="107">
        <v>2</v>
      </c>
    </row>
    <row r="20" spans="1:17" x14ac:dyDescent="0.25">
      <c r="A20" s="17" t="s">
        <v>1366</v>
      </c>
      <c r="B20" s="107">
        <v>3</v>
      </c>
    </row>
    <row r="21" spans="1:17" x14ac:dyDescent="0.25">
      <c r="A21" s="17" t="s">
        <v>1367</v>
      </c>
      <c r="B21" s="107">
        <v>1</v>
      </c>
    </row>
    <row r="22" spans="1:17" x14ac:dyDescent="0.25">
      <c r="A22" s="17" t="s">
        <v>1368</v>
      </c>
      <c r="B22" s="107">
        <v>2</v>
      </c>
    </row>
    <row r="23" spans="1:17" x14ac:dyDescent="0.25">
      <c r="A23" s="17" t="s">
        <v>1369</v>
      </c>
      <c r="B23" s="107">
        <v>1</v>
      </c>
    </row>
    <row r="24" spans="1:17" x14ac:dyDescent="0.25">
      <c r="A24" s="17" t="s">
        <v>1370</v>
      </c>
      <c r="B24" s="107">
        <v>2</v>
      </c>
    </row>
    <row r="25" spans="1:17" x14ac:dyDescent="0.25">
      <c r="A25" s="17" t="s">
        <v>1371</v>
      </c>
      <c r="B25" s="107">
        <v>1</v>
      </c>
    </row>
    <row r="26" spans="1:17" x14ac:dyDescent="0.25">
      <c r="A26" s="17" t="s">
        <v>1372</v>
      </c>
      <c r="B26" s="107">
        <v>1</v>
      </c>
    </row>
    <row r="27" spans="1:17" x14ac:dyDescent="0.25">
      <c r="A27" s="17" t="s">
        <v>1373</v>
      </c>
      <c r="B27" s="107">
        <v>1</v>
      </c>
    </row>
    <row r="28" spans="1:17" x14ac:dyDescent="0.25">
      <c r="A28" s="17" t="s">
        <v>1374</v>
      </c>
      <c r="B28" s="107">
        <v>1</v>
      </c>
    </row>
    <row r="29" spans="1:17" x14ac:dyDescent="0.25">
      <c r="A29" s="17" t="s">
        <v>1375</v>
      </c>
      <c r="B29" s="107">
        <v>2</v>
      </c>
    </row>
    <row r="30" spans="1:17" x14ac:dyDescent="0.25">
      <c r="A30" s="17" t="s">
        <v>1376</v>
      </c>
      <c r="B30" s="107">
        <v>1</v>
      </c>
    </row>
    <row r="31" spans="1:17" x14ac:dyDescent="0.25">
      <c r="A31" s="17" t="s">
        <v>1377</v>
      </c>
      <c r="B31" s="107">
        <v>1</v>
      </c>
    </row>
    <row r="32" spans="1:17" ht="35.25" x14ac:dyDescent="0.5">
      <c r="A32" s="17" t="s">
        <v>1378</v>
      </c>
      <c r="B32" s="107">
        <v>1</v>
      </c>
      <c r="E32" s="166" t="s">
        <v>1640</v>
      </c>
      <c r="F32" s="164"/>
      <c r="G32" s="164"/>
      <c r="H32" s="164"/>
      <c r="I32" s="164"/>
      <c r="J32" s="164"/>
      <c r="K32" s="164"/>
      <c r="L32" s="84"/>
      <c r="M32" s="84"/>
      <c r="N32" s="84"/>
      <c r="O32" s="84"/>
      <c r="P32" s="84"/>
      <c r="Q32" s="84"/>
    </row>
    <row r="33" spans="1:17" x14ac:dyDescent="0.25">
      <c r="A33" s="17" t="s">
        <v>1379</v>
      </c>
      <c r="B33" s="107">
        <v>1</v>
      </c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</row>
    <row r="34" spans="1:17" ht="23.25" x14ac:dyDescent="0.35">
      <c r="A34" s="17" t="s">
        <v>1380</v>
      </c>
      <c r="B34" s="107">
        <v>2</v>
      </c>
      <c r="E34" s="151" t="s">
        <v>1641</v>
      </c>
      <c r="F34" s="151"/>
      <c r="G34" s="151"/>
      <c r="H34" s="151"/>
      <c r="I34" s="84"/>
      <c r="J34" s="84"/>
      <c r="K34" s="84"/>
      <c r="L34" s="84"/>
      <c r="M34" s="84"/>
      <c r="N34" s="84"/>
      <c r="O34" s="84"/>
      <c r="P34" s="84"/>
      <c r="Q34" s="84"/>
    </row>
    <row r="35" spans="1:17" ht="20.25" x14ac:dyDescent="0.3">
      <c r="A35" s="17" t="s">
        <v>1381</v>
      </c>
      <c r="B35" s="107">
        <v>1</v>
      </c>
      <c r="E35" s="85" t="s">
        <v>1642</v>
      </c>
      <c r="F35" s="85"/>
      <c r="G35" s="85"/>
      <c r="H35" s="85"/>
      <c r="I35" s="85"/>
      <c r="J35" s="85"/>
      <c r="K35" s="85"/>
      <c r="L35" s="85"/>
      <c r="M35" s="85"/>
      <c r="N35" s="84"/>
      <c r="O35" s="84"/>
      <c r="P35" s="84"/>
      <c r="Q35" s="84"/>
    </row>
    <row r="36" spans="1:17" ht="20.25" x14ac:dyDescent="0.3">
      <c r="A36" s="17" t="s">
        <v>1382</v>
      </c>
      <c r="B36" s="107">
        <v>1</v>
      </c>
      <c r="E36" s="85" t="s">
        <v>1643</v>
      </c>
      <c r="F36" s="85"/>
      <c r="G36" s="85"/>
      <c r="H36" s="85"/>
      <c r="I36" s="85"/>
      <c r="J36" s="85"/>
      <c r="K36" s="85"/>
      <c r="L36" s="85"/>
      <c r="M36" s="85"/>
      <c r="N36" s="84"/>
      <c r="O36" s="84"/>
      <c r="P36" s="84"/>
      <c r="Q36" s="84"/>
    </row>
    <row r="37" spans="1:17" ht="20.25" x14ac:dyDescent="0.3">
      <c r="A37" s="17" t="s">
        <v>1383</v>
      </c>
      <c r="B37" s="107">
        <v>1</v>
      </c>
      <c r="E37" s="85" t="s">
        <v>1644</v>
      </c>
      <c r="F37" s="85"/>
      <c r="G37" s="85"/>
      <c r="H37" s="85"/>
      <c r="I37" s="85"/>
      <c r="J37" s="85"/>
      <c r="K37" s="85"/>
      <c r="L37" s="85"/>
      <c r="M37" s="85"/>
      <c r="N37" s="84"/>
      <c r="O37" s="84"/>
      <c r="P37" s="84"/>
      <c r="Q37" s="84"/>
    </row>
    <row r="38" spans="1:17" x14ac:dyDescent="0.25">
      <c r="A38" s="17" t="s">
        <v>1384</v>
      </c>
      <c r="B38" s="107">
        <v>2</v>
      </c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</row>
    <row r="39" spans="1:17" ht="27.75" x14ac:dyDescent="0.4">
      <c r="A39" s="17" t="s">
        <v>1385</v>
      </c>
      <c r="B39" s="107">
        <v>1</v>
      </c>
      <c r="E39" s="128" t="s">
        <v>1645</v>
      </c>
      <c r="F39" s="128"/>
      <c r="G39" s="128"/>
      <c r="H39" s="128"/>
      <c r="I39" s="128"/>
      <c r="J39" s="128"/>
      <c r="K39" s="128"/>
      <c r="L39" s="128"/>
      <c r="M39" s="84"/>
      <c r="N39" s="84"/>
      <c r="O39" s="84"/>
      <c r="P39" s="84"/>
      <c r="Q39" s="84"/>
    </row>
    <row r="40" spans="1:17" ht="20.25" x14ac:dyDescent="0.3">
      <c r="A40" s="17" t="s">
        <v>1386</v>
      </c>
      <c r="B40" s="107">
        <v>1</v>
      </c>
      <c r="E40" s="85" t="s">
        <v>1646</v>
      </c>
      <c r="F40" s="85"/>
      <c r="G40" s="85"/>
      <c r="H40" s="85"/>
      <c r="I40" s="85"/>
      <c r="J40" s="85"/>
      <c r="K40" s="85"/>
      <c r="L40" s="85"/>
      <c r="M40" s="85"/>
      <c r="N40" s="84"/>
      <c r="O40" s="84"/>
      <c r="P40" s="84"/>
      <c r="Q40" s="84"/>
    </row>
    <row r="41" spans="1:17" ht="20.25" x14ac:dyDescent="0.3">
      <c r="A41" s="17" t="s">
        <v>1387</v>
      </c>
      <c r="B41" s="107">
        <v>1</v>
      </c>
      <c r="E41" s="85" t="s">
        <v>1647</v>
      </c>
      <c r="F41" s="85"/>
      <c r="G41" s="85"/>
      <c r="H41" s="85"/>
      <c r="I41" s="85"/>
      <c r="J41" s="85"/>
      <c r="K41" s="85"/>
      <c r="L41" s="85"/>
      <c r="M41" s="85"/>
      <c r="N41" s="84"/>
      <c r="O41" s="84"/>
      <c r="P41" s="84"/>
      <c r="Q41" s="84"/>
    </row>
    <row r="42" spans="1:17" ht="20.25" x14ac:dyDescent="0.3">
      <c r="A42" s="17" t="s">
        <v>1388</v>
      </c>
      <c r="B42" s="107">
        <v>1</v>
      </c>
      <c r="E42" s="85" t="s">
        <v>1648</v>
      </c>
      <c r="F42" s="85"/>
      <c r="G42" s="85"/>
      <c r="H42" s="85"/>
      <c r="I42" s="85"/>
      <c r="J42" s="85"/>
      <c r="K42" s="85"/>
      <c r="L42" s="85"/>
      <c r="M42" s="85"/>
      <c r="N42" s="84"/>
      <c r="O42" s="84"/>
      <c r="P42" s="84"/>
      <c r="Q42" s="84"/>
    </row>
    <row r="43" spans="1:17" x14ac:dyDescent="0.25">
      <c r="A43" s="17" t="s">
        <v>1389</v>
      </c>
      <c r="B43" s="107">
        <v>3</v>
      </c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</row>
    <row r="44" spans="1:17" ht="26.25" x14ac:dyDescent="0.4">
      <c r="A44" s="17" t="s">
        <v>1390</v>
      </c>
      <c r="B44" s="107">
        <v>2</v>
      </c>
      <c r="E44" s="124" t="s">
        <v>1649</v>
      </c>
      <c r="F44" s="124"/>
      <c r="G44" s="124"/>
      <c r="H44" s="124"/>
      <c r="I44" s="124"/>
      <c r="J44" s="124"/>
      <c r="K44" s="124"/>
      <c r="L44" s="84"/>
      <c r="M44" s="84"/>
      <c r="N44" s="84"/>
      <c r="O44" s="84"/>
      <c r="P44" s="84"/>
      <c r="Q44" s="84"/>
    </row>
    <row r="45" spans="1:17" ht="20.25" x14ac:dyDescent="0.3">
      <c r="A45" s="17" t="s">
        <v>1391</v>
      </c>
      <c r="B45" s="107">
        <v>1</v>
      </c>
      <c r="E45" s="85" t="s">
        <v>1650</v>
      </c>
      <c r="F45" s="85"/>
      <c r="G45" s="85"/>
      <c r="H45" s="85"/>
      <c r="I45" s="85"/>
      <c r="J45" s="85"/>
      <c r="K45" s="85"/>
      <c r="L45" s="85"/>
      <c r="M45" s="85"/>
      <c r="N45" s="84"/>
      <c r="O45" s="84"/>
      <c r="P45" s="84"/>
      <c r="Q45" s="84"/>
    </row>
    <row r="46" spans="1:17" ht="20.25" x14ac:dyDescent="0.3">
      <c r="A46" s="17" t="s">
        <v>1392</v>
      </c>
      <c r="B46" s="107">
        <v>1</v>
      </c>
      <c r="E46" s="85" t="s">
        <v>1651</v>
      </c>
      <c r="F46" s="85"/>
      <c r="G46" s="85"/>
      <c r="H46" s="85"/>
      <c r="I46" s="85"/>
      <c r="J46" s="85"/>
      <c r="K46" s="85"/>
      <c r="L46" s="85"/>
      <c r="M46" s="85"/>
      <c r="N46" s="84"/>
      <c r="O46" s="84"/>
      <c r="P46" s="84"/>
      <c r="Q46" s="84"/>
    </row>
    <row r="47" spans="1:17" ht="20.25" x14ac:dyDescent="0.3">
      <c r="A47" s="17" t="s">
        <v>1393</v>
      </c>
      <c r="B47" s="107">
        <v>2</v>
      </c>
      <c r="E47" s="85" t="s">
        <v>1652</v>
      </c>
      <c r="F47" s="85"/>
      <c r="G47" s="85"/>
      <c r="H47" s="85"/>
      <c r="I47" s="85"/>
      <c r="J47" s="85"/>
      <c r="K47" s="85"/>
      <c r="L47" s="85"/>
      <c r="M47" s="85"/>
      <c r="N47" s="84"/>
      <c r="O47" s="84"/>
      <c r="P47" s="84"/>
      <c r="Q47" s="84"/>
    </row>
    <row r="48" spans="1:17" x14ac:dyDescent="0.25">
      <c r="A48" s="17" t="s">
        <v>1394</v>
      </c>
      <c r="B48" s="107">
        <v>1</v>
      </c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</row>
    <row r="49" spans="1:17" ht="26.25" x14ac:dyDescent="0.4">
      <c r="A49" s="17" t="s">
        <v>1395</v>
      </c>
      <c r="B49" s="107">
        <v>3</v>
      </c>
      <c r="E49" s="124" t="s">
        <v>1653</v>
      </c>
      <c r="F49" s="124"/>
      <c r="G49" s="124"/>
      <c r="H49" s="124"/>
      <c r="I49" s="124"/>
      <c r="J49" s="124"/>
      <c r="K49" s="124"/>
      <c r="L49" s="84"/>
      <c r="M49" s="84"/>
      <c r="N49" s="84"/>
      <c r="O49" s="84"/>
      <c r="P49" s="84"/>
      <c r="Q49" s="84"/>
    </row>
    <row r="50" spans="1:17" ht="20.25" x14ac:dyDescent="0.3">
      <c r="A50" s="17" t="s">
        <v>1396</v>
      </c>
      <c r="B50" s="107">
        <v>2</v>
      </c>
      <c r="E50" s="85" t="s">
        <v>1654</v>
      </c>
      <c r="F50" s="85"/>
      <c r="G50" s="85"/>
      <c r="H50" s="85"/>
      <c r="I50" s="85"/>
      <c r="J50" s="85"/>
      <c r="K50" s="85"/>
      <c r="L50" s="85"/>
      <c r="M50" s="85"/>
      <c r="N50" s="84"/>
      <c r="O50" s="84"/>
      <c r="P50" s="84"/>
      <c r="Q50" s="84"/>
    </row>
    <row r="51" spans="1:17" ht="20.25" x14ac:dyDescent="0.3">
      <c r="A51" s="17" t="s">
        <v>1397</v>
      </c>
      <c r="B51" s="107">
        <v>1</v>
      </c>
      <c r="E51" s="85" t="s">
        <v>1655</v>
      </c>
      <c r="F51" s="85"/>
      <c r="G51" s="85"/>
      <c r="H51" s="85"/>
      <c r="I51" s="85"/>
      <c r="J51" s="85"/>
      <c r="K51" s="85"/>
      <c r="L51" s="85"/>
      <c r="M51" s="85"/>
      <c r="N51" s="84"/>
      <c r="O51" s="84"/>
      <c r="P51" s="84"/>
      <c r="Q51" s="84"/>
    </row>
    <row r="52" spans="1:17" ht="20.25" x14ac:dyDescent="0.3">
      <c r="A52" s="17" t="s">
        <v>1398</v>
      </c>
      <c r="B52" s="107">
        <v>1</v>
      </c>
      <c r="E52" s="85" t="s">
        <v>1656</v>
      </c>
      <c r="F52" s="85"/>
      <c r="G52" s="85"/>
      <c r="H52" s="85"/>
      <c r="I52" s="85"/>
      <c r="J52" s="85"/>
      <c r="K52" s="85"/>
      <c r="L52" s="85"/>
      <c r="M52" s="85"/>
      <c r="N52" s="84"/>
      <c r="O52" s="84"/>
      <c r="P52" s="84"/>
      <c r="Q52" s="84"/>
    </row>
    <row r="53" spans="1:17" x14ac:dyDescent="0.25">
      <c r="A53" s="17" t="s">
        <v>1399</v>
      </c>
      <c r="B53" s="107">
        <v>1</v>
      </c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</row>
    <row r="54" spans="1:17" x14ac:dyDescent="0.25">
      <c r="A54" s="17" t="s">
        <v>1400</v>
      </c>
      <c r="B54" s="107">
        <v>1</v>
      </c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</row>
    <row r="55" spans="1:17" x14ac:dyDescent="0.25">
      <c r="A55" s="17" t="s">
        <v>1401</v>
      </c>
      <c r="B55" s="107">
        <v>3</v>
      </c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</row>
    <row r="56" spans="1:17" x14ac:dyDescent="0.25">
      <c r="A56" s="17" t="s">
        <v>1402</v>
      </c>
      <c r="B56" s="107">
        <v>2</v>
      </c>
    </row>
    <row r="57" spans="1:17" x14ac:dyDescent="0.25">
      <c r="A57" s="17" t="s">
        <v>1403</v>
      </c>
      <c r="B57" s="107">
        <v>1</v>
      </c>
    </row>
    <row r="58" spans="1:17" x14ac:dyDescent="0.25">
      <c r="A58" s="17" t="s">
        <v>1404</v>
      </c>
      <c r="B58" s="107">
        <v>1</v>
      </c>
    </row>
    <row r="59" spans="1:17" x14ac:dyDescent="0.25">
      <c r="A59" s="17" t="s">
        <v>1405</v>
      </c>
      <c r="B59" s="107">
        <v>2</v>
      </c>
    </row>
    <row r="60" spans="1:17" x14ac:dyDescent="0.25">
      <c r="A60" s="17" t="s">
        <v>1406</v>
      </c>
      <c r="B60" s="107">
        <v>2</v>
      </c>
    </row>
    <row r="61" spans="1:17" x14ac:dyDescent="0.25">
      <c r="A61" s="17" t="s">
        <v>1407</v>
      </c>
      <c r="B61" s="107">
        <v>1</v>
      </c>
    </row>
    <row r="62" spans="1:17" x14ac:dyDescent="0.25">
      <c r="A62" s="17" t="s">
        <v>1408</v>
      </c>
      <c r="B62" s="107">
        <v>1</v>
      </c>
    </row>
    <row r="63" spans="1:17" x14ac:dyDescent="0.25">
      <c r="A63" s="17" t="s">
        <v>1409</v>
      </c>
      <c r="B63" s="107">
        <v>1</v>
      </c>
    </row>
    <row r="64" spans="1:17" x14ac:dyDescent="0.25">
      <c r="A64" s="17" t="s">
        <v>1410</v>
      </c>
      <c r="B64" s="107">
        <v>3</v>
      </c>
    </row>
    <row r="65" spans="1:2" x14ac:dyDescent="0.25">
      <c r="A65" s="17" t="s">
        <v>1411</v>
      </c>
      <c r="B65" s="107">
        <v>2</v>
      </c>
    </row>
    <row r="66" spans="1:2" x14ac:dyDescent="0.25">
      <c r="A66" s="17" t="s">
        <v>1412</v>
      </c>
      <c r="B66" s="107">
        <v>2</v>
      </c>
    </row>
    <row r="67" spans="1:2" x14ac:dyDescent="0.25">
      <c r="A67" s="17" t="s">
        <v>1413</v>
      </c>
      <c r="B67" s="107">
        <v>1</v>
      </c>
    </row>
    <row r="68" spans="1:2" x14ac:dyDescent="0.25">
      <c r="A68" s="17" t="s">
        <v>1414</v>
      </c>
      <c r="B68" s="107">
        <v>1</v>
      </c>
    </row>
    <row r="69" spans="1:2" x14ac:dyDescent="0.25">
      <c r="A69" s="17" t="s">
        <v>1415</v>
      </c>
      <c r="B69" s="107">
        <v>3</v>
      </c>
    </row>
    <row r="70" spans="1:2" x14ac:dyDescent="0.25">
      <c r="A70" s="17" t="s">
        <v>1416</v>
      </c>
      <c r="B70" s="107">
        <v>1</v>
      </c>
    </row>
    <row r="71" spans="1:2" x14ac:dyDescent="0.25">
      <c r="A71" s="17" t="s">
        <v>1417</v>
      </c>
      <c r="B71" s="107">
        <v>5</v>
      </c>
    </row>
    <row r="72" spans="1:2" x14ac:dyDescent="0.25">
      <c r="A72" s="17" t="s">
        <v>1418</v>
      </c>
      <c r="B72" s="107">
        <v>1</v>
      </c>
    </row>
    <row r="73" spans="1:2" x14ac:dyDescent="0.25">
      <c r="A73" s="17" t="s">
        <v>1419</v>
      </c>
      <c r="B73" s="107">
        <v>1</v>
      </c>
    </row>
    <row r="74" spans="1:2" x14ac:dyDescent="0.25">
      <c r="A74" s="17" t="s">
        <v>1420</v>
      </c>
      <c r="B74" s="107">
        <v>4</v>
      </c>
    </row>
    <row r="75" spans="1:2" x14ac:dyDescent="0.25">
      <c r="A75" s="17" t="s">
        <v>1421</v>
      </c>
      <c r="B75" s="107">
        <v>1</v>
      </c>
    </row>
    <row r="76" spans="1:2" x14ac:dyDescent="0.25">
      <c r="A76" s="17" t="s">
        <v>1422</v>
      </c>
      <c r="B76" s="107">
        <v>2</v>
      </c>
    </row>
    <row r="77" spans="1:2" x14ac:dyDescent="0.25">
      <c r="A77" s="17" t="s">
        <v>1423</v>
      </c>
      <c r="B77" s="107">
        <v>1</v>
      </c>
    </row>
    <row r="78" spans="1:2" x14ac:dyDescent="0.25">
      <c r="A78" s="17" t="s">
        <v>1424</v>
      </c>
      <c r="B78" s="107">
        <v>1</v>
      </c>
    </row>
    <row r="79" spans="1:2" x14ac:dyDescent="0.25">
      <c r="A79" s="17" t="s">
        <v>1425</v>
      </c>
      <c r="B79" s="107">
        <v>1</v>
      </c>
    </row>
    <row r="80" spans="1:2" x14ac:dyDescent="0.25">
      <c r="A80" s="17" t="s">
        <v>1426</v>
      </c>
      <c r="B80" s="107">
        <v>1</v>
      </c>
    </row>
    <row r="81" spans="1:2" x14ac:dyDescent="0.25">
      <c r="A81" s="17" t="s">
        <v>1427</v>
      </c>
      <c r="B81" s="107">
        <v>2</v>
      </c>
    </row>
    <row r="82" spans="1:2" x14ac:dyDescent="0.25">
      <c r="A82" s="17" t="s">
        <v>1428</v>
      </c>
      <c r="B82" s="107">
        <v>1</v>
      </c>
    </row>
    <row r="83" spans="1:2" x14ac:dyDescent="0.25">
      <c r="A83" s="17" t="s">
        <v>1429</v>
      </c>
      <c r="B83" s="107">
        <v>1</v>
      </c>
    </row>
    <row r="84" spans="1:2" x14ac:dyDescent="0.25">
      <c r="A84" s="17" t="s">
        <v>1430</v>
      </c>
      <c r="B84" s="107">
        <v>2</v>
      </c>
    </row>
    <row r="85" spans="1:2" x14ac:dyDescent="0.25">
      <c r="A85" s="17" t="s">
        <v>1431</v>
      </c>
      <c r="B85" s="107">
        <v>2</v>
      </c>
    </row>
    <row r="86" spans="1:2" x14ac:dyDescent="0.25">
      <c r="A86" s="17" t="s">
        <v>1432</v>
      </c>
      <c r="B86" s="107">
        <v>1</v>
      </c>
    </row>
    <row r="87" spans="1:2" x14ac:dyDescent="0.25">
      <c r="A87" s="17" t="s">
        <v>1433</v>
      </c>
      <c r="B87" s="107">
        <v>2</v>
      </c>
    </row>
    <row r="88" spans="1:2" x14ac:dyDescent="0.25">
      <c r="A88" s="17" t="s">
        <v>1434</v>
      </c>
      <c r="B88" s="107">
        <v>1</v>
      </c>
    </row>
    <row r="89" spans="1:2" x14ac:dyDescent="0.25">
      <c r="A89" s="17" t="s">
        <v>1435</v>
      </c>
      <c r="B89" s="107">
        <v>4</v>
      </c>
    </row>
    <row r="90" spans="1:2" x14ac:dyDescent="0.25">
      <c r="A90" s="17" t="s">
        <v>1436</v>
      </c>
      <c r="B90" s="107">
        <v>4</v>
      </c>
    </row>
    <row r="91" spans="1:2" x14ac:dyDescent="0.25">
      <c r="A91" s="17" t="s">
        <v>1437</v>
      </c>
      <c r="B91" s="107">
        <v>1</v>
      </c>
    </row>
    <row r="92" spans="1:2" x14ac:dyDescent="0.25">
      <c r="A92" s="17" t="s">
        <v>1438</v>
      </c>
      <c r="B92" s="107">
        <v>1</v>
      </c>
    </row>
    <row r="93" spans="1:2" x14ac:dyDescent="0.25">
      <c r="A93" s="17" t="s">
        <v>1439</v>
      </c>
      <c r="B93" s="107">
        <v>1</v>
      </c>
    </row>
    <row r="94" spans="1:2" x14ac:dyDescent="0.25">
      <c r="A94" s="17" t="s">
        <v>1440</v>
      </c>
      <c r="B94" s="107">
        <v>1</v>
      </c>
    </row>
    <row r="95" spans="1:2" x14ac:dyDescent="0.25">
      <c r="A95" s="17" t="s">
        <v>1441</v>
      </c>
      <c r="B95" s="107">
        <v>1</v>
      </c>
    </row>
    <row r="96" spans="1:2" x14ac:dyDescent="0.25">
      <c r="A96" s="17" t="s">
        <v>1442</v>
      </c>
      <c r="B96" s="107">
        <v>2</v>
      </c>
    </row>
    <row r="97" spans="1:2" x14ac:dyDescent="0.25">
      <c r="A97" s="17" t="s">
        <v>1443</v>
      </c>
      <c r="B97" s="107">
        <v>1</v>
      </c>
    </row>
    <row r="98" spans="1:2" x14ac:dyDescent="0.25">
      <c r="A98" s="17" t="s">
        <v>1444</v>
      </c>
      <c r="B98" s="107">
        <v>1</v>
      </c>
    </row>
    <row r="99" spans="1:2" x14ac:dyDescent="0.25">
      <c r="A99" s="17" t="s">
        <v>1445</v>
      </c>
      <c r="B99" s="107">
        <v>1</v>
      </c>
    </row>
    <row r="100" spans="1:2" x14ac:dyDescent="0.25">
      <c r="A100" s="17" t="s">
        <v>1446</v>
      </c>
      <c r="B100" s="107">
        <v>1</v>
      </c>
    </row>
    <row r="101" spans="1:2" x14ac:dyDescent="0.25">
      <c r="A101" s="17" t="s">
        <v>1447</v>
      </c>
      <c r="B101" s="107">
        <v>2</v>
      </c>
    </row>
    <row r="102" spans="1:2" x14ac:dyDescent="0.25">
      <c r="A102" s="17" t="s">
        <v>1448</v>
      </c>
      <c r="B102" s="107">
        <v>1</v>
      </c>
    </row>
    <row r="103" spans="1:2" x14ac:dyDescent="0.25">
      <c r="A103" s="17" t="s">
        <v>1449</v>
      </c>
      <c r="B103" s="107">
        <v>1</v>
      </c>
    </row>
    <row r="104" spans="1:2" x14ac:dyDescent="0.25">
      <c r="A104" s="17" t="s">
        <v>1450</v>
      </c>
      <c r="B104" s="107">
        <v>2</v>
      </c>
    </row>
    <row r="105" spans="1:2" x14ac:dyDescent="0.25">
      <c r="A105" s="17" t="s">
        <v>1451</v>
      </c>
      <c r="B105" s="107">
        <v>1</v>
      </c>
    </row>
    <row r="106" spans="1:2" x14ac:dyDescent="0.25">
      <c r="A106" s="17" t="s">
        <v>1452</v>
      </c>
      <c r="B106" s="107">
        <v>2</v>
      </c>
    </row>
    <row r="107" spans="1:2" x14ac:dyDescent="0.25">
      <c r="A107" s="17" t="s">
        <v>1453</v>
      </c>
      <c r="B107" s="107">
        <v>1</v>
      </c>
    </row>
    <row r="108" spans="1:2" x14ac:dyDescent="0.25">
      <c r="A108" s="17" t="s">
        <v>1454</v>
      </c>
      <c r="B108" s="107">
        <v>1</v>
      </c>
    </row>
    <row r="109" spans="1:2" x14ac:dyDescent="0.25">
      <c r="A109" s="17" t="s">
        <v>1455</v>
      </c>
      <c r="B109" s="107">
        <v>1</v>
      </c>
    </row>
    <row r="110" spans="1:2" x14ac:dyDescent="0.25">
      <c r="A110" s="17" t="s">
        <v>1456</v>
      </c>
      <c r="B110" s="107">
        <v>2</v>
      </c>
    </row>
    <row r="111" spans="1:2" x14ac:dyDescent="0.25">
      <c r="A111" s="17" t="s">
        <v>1457</v>
      </c>
      <c r="B111" s="107">
        <v>1</v>
      </c>
    </row>
    <row r="112" spans="1:2" x14ac:dyDescent="0.25">
      <c r="A112" s="17" t="s">
        <v>1458</v>
      </c>
      <c r="B112" s="107">
        <v>1</v>
      </c>
    </row>
    <row r="113" spans="1:2" x14ac:dyDescent="0.25">
      <c r="A113" s="17" t="s">
        <v>1459</v>
      </c>
      <c r="B113" s="107">
        <v>1</v>
      </c>
    </row>
    <row r="114" spans="1:2" x14ac:dyDescent="0.25">
      <c r="A114" s="17" t="s">
        <v>1460</v>
      </c>
      <c r="B114" s="107">
        <v>1</v>
      </c>
    </row>
    <row r="115" spans="1:2" x14ac:dyDescent="0.25">
      <c r="A115" s="17" t="s">
        <v>1461</v>
      </c>
      <c r="B115" s="107">
        <v>3</v>
      </c>
    </row>
    <row r="116" spans="1:2" x14ac:dyDescent="0.25">
      <c r="A116" s="17" t="s">
        <v>1462</v>
      </c>
      <c r="B116" s="107">
        <v>1</v>
      </c>
    </row>
    <row r="117" spans="1:2" x14ac:dyDescent="0.25">
      <c r="A117" s="17" t="s">
        <v>1463</v>
      </c>
      <c r="B117" s="107">
        <v>1</v>
      </c>
    </row>
    <row r="118" spans="1:2" x14ac:dyDescent="0.25">
      <c r="A118" s="17" t="s">
        <v>1464</v>
      </c>
      <c r="B118" s="107">
        <v>1</v>
      </c>
    </row>
    <row r="119" spans="1:2" x14ac:dyDescent="0.25">
      <c r="A119" s="17" t="s">
        <v>1465</v>
      </c>
      <c r="B119" s="107">
        <v>1</v>
      </c>
    </row>
    <row r="120" spans="1:2" x14ac:dyDescent="0.25">
      <c r="A120" s="17" t="s">
        <v>1466</v>
      </c>
      <c r="B120" s="107">
        <v>1</v>
      </c>
    </row>
    <row r="121" spans="1:2" x14ac:dyDescent="0.25">
      <c r="A121" s="17" t="s">
        <v>1467</v>
      </c>
      <c r="B121" s="107">
        <v>2</v>
      </c>
    </row>
    <row r="122" spans="1:2" x14ac:dyDescent="0.25">
      <c r="A122" s="17" t="s">
        <v>1468</v>
      </c>
      <c r="B122" s="107">
        <v>1</v>
      </c>
    </row>
    <row r="123" spans="1:2" x14ac:dyDescent="0.25">
      <c r="A123" s="17" t="s">
        <v>1469</v>
      </c>
      <c r="B123" s="107">
        <v>3</v>
      </c>
    </row>
    <row r="124" spans="1:2" x14ac:dyDescent="0.25">
      <c r="A124" s="17" t="s">
        <v>1470</v>
      </c>
      <c r="B124" s="107">
        <v>2</v>
      </c>
    </row>
    <row r="125" spans="1:2" x14ac:dyDescent="0.25">
      <c r="A125" s="17" t="s">
        <v>1471</v>
      </c>
      <c r="B125" s="107">
        <v>1</v>
      </c>
    </row>
    <row r="126" spans="1:2" x14ac:dyDescent="0.25">
      <c r="A126" s="17" t="s">
        <v>1472</v>
      </c>
      <c r="B126" s="107">
        <v>4</v>
      </c>
    </row>
    <row r="127" spans="1:2" x14ac:dyDescent="0.25">
      <c r="A127" s="17" t="s">
        <v>1473</v>
      </c>
      <c r="B127" s="107">
        <v>2</v>
      </c>
    </row>
    <row r="128" spans="1:2" x14ac:dyDescent="0.25">
      <c r="A128" s="17" t="s">
        <v>1474</v>
      </c>
      <c r="B128" s="107">
        <v>1</v>
      </c>
    </row>
    <row r="129" spans="1:2" x14ac:dyDescent="0.25">
      <c r="A129" s="17" t="s">
        <v>1475</v>
      </c>
      <c r="B129" s="107">
        <v>1</v>
      </c>
    </row>
    <row r="130" spans="1:2" x14ac:dyDescent="0.25">
      <c r="A130" s="17" t="s">
        <v>1476</v>
      </c>
      <c r="B130" s="107">
        <v>2</v>
      </c>
    </row>
    <row r="131" spans="1:2" x14ac:dyDescent="0.25">
      <c r="A131" s="17" t="s">
        <v>1477</v>
      </c>
      <c r="B131" s="107">
        <v>1</v>
      </c>
    </row>
    <row r="132" spans="1:2" x14ac:dyDescent="0.25">
      <c r="A132" s="17" t="s">
        <v>1478</v>
      </c>
      <c r="B132" s="107">
        <v>2</v>
      </c>
    </row>
    <row r="133" spans="1:2" x14ac:dyDescent="0.25">
      <c r="A133" s="17" t="s">
        <v>1479</v>
      </c>
      <c r="B133" s="107">
        <v>1</v>
      </c>
    </row>
    <row r="134" spans="1:2" x14ac:dyDescent="0.25">
      <c r="A134" s="17" t="s">
        <v>1480</v>
      </c>
      <c r="B134" s="107">
        <v>1</v>
      </c>
    </row>
    <row r="135" spans="1:2" x14ac:dyDescent="0.25">
      <c r="A135" s="17" t="s">
        <v>1481</v>
      </c>
      <c r="B135" s="107">
        <v>1</v>
      </c>
    </row>
    <row r="136" spans="1:2" x14ac:dyDescent="0.25">
      <c r="A136" s="17" t="s">
        <v>1482</v>
      </c>
      <c r="B136" s="107">
        <v>1</v>
      </c>
    </row>
    <row r="137" spans="1:2" x14ac:dyDescent="0.25">
      <c r="A137" s="17" t="s">
        <v>1483</v>
      </c>
      <c r="B137" s="107">
        <v>2</v>
      </c>
    </row>
    <row r="138" spans="1:2" x14ac:dyDescent="0.25">
      <c r="A138" s="17" t="s">
        <v>1484</v>
      </c>
      <c r="B138" s="107">
        <v>2</v>
      </c>
    </row>
    <row r="139" spans="1:2" x14ac:dyDescent="0.25">
      <c r="A139" s="17" t="s">
        <v>1485</v>
      </c>
      <c r="B139" s="107">
        <v>1</v>
      </c>
    </row>
    <row r="140" spans="1:2" x14ac:dyDescent="0.25">
      <c r="A140" s="17" t="s">
        <v>1486</v>
      </c>
      <c r="B140" s="107">
        <v>2</v>
      </c>
    </row>
    <row r="141" spans="1:2" x14ac:dyDescent="0.25">
      <c r="A141" s="17" t="s">
        <v>1487</v>
      </c>
      <c r="B141" s="107">
        <v>1</v>
      </c>
    </row>
    <row r="142" spans="1:2" x14ac:dyDescent="0.25">
      <c r="A142" s="17" t="s">
        <v>1488</v>
      </c>
      <c r="B142" s="107">
        <v>1</v>
      </c>
    </row>
    <row r="143" spans="1:2" x14ac:dyDescent="0.25">
      <c r="A143" s="17" t="s">
        <v>1489</v>
      </c>
      <c r="B143" s="107">
        <v>1</v>
      </c>
    </row>
    <row r="144" spans="1:2" x14ac:dyDescent="0.25">
      <c r="A144" s="17" t="s">
        <v>1490</v>
      </c>
      <c r="B144" s="107">
        <v>1</v>
      </c>
    </row>
    <row r="145" spans="1:2" x14ac:dyDescent="0.25">
      <c r="A145" s="17" t="s">
        <v>1491</v>
      </c>
      <c r="B145" s="107">
        <v>1</v>
      </c>
    </row>
    <row r="146" spans="1:2" x14ac:dyDescent="0.25">
      <c r="A146" s="17" t="s">
        <v>1492</v>
      </c>
      <c r="B146" s="107">
        <v>1</v>
      </c>
    </row>
    <row r="147" spans="1:2" x14ac:dyDescent="0.25">
      <c r="A147" s="17" t="s">
        <v>1493</v>
      </c>
      <c r="B147" s="107">
        <v>1</v>
      </c>
    </row>
    <row r="148" spans="1:2" x14ac:dyDescent="0.25">
      <c r="A148" s="17" t="s">
        <v>1494</v>
      </c>
      <c r="B148" s="107">
        <v>2</v>
      </c>
    </row>
    <row r="149" spans="1:2" x14ac:dyDescent="0.25">
      <c r="A149" s="17" t="s">
        <v>1495</v>
      </c>
      <c r="B149" s="107">
        <v>2</v>
      </c>
    </row>
    <row r="150" spans="1:2" x14ac:dyDescent="0.25">
      <c r="A150" s="17" t="s">
        <v>1496</v>
      </c>
      <c r="B150" s="107">
        <v>1</v>
      </c>
    </row>
    <row r="151" spans="1:2" x14ac:dyDescent="0.25">
      <c r="A151" s="17" t="s">
        <v>1497</v>
      </c>
      <c r="B151" s="107">
        <v>2</v>
      </c>
    </row>
    <row r="152" spans="1:2" x14ac:dyDescent="0.25">
      <c r="A152" s="17" t="s">
        <v>1498</v>
      </c>
      <c r="B152" s="107">
        <v>1</v>
      </c>
    </row>
    <row r="153" spans="1:2" x14ac:dyDescent="0.25">
      <c r="A153" s="17" t="s">
        <v>1499</v>
      </c>
      <c r="B153" s="107">
        <v>1</v>
      </c>
    </row>
    <row r="154" spans="1:2" x14ac:dyDescent="0.25">
      <c r="A154" s="17" t="s">
        <v>1500</v>
      </c>
      <c r="B154" s="107">
        <v>2</v>
      </c>
    </row>
    <row r="155" spans="1:2" x14ac:dyDescent="0.25">
      <c r="A155" s="17" t="s">
        <v>1501</v>
      </c>
      <c r="B155" s="107">
        <v>4</v>
      </c>
    </row>
    <row r="156" spans="1:2" x14ac:dyDescent="0.25">
      <c r="A156" s="17" t="s">
        <v>1502</v>
      </c>
      <c r="B156" s="107">
        <v>1</v>
      </c>
    </row>
    <row r="157" spans="1:2" x14ac:dyDescent="0.25">
      <c r="A157" s="17" t="s">
        <v>1503</v>
      </c>
      <c r="B157" s="107">
        <v>1</v>
      </c>
    </row>
    <row r="158" spans="1:2" x14ac:dyDescent="0.25">
      <c r="A158" s="17" t="s">
        <v>1504</v>
      </c>
      <c r="B158" s="107">
        <v>1</v>
      </c>
    </row>
    <row r="159" spans="1:2" x14ac:dyDescent="0.25">
      <c r="A159" s="17" t="s">
        <v>1505</v>
      </c>
      <c r="B159" s="107">
        <v>1</v>
      </c>
    </row>
    <row r="160" spans="1:2" x14ac:dyDescent="0.25">
      <c r="A160" s="17" t="s">
        <v>1506</v>
      </c>
      <c r="B160" s="107">
        <v>1</v>
      </c>
    </row>
    <row r="161" spans="1:2" x14ac:dyDescent="0.25">
      <c r="A161" s="17" t="s">
        <v>1507</v>
      </c>
      <c r="B161" s="107">
        <v>2</v>
      </c>
    </row>
    <row r="162" spans="1:2" x14ac:dyDescent="0.25">
      <c r="A162" s="17" t="s">
        <v>1508</v>
      </c>
      <c r="B162" s="107">
        <v>1</v>
      </c>
    </row>
    <row r="163" spans="1:2" x14ac:dyDescent="0.25">
      <c r="A163" s="17" t="s">
        <v>1509</v>
      </c>
      <c r="B163" s="107">
        <v>4</v>
      </c>
    </row>
    <row r="164" spans="1:2" x14ac:dyDescent="0.25">
      <c r="A164" s="17" t="s">
        <v>1510</v>
      </c>
      <c r="B164" s="107">
        <v>2</v>
      </c>
    </row>
    <row r="165" spans="1:2" x14ac:dyDescent="0.25">
      <c r="A165" s="17" t="s">
        <v>1511</v>
      </c>
      <c r="B165" s="107">
        <v>1</v>
      </c>
    </row>
    <row r="166" spans="1:2" x14ac:dyDescent="0.25">
      <c r="A166" s="17" t="s">
        <v>1512</v>
      </c>
      <c r="B166" s="107">
        <v>2</v>
      </c>
    </row>
    <row r="167" spans="1:2" x14ac:dyDescent="0.25">
      <c r="A167" s="17" t="s">
        <v>1513</v>
      </c>
      <c r="B167" s="107">
        <v>1</v>
      </c>
    </row>
    <row r="168" spans="1:2" x14ac:dyDescent="0.25">
      <c r="A168" s="17" t="s">
        <v>1514</v>
      </c>
      <c r="B168" s="107">
        <v>2</v>
      </c>
    </row>
    <row r="169" spans="1:2" x14ac:dyDescent="0.25">
      <c r="A169" s="17" t="s">
        <v>1515</v>
      </c>
      <c r="B169" s="107">
        <v>2</v>
      </c>
    </row>
    <row r="170" spans="1:2" x14ac:dyDescent="0.25">
      <c r="A170" s="17" t="s">
        <v>1516</v>
      </c>
      <c r="B170" s="107">
        <v>1</v>
      </c>
    </row>
    <row r="171" spans="1:2" x14ac:dyDescent="0.25">
      <c r="A171" s="17" t="s">
        <v>1517</v>
      </c>
      <c r="B171" s="107">
        <v>1</v>
      </c>
    </row>
    <row r="172" spans="1:2" x14ac:dyDescent="0.25">
      <c r="A172" s="17" t="s">
        <v>1518</v>
      </c>
      <c r="B172" s="107">
        <v>2</v>
      </c>
    </row>
    <row r="173" spans="1:2" x14ac:dyDescent="0.25">
      <c r="A173" s="17" t="s">
        <v>1519</v>
      </c>
      <c r="B173" s="107">
        <v>2</v>
      </c>
    </row>
    <row r="174" spans="1:2" x14ac:dyDescent="0.25">
      <c r="A174" s="17" t="s">
        <v>1520</v>
      </c>
      <c r="B174" s="107">
        <v>1</v>
      </c>
    </row>
    <row r="175" spans="1:2" x14ac:dyDescent="0.25">
      <c r="A175" s="17" t="s">
        <v>1521</v>
      </c>
      <c r="B175" s="107">
        <v>2</v>
      </c>
    </row>
    <row r="176" spans="1:2" x14ac:dyDescent="0.25">
      <c r="A176" s="17" t="s">
        <v>1522</v>
      </c>
      <c r="B176" s="107">
        <v>2</v>
      </c>
    </row>
    <row r="177" spans="1:2" x14ac:dyDescent="0.25">
      <c r="A177" s="17" t="s">
        <v>1523</v>
      </c>
      <c r="B177" s="107">
        <v>1</v>
      </c>
    </row>
    <row r="178" spans="1:2" x14ac:dyDescent="0.25">
      <c r="A178" s="17" t="s">
        <v>1524</v>
      </c>
      <c r="B178" s="107">
        <v>1</v>
      </c>
    </row>
    <row r="179" spans="1:2" x14ac:dyDescent="0.25">
      <c r="A179" s="17" t="s">
        <v>1525</v>
      </c>
      <c r="B179" s="107">
        <v>2</v>
      </c>
    </row>
    <row r="180" spans="1:2" x14ac:dyDescent="0.25">
      <c r="A180" s="17" t="s">
        <v>1526</v>
      </c>
      <c r="B180" s="107">
        <v>1</v>
      </c>
    </row>
    <row r="181" spans="1:2" x14ac:dyDescent="0.25">
      <c r="A181" s="17" t="s">
        <v>1527</v>
      </c>
      <c r="B181" s="107">
        <v>1</v>
      </c>
    </row>
    <row r="182" spans="1:2" x14ac:dyDescent="0.25">
      <c r="A182" s="17" t="s">
        <v>1528</v>
      </c>
      <c r="B182" s="107">
        <v>1</v>
      </c>
    </row>
    <row r="183" spans="1:2" x14ac:dyDescent="0.25">
      <c r="A183" s="17" t="s">
        <v>1529</v>
      </c>
      <c r="B183" s="107">
        <v>1</v>
      </c>
    </row>
    <row r="184" spans="1:2" x14ac:dyDescent="0.25">
      <c r="A184" s="17" t="s">
        <v>1530</v>
      </c>
      <c r="B184" s="107">
        <v>1</v>
      </c>
    </row>
    <row r="185" spans="1:2" x14ac:dyDescent="0.25">
      <c r="A185" s="17" t="s">
        <v>1531</v>
      </c>
      <c r="B185" s="107">
        <v>2</v>
      </c>
    </row>
    <row r="186" spans="1:2" x14ac:dyDescent="0.25">
      <c r="A186" s="17" t="s">
        <v>1532</v>
      </c>
      <c r="B186" s="107">
        <v>1</v>
      </c>
    </row>
    <row r="187" spans="1:2" x14ac:dyDescent="0.25">
      <c r="A187" s="17" t="s">
        <v>1533</v>
      </c>
      <c r="B187" s="107">
        <v>1</v>
      </c>
    </row>
    <row r="188" spans="1:2" x14ac:dyDescent="0.25">
      <c r="A188" s="17" t="s">
        <v>1534</v>
      </c>
      <c r="B188" s="107">
        <v>3</v>
      </c>
    </row>
    <row r="189" spans="1:2" x14ac:dyDescent="0.25">
      <c r="A189" s="17" t="s">
        <v>1535</v>
      </c>
      <c r="B189" s="107">
        <v>1</v>
      </c>
    </row>
    <row r="190" spans="1:2" x14ac:dyDescent="0.25">
      <c r="A190" s="17" t="s">
        <v>1536</v>
      </c>
      <c r="B190" s="107">
        <v>2</v>
      </c>
    </row>
    <row r="191" spans="1:2" x14ac:dyDescent="0.25">
      <c r="A191" s="17" t="s">
        <v>1537</v>
      </c>
      <c r="B191" s="107">
        <v>1</v>
      </c>
    </row>
    <row r="192" spans="1:2" x14ac:dyDescent="0.25">
      <c r="A192" s="17" t="s">
        <v>1538</v>
      </c>
      <c r="B192" s="107">
        <v>2</v>
      </c>
    </row>
    <row r="193" spans="1:2" x14ac:dyDescent="0.25">
      <c r="A193" s="17" t="s">
        <v>1539</v>
      </c>
      <c r="B193" s="107">
        <v>2</v>
      </c>
    </row>
    <row r="194" spans="1:2" x14ac:dyDescent="0.25">
      <c r="A194" s="17" t="s">
        <v>1540</v>
      </c>
      <c r="B194" s="107">
        <v>1</v>
      </c>
    </row>
    <row r="195" spans="1:2" x14ac:dyDescent="0.25">
      <c r="A195" s="17" t="s">
        <v>1541</v>
      </c>
      <c r="B195" s="107">
        <v>1</v>
      </c>
    </row>
    <row r="196" spans="1:2" x14ac:dyDescent="0.25">
      <c r="A196" s="17" t="s">
        <v>1542</v>
      </c>
      <c r="B196" s="107">
        <v>2</v>
      </c>
    </row>
    <row r="197" spans="1:2" x14ac:dyDescent="0.25">
      <c r="A197" s="17" t="s">
        <v>1543</v>
      </c>
      <c r="B197" s="107">
        <v>1</v>
      </c>
    </row>
    <row r="198" spans="1:2" x14ac:dyDescent="0.25">
      <c r="A198" s="17" t="s">
        <v>1544</v>
      </c>
      <c r="B198" s="107">
        <v>2</v>
      </c>
    </row>
    <row r="199" spans="1:2" x14ac:dyDescent="0.25">
      <c r="A199" s="17" t="s">
        <v>1545</v>
      </c>
      <c r="B199" s="107">
        <v>1</v>
      </c>
    </row>
    <row r="200" spans="1:2" x14ac:dyDescent="0.25">
      <c r="A200" s="17" t="s">
        <v>1546</v>
      </c>
      <c r="B200" s="107">
        <v>1</v>
      </c>
    </row>
    <row r="201" spans="1:2" x14ac:dyDescent="0.25">
      <c r="A201" s="17" t="s">
        <v>1547</v>
      </c>
      <c r="B201" s="107">
        <v>2</v>
      </c>
    </row>
    <row r="202" spans="1:2" x14ac:dyDescent="0.25">
      <c r="A202" s="17" t="s">
        <v>1548</v>
      </c>
      <c r="B202" s="107">
        <v>2</v>
      </c>
    </row>
    <row r="203" spans="1:2" x14ac:dyDescent="0.25">
      <c r="A203" s="17" t="s">
        <v>1549</v>
      </c>
      <c r="B203" s="107">
        <v>1</v>
      </c>
    </row>
    <row r="204" spans="1:2" x14ac:dyDescent="0.25">
      <c r="A204" s="17" t="s">
        <v>1550</v>
      </c>
      <c r="B204" s="107">
        <v>2</v>
      </c>
    </row>
    <row r="205" spans="1:2" x14ac:dyDescent="0.25">
      <c r="A205" s="17" t="s">
        <v>1551</v>
      </c>
      <c r="B205" s="107">
        <v>2</v>
      </c>
    </row>
    <row r="206" spans="1:2" x14ac:dyDescent="0.25">
      <c r="A206" s="17" t="s">
        <v>1552</v>
      </c>
      <c r="B206" s="107">
        <v>3</v>
      </c>
    </row>
    <row r="207" spans="1:2" x14ac:dyDescent="0.25">
      <c r="A207" s="17" t="s">
        <v>1553</v>
      </c>
      <c r="B207" s="107">
        <v>1</v>
      </c>
    </row>
    <row r="208" spans="1:2" x14ac:dyDescent="0.25">
      <c r="A208" s="17" t="s">
        <v>1554</v>
      </c>
      <c r="B208" s="107">
        <v>1</v>
      </c>
    </row>
    <row r="209" spans="1:2" x14ac:dyDescent="0.25">
      <c r="A209" s="17" t="s">
        <v>1555</v>
      </c>
      <c r="B209" s="107">
        <v>1</v>
      </c>
    </row>
    <row r="210" spans="1:2" x14ac:dyDescent="0.25">
      <c r="A210" s="17" t="s">
        <v>1556</v>
      </c>
      <c r="B210" s="107">
        <v>2</v>
      </c>
    </row>
    <row r="211" spans="1:2" x14ac:dyDescent="0.25">
      <c r="A211" s="17" t="s">
        <v>1557</v>
      </c>
      <c r="B211" s="107">
        <v>1</v>
      </c>
    </row>
    <row r="212" spans="1:2" x14ac:dyDescent="0.25">
      <c r="A212" s="17" t="s">
        <v>1558</v>
      </c>
      <c r="B212" s="107">
        <v>2</v>
      </c>
    </row>
    <row r="213" spans="1:2" x14ac:dyDescent="0.25">
      <c r="A213" s="17" t="s">
        <v>1559</v>
      </c>
      <c r="B213" s="107">
        <v>1</v>
      </c>
    </row>
    <row r="214" spans="1:2" x14ac:dyDescent="0.25">
      <c r="A214" s="17" t="s">
        <v>1560</v>
      </c>
      <c r="B214" s="107">
        <v>1</v>
      </c>
    </row>
    <row r="215" spans="1:2" x14ac:dyDescent="0.25">
      <c r="A215" s="17" t="s">
        <v>1561</v>
      </c>
      <c r="B215" s="107">
        <v>2</v>
      </c>
    </row>
    <row r="216" spans="1:2" x14ac:dyDescent="0.25">
      <c r="A216" s="17" t="s">
        <v>1562</v>
      </c>
      <c r="B216" s="107">
        <v>1</v>
      </c>
    </row>
    <row r="217" spans="1:2" x14ac:dyDescent="0.25">
      <c r="A217" s="17" t="s">
        <v>1563</v>
      </c>
      <c r="B217" s="107">
        <v>1</v>
      </c>
    </row>
    <row r="218" spans="1:2" x14ac:dyDescent="0.25">
      <c r="A218" s="17" t="s">
        <v>1564</v>
      </c>
      <c r="B218" s="107">
        <v>2</v>
      </c>
    </row>
    <row r="219" spans="1:2" x14ac:dyDescent="0.25">
      <c r="A219" s="17" t="s">
        <v>1565</v>
      </c>
      <c r="B219" s="107">
        <v>2</v>
      </c>
    </row>
    <row r="220" spans="1:2" x14ac:dyDescent="0.25">
      <c r="A220" s="17" t="s">
        <v>1566</v>
      </c>
      <c r="B220" s="107">
        <v>1</v>
      </c>
    </row>
    <row r="221" spans="1:2" x14ac:dyDescent="0.25">
      <c r="A221" s="17" t="s">
        <v>1567</v>
      </c>
      <c r="B221" s="107">
        <v>2</v>
      </c>
    </row>
    <row r="222" spans="1:2" x14ac:dyDescent="0.25">
      <c r="A222" s="17" t="s">
        <v>1568</v>
      </c>
      <c r="B222" s="107">
        <v>2</v>
      </c>
    </row>
    <row r="223" spans="1:2" x14ac:dyDescent="0.25">
      <c r="A223" s="17" t="s">
        <v>1569</v>
      </c>
      <c r="B223" s="107">
        <v>1</v>
      </c>
    </row>
    <row r="224" spans="1:2" x14ac:dyDescent="0.25">
      <c r="A224" s="17" t="s">
        <v>1570</v>
      </c>
      <c r="B224" s="107">
        <v>1</v>
      </c>
    </row>
    <row r="225" spans="1:2" x14ac:dyDescent="0.25">
      <c r="A225" s="17" t="s">
        <v>1571</v>
      </c>
      <c r="B225" s="107">
        <v>2</v>
      </c>
    </row>
    <row r="226" spans="1:2" x14ac:dyDescent="0.25">
      <c r="A226" s="17" t="s">
        <v>1572</v>
      </c>
      <c r="B226" s="107">
        <v>2</v>
      </c>
    </row>
    <row r="227" spans="1:2" x14ac:dyDescent="0.25">
      <c r="A227" s="17" t="s">
        <v>1573</v>
      </c>
      <c r="B227" s="107">
        <v>1</v>
      </c>
    </row>
    <row r="228" spans="1:2" x14ac:dyDescent="0.25">
      <c r="A228" s="17" t="s">
        <v>1574</v>
      </c>
      <c r="B228" s="107">
        <v>3</v>
      </c>
    </row>
    <row r="229" spans="1:2" x14ac:dyDescent="0.25">
      <c r="A229" s="17" t="s">
        <v>1575</v>
      </c>
      <c r="B229" s="107">
        <v>1</v>
      </c>
    </row>
    <row r="230" spans="1:2" x14ac:dyDescent="0.25">
      <c r="A230" s="17" t="s">
        <v>1576</v>
      </c>
      <c r="B230" s="107">
        <v>3</v>
      </c>
    </row>
    <row r="231" spans="1:2" x14ac:dyDescent="0.25">
      <c r="A231" s="17" t="s">
        <v>1577</v>
      </c>
      <c r="B231" s="107">
        <v>1</v>
      </c>
    </row>
    <row r="232" spans="1:2" x14ac:dyDescent="0.25">
      <c r="A232" s="17" t="s">
        <v>1578</v>
      </c>
      <c r="B232" s="107">
        <v>1</v>
      </c>
    </row>
    <row r="233" spans="1:2" x14ac:dyDescent="0.25">
      <c r="A233" s="17" t="s">
        <v>1579</v>
      </c>
      <c r="B233" s="107">
        <v>1</v>
      </c>
    </row>
    <row r="234" spans="1:2" x14ac:dyDescent="0.25">
      <c r="A234" s="17" t="s">
        <v>1580</v>
      </c>
      <c r="B234" s="107">
        <v>2</v>
      </c>
    </row>
    <row r="235" spans="1:2" x14ac:dyDescent="0.25">
      <c r="A235" s="17" t="s">
        <v>1581</v>
      </c>
      <c r="B235" s="107">
        <v>1</v>
      </c>
    </row>
    <row r="236" spans="1:2" x14ac:dyDescent="0.25">
      <c r="A236" s="17" t="s">
        <v>1582</v>
      </c>
      <c r="B236" s="107">
        <v>2</v>
      </c>
    </row>
    <row r="237" spans="1:2" x14ac:dyDescent="0.25">
      <c r="A237" s="17" t="s">
        <v>1583</v>
      </c>
      <c r="B237" s="107">
        <v>1</v>
      </c>
    </row>
    <row r="238" spans="1:2" x14ac:dyDescent="0.25">
      <c r="A238" s="17" t="s">
        <v>1584</v>
      </c>
      <c r="B238" s="107">
        <v>2</v>
      </c>
    </row>
    <row r="239" spans="1:2" x14ac:dyDescent="0.25">
      <c r="A239" s="17" t="s">
        <v>1585</v>
      </c>
      <c r="B239" s="107">
        <v>1</v>
      </c>
    </row>
    <row r="240" spans="1:2" x14ac:dyDescent="0.25">
      <c r="A240" s="17" t="s">
        <v>1586</v>
      </c>
      <c r="B240" s="107">
        <v>1</v>
      </c>
    </row>
    <row r="241" spans="1:2" x14ac:dyDescent="0.25">
      <c r="A241" s="17" t="s">
        <v>1587</v>
      </c>
      <c r="B241" s="107">
        <v>3</v>
      </c>
    </row>
    <row r="242" spans="1:2" x14ac:dyDescent="0.25">
      <c r="A242" s="17" t="s">
        <v>1588</v>
      </c>
      <c r="B242" s="107">
        <v>2</v>
      </c>
    </row>
    <row r="243" spans="1:2" x14ac:dyDescent="0.25">
      <c r="A243" s="17" t="s">
        <v>1589</v>
      </c>
      <c r="B243" s="107">
        <v>1</v>
      </c>
    </row>
    <row r="244" spans="1:2" x14ac:dyDescent="0.25">
      <c r="A244" s="17" t="s">
        <v>1590</v>
      </c>
      <c r="B244" s="107">
        <v>2</v>
      </c>
    </row>
    <row r="245" spans="1:2" x14ac:dyDescent="0.25">
      <c r="A245" s="17" t="s">
        <v>1591</v>
      </c>
      <c r="B245" s="107">
        <v>1</v>
      </c>
    </row>
    <row r="246" spans="1:2" x14ac:dyDescent="0.25">
      <c r="A246" s="17" t="s">
        <v>1592</v>
      </c>
      <c r="B246" s="107">
        <v>2</v>
      </c>
    </row>
    <row r="247" spans="1:2" x14ac:dyDescent="0.25">
      <c r="A247" s="17" t="s">
        <v>1593</v>
      </c>
      <c r="B247" s="107">
        <v>1</v>
      </c>
    </row>
    <row r="248" spans="1:2" x14ac:dyDescent="0.25">
      <c r="A248" s="17" t="s">
        <v>1594</v>
      </c>
      <c r="B248" s="107">
        <v>1</v>
      </c>
    </row>
    <row r="249" spans="1:2" x14ac:dyDescent="0.25">
      <c r="A249" s="17" t="s">
        <v>1595</v>
      </c>
      <c r="B249" s="107">
        <v>1</v>
      </c>
    </row>
    <row r="250" spans="1:2" x14ac:dyDescent="0.25">
      <c r="A250" s="17" t="s">
        <v>1596</v>
      </c>
      <c r="B250" s="107">
        <v>1</v>
      </c>
    </row>
    <row r="251" spans="1:2" x14ac:dyDescent="0.25">
      <c r="A251" s="17" t="s">
        <v>1597</v>
      </c>
      <c r="B251" s="107">
        <v>2</v>
      </c>
    </row>
    <row r="252" spans="1:2" x14ac:dyDescent="0.25">
      <c r="A252" s="17" t="s">
        <v>1598</v>
      </c>
      <c r="B252" s="107">
        <v>2</v>
      </c>
    </row>
    <row r="253" spans="1:2" x14ac:dyDescent="0.25">
      <c r="A253" s="17" t="s">
        <v>1599</v>
      </c>
      <c r="B253" s="107">
        <v>1</v>
      </c>
    </row>
    <row r="254" spans="1:2" x14ac:dyDescent="0.25">
      <c r="A254" s="17" t="s">
        <v>1600</v>
      </c>
      <c r="B254" s="107">
        <v>1</v>
      </c>
    </row>
    <row r="255" spans="1:2" x14ac:dyDescent="0.25">
      <c r="A255" s="17" t="s">
        <v>1601</v>
      </c>
      <c r="B255" s="107">
        <v>1</v>
      </c>
    </row>
    <row r="256" spans="1:2" x14ac:dyDescent="0.25">
      <c r="A256" s="17" t="s">
        <v>1602</v>
      </c>
      <c r="B256" s="107">
        <v>4</v>
      </c>
    </row>
    <row r="257" spans="1:2" x14ac:dyDescent="0.25">
      <c r="A257" s="17" t="s">
        <v>1603</v>
      </c>
      <c r="B257" s="107">
        <v>1</v>
      </c>
    </row>
    <row r="258" spans="1:2" x14ac:dyDescent="0.25">
      <c r="A258" s="17" t="s">
        <v>1604</v>
      </c>
      <c r="B258" s="107">
        <v>1</v>
      </c>
    </row>
    <row r="259" spans="1:2" x14ac:dyDescent="0.25">
      <c r="A259" s="17" t="s">
        <v>1605</v>
      </c>
      <c r="B259" s="107">
        <v>1</v>
      </c>
    </row>
    <row r="260" spans="1:2" x14ac:dyDescent="0.25">
      <c r="A260" s="17" t="s">
        <v>1606</v>
      </c>
      <c r="B260" s="107">
        <v>2</v>
      </c>
    </row>
    <row r="261" spans="1:2" x14ac:dyDescent="0.25">
      <c r="A261" s="17" t="s">
        <v>1607</v>
      </c>
      <c r="B261" s="107">
        <v>2</v>
      </c>
    </row>
    <row r="262" spans="1:2" x14ac:dyDescent="0.25">
      <c r="A262" s="17" t="s">
        <v>1608</v>
      </c>
      <c r="B262" s="107">
        <v>2</v>
      </c>
    </row>
    <row r="263" spans="1:2" x14ac:dyDescent="0.25">
      <c r="A263" s="17" t="s">
        <v>1609</v>
      </c>
      <c r="B263" s="107">
        <v>1</v>
      </c>
    </row>
    <row r="264" spans="1:2" x14ac:dyDescent="0.25">
      <c r="A264" s="17" t="s">
        <v>1610</v>
      </c>
      <c r="B264" s="107">
        <v>1</v>
      </c>
    </row>
    <row r="265" spans="1:2" x14ac:dyDescent="0.25">
      <c r="A265" s="17" t="s">
        <v>1611</v>
      </c>
      <c r="B265" s="107">
        <v>1</v>
      </c>
    </row>
    <row r="266" spans="1:2" x14ac:dyDescent="0.25">
      <c r="A266" s="17" t="s">
        <v>1612</v>
      </c>
      <c r="B266" s="107">
        <v>2</v>
      </c>
    </row>
    <row r="267" spans="1:2" x14ac:dyDescent="0.25">
      <c r="A267" s="17" t="s">
        <v>1613</v>
      </c>
      <c r="B267" s="107">
        <v>1</v>
      </c>
    </row>
    <row r="268" spans="1:2" x14ac:dyDescent="0.25">
      <c r="A268" s="17" t="s">
        <v>1614</v>
      </c>
      <c r="B268" s="107">
        <v>1</v>
      </c>
    </row>
    <row r="269" spans="1:2" x14ac:dyDescent="0.25">
      <c r="A269" s="17" t="s">
        <v>1615</v>
      </c>
      <c r="B269" s="107">
        <v>1</v>
      </c>
    </row>
    <row r="270" spans="1:2" x14ac:dyDescent="0.25">
      <c r="A270" s="17" t="s">
        <v>1616</v>
      </c>
      <c r="B270" s="107">
        <v>1</v>
      </c>
    </row>
    <row r="271" spans="1:2" x14ac:dyDescent="0.25">
      <c r="A271" s="17" t="s">
        <v>1617</v>
      </c>
      <c r="B271" s="107">
        <v>3</v>
      </c>
    </row>
    <row r="272" spans="1:2" x14ac:dyDescent="0.25">
      <c r="A272" s="17" t="s">
        <v>1618</v>
      </c>
      <c r="B272" s="107">
        <v>1</v>
      </c>
    </row>
    <row r="273" spans="1:2" x14ac:dyDescent="0.25">
      <c r="A273" s="17" t="s">
        <v>1619</v>
      </c>
      <c r="B273" s="107">
        <v>1</v>
      </c>
    </row>
    <row r="274" spans="1:2" x14ac:dyDescent="0.25">
      <c r="A274" s="17" t="s">
        <v>1620</v>
      </c>
      <c r="B274" s="107">
        <v>1</v>
      </c>
    </row>
    <row r="275" spans="1:2" x14ac:dyDescent="0.25">
      <c r="A275" s="17" t="s">
        <v>1621</v>
      </c>
      <c r="B275" s="107">
        <v>1</v>
      </c>
    </row>
    <row r="276" spans="1:2" x14ac:dyDescent="0.25">
      <c r="A276" s="17" t="s">
        <v>1622</v>
      </c>
      <c r="B276" s="107">
        <v>1</v>
      </c>
    </row>
    <row r="277" spans="1:2" x14ac:dyDescent="0.25">
      <c r="A277" s="17" t="s">
        <v>1623</v>
      </c>
      <c r="B277" s="107">
        <v>1</v>
      </c>
    </row>
    <row r="278" spans="1:2" x14ac:dyDescent="0.25">
      <c r="A278" s="17" t="s">
        <v>1624</v>
      </c>
      <c r="B278" s="107">
        <v>1</v>
      </c>
    </row>
    <row r="279" spans="1:2" x14ac:dyDescent="0.25">
      <c r="A279" s="17" t="s">
        <v>1625</v>
      </c>
      <c r="B279" s="107">
        <v>1</v>
      </c>
    </row>
    <row r="280" spans="1:2" x14ac:dyDescent="0.25">
      <c r="A280" s="17" t="s">
        <v>1626</v>
      </c>
      <c r="B280" s="107">
        <v>3</v>
      </c>
    </row>
    <row r="281" spans="1:2" x14ac:dyDescent="0.25">
      <c r="A281" s="17" t="s">
        <v>1627</v>
      </c>
      <c r="B281" s="107">
        <v>3</v>
      </c>
    </row>
    <row r="282" spans="1:2" x14ac:dyDescent="0.25">
      <c r="A282" s="17" t="s">
        <v>1628</v>
      </c>
      <c r="B282" s="107">
        <v>1</v>
      </c>
    </row>
    <row r="283" spans="1:2" x14ac:dyDescent="0.25">
      <c r="A283" s="17" t="s">
        <v>1629</v>
      </c>
      <c r="B283" s="107">
        <v>1</v>
      </c>
    </row>
    <row r="284" spans="1:2" x14ac:dyDescent="0.25">
      <c r="A284" s="17" t="s">
        <v>1630</v>
      </c>
      <c r="B284" s="107">
        <v>1</v>
      </c>
    </row>
    <row r="285" spans="1:2" x14ac:dyDescent="0.25">
      <c r="A285" s="17" t="s">
        <v>1631</v>
      </c>
      <c r="B285" s="107">
        <v>1</v>
      </c>
    </row>
    <row r="286" spans="1:2" x14ac:dyDescent="0.25">
      <c r="A286" s="17" t="s">
        <v>1632</v>
      </c>
      <c r="B286" s="107">
        <v>1</v>
      </c>
    </row>
    <row r="287" spans="1:2" x14ac:dyDescent="0.25">
      <c r="A287" s="17" t="s">
        <v>1633</v>
      </c>
      <c r="B287" s="107">
        <v>2</v>
      </c>
    </row>
    <row r="288" spans="1:2" x14ac:dyDescent="0.25">
      <c r="A288" s="17" t="s">
        <v>1634</v>
      </c>
      <c r="B288" s="107">
        <v>2</v>
      </c>
    </row>
    <row r="289" spans="1:2" x14ac:dyDescent="0.25">
      <c r="A289" s="17" t="s">
        <v>1635</v>
      </c>
      <c r="B289" s="107">
        <v>2</v>
      </c>
    </row>
    <row r="290" spans="1:2" x14ac:dyDescent="0.25">
      <c r="A290" s="17" t="s">
        <v>1636</v>
      </c>
      <c r="B290" s="107">
        <v>1</v>
      </c>
    </row>
    <row r="291" spans="1:2" x14ac:dyDescent="0.25">
      <c r="A291" s="17" t="s">
        <v>1637</v>
      </c>
      <c r="B291" s="107">
        <v>2</v>
      </c>
    </row>
    <row r="292" spans="1:2" x14ac:dyDescent="0.25">
      <c r="A292" s="17" t="s">
        <v>1638</v>
      </c>
      <c r="B292" s="107">
        <v>2</v>
      </c>
    </row>
    <row r="293" spans="1:2" x14ac:dyDescent="0.25">
      <c r="A293" s="17" t="s">
        <v>1007</v>
      </c>
      <c r="B293" s="107">
        <v>434</v>
      </c>
    </row>
  </sheetData>
  <mergeCells count="5">
    <mergeCell ref="E32:K32"/>
    <mergeCell ref="E34:H34"/>
    <mergeCell ref="E39:L39"/>
    <mergeCell ref="E44:K44"/>
    <mergeCell ref="E49:K49"/>
  </mergeCells>
  <conditionalFormatting sqref="A3:B29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13E4-9118-AA45-9E62-E585C86E8186}">
  <dimension ref="B3:M419"/>
  <sheetViews>
    <sheetView topLeftCell="F260" workbookViewId="0">
      <selection activeCell="J4" sqref="J4"/>
    </sheetView>
  </sheetViews>
  <sheetFormatPr defaultColWidth="8.85546875" defaultRowHeight="15" x14ac:dyDescent="0.25"/>
  <cols>
    <col min="2" max="2" width="15.140625" bestFit="1" customWidth="1"/>
    <col min="3" max="3" width="29.42578125" bestFit="1" customWidth="1"/>
    <col min="4" max="4" width="42.5703125" bestFit="1" customWidth="1"/>
    <col min="5" max="5" width="35.7109375" bestFit="1" customWidth="1"/>
    <col min="6" max="6" width="30.140625" bestFit="1" customWidth="1"/>
    <col min="7" max="8" width="19.85546875" bestFit="1" customWidth="1"/>
    <col min="9" max="9" width="23.140625" bestFit="1" customWidth="1"/>
    <col min="10" max="11" width="31.85546875" bestFit="1" customWidth="1"/>
    <col min="12" max="12" width="15.85546875" bestFit="1" customWidth="1"/>
    <col min="13" max="13" width="13.85546875" bestFit="1" customWidth="1"/>
  </cols>
  <sheetData>
    <row r="3" spans="2:13" x14ac:dyDescent="0.25">
      <c r="B3" s="6" t="s">
        <v>7</v>
      </c>
      <c r="C3" s="7" t="s">
        <v>976</v>
      </c>
      <c r="D3" s="7" t="s">
        <v>975</v>
      </c>
      <c r="E3" s="7" t="s">
        <v>974</v>
      </c>
      <c r="F3" s="8" t="s">
        <v>973</v>
      </c>
      <c r="G3" s="7" t="s">
        <v>1031</v>
      </c>
      <c r="H3" s="7" t="s">
        <v>1032</v>
      </c>
      <c r="I3" s="7" t="s">
        <v>1277</v>
      </c>
      <c r="J3" s="7" t="s">
        <v>1278</v>
      </c>
      <c r="K3" s="7" t="s">
        <v>1346</v>
      </c>
      <c r="L3" s="7" t="s">
        <v>1347</v>
      </c>
      <c r="M3" s="7" t="s">
        <v>1348</v>
      </c>
    </row>
    <row r="4" spans="2:13" x14ac:dyDescent="0.25">
      <c r="B4" s="116">
        <v>249</v>
      </c>
      <c r="C4" s="106" t="s">
        <v>605</v>
      </c>
      <c r="D4" s="4" t="s">
        <v>604</v>
      </c>
      <c r="E4" s="4" t="s">
        <v>143</v>
      </c>
      <c r="F4" s="50">
        <v>44937</v>
      </c>
      <c r="G4" s="119" t="str">
        <f t="shared" ref="G4:G67" si="0">LEFT(C4,LEN(C4)-13)</f>
        <v>+7</v>
      </c>
      <c r="H4" s="47" t="str">
        <f>_xlfn.XLOOKUP(G6, 'коды стран'!$C$4:$C$9, 'коды стран'!$B$4:$B$9, "не найдено", 0)</f>
        <v>Таджикистан</v>
      </c>
      <c r="I4" s="67">
        <f t="shared" ref="I4:I67" ca="1" si="1">(TODAY()-F4) / 30</f>
        <v>29.066666666666666</v>
      </c>
      <c r="J4" s="67">
        <f t="shared" ref="J4:J35" ca="1" si="2">AVERAGE(J4:J419)</f>
        <v>23.083333333333332</v>
      </c>
      <c r="K4" t="str">
        <f t="shared" ref="K4:K67" si="3">LEFT(D4,FIND(" ",D4)-1)</f>
        <v>Абрамов</v>
      </c>
      <c r="L4" t="str">
        <f t="shared" ref="L4:L67" si="4">MID(D4,FIND(" ",D4)+1,FIND(" ",D4,FIND(" ",D4)+1)-FIND(" ",D4)-1)</f>
        <v>Адриан</v>
      </c>
      <c r="M4" t="str">
        <f>RIGHT(D4, LEN(D4) - FIND(" ", D4, FIND(" ", D4) + 1))</f>
        <v>Фролович</v>
      </c>
    </row>
    <row r="5" spans="2:13" x14ac:dyDescent="0.25">
      <c r="B5" s="116">
        <v>343</v>
      </c>
      <c r="C5" s="106" t="s">
        <v>203</v>
      </c>
      <c r="D5" s="4" t="s">
        <v>202</v>
      </c>
      <c r="E5" s="4" t="s">
        <v>140</v>
      </c>
      <c r="F5" s="50">
        <v>45150</v>
      </c>
      <c r="G5" s="106" t="str">
        <f t="shared" si="0"/>
        <v>+380</v>
      </c>
      <c r="H5" s="4" t="str">
        <f>_xlfn.XLOOKUP(G7, 'коды стран'!$C$4:$C$9, 'коды стран'!$B$4:$B$9, "не найдено", 0)</f>
        <v>Беларусь</v>
      </c>
      <c r="I5" s="67">
        <f t="shared" ca="1" si="1"/>
        <v>21.966666666666665</v>
      </c>
      <c r="J5" s="67">
        <f t="shared" ca="1" si="2"/>
        <v>19.533333333333335</v>
      </c>
      <c r="K5" t="str">
        <f t="shared" si="3"/>
        <v>Абрамов</v>
      </c>
      <c r="L5" t="str">
        <f t="shared" si="4"/>
        <v>Амвросий</v>
      </c>
      <c r="M5" s="75" t="str">
        <f>RIGHT(D5, LEN(D5) - FIND(" ", D5, FIND(" ", D5) + 1))</f>
        <v>Богданович</v>
      </c>
    </row>
    <row r="6" spans="2:13" hidden="1" x14ac:dyDescent="0.25">
      <c r="B6" s="5">
        <v>34</v>
      </c>
      <c r="C6" s="4" t="s">
        <v>877</v>
      </c>
      <c r="D6" s="4" t="s">
        <v>876</v>
      </c>
      <c r="E6" s="4" t="s">
        <v>140</v>
      </c>
      <c r="F6" s="50">
        <v>44798</v>
      </c>
      <c r="G6" s="4" t="str">
        <f t="shared" si="0"/>
        <v>+992</v>
      </c>
      <c r="H6" s="4" t="str">
        <f>_xlfn.XLOOKUP(G8, 'коды стран'!$C$4:$C$9, 'коды стран'!$B$4:$B$9, "не найдено", 0)</f>
        <v>Россия</v>
      </c>
      <c r="I6" s="67">
        <f t="shared" ca="1" si="1"/>
        <v>33.700000000000003</v>
      </c>
      <c r="J6" s="67">
        <f t="shared" ca="1" si="2"/>
        <v>25.400000000000002</v>
      </c>
      <c r="K6" t="str">
        <f t="shared" si="3"/>
        <v>Абрамова</v>
      </c>
      <c r="L6" t="str">
        <f t="shared" si="4"/>
        <v>Евдокия</v>
      </c>
      <c r="M6" t="e">
        <f t="shared" ref="M6:M67" si="5">RIGHT(D6,9)-1</f>
        <v>#VALUE!</v>
      </c>
    </row>
    <row r="7" spans="2:13" x14ac:dyDescent="0.25">
      <c r="B7" s="116">
        <v>365</v>
      </c>
      <c r="C7" s="106" t="s">
        <v>811</v>
      </c>
      <c r="D7" s="4" t="s">
        <v>810</v>
      </c>
      <c r="E7" s="4" t="s">
        <v>140</v>
      </c>
      <c r="F7" s="50">
        <v>44831</v>
      </c>
      <c r="G7" s="106" t="str">
        <f t="shared" si="0"/>
        <v>+375</v>
      </c>
      <c r="H7" s="4" t="str">
        <f>_xlfn.XLOOKUP(G9, 'коды стран'!$C$4:$C$9, 'коды стран'!$B$4:$B$9, "не найдено", 0)</f>
        <v>Украина</v>
      </c>
      <c r="I7" s="67">
        <f t="shared" ca="1" si="1"/>
        <v>32.6</v>
      </c>
      <c r="J7" s="67">
        <f t="shared" ca="1" si="2"/>
        <v>24.85</v>
      </c>
      <c r="K7" t="str">
        <f t="shared" si="3"/>
        <v>Абрамова</v>
      </c>
      <c r="L7" t="str">
        <f t="shared" si="4"/>
        <v>Елизавета</v>
      </c>
      <c r="M7" s="75" t="str">
        <f>RIGHT(D7, LEN(D7) - FIND(" ", D7, FIND(" ", D7) + 1))</f>
        <v>Эдуардовна</v>
      </c>
    </row>
    <row r="8" spans="2:13" hidden="1" x14ac:dyDescent="0.25">
      <c r="B8" s="5">
        <v>413</v>
      </c>
      <c r="C8" s="4" t="s">
        <v>955</v>
      </c>
      <c r="D8" s="4" t="s">
        <v>954</v>
      </c>
      <c r="E8" s="4" t="s">
        <v>140</v>
      </c>
      <c r="F8" s="50">
        <v>44756</v>
      </c>
      <c r="G8" s="4" t="str">
        <f t="shared" si="0"/>
        <v>+7</v>
      </c>
      <c r="H8" s="4" t="str">
        <f>_xlfn.XLOOKUP(G10, 'коды стран'!$C$4:$C$9, 'коды стран'!$B$4:$B$9, "не найдено", 0)</f>
        <v>Россия</v>
      </c>
      <c r="I8" s="67">
        <f t="shared" ca="1" si="1"/>
        <v>35.1</v>
      </c>
      <c r="J8" s="67">
        <f t="shared" ca="1" si="2"/>
        <v>26.100000000000005</v>
      </c>
      <c r="K8" t="str">
        <f t="shared" si="3"/>
        <v>Август</v>
      </c>
      <c r="L8" t="str">
        <f t="shared" si="4"/>
        <v>Вячеславович</v>
      </c>
      <c r="M8" t="e">
        <f t="shared" si="5"/>
        <v>#VALUE!</v>
      </c>
    </row>
    <row r="9" spans="2:13" hidden="1" x14ac:dyDescent="0.25">
      <c r="B9" s="5">
        <v>93</v>
      </c>
      <c r="C9" s="4" t="s">
        <v>153</v>
      </c>
      <c r="D9" s="4" t="s">
        <v>152</v>
      </c>
      <c r="E9" s="4" t="s">
        <v>140</v>
      </c>
      <c r="F9" s="50">
        <v>45175</v>
      </c>
      <c r="G9" s="4" t="str">
        <f t="shared" si="0"/>
        <v>+380</v>
      </c>
      <c r="H9" s="4" t="str">
        <f>_xlfn.XLOOKUP(G11, 'коды стран'!$C$4:$C$9, 'коды стран'!$B$4:$B$9, "не найдено", 0)</f>
        <v>Россия</v>
      </c>
      <c r="I9" s="67">
        <f t="shared" ca="1" si="1"/>
        <v>21.133333333333333</v>
      </c>
      <c r="J9" s="67">
        <f t="shared" ca="1" si="2"/>
        <v>19.116666666666664</v>
      </c>
      <c r="K9" t="str">
        <f t="shared" si="3"/>
        <v>Авдеев</v>
      </c>
      <c r="L9" t="str">
        <f t="shared" si="4"/>
        <v>Олимпий</v>
      </c>
      <c r="M9" t="e">
        <f t="shared" si="5"/>
        <v>#VALUE!</v>
      </c>
    </row>
    <row r="10" spans="2:13" hidden="1" x14ac:dyDescent="0.25">
      <c r="B10" s="5">
        <v>349</v>
      </c>
      <c r="C10" s="4" t="s">
        <v>713</v>
      </c>
      <c r="D10" s="4" t="s">
        <v>712</v>
      </c>
      <c r="E10" s="4" t="s">
        <v>140</v>
      </c>
      <c r="F10" s="50">
        <v>44881</v>
      </c>
      <c r="G10" s="4" t="str">
        <f t="shared" si="0"/>
        <v>+7</v>
      </c>
      <c r="H10" s="4" t="str">
        <f>_xlfn.XLOOKUP(G12, 'коды стран'!$C$4:$C$9, 'коды стран'!$B$4:$B$9, "не найдено", 0)</f>
        <v>Россия</v>
      </c>
      <c r="I10" s="67">
        <f t="shared" ca="1" si="1"/>
        <v>30.933333333333334</v>
      </c>
      <c r="J10" s="67">
        <f t="shared" ca="1" si="2"/>
        <v>24.016666666666669</v>
      </c>
      <c r="K10" t="str">
        <f t="shared" si="3"/>
        <v>Авдеев</v>
      </c>
      <c r="L10" t="str">
        <f t="shared" si="4"/>
        <v>Филипп</v>
      </c>
      <c r="M10" t="e">
        <f t="shared" si="5"/>
        <v>#VALUE!</v>
      </c>
    </row>
    <row r="11" spans="2:13" hidden="1" x14ac:dyDescent="0.25">
      <c r="B11" s="5">
        <v>362</v>
      </c>
      <c r="C11" s="4" t="s">
        <v>743</v>
      </c>
      <c r="D11" s="4" t="s">
        <v>742</v>
      </c>
      <c r="E11" s="4" t="s">
        <v>140</v>
      </c>
      <c r="F11" s="50">
        <v>44866</v>
      </c>
      <c r="G11" s="4" t="str">
        <f t="shared" si="0"/>
        <v>+7</v>
      </c>
      <c r="H11" s="4" t="str">
        <f>_xlfn.XLOOKUP(G13, 'коды стран'!$C$4:$C$9, 'коды стран'!$B$4:$B$9, "не найдено", 0)</f>
        <v>Россия</v>
      </c>
      <c r="I11" s="67">
        <f t="shared" ca="1" si="1"/>
        <v>31.433333333333334</v>
      </c>
      <c r="J11" s="67">
        <f t="shared" ca="1" si="2"/>
        <v>24.266666666666666</v>
      </c>
      <c r="K11" t="str">
        <f t="shared" si="3"/>
        <v>Авдей</v>
      </c>
      <c r="L11" t="str">
        <f t="shared" si="4"/>
        <v>Брониславович</v>
      </c>
      <c r="M11" t="e">
        <f t="shared" si="5"/>
        <v>#VALUE!</v>
      </c>
    </row>
    <row r="12" spans="2:13" hidden="1" x14ac:dyDescent="0.25">
      <c r="B12" s="5">
        <v>389</v>
      </c>
      <c r="C12" s="4" t="s">
        <v>607</v>
      </c>
      <c r="D12" s="4" t="s">
        <v>606</v>
      </c>
      <c r="E12" s="4" t="s">
        <v>143</v>
      </c>
      <c r="F12" s="50">
        <v>44936</v>
      </c>
      <c r="G12" s="4" t="str">
        <f t="shared" si="0"/>
        <v>+7</v>
      </c>
      <c r="H12" s="4" t="str">
        <f>_xlfn.XLOOKUP(G14, 'коды стран'!$C$4:$C$9, 'коды стран'!$B$4:$B$9, "не найдено", 0)</f>
        <v>Россия</v>
      </c>
      <c r="I12" s="67">
        <f t="shared" ca="1" si="1"/>
        <v>29.1</v>
      </c>
      <c r="J12" s="67">
        <f t="shared" ca="1" si="2"/>
        <v>23.100000000000005</v>
      </c>
      <c r="K12" t="str">
        <f t="shared" si="3"/>
        <v>Автоном</v>
      </c>
      <c r="L12" t="str">
        <f t="shared" si="4"/>
        <v>Терентьевич</v>
      </c>
      <c r="M12" t="e">
        <f t="shared" si="5"/>
        <v>#VALUE!</v>
      </c>
    </row>
    <row r="13" spans="2:13" hidden="1" x14ac:dyDescent="0.25">
      <c r="B13" s="5">
        <v>226</v>
      </c>
      <c r="C13" s="4" t="s">
        <v>543</v>
      </c>
      <c r="D13" s="4" t="s">
        <v>542</v>
      </c>
      <c r="E13" s="4" t="s">
        <v>143</v>
      </c>
      <c r="F13" s="50">
        <v>44970</v>
      </c>
      <c r="G13" s="4" t="str">
        <f t="shared" si="0"/>
        <v>+7</v>
      </c>
      <c r="H13" s="4" t="str">
        <f>_xlfn.XLOOKUP(G15, 'коды стран'!$C$4:$C$9, 'коды стран'!$B$4:$B$9, "не найдено", 0)</f>
        <v>Россия</v>
      </c>
      <c r="I13" s="67">
        <f t="shared" ca="1" si="1"/>
        <v>27.966666666666665</v>
      </c>
      <c r="J13" s="67">
        <f t="shared" ca="1" si="2"/>
        <v>22.533333333333335</v>
      </c>
      <c r="K13" t="str">
        <f t="shared" si="3"/>
        <v>Агап</v>
      </c>
      <c r="L13" t="str">
        <f t="shared" si="4"/>
        <v>Валерьевич</v>
      </c>
      <c r="M13" t="e">
        <f t="shared" si="5"/>
        <v>#VALUE!</v>
      </c>
    </row>
    <row r="14" spans="2:13" hidden="1" x14ac:dyDescent="0.25">
      <c r="B14" s="5">
        <v>142</v>
      </c>
      <c r="C14" s="4" t="s">
        <v>867</v>
      </c>
      <c r="D14" s="4" t="s">
        <v>866</v>
      </c>
      <c r="E14" s="4" t="s">
        <v>140</v>
      </c>
      <c r="F14" s="50">
        <v>44803</v>
      </c>
      <c r="G14" s="4" t="str">
        <f t="shared" si="0"/>
        <v>+7</v>
      </c>
      <c r="H14" s="4" t="str">
        <f>_xlfn.XLOOKUP(G16, 'коды стран'!$C$4:$C$9, 'коды стран'!$B$4:$B$9, "не найдено", 0)</f>
        <v>Узбекистан</v>
      </c>
      <c r="I14" s="67">
        <f t="shared" ca="1" si="1"/>
        <v>33.533333333333331</v>
      </c>
      <c r="J14" s="67">
        <f t="shared" ca="1" si="2"/>
        <v>25.316666666666663</v>
      </c>
      <c r="K14" t="str">
        <f t="shared" si="3"/>
        <v>Агата</v>
      </c>
      <c r="L14" t="str">
        <f t="shared" si="4"/>
        <v>Геннадьевна</v>
      </c>
      <c r="M14" t="e">
        <f t="shared" si="5"/>
        <v>#VALUE!</v>
      </c>
    </row>
    <row r="15" spans="2:13" hidden="1" x14ac:dyDescent="0.25">
      <c r="B15" s="5">
        <v>443</v>
      </c>
      <c r="C15" s="4" t="s">
        <v>193</v>
      </c>
      <c r="D15" s="4" t="s">
        <v>192</v>
      </c>
      <c r="E15" s="4" t="s">
        <v>143</v>
      </c>
      <c r="F15" s="50">
        <v>45155</v>
      </c>
      <c r="G15" s="4" t="str">
        <f t="shared" si="0"/>
        <v>+7</v>
      </c>
      <c r="H15" s="4" t="str">
        <f>_xlfn.XLOOKUP(G17, 'коды стран'!$C$4:$C$9, 'коды стран'!$B$4:$B$9, "не найдено", 0)</f>
        <v>Украина</v>
      </c>
      <c r="I15" s="67">
        <f t="shared" ca="1" si="1"/>
        <v>21.8</v>
      </c>
      <c r="J15" s="67">
        <f t="shared" ca="1" si="2"/>
        <v>19.45</v>
      </c>
      <c r="K15" t="str">
        <f t="shared" si="3"/>
        <v>Агата</v>
      </c>
      <c r="L15" t="str">
        <f t="shared" si="4"/>
        <v>Олеговна</v>
      </c>
      <c r="M15" t="e">
        <f t="shared" si="5"/>
        <v>#VALUE!</v>
      </c>
    </row>
    <row r="16" spans="2:13" hidden="1" x14ac:dyDescent="0.25">
      <c r="B16" s="5">
        <v>332</v>
      </c>
      <c r="C16" s="4" t="s">
        <v>951</v>
      </c>
      <c r="D16" s="4" t="s">
        <v>950</v>
      </c>
      <c r="E16" s="4" t="s">
        <v>140</v>
      </c>
      <c r="F16" s="50">
        <v>44759</v>
      </c>
      <c r="G16" s="4" t="str">
        <f t="shared" si="0"/>
        <v>+998</v>
      </c>
      <c r="H16" s="4" t="str">
        <f>_xlfn.XLOOKUP(G18, 'коды стран'!$C$4:$C$9, 'коды стран'!$B$4:$B$9, "не найдено", 0)</f>
        <v>Таджикистан</v>
      </c>
      <c r="I16" s="67">
        <f t="shared" ca="1" si="1"/>
        <v>35</v>
      </c>
      <c r="J16" s="67">
        <f t="shared" ca="1" si="2"/>
        <v>26.05</v>
      </c>
      <c r="K16" t="str">
        <f t="shared" si="3"/>
        <v>Агата</v>
      </c>
      <c r="L16" t="str">
        <f t="shared" si="4"/>
        <v>Юрьевна</v>
      </c>
      <c r="M16" t="e">
        <f t="shared" si="5"/>
        <v>#VALUE!</v>
      </c>
    </row>
    <row r="17" spans="2:13" hidden="1" x14ac:dyDescent="0.25">
      <c r="B17" s="5">
        <v>27</v>
      </c>
      <c r="C17" s="4" t="s">
        <v>347</v>
      </c>
      <c r="D17" s="4" t="s">
        <v>346</v>
      </c>
      <c r="E17" s="4" t="s">
        <v>140</v>
      </c>
      <c r="F17" s="50">
        <v>45074</v>
      </c>
      <c r="G17" s="4" t="str">
        <f t="shared" si="0"/>
        <v>+380</v>
      </c>
      <c r="H17" s="4" t="str">
        <f>_xlfn.XLOOKUP(G19, 'коды стран'!$C$4:$C$9, 'коды стран'!$B$4:$B$9, "не найдено", 0)</f>
        <v>Узбекистан</v>
      </c>
      <c r="I17" s="67">
        <f t="shared" ca="1" si="1"/>
        <v>24.5</v>
      </c>
      <c r="J17" s="67">
        <f t="shared" ca="1" si="2"/>
        <v>20.8</v>
      </c>
      <c r="K17" t="str">
        <f t="shared" si="3"/>
        <v>Аггей</v>
      </c>
      <c r="L17" t="str">
        <f t="shared" si="4"/>
        <v>Валентинович</v>
      </c>
      <c r="M17" t="e">
        <f t="shared" si="5"/>
        <v>#VALUE!</v>
      </c>
    </row>
    <row r="18" spans="2:13" hidden="1" x14ac:dyDescent="0.25">
      <c r="B18" s="5">
        <v>25</v>
      </c>
      <c r="C18" s="4" t="s">
        <v>837</v>
      </c>
      <c r="D18" s="4" t="s">
        <v>836</v>
      </c>
      <c r="E18" s="4" t="s">
        <v>143</v>
      </c>
      <c r="F18" s="50">
        <v>44818</v>
      </c>
      <c r="G18" s="4" t="str">
        <f t="shared" si="0"/>
        <v>+992</v>
      </c>
      <c r="H18" s="4" t="str">
        <f>_xlfn.XLOOKUP(G20, 'коды стран'!$C$4:$C$9, 'коды стран'!$B$4:$B$9, "не найдено", 0)</f>
        <v>Россия</v>
      </c>
      <c r="I18" s="67">
        <f t="shared" ca="1" si="1"/>
        <v>33.033333333333331</v>
      </c>
      <c r="J18" s="67">
        <f t="shared" ca="1" si="2"/>
        <v>25.06666666666667</v>
      </c>
      <c r="K18" t="str">
        <f t="shared" si="3"/>
        <v>Аггей</v>
      </c>
      <c r="L18" t="str">
        <f t="shared" si="4"/>
        <v>Терентьевич</v>
      </c>
      <c r="M18" t="e">
        <f t="shared" si="5"/>
        <v>#VALUE!</v>
      </c>
    </row>
    <row r="19" spans="2:13" hidden="1" x14ac:dyDescent="0.25">
      <c r="B19" s="5">
        <v>218</v>
      </c>
      <c r="C19" s="4" t="s">
        <v>245</v>
      </c>
      <c r="D19" s="4" t="s">
        <v>244</v>
      </c>
      <c r="E19" s="4" t="s">
        <v>140</v>
      </c>
      <c r="F19" s="50">
        <v>45127</v>
      </c>
      <c r="G19" s="4" t="str">
        <f t="shared" si="0"/>
        <v>+998</v>
      </c>
      <c r="H19" s="4" t="str">
        <f>_xlfn.XLOOKUP(G21, 'коды стран'!$C$4:$C$9, 'коды стран'!$B$4:$B$9, "не найдено", 0)</f>
        <v>Россия</v>
      </c>
      <c r="I19" s="67">
        <f t="shared" ca="1" si="1"/>
        <v>22.733333333333334</v>
      </c>
      <c r="J19" s="67">
        <f t="shared" ca="1" si="2"/>
        <v>19.916666666666661</v>
      </c>
      <c r="K19" t="str">
        <f t="shared" si="3"/>
        <v>Алевтина</v>
      </c>
      <c r="L19" t="str">
        <f t="shared" si="4"/>
        <v>Алексеевна</v>
      </c>
      <c r="M19" t="e">
        <f t="shared" si="5"/>
        <v>#VALUE!</v>
      </c>
    </row>
    <row r="20" spans="2:13" hidden="1" x14ac:dyDescent="0.25">
      <c r="B20" s="5">
        <v>341</v>
      </c>
      <c r="C20" s="4" t="s">
        <v>565</v>
      </c>
      <c r="D20" s="4" t="s">
        <v>564</v>
      </c>
      <c r="E20" s="4" t="s">
        <v>140</v>
      </c>
      <c r="F20" s="50">
        <v>44958</v>
      </c>
      <c r="G20" s="4" t="str">
        <f t="shared" si="0"/>
        <v>+7</v>
      </c>
      <c r="H20" s="4" t="str">
        <f>_xlfn.XLOOKUP(G22, 'коды стран'!$C$4:$C$9, 'коды стран'!$B$4:$B$9, "не найдено", 0)</f>
        <v>Узбекистан</v>
      </c>
      <c r="I20" s="67">
        <f t="shared" ca="1" si="1"/>
        <v>28.366666666666667</v>
      </c>
      <c r="J20" s="67">
        <f t="shared" ca="1" si="2"/>
        <v>22.733333333333334</v>
      </c>
      <c r="K20" t="str">
        <f t="shared" si="3"/>
        <v>Алевтина</v>
      </c>
      <c r="L20" t="str">
        <f t="shared" si="4"/>
        <v>Архиповна</v>
      </c>
      <c r="M20" t="e">
        <f t="shared" si="5"/>
        <v>#VALUE!</v>
      </c>
    </row>
    <row r="21" spans="2:13" hidden="1" x14ac:dyDescent="0.25">
      <c r="B21" s="5">
        <v>460</v>
      </c>
      <c r="C21" s="4" t="s">
        <v>283</v>
      </c>
      <c r="D21" s="4" t="s">
        <v>282</v>
      </c>
      <c r="E21" s="4" t="s">
        <v>140</v>
      </c>
      <c r="F21" s="50">
        <v>45107</v>
      </c>
      <c r="G21" s="4" t="str">
        <f t="shared" si="0"/>
        <v>+7</v>
      </c>
      <c r="H21" s="4" t="str">
        <f>_xlfn.XLOOKUP(G23, 'коды стран'!$C$4:$C$9, 'коды стран'!$B$4:$B$9, "не найдено", 0)</f>
        <v>Беларусь</v>
      </c>
      <c r="I21" s="67">
        <f t="shared" ca="1" si="1"/>
        <v>23.4</v>
      </c>
      <c r="J21" s="67">
        <f t="shared" ca="1" si="2"/>
        <v>20.25</v>
      </c>
      <c r="K21" t="str">
        <f t="shared" si="3"/>
        <v>Алевтина</v>
      </c>
      <c r="L21" t="str">
        <f t="shared" si="4"/>
        <v>Егоровна</v>
      </c>
      <c r="M21" t="e">
        <f t="shared" si="5"/>
        <v>#VALUE!</v>
      </c>
    </row>
    <row r="22" spans="2:13" hidden="1" x14ac:dyDescent="0.25">
      <c r="B22" s="5">
        <v>425</v>
      </c>
      <c r="C22" s="4" t="s">
        <v>397</v>
      </c>
      <c r="D22" s="4" t="s">
        <v>396</v>
      </c>
      <c r="E22" s="4" t="s">
        <v>140</v>
      </c>
      <c r="F22" s="50">
        <v>45046</v>
      </c>
      <c r="G22" s="4" t="str">
        <f t="shared" si="0"/>
        <v>+998</v>
      </c>
      <c r="H22" s="4" t="str">
        <f>_xlfn.XLOOKUP(G24, 'коды стран'!$C$4:$C$9, 'коды стран'!$B$4:$B$9, "не найдено", 0)</f>
        <v>Россия</v>
      </c>
      <c r="I22" s="67">
        <f t="shared" ca="1" si="1"/>
        <v>25.433333333333334</v>
      </c>
      <c r="J22" s="67">
        <f t="shared" ca="1" si="2"/>
        <v>21.266666666666666</v>
      </c>
      <c r="K22" t="str">
        <f t="shared" si="3"/>
        <v>Алевтина</v>
      </c>
      <c r="L22" t="str">
        <f t="shared" si="4"/>
        <v>Ефимовна</v>
      </c>
      <c r="M22" t="e">
        <f t="shared" si="5"/>
        <v>#VALUE!</v>
      </c>
    </row>
    <row r="23" spans="2:13" hidden="1" x14ac:dyDescent="0.25">
      <c r="B23" s="5">
        <v>259</v>
      </c>
      <c r="C23" s="4" t="s">
        <v>651</v>
      </c>
      <c r="D23" s="4" t="s">
        <v>650</v>
      </c>
      <c r="E23" s="4" t="s">
        <v>143</v>
      </c>
      <c r="F23" s="50">
        <v>44913</v>
      </c>
      <c r="G23" s="4" t="str">
        <f t="shared" si="0"/>
        <v>+375</v>
      </c>
      <c r="H23" s="4" t="str">
        <f>_xlfn.XLOOKUP(G25, 'коды стран'!$C$4:$C$9, 'коды стран'!$B$4:$B$9, "не найдено", 0)</f>
        <v>Россия</v>
      </c>
      <c r="I23" s="67">
        <f t="shared" ca="1" si="1"/>
        <v>29.866666666666667</v>
      </c>
      <c r="J23" s="67">
        <f t="shared" ca="1" si="2"/>
        <v>23.483333333333334</v>
      </c>
      <c r="K23" t="str">
        <f t="shared" si="3"/>
        <v>Алевтина</v>
      </c>
      <c r="L23" t="str">
        <f t="shared" si="4"/>
        <v>Михайловна</v>
      </c>
      <c r="M23" t="e">
        <f t="shared" si="5"/>
        <v>#VALUE!</v>
      </c>
    </row>
    <row r="24" spans="2:13" hidden="1" x14ac:dyDescent="0.25">
      <c r="B24" s="5">
        <v>483</v>
      </c>
      <c r="C24" s="4" t="s">
        <v>593</v>
      </c>
      <c r="D24" s="4" t="s">
        <v>592</v>
      </c>
      <c r="E24" s="4" t="s">
        <v>143</v>
      </c>
      <c r="F24" s="50">
        <v>44943</v>
      </c>
      <c r="G24" s="4" t="str">
        <f t="shared" si="0"/>
        <v>+7</v>
      </c>
      <c r="H24" s="4" t="str">
        <f>_xlfn.XLOOKUP(G26, 'коды стран'!$C$4:$C$9, 'коды стран'!$B$4:$B$9, "не найдено", 0)</f>
        <v>Таджикистан</v>
      </c>
      <c r="I24" s="67">
        <f t="shared" ca="1" si="1"/>
        <v>28.866666666666667</v>
      </c>
      <c r="J24" s="67">
        <f t="shared" ca="1" si="2"/>
        <v>22.983333333333334</v>
      </c>
      <c r="K24" t="str">
        <f t="shared" si="3"/>
        <v>Александр</v>
      </c>
      <c r="L24" t="str">
        <f t="shared" si="4"/>
        <v>Архипович</v>
      </c>
      <c r="M24" t="e">
        <f t="shared" si="5"/>
        <v>#VALUE!</v>
      </c>
    </row>
    <row r="25" spans="2:13" hidden="1" x14ac:dyDescent="0.25">
      <c r="B25" s="5">
        <v>474</v>
      </c>
      <c r="C25" s="4" t="s">
        <v>795</v>
      </c>
      <c r="D25" s="4" t="s">
        <v>794</v>
      </c>
      <c r="E25" s="4" t="s">
        <v>140</v>
      </c>
      <c r="F25" s="50">
        <v>44839</v>
      </c>
      <c r="G25" s="4" t="str">
        <f t="shared" si="0"/>
        <v>+7</v>
      </c>
      <c r="H25" s="4" t="str">
        <f>_xlfn.XLOOKUP(G27, 'коды стран'!$C$4:$C$9, 'коды стран'!$B$4:$B$9, "не найдено", 0)</f>
        <v>Украина</v>
      </c>
      <c r="I25" s="67">
        <f t="shared" ca="1" si="1"/>
        <v>32.333333333333336</v>
      </c>
      <c r="J25" s="67">
        <f t="shared" ca="1" si="2"/>
        <v>24.716666666666669</v>
      </c>
      <c r="K25" t="str">
        <f t="shared" si="3"/>
        <v>Александра</v>
      </c>
      <c r="L25" t="str">
        <f t="shared" si="4"/>
        <v>Владиславовна</v>
      </c>
      <c r="M25" t="e">
        <f t="shared" si="5"/>
        <v>#VALUE!</v>
      </c>
    </row>
    <row r="26" spans="2:13" hidden="1" x14ac:dyDescent="0.25">
      <c r="B26" s="5">
        <v>338</v>
      </c>
      <c r="C26" s="4" t="s">
        <v>209</v>
      </c>
      <c r="D26" s="4" t="s">
        <v>208</v>
      </c>
      <c r="E26" s="4" t="s">
        <v>140</v>
      </c>
      <c r="F26" s="50">
        <v>45147</v>
      </c>
      <c r="G26" s="4" t="str">
        <f t="shared" si="0"/>
        <v>+992</v>
      </c>
      <c r="H26" s="4" t="str">
        <f>_xlfn.XLOOKUP(G28, 'коды стран'!$C$4:$C$9, 'коды стран'!$B$4:$B$9, "не найдено", 0)</f>
        <v>Узбекистан</v>
      </c>
      <c r="I26" s="67">
        <f t="shared" ca="1" si="1"/>
        <v>22.066666666666666</v>
      </c>
      <c r="J26" s="67">
        <f t="shared" ca="1" si="2"/>
        <v>19.583333333333336</v>
      </c>
      <c r="K26" t="str">
        <f t="shared" si="3"/>
        <v>Александра</v>
      </c>
      <c r="L26" t="str">
        <f t="shared" si="4"/>
        <v>Геннадиевна</v>
      </c>
      <c r="M26" t="e">
        <f t="shared" si="5"/>
        <v>#VALUE!</v>
      </c>
    </row>
    <row r="27" spans="2:13" hidden="1" x14ac:dyDescent="0.25">
      <c r="B27" s="5">
        <v>471</v>
      </c>
      <c r="C27" s="4" t="s">
        <v>965</v>
      </c>
      <c r="D27" s="4" t="s">
        <v>964</v>
      </c>
      <c r="E27" s="4" t="s">
        <v>143</v>
      </c>
      <c r="F27" s="50">
        <v>44751</v>
      </c>
      <c r="G27" s="4" t="str">
        <f t="shared" si="0"/>
        <v>+380</v>
      </c>
      <c r="H27" s="4" t="str">
        <f>_xlfn.XLOOKUP(G29, 'коды стран'!$C$4:$C$9, 'коды стран'!$B$4:$B$9, "не найдено", 0)</f>
        <v>Украина</v>
      </c>
      <c r="I27" s="67">
        <f t="shared" ca="1" si="1"/>
        <v>35.266666666666666</v>
      </c>
      <c r="J27" s="67">
        <f t="shared" ca="1" si="2"/>
        <v>26.18333333333333</v>
      </c>
      <c r="K27" t="str">
        <f t="shared" si="3"/>
        <v>Александра</v>
      </c>
      <c r="L27" t="str">
        <f t="shared" si="4"/>
        <v>Матвеевна</v>
      </c>
      <c r="M27" t="e">
        <f t="shared" si="5"/>
        <v>#VALUE!</v>
      </c>
    </row>
    <row r="28" spans="2:13" hidden="1" x14ac:dyDescent="0.25">
      <c r="B28" s="5">
        <v>324</v>
      </c>
      <c r="C28" s="4" t="s">
        <v>915</v>
      </c>
      <c r="D28" s="4" t="s">
        <v>914</v>
      </c>
      <c r="E28" s="4" t="s">
        <v>140</v>
      </c>
      <c r="F28" s="50">
        <v>44779</v>
      </c>
      <c r="G28" s="4" t="str">
        <f t="shared" si="0"/>
        <v>+998</v>
      </c>
      <c r="H28" s="4" t="str">
        <f>_xlfn.XLOOKUP(G30, 'коды стран'!$C$4:$C$9, 'коды стран'!$B$4:$B$9, "не найдено", 0)</f>
        <v>Беларусь</v>
      </c>
      <c r="I28" s="67">
        <f t="shared" ca="1" si="1"/>
        <v>34.333333333333336</v>
      </c>
      <c r="J28" s="67">
        <f t="shared" ca="1" si="2"/>
        <v>25.716666666666661</v>
      </c>
      <c r="K28" t="str">
        <f t="shared" si="3"/>
        <v>Алексеев</v>
      </c>
      <c r="L28" t="str">
        <f t="shared" si="4"/>
        <v>Касьян</v>
      </c>
      <c r="M28" t="e">
        <f t="shared" si="5"/>
        <v>#VALUE!</v>
      </c>
    </row>
    <row r="29" spans="2:13" hidden="1" x14ac:dyDescent="0.25">
      <c r="B29" s="5">
        <v>15</v>
      </c>
      <c r="C29" s="4" t="s">
        <v>371</v>
      </c>
      <c r="D29" s="4" t="s">
        <v>370</v>
      </c>
      <c r="E29" s="4" t="s">
        <v>140</v>
      </c>
      <c r="F29" s="50">
        <v>45060</v>
      </c>
      <c r="G29" s="4" t="str">
        <f t="shared" si="0"/>
        <v>+380</v>
      </c>
      <c r="H29" s="4" t="str">
        <f>_xlfn.XLOOKUP(G31, 'коды стран'!$C$4:$C$9, 'коды стран'!$B$4:$B$9, "не найдено", 0)</f>
        <v>Узбекистан</v>
      </c>
      <c r="I29" s="67">
        <f t="shared" ca="1" si="1"/>
        <v>24.966666666666665</v>
      </c>
      <c r="J29" s="67">
        <f t="shared" ca="1" si="2"/>
        <v>21.033333333333331</v>
      </c>
      <c r="K29" t="str">
        <f t="shared" si="3"/>
        <v>Алексей</v>
      </c>
      <c r="L29" t="str">
        <f t="shared" si="4"/>
        <v>Трифонович</v>
      </c>
      <c r="M29" t="e">
        <f t="shared" si="5"/>
        <v>#VALUE!</v>
      </c>
    </row>
    <row r="30" spans="2:13" hidden="1" x14ac:dyDescent="0.25">
      <c r="B30" s="5">
        <v>382</v>
      </c>
      <c r="C30" s="4" t="s">
        <v>869</v>
      </c>
      <c r="D30" s="4" t="s">
        <v>868</v>
      </c>
      <c r="E30" s="4" t="s">
        <v>143</v>
      </c>
      <c r="F30" s="50">
        <v>44802</v>
      </c>
      <c r="G30" s="4" t="str">
        <f t="shared" si="0"/>
        <v>+375</v>
      </c>
      <c r="H30" s="4" t="str">
        <f>_xlfn.XLOOKUP(G32, 'коды стран'!$C$4:$C$9, 'коды стран'!$B$4:$B$9, "не найдено", 0)</f>
        <v>Узбекистан</v>
      </c>
      <c r="I30" s="67">
        <f t="shared" ca="1" si="1"/>
        <v>33.56666666666667</v>
      </c>
      <c r="J30" s="67">
        <f t="shared" ca="1" si="2"/>
        <v>25.333333333333329</v>
      </c>
      <c r="K30" t="str">
        <f t="shared" si="3"/>
        <v>Алина</v>
      </c>
      <c r="L30" t="str">
        <f t="shared" si="4"/>
        <v>Михайловна</v>
      </c>
      <c r="M30" t="e">
        <f t="shared" si="5"/>
        <v>#VALUE!</v>
      </c>
    </row>
    <row r="31" spans="2:13" hidden="1" x14ac:dyDescent="0.25">
      <c r="B31" s="5">
        <v>67</v>
      </c>
      <c r="C31" s="4" t="s">
        <v>353</v>
      </c>
      <c r="D31" s="4" t="s">
        <v>352</v>
      </c>
      <c r="E31" s="4" t="s">
        <v>143</v>
      </c>
      <c r="F31" s="50">
        <v>45069</v>
      </c>
      <c r="G31" s="4" t="str">
        <f t="shared" si="0"/>
        <v>+998</v>
      </c>
      <c r="H31" s="4" t="str">
        <f>_xlfn.XLOOKUP(G33, 'коды стран'!$C$4:$C$9, 'коды стран'!$B$4:$B$9, "не найдено", 0)</f>
        <v>Россия</v>
      </c>
      <c r="I31" s="67">
        <f t="shared" ca="1" si="1"/>
        <v>24.666666666666668</v>
      </c>
      <c r="J31" s="67">
        <f t="shared" ca="1" si="2"/>
        <v>20.883333333333333</v>
      </c>
      <c r="K31" t="str">
        <f t="shared" si="3"/>
        <v>Алла</v>
      </c>
      <c r="L31" t="str">
        <f t="shared" si="4"/>
        <v>Геннадьевна</v>
      </c>
      <c r="M31" t="e">
        <f t="shared" si="5"/>
        <v>#VALUE!</v>
      </c>
    </row>
    <row r="32" spans="2:13" hidden="1" x14ac:dyDescent="0.25">
      <c r="B32" s="5">
        <v>108</v>
      </c>
      <c r="C32" s="4" t="s">
        <v>195</v>
      </c>
      <c r="D32" s="4" t="s">
        <v>194</v>
      </c>
      <c r="E32" s="4" t="s">
        <v>143</v>
      </c>
      <c r="F32" s="50">
        <v>45154</v>
      </c>
      <c r="G32" s="4" t="str">
        <f t="shared" si="0"/>
        <v>+998</v>
      </c>
      <c r="H32" s="4" t="str">
        <f>_xlfn.XLOOKUP(G34, 'коды стран'!$C$4:$C$9, 'коды стран'!$B$4:$B$9, "не найдено", 0)</f>
        <v>Узбекистан</v>
      </c>
      <c r="I32" s="67">
        <f t="shared" ca="1" si="1"/>
        <v>21.833333333333332</v>
      </c>
      <c r="J32" s="67">
        <f t="shared" ca="1" si="2"/>
        <v>19.466666666666665</v>
      </c>
      <c r="K32" t="str">
        <f t="shared" si="3"/>
        <v>Алла</v>
      </c>
      <c r="L32" t="str">
        <f t="shared" si="4"/>
        <v>Рудольфовна</v>
      </c>
      <c r="M32" t="e">
        <f t="shared" si="5"/>
        <v>#VALUE!</v>
      </c>
    </row>
    <row r="33" spans="2:13" hidden="1" x14ac:dyDescent="0.25">
      <c r="B33" s="5">
        <v>40</v>
      </c>
      <c r="C33" s="4" t="s">
        <v>313</v>
      </c>
      <c r="D33" s="4" t="s">
        <v>312</v>
      </c>
      <c r="E33" s="4" t="s">
        <v>140</v>
      </c>
      <c r="F33" s="50">
        <v>45091</v>
      </c>
      <c r="G33" s="4" t="str">
        <f t="shared" si="0"/>
        <v>+7</v>
      </c>
      <c r="H33" s="4" t="str">
        <f>_xlfn.XLOOKUP(G35, 'коды стран'!$C$4:$C$9, 'коды стран'!$B$4:$B$9, "не найдено", 0)</f>
        <v>Узбекистан</v>
      </c>
      <c r="I33" s="67">
        <f t="shared" ca="1" si="1"/>
        <v>23.933333333333334</v>
      </c>
      <c r="J33" s="67">
        <f t="shared" ca="1" si="2"/>
        <v>20.516666666666666</v>
      </c>
      <c r="K33" t="str">
        <f t="shared" si="3"/>
        <v>Амвросий</v>
      </c>
      <c r="L33" t="str">
        <f t="shared" si="4"/>
        <v>Артемьевич</v>
      </c>
      <c r="M33" t="e">
        <f t="shared" si="5"/>
        <v>#VALUE!</v>
      </c>
    </row>
    <row r="34" spans="2:13" hidden="1" x14ac:dyDescent="0.25">
      <c r="B34" s="5">
        <v>20</v>
      </c>
      <c r="C34" s="4" t="s">
        <v>147</v>
      </c>
      <c r="D34" s="4" t="s">
        <v>146</v>
      </c>
      <c r="E34" s="4" t="s">
        <v>140</v>
      </c>
      <c r="F34" s="50">
        <v>45178</v>
      </c>
      <c r="G34" s="4" t="str">
        <f t="shared" si="0"/>
        <v>+998</v>
      </c>
      <c r="H34" s="4" t="str">
        <f>_xlfn.XLOOKUP(G36, 'коды стран'!$C$4:$C$9, 'коды стран'!$B$4:$B$9, "не найдено", 0)</f>
        <v>Украина</v>
      </c>
      <c r="I34" s="67">
        <f t="shared" ca="1" si="1"/>
        <v>21.033333333333335</v>
      </c>
      <c r="J34" s="67">
        <f t="shared" ca="1" si="2"/>
        <v>19.066666666666666</v>
      </c>
      <c r="K34" t="str">
        <f t="shared" si="3"/>
        <v>Амвросий</v>
      </c>
      <c r="L34" t="str">
        <f t="shared" si="4"/>
        <v>Игнатович</v>
      </c>
      <c r="M34" t="e">
        <f t="shared" si="5"/>
        <v>#VALUE!</v>
      </c>
    </row>
    <row r="35" spans="2:13" hidden="1" x14ac:dyDescent="0.25">
      <c r="B35" s="5">
        <v>212</v>
      </c>
      <c r="C35" s="4" t="s">
        <v>161</v>
      </c>
      <c r="D35" s="4" t="s">
        <v>160</v>
      </c>
      <c r="E35" s="4" t="s">
        <v>140</v>
      </c>
      <c r="F35" s="50">
        <v>45171</v>
      </c>
      <c r="G35" s="4" t="str">
        <f t="shared" si="0"/>
        <v>+998</v>
      </c>
      <c r="H35" s="4" t="str">
        <f>_xlfn.XLOOKUP(G37, 'коды стран'!$C$4:$C$9, 'коды стран'!$B$4:$B$9, "не найдено", 0)</f>
        <v>Таджикистан</v>
      </c>
      <c r="I35" s="67">
        <f t="shared" ca="1" si="1"/>
        <v>21.266666666666666</v>
      </c>
      <c r="J35" s="67">
        <f t="shared" ca="1" si="2"/>
        <v>19.18333333333333</v>
      </c>
      <c r="K35" t="str">
        <f t="shared" si="3"/>
        <v>Амос</v>
      </c>
      <c r="L35" t="str">
        <f t="shared" si="4"/>
        <v>Гордеевич</v>
      </c>
      <c r="M35" t="e">
        <f t="shared" si="5"/>
        <v>#VALUE!</v>
      </c>
    </row>
    <row r="36" spans="2:13" hidden="1" x14ac:dyDescent="0.25">
      <c r="B36" s="5">
        <v>144</v>
      </c>
      <c r="C36" s="4" t="s">
        <v>503</v>
      </c>
      <c r="D36" s="4" t="s">
        <v>502</v>
      </c>
      <c r="E36" s="4" t="s">
        <v>143</v>
      </c>
      <c r="F36" s="50">
        <v>44992</v>
      </c>
      <c r="G36" s="4" t="str">
        <f t="shared" si="0"/>
        <v>+380</v>
      </c>
      <c r="H36" s="4" t="str">
        <f>_xlfn.XLOOKUP(G38, 'коды стран'!$C$4:$C$9, 'коды стран'!$B$4:$B$9, "не найдено", 0)</f>
        <v>Таджикистан</v>
      </c>
      <c r="I36" s="67">
        <f t="shared" ca="1" si="1"/>
        <v>27.233333333333334</v>
      </c>
      <c r="J36" s="67">
        <f t="shared" ref="J36:J67" ca="1" si="6">AVERAGE(J36:J451)</f>
        <v>22.166666666666671</v>
      </c>
      <c r="K36" t="str">
        <f t="shared" si="3"/>
        <v>Анастасия</v>
      </c>
      <c r="L36" t="str">
        <f t="shared" si="4"/>
        <v>Альбертовна</v>
      </c>
      <c r="M36" t="e">
        <f t="shared" si="5"/>
        <v>#VALUE!</v>
      </c>
    </row>
    <row r="37" spans="2:13" hidden="1" x14ac:dyDescent="0.25">
      <c r="B37" s="5">
        <v>432</v>
      </c>
      <c r="C37" s="4" t="s">
        <v>431</v>
      </c>
      <c r="D37" s="4" t="s">
        <v>430</v>
      </c>
      <c r="E37" s="4" t="s">
        <v>140</v>
      </c>
      <c r="F37" s="50">
        <v>45028</v>
      </c>
      <c r="G37" s="4" t="str">
        <f t="shared" si="0"/>
        <v>+992</v>
      </c>
      <c r="H37" s="4" t="str">
        <f>_xlfn.XLOOKUP(G39, 'коды стран'!$C$4:$C$9, 'коды стран'!$B$4:$B$9, "не найдено", 0)</f>
        <v>Узбекистан</v>
      </c>
      <c r="I37" s="67">
        <f t="shared" ca="1" si="1"/>
        <v>26.033333333333335</v>
      </c>
      <c r="J37" s="67">
        <f t="shared" ca="1" si="6"/>
        <v>21.56666666666667</v>
      </c>
      <c r="K37" t="str">
        <f t="shared" si="3"/>
        <v>Анастасия</v>
      </c>
      <c r="L37" t="str">
        <f t="shared" si="4"/>
        <v>Игоревна</v>
      </c>
      <c r="M37" t="e">
        <f t="shared" si="5"/>
        <v>#VALUE!</v>
      </c>
    </row>
    <row r="38" spans="2:13" hidden="1" x14ac:dyDescent="0.25">
      <c r="B38" s="5">
        <v>275</v>
      </c>
      <c r="C38" s="4" t="s">
        <v>623</v>
      </c>
      <c r="D38" s="4" t="s">
        <v>622</v>
      </c>
      <c r="E38" s="4" t="s">
        <v>140</v>
      </c>
      <c r="F38" s="50">
        <v>44927</v>
      </c>
      <c r="G38" s="4" t="str">
        <f t="shared" si="0"/>
        <v>+992</v>
      </c>
      <c r="H38" s="4" t="str">
        <f>_xlfn.XLOOKUP(G40, 'коды стран'!$C$4:$C$9, 'коды стран'!$B$4:$B$9, "не найдено", 0)</f>
        <v>Россия</v>
      </c>
      <c r="I38" s="67">
        <f t="shared" ca="1" si="1"/>
        <v>29.4</v>
      </c>
      <c r="J38" s="67">
        <f t="shared" ca="1" si="6"/>
        <v>23.25</v>
      </c>
      <c r="K38" t="str">
        <f t="shared" si="3"/>
        <v>Андрон</v>
      </c>
      <c r="L38" t="str">
        <f t="shared" si="4"/>
        <v>Валерьевич</v>
      </c>
      <c r="M38" t="e">
        <f t="shared" si="5"/>
        <v>#VALUE!</v>
      </c>
    </row>
    <row r="39" spans="2:13" hidden="1" x14ac:dyDescent="0.25">
      <c r="B39" s="5">
        <v>354</v>
      </c>
      <c r="C39" s="4" t="s">
        <v>647</v>
      </c>
      <c r="D39" s="4" t="s">
        <v>646</v>
      </c>
      <c r="E39" s="4" t="s">
        <v>140</v>
      </c>
      <c r="F39" s="50">
        <v>44915</v>
      </c>
      <c r="G39" s="4" t="str">
        <f t="shared" si="0"/>
        <v>+998</v>
      </c>
      <c r="H39" s="4" t="str">
        <f>_xlfn.XLOOKUP(G41, 'коды стран'!$C$4:$C$9, 'коды стран'!$B$4:$B$9, "не найдено", 0)</f>
        <v>Россия</v>
      </c>
      <c r="I39" s="67">
        <f t="shared" ca="1" si="1"/>
        <v>29.8</v>
      </c>
      <c r="J39" s="67">
        <f t="shared" ca="1" si="6"/>
        <v>23.45</v>
      </c>
      <c r="K39" t="str">
        <f t="shared" si="3"/>
        <v>Анжела</v>
      </c>
      <c r="L39" t="str">
        <f t="shared" si="4"/>
        <v>Ивановна</v>
      </c>
      <c r="M39" t="e">
        <f t="shared" si="5"/>
        <v>#VALUE!</v>
      </c>
    </row>
    <row r="40" spans="2:13" hidden="1" x14ac:dyDescent="0.25">
      <c r="B40" s="5">
        <v>269</v>
      </c>
      <c r="C40" s="4" t="s">
        <v>763</v>
      </c>
      <c r="D40" s="4" t="s">
        <v>762</v>
      </c>
      <c r="E40" s="4" t="s">
        <v>140</v>
      </c>
      <c r="F40" s="50">
        <v>44855</v>
      </c>
      <c r="G40" s="4" t="str">
        <f t="shared" si="0"/>
        <v>+7</v>
      </c>
      <c r="H40" s="4" t="str">
        <f>_xlfn.XLOOKUP(G42, 'коды стран'!$C$4:$C$9, 'коды стран'!$B$4:$B$9, "не найдено", 0)</f>
        <v>Узбекистан</v>
      </c>
      <c r="I40" s="67">
        <f t="shared" ca="1" si="1"/>
        <v>31.8</v>
      </c>
      <c r="J40" s="67">
        <f t="shared" ca="1" si="6"/>
        <v>24.450000000000003</v>
      </c>
      <c r="K40" t="str">
        <f t="shared" si="3"/>
        <v>Анжела</v>
      </c>
      <c r="L40" t="str">
        <f t="shared" si="4"/>
        <v>Филипповна</v>
      </c>
      <c r="M40" t="e">
        <f t="shared" si="5"/>
        <v>#VALUE!</v>
      </c>
    </row>
    <row r="41" spans="2:13" hidden="1" x14ac:dyDescent="0.25">
      <c r="B41" s="5">
        <v>448</v>
      </c>
      <c r="C41" s="4" t="s">
        <v>641</v>
      </c>
      <c r="D41" s="4" t="s">
        <v>640</v>
      </c>
      <c r="E41" s="4" t="s">
        <v>140</v>
      </c>
      <c r="F41" s="50">
        <v>44918</v>
      </c>
      <c r="G41" s="4" t="str">
        <f t="shared" si="0"/>
        <v>+7</v>
      </c>
      <c r="H41" s="4" t="str">
        <f>_xlfn.XLOOKUP(G43, 'коды стран'!$C$4:$C$9, 'коды стран'!$B$4:$B$9, "не найдено", 0)</f>
        <v>Россия</v>
      </c>
      <c r="I41" s="67">
        <f t="shared" ca="1" si="1"/>
        <v>29.7</v>
      </c>
      <c r="J41" s="67">
        <f t="shared" ca="1" si="6"/>
        <v>23.400000000000002</v>
      </c>
      <c r="K41" t="str">
        <f t="shared" si="3"/>
        <v>Анжелика</v>
      </c>
      <c r="L41" t="str">
        <f t="shared" si="4"/>
        <v>Валериевна</v>
      </c>
      <c r="M41" t="e">
        <f t="shared" si="5"/>
        <v>#VALUE!</v>
      </c>
    </row>
    <row r="42" spans="2:13" hidden="1" x14ac:dyDescent="0.25">
      <c r="B42" s="5">
        <v>366</v>
      </c>
      <c r="C42" s="4" t="s">
        <v>695</v>
      </c>
      <c r="D42" s="4" t="s">
        <v>694</v>
      </c>
      <c r="E42" s="4" t="s">
        <v>140</v>
      </c>
      <c r="F42" s="50">
        <v>44891</v>
      </c>
      <c r="G42" s="4" t="str">
        <f t="shared" si="0"/>
        <v>+998</v>
      </c>
      <c r="H42" s="4" t="str">
        <f>_xlfn.XLOOKUP(G44, 'коды стран'!$C$4:$C$9, 'коды стран'!$B$4:$B$9, "не найдено", 0)</f>
        <v>Таджикистан</v>
      </c>
      <c r="I42" s="67">
        <f t="shared" ca="1" si="1"/>
        <v>30.6</v>
      </c>
      <c r="J42" s="67">
        <f t="shared" ca="1" si="6"/>
        <v>23.85</v>
      </c>
      <c r="K42" t="str">
        <f t="shared" si="3"/>
        <v>Анна</v>
      </c>
      <c r="L42" t="str">
        <f t="shared" si="4"/>
        <v>Альбертовна</v>
      </c>
      <c r="M42" t="e">
        <f t="shared" si="5"/>
        <v>#VALUE!</v>
      </c>
    </row>
    <row r="43" spans="2:13" hidden="1" x14ac:dyDescent="0.25">
      <c r="B43" s="5">
        <v>53</v>
      </c>
      <c r="C43" s="4" t="s">
        <v>345</v>
      </c>
      <c r="D43" s="4" t="s">
        <v>344</v>
      </c>
      <c r="E43" s="4" t="s">
        <v>140</v>
      </c>
      <c r="F43" s="50">
        <v>45075</v>
      </c>
      <c r="G43" s="4" t="str">
        <f t="shared" si="0"/>
        <v>+7</v>
      </c>
      <c r="H43" s="4" t="str">
        <f>_xlfn.XLOOKUP(G45, 'коды стран'!$C$4:$C$9, 'коды стран'!$B$4:$B$9, "не найдено", 0)</f>
        <v>Таджикистан</v>
      </c>
      <c r="I43" s="67">
        <f t="shared" ca="1" si="1"/>
        <v>24.466666666666665</v>
      </c>
      <c r="J43" s="67">
        <f t="shared" ca="1" si="6"/>
        <v>20.783333333333328</v>
      </c>
      <c r="K43" t="str">
        <f t="shared" si="3"/>
        <v>Антонина</v>
      </c>
      <c r="L43" t="str">
        <f t="shared" si="4"/>
        <v>Борисовна</v>
      </c>
      <c r="M43" t="e">
        <f t="shared" si="5"/>
        <v>#VALUE!</v>
      </c>
    </row>
    <row r="44" spans="2:13" hidden="1" x14ac:dyDescent="0.25">
      <c r="B44" s="5">
        <v>61</v>
      </c>
      <c r="C44" s="4" t="s">
        <v>731</v>
      </c>
      <c r="D44" s="4" t="s">
        <v>730</v>
      </c>
      <c r="E44" s="4" t="s">
        <v>140</v>
      </c>
      <c r="F44" s="50">
        <v>44872</v>
      </c>
      <c r="G44" s="4" t="str">
        <f t="shared" si="0"/>
        <v>+992</v>
      </c>
      <c r="H44" s="4" t="str">
        <f>_xlfn.XLOOKUP(G46, 'коды стран'!$C$4:$C$9, 'коды стран'!$B$4:$B$9, "не найдено", 0)</f>
        <v>Россия</v>
      </c>
      <c r="I44" s="67">
        <f t="shared" ca="1" si="1"/>
        <v>31.233333333333334</v>
      </c>
      <c r="J44" s="67">
        <f t="shared" ca="1" si="6"/>
        <v>24.166666666666668</v>
      </c>
      <c r="K44" t="str">
        <f t="shared" si="3"/>
        <v>Арсений</v>
      </c>
      <c r="L44" t="str">
        <f t="shared" si="4"/>
        <v>Вилорович</v>
      </c>
      <c r="M44" t="e">
        <f t="shared" si="5"/>
        <v>#VALUE!</v>
      </c>
    </row>
    <row r="45" spans="2:13" hidden="1" x14ac:dyDescent="0.25">
      <c r="B45" s="5">
        <v>219</v>
      </c>
      <c r="C45" s="4" t="s">
        <v>437</v>
      </c>
      <c r="D45" s="4" t="s">
        <v>436</v>
      </c>
      <c r="E45" s="4" t="s">
        <v>143</v>
      </c>
      <c r="F45" s="50">
        <v>45025</v>
      </c>
      <c r="G45" s="4" t="str">
        <f t="shared" si="0"/>
        <v>+992</v>
      </c>
      <c r="H45" s="4" t="str">
        <f>_xlfn.XLOOKUP(G47, 'коды стран'!$C$4:$C$9, 'коды стран'!$B$4:$B$9, "не найдено", 0)</f>
        <v>Таджикистан</v>
      </c>
      <c r="I45" s="67">
        <f t="shared" ca="1" si="1"/>
        <v>26.133333333333333</v>
      </c>
      <c r="J45" s="67">
        <f t="shared" ca="1" si="6"/>
        <v>21.616666666666664</v>
      </c>
      <c r="K45" t="str">
        <f t="shared" si="3"/>
        <v>Арсений</v>
      </c>
      <c r="L45" t="str">
        <f t="shared" si="4"/>
        <v>Ермолаевич</v>
      </c>
      <c r="M45" t="e">
        <f t="shared" si="5"/>
        <v>#VALUE!</v>
      </c>
    </row>
    <row r="46" spans="2:13" hidden="1" x14ac:dyDescent="0.25">
      <c r="B46" s="5">
        <v>314</v>
      </c>
      <c r="C46" s="4" t="s">
        <v>449</v>
      </c>
      <c r="D46" s="4" t="s">
        <v>448</v>
      </c>
      <c r="E46" s="4" t="s">
        <v>140</v>
      </c>
      <c r="F46" s="50">
        <v>45019</v>
      </c>
      <c r="G46" s="4" t="str">
        <f t="shared" si="0"/>
        <v>+7</v>
      </c>
      <c r="H46" s="4" t="str">
        <f>_xlfn.XLOOKUP(G48, 'коды стран'!$C$4:$C$9, 'коды стран'!$B$4:$B$9, "не найдено", 0)</f>
        <v>Россия</v>
      </c>
      <c r="I46" s="67">
        <f t="shared" ca="1" si="1"/>
        <v>26.333333333333332</v>
      </c>
      <c r="J46" s="67">
        <f t="shared" ca="1" si="6"/>
        <v>21.716666666666665</v>
      </c>
      <c r="K46" t="str">
        <f t="shared" si="3"/>
        <v>Артемьева</v>
      </c>
      <c r="L46" t="str">
        <f t="shared" si="4"/>
        <v>София</v>
      </c>
      <c r="M46" t="e">
        <f t="shared" si="5"/>
        <v>#VALUE!</v>
      </c>
    </row>
    <row r="47" spans="2:13" hidden="1" x14ac:dyDescent="0.25">
      <c r="B47" s="5">
        <v>347</v>
      </c>
      <c r="C47" s="4" t="s">
        <v>157</v>
      </c>
      <c r="D47" s="4" t="s">
        <v>156</v>
      </c>
      <c r="E47" s="4" t="s">
        <v>143</v>
      </c>
      <c r="F47" s="50">
        <v>45173</v>
      </c>
      <c r="G47" s="4" t="str">
        <f t="shared" si="0"/>
        <v>+992</v>
      </c>
      <c r="H47" s="4" t="str">
        <f>_xlfn.XLOOKUP(G49, 'коды стран'!$C$4:$C$9, 'коды стран'!$B$4:$B$9, "не найдено", 0)</f>
        <v>Узбекистан</v>
      </c>
      <c r="I47" s="67">
        <f t="shared" ca="1" si="1"/>
        <v>21.2</v>
      </c>
      <c r="J47" s="67">
        <f t="shared" ca="1" si="6"/>
        <v>19.149999999999999</v>
      </c>
      <c r="K47" t="str">
        <f t="shared" si="3"/>
        <v>Афанасьев</v>
      </c>
      <c r="L47" t="str">
        <f t="shared" si="4"/>
        <v>Кузьма</v>
      </c>
      <c r="M47" t="e">
        <f t="shared" si="5"/>
        <v>#VALUE!</v>
      </c>
    </row>
    <row r="48" spans="2:13" hidden="1" x14ac:dyDescent="0.25">
      <c r="B48" s="5">
        <v>171</v>
      </c>
      <c r="C48" s="4" t="s">
        <v>857</v>
      </c>
      <c r="D48" s="4" t="s">
        <v>856</v>
      </c>
      <c r="E48" s="4" t="s">
        <v>143</v>
      </c>
      <c r="F48" s="50">
        <v>44808</v>
      </c>
      <c r="G48" s="4" t="str">
        <f t="shared" si="0"/>
        <v>+7</v>
      </c>
      <c r="H48" s="4" t="str">
        <f>_xlfn.XLOOKUP(G50, 'коды стран'!$C$4:$C$9, 'коды стран'!$B$4:$B$9, "не найдено", 0)</f>
        <v>Россия</v>
      </c>
      <c r="I48" s="67">
        <f t="shared" ca="1" si="1"/>
        <v>33.366666666666667</v>
      </c>
      <c r="J48" s="67">
        <f t="shared" ca="1" si="6"/>
        <v>25.233333333333338</v>
      </c>
      <c r="K48" t="str">
        <f t="shared" si="3"/>
        <v>Бажен</v>
      </c>
      <c r="L48" t="str">
        <f t="shared" si="4"/>
        <v>Дмитриевич</v>
      </c>
      <c r="M48" t="e">
        <f t="shared" si="5"/>
        <v>#VALUE!</v>
      </c>
    </row>
    <row r="49" spans="2:13" hidden="1" x14ac:dyDescent="0.25">
      <c r="B49" s="5">
        <v>265</v>
      </c>
      <c r="C49" s="4" t="s">
        <v>523</v>
      </c>
      <c r="D49" s="4" t="s">
        <v>522</v>
      </c>
      <c r="E49" s="4" t="s">
        <v>140</v>
      </c>
      <c r="F49" s="50">
        <v>44981</v>
      </c>
      <c r="G49" s="4" t="str">
        <f t="shared" si="0"/>
        <v>+998</v>
      </c>
      <c r="H49" s="4" t="str">
        <f>_xlfn.XLOOKUP(G51, 'коды стран'!$C$4:$C$9, 'коды стран'!$B$4:$B$9, "не найдено", 0)</f>
        <v>Украина</v>
      </c>
      <c r="I49" s="67">
        <f t="shared" ca="1" si="1"/>
        <v>27.6</v>
      </c>
      <c r="J49" s="67">
        <f t="shared" ca="1" si="6"/>
        <v>22.350000000000005</v>
      </c>
      <c r="K49" t="str">
        <f t="shared" si="3"/>
        <v>Баранов</v>
      </c>
      <c r="L49" t="str">
        <f t="shared" si="4"/>
        <v>Эраст</v>
      </c>
      <c r="M49" t="e">
        <f t="shared" si="5"/>
        <v>#VALUE!</v>
      </c>
    </row>
    <row r="50" spans="2:13" hidden="1" x14ac:dyDescent="0.25">
      <c r="B50" s="5">
        <v>7</v>
      </c>
      <c r="C50" s="4" t="s">
        <v>265</v>
      </c>
      <c r="D50" s="4" t="s">
        <v>264</v>
      </c>
      <c r="E50" s="4" t="s">
        <v>143</v>
      </c>
      <c r="F50" s="50">
        <v>45117</v>
      </c>
      <c r="G50" s="4" t="str">
        <f t="shared" si="0"/>
        <v>+7</v>
      </c>
      <c r="H50" s="4" t="str">
        <f>_xlfn.XLOOKUP(G52, 'коды стран'!$C$4:$C$9, 'коды стран'!$B$4:$B$9, "не найдено", 0)</f>
        <v>Украина</v>
      </c>
      <c r="I50" s="67">
        <f t="shared" ca="1" si="1"/>
        <v>23.066666666666666</v>
      </c>
      <c r="J50" s="67">
        <f t="shared" ca="1" si="6"/>
        <v>20.083333333333332</v>
      </c>
      <c r="K50" t="str">
        <f t="shared" si="3"/>
        <v>Баранова</v>
      </c>
      <c r="L50" t="str">
        <f t="shared" si="4"/>
        <v>Раиса</v>
      </c>
      <c r="M50" t="e">
        <f t="shared" si="5"/>
        <v>#VALUE!</v>
      </c>
    </row>
    <row r="51" spans="2:13" hidden="1" x14ac:dyDescent="0.25">
      <c r="B51" s="5">
        <v>156</v>
      </c>
      <c r="C51" s="4" t="s">
        <v>627</v>
      </c>
      <c r="D51" s="4" t="s">
        <v>626</v>
      </c>
      <c r="E51" s="4" t="s">
        <v>143</v>
      </c>
      <c r="F51" s="50">
        <v>44925</v>
      </c>
      <c r="G51" s="4" t="str">
        <f t="shared" si="0"/>
        <v>+380</v>
      </c>
      <c r="H51" s="4" t="str">
        <f>_xlfn.XLOOKUP(G53, 'коды стран'!$C$4:$C$9, 'коды стран'!$B$4:$B$9, "не найдено", 0)</f>
        <v>Узбекистан</v>
      </c>
      <c r="I51" s="67">
        <f t="shared" ca="1" si="1"/>
        <v>29.466666666666665</v>
      </c>
      <c r="J51" s="67">
        <f t="shared" ca="1" si="6"/>
        <v>23.283333333333335</v>
      </c>
      <c r="K51" t="str">
        <f t="shared" si="3"/>
        <v>Белов</v>
      </c>
      <c r="L51" t="str">
        <f t="shared" si="4"/>
        <v>Симон</v>
      </c>
      <c r="M51" t="e">
        <f t="shared" si="5"/>
        <v>#VALUE!</v>
      </c>
    </row>
    <row r="52" spans="2:13" hidden="1" x14ac:dyDescent="0.25">
      <c r="B52" s="5">
        <v>16</v>
      </c>
      <c r="C52" s="4" t="s">
        <v>761</v>
      </c>
      <c r="D52" s="4" t="s">
        <v>760</v>
      </c>
      <c r="E52" s="4" t="s">
        <v>140</v>
      </c>
      <c r="F52" s="50">
        <v>44856</v>
      </c>
      <c r="G52" s="4" t="str">
        <f t="shared" si="0"/>
        <v>+380</v>
      </c>
      <c r="H52" s="4" t="str">
        <f>_xlfn.XLOOKUP(G54, 'коды стран'!$C$4:$C$9, 'коды стран'!$B$4:$B$9, "не найдено", 0)</f>
        <v>Беларусь</v>
      </c>
      <c r="I52" s="67">
        <f t="shared" ca="1" si="1"/>
        <v>31.766666666666666</v>
      </c>
      <c r="J52" s="67">
        <f t="shared" ca="1" si="6"/>
        <v>24.433333333333334</v>
      </c>
      <c r="K52" t="str">
        <f t="shared" si="3"/>
        <v>Белозеров</v>
      </c>
      <c r="L52" t="str">
        <f t="shared" si="4"/>
        <v>Лука</v>
      </c>
      <c r="M52" t="e">
        <f t="shared" si="5"/>
        <v>#VALUE!</v>
      </c>
    </row>
    <row r="53" spans="2:13" hidden="1" x14ac:dyDescent="0.25">
      <c r="B53" s="5">
        <v>95</v>
      </c>
      <c r="C53" s="4" t="s">
        <v>149</v>
      </c>
      <c r="D53" s="4" t="s">
        <v>148</v>
      </c>
      <c r="E53" s="4" t="s">
        <v>140</v>
      </c>
      <c r="F53" s="50">
        <v>45177</v>
      </c>
      <c r="G53" s="4" t="str">
        <f t="shared" si="0"/>
        <v>+998</v>
      </c>
      <c r="H53" s="4" t="str">
        <f>_xlfn.XLOOKUP(G55, 'коды стран'!$C$4:$C$9, 'коды стран'!$B$4:$B$9, "не найдено", 0)</f>
        <v>Россия</v>
      </c>
      <c r="I53" s="67">
        <f t="shared" ca="1" si="1"/>
        <v>21.066666666666666</v>
      </c>
      <c r="J53" s="67">
        <f t="shared" ca="1" si="6"/>
        <v>19.083333333333332</v>
      </c>
      <c r="K53" t="str">
        <f t="shared" si="3"/>
        <v>Белоусова</v>
      </c>
      <c r="L53" t="str">
        <f t="shared" si="4"/>
        <v>Жанна</v>
      </c>
      <c r="M53" t="e">
        <f t="shared" si="5"/>
        <v>#VALUE!</v>
      </c>
    </row>
    <row r="54" spans="2:13" hidden="1" x14ac:dyDescent="0.25">
      <c r="B54" s="5">
        <v>39</v>
      </c>
      <c r="C54" s="4" t="s">
        <v>931</v>
      </c>
      <c r="D54" s="4" t="s">
        <v>930</v>
      </c>
      <c r="E54" s="4" t="s">
        <v>143</v>
      </c>
      <c r="F54" s="50">
        <v>44770</v>
      </c>
      <c r="G54" s="4" t="str">
        <f t="shared" si="0"/>
        <v>+375</v>
      </c>
      <c r="H54" s="4" t="str">
        <f>_xlfn.XLOOKUP(G56, 'коды стран'!$C$4:$C$9, 'коды стран'!$B$4:$B$9, "не найдено", 0)</f>
        <v>Таджикистан</v>
      </c>
      <c r="I54" s="67">
        <f t="shared" ca="1" si="1"/>
        <v>34.633333333333333</v>
      </c>
      <c r="J54" s="67">
        <f t="shared" ca="1" si="6"/>
        <v>25.866666666666674</v>
      </c>
      <c r="K54" t="str">
        <f t="shared" si="3"/>
        <v>Бирюков</v>
      </c>
      <c r="L54" t="str">
        <f t="shared" si="4"/>
        <v>Олимпий</v>
      </c>
      <c r="M54" t="e">
        <f t="shared" si="5"/>
        <v>#VALUE!</v>
      </c>
    </row>
    <row r="55" spans="2:13" hidden="1" x14ac:dyDescent="0.25">
      <c r="B55" s="5">
        <v>147</v>
      </c>
      <c r="C55" s="4" t="s">
        <v>611</v>
      </c>
      <c r="D55" s="4" t="s">
        <v>610</v>
      </c>
      <c r="E55" s="4" t="s">
        <v>143</v>
      </c>
      <c r="F55" s="50">
        <v>44933</v>
      </c>
      <c r="G55" s="4" t="str">
        <f t="shared" si="0"/>
        <v>+7</v>
      </c>
      <c r="H55" s="4" t="str">
        <f>_xlfn.XLOOKUP(G57, 'коды стран'!$C$4:$C$9, 'коды стран'!$B$4:$B$9, "не найдено", 0)</f>
        <v>Россия</v>
      </c>
      <c r="I55" s="67">
        <f t="shared" ca="1" si="1"/>
        <v>29.2</v>
      </c>
      <c r="J55" s="67">
        <f t="shared" ca="1" si="6"/>
        <v>23.150000000000002</v>
      </c>
      <c r="K55" t="str">
        <f t="shared" si="3"/>
        <v>Бирюкова</v>
      </c>
      <c r="L55" t="str">
        <f t="shared" si="4"/>
        <v>Агафья</v>
      </c>
      <c r="M55" t="e">
        <f t="shared" si="5"/>
        <v>#VALUE!</v>
      </c>
    </row>
    <row r="56" spans="2:13" hidden="1" x14ac:dyDescent="0.25">
      <c r="B56" s="5">
        <v>321</v>
      </c>
      <c r="C56" s="4" t="s">
        <v>771</v>
      </c>
      <c r="D56" s="4" t="s">
        <v>770</v>
      </c>
      <c r="E56" s="4" t="s">
        <v>140</v>
      </c>
      <c r="F56" s="50">
        <v>44851</v>
      </c>
      <c r="G56" s="4" t="str">
        <f t="shared" si="0"/>
        <v>+992</v>
      </c>
      <c r="H56" s="4" t="str">
        <f>_xlfn.XLOOKUP(G58, 'коды стран'!$C$4:$C$9, 'коды стран'!$B$4:$B$9, "не найдено", 0)</f>
        <v>Россия</v>
      </c>
      <c r="I56" s="67">
        <f t="shared" ca="1" si="1"/>
        <v>31.933333333333334</v>
      </c>
      <c r="J56" s="67">
        <f t="shared" ca="1" si="6"/>
        <v>24.516666666666669</v>
      </c>
      <c r="K56" t="str">
        <f t="shared" si="3"/>
        <v>Блинов</v>
      </c>
      <c r="L56" t="str">
        <f t="shared" si="4"/>
        <v>Натан</v>
      </c>
      <c r="M56" t="e">
        <f t="shared" si="5"/>
        <v>#VALUE!</v>
      </c>
    </row>
    <row r="57" spans="2:13" hidden="1" x14ac:dyDescent="0.25">
      <c r="B57" s="5">
        <v>333</v>
      </c>
      <c r="C57" s="4" t="s">
        <v>777</v>
      </c>
      <c r="D57" s="4" t="s">
        <v>776</v>
      </c>
      <c r="E57" s="4" t="s">
        <v>143</v>
      </c>
      <c r="F57" s="50">
        <v>44848</v>
      </c>
      <c r="G57" s="4" t="str">
        <f t="shared" si="0"/>
        <v>+7</v>
      </c>
      <c r="H57" s="4" t="str">
        <f>_xlfn.XLOOKUP(G59, 'коды стран'!$C$4:$C$9, 'коды стран'!$B$4:$B$9, "не найдено", 0)</f>
        <v>Таджикистан</v>
      </c>
      <c r="I57" s="67">
        <f t="shared" ca="1" si="1"/>
        <v>32.033333333333331</v>
      </c>
      <c r="J57" s="67">
        <f t="shared" ca="1" si="6"/>
        <v>24.56666666666667</v>
      </c>
      <c r="K57" t="str">
        <f t="shared" si="3"/>
        <v>Бобылев</v>
      </c>
      <c r="L57" t="str">
        <f t="shared" si="4"/>
        <v>Никодим</v>
      </c>
      <c r="M57" t="e">
        <f t="shared" si="5"/>
        <v>#VALUE!</v>
      </c>
    </row>
    <row r="58" spans="2:13" hidden="1" x14ac:dyDescent="0.25">
      <c r="B58" s="5">
        <v>36</v>
      </c>
      <c r="C58" s="4" t="s">
        <v>239</v>
      </c>
      <c r="D58" s="4" t="s">
        <v>238</v>
      </c>
      <c r="E58" s="4" t="s">
        <v>140</v>
      </c>
      <c r="F58" s="50">
        <v>45130</v>
      </c>
      <c r="G58" s="4" t="str">
        <f t="shared" si="0"/>
        <v>+7</v>
      </c>
      <c r="H58" s="4" t="str">
        <f>_xlfn.XLOOKUP(G60, 'коды стран'!$C$4:$C$9, 'коды стран'!$B$4:$B$9, "не найдено", 0)</f>
        <v>Россия</v>
      </c>
      <c r="I58" s="67">
        <f t="shared" ca="1" si="1"/>
        <v>22.633333333333333</v>
      </c>
      <c r="J58" s="67">
        <f t="shared" ca="1" si="6"/>
        <v>19.866666666666667</v>
      </c>
      <c r="K58" t="str">
        <f t="shared" si="3"/>
        <v>Бобылева</v>
      </c>
      <c r="L58" t="str">
        <f t="shared" si="4"/>
        <v>Анна</v>
      </c>
      <c r="M58" t="e">
        <f t="shared" si="5"/>
        <v>#VALUE!</v>
      </c>
    </row>
    <row r="59" spans="2:13" hidden="1" x14ac:dyDescent="0.25">
      <c r="B59" s="5">
        <v>107</v>
      </c>
      <c r="C59" s="4" t="s">
        <v>591</v>
      </c>
      <c r="D59" s="4" t="s">
        <v>590</v>
      </c>
      <c r="E59" s="4" t="s">
        <v>140</v>
      </c>
      <c r="F59" s="50">
        <v>44944</v>
      </c>
      <c r="G59" s="4" t="str">
        <f t="shared" si="0"/>
        <v>+992</v>
      </c>
      <c r="H59" s="4" t="str">
        <f>_xlfn.XLOOKUP(G61, 'коды стран'!$C$4:$C$9, 'коды стран'!$B$4:$B$9, "не найдено", 0)</f>
        <v>Беларусь</v>
      </c>
      <c r="I59" s="67">
        <f t="shared" ca="1" si="1"/>
        <v>28.833333333333332</v>
      </c>
      <c r="J59" s="67">
        <f t="shared" ca="1" si="6"/>
        <v>22.966666666666669</v>
      </c>
      <c r="K59" t="str">
        <f t="shared" si="3"/>
        <v>Большаков</v>
      </c>
      <c r="L59" t="str">
        <f t="shared" si="4"/>
        <v>Антип</v>
      </c>
      <c r="M59" t="e">
        <f t="shared" si="5"/>
        <v>#VALUE!</v>
      </c>
    </row>
    <row r="60" spans="2:13" hidden="1" x14ac:dyDescent="0.25">
      <c r="B60" s="5">
        <v>375</v>
      </c>
      <c r="C60" s="4" t="s">
        <v>445</v>
      </c>
      <c r="D60" s="4" t="s">
        <v>444</v>
      </c>
      <c r="E60" s="4" t="s">
        <v>143</v>
      </c>
      <c r="F60" s="50">
        <v>45021</v>
      </c>
      <c r="G60" s="4" t="str">
        <f t="shared" si="0"/>
        <v>+7</v>
      </c>
      <c r="H60" s="4" t="str">
        <f>_xlfn.XLOOKUP(G62, 'коды стран'!$C$4:$C$9, 'коды стран'!$B$4:$B$9, "не найдено", 0)</f>
        <v>Таджикистан</v>
      </c>
      <c r="I60" s="67">
        <f t="shared" ca="1" si="1"/>
        <v>26.266666666666666</v>
      </c>
      <c r="J60" s="67">
        <f t="shared" ca="1" si="6"/>
        <v>21.68333333333333</v>
      </c>
      <c r="K60" t="str">
        <f t="shared" si="3"/>
        <v>Боян</v>
      </c>
      <c r="L60" t="str">
        <f t="shared" si="4"/>
        <v>Дорофеевич</v>
      </c>
      <c r="M60" t="e">
        <f t="shared" si="5"/>
        <v>#VALUE!</v>
      </c>
    </row>
    <row r="61" spans="2:13" hidden="1" x14ac:dyDescent="0.25">
      <c r="B61" s="5">
        <v>293</v>
      </c>
      <c r="C61" s="4" t="s">
        <v>747</v>
      </c>
      <c r="D61" s="4" t="s">
        <v>746</v>
      </c>
      <c r="E61" s="4" t="s">
        <v>143</v>
      </c>
      <c r="F61" s="50">
        <v>44864</v>
      </c>
      <c r="G61" s="4" t="str">
        <f t="shared" si="0"/>
        <v>+375</v>
      </c>
      <c r="H61" s="4" t="str">
        <f>_xlfn.XLOOKUP(G63, 'коды стран'!$C$4:$C$9, 'коды стран'!$B$4:$B$9, "не найдено", 0)</f>
        <v>Россия</v>
      </c>
      <c r="I61" s="67">
        <f t="shared" ca="1" si="1"/>
        <v>31.5</v>
      </c>
      <c r="J61" s="67">
        <f t="shared" ca="1" si="6"/>
        <v>24.299999999999997</v>
      </c>
      <c r="K61" t="str">
        <f t="shared" si="3"/>
        <v>Брагин</v>
      </c>
      <c r="L61" t="str">
        <f t="shared" si="4"/>
        <v>Любомир</v>
      </c>
      <c r="M61" t="e">
        <f t="shared" si="5"/>
        <v>#VALUE!</v>
      </c>
    </row>
    <row r="62" spans="2:13" hidden="1" x14ac:dyDescent="0.25">
      <c r="B62" s="5">
        <v>316</v>
      </c>
      <c r="C62" s="4" t="s">
        <v>637</v>
      </c>
      <c r="D62" s="4" t="s">
        <v>636</v>
      </c>
      <c r="E62" s="4" t="s">
        <v>143</v>
      </c>
      <c r="F62" s="50">
        <v>44920</v>
      </c>
      <c r="G62" s="4" t="str">
        <f t="shared" si="0"/>
        <v>+992</v>
      </c>
      <c r="H62" s="4" t="str">
        <f>_xlfn.XLOOKUP(G64, 'коды стран'!$C$4:$C$9, 'коды стран'!$B$4:$B$9, "не найдено", 0)</f>
        <v>Таджикистан</v>
      </c>
      <c r="I62" s="67">
        <f t="shared" ca="1" si="1"/>
        <v>29.633333333333333</v>
      </c>
      <c r="J62" s="67">
        <f t="shared" ca="1" si="6"/>
        <v>23.366666666666674</v>
      </c>
      <c r="K62" t="str">
        <f t="shared" si="3"/>
        <v>Брагина</v>
      </c>
      <c r="L62" t="str">
        <f t="shared" si="4"/>
        <v>Полина</v>
      </c>
      <c r="M62" t="e">
        <f t="shared" si="5"/>
        <v>#VALUE!</v>
      </c>
    </row>
    <row r="63" spans="2:13" hidden="1" x14ac:dyDescent="0.25">
      <c r="B63" s="5">
        <v>380</v>
      </c>
      <c r="C63" s="4" t="s">
        <v>757</v>
      </c>
      <c r="D63" s="4" t="s">
        <v>756</v>
      </c>
      <c r="E63" s="4" t="s">
        <v>143</v>
      </c>
      <c r="F63" s="50">
        <v>44859</v>
      </c>
      <c r="G63" s="4" t="str">
        <f t="shared" si="0"/>
        <v>+7</v>
      </c>
      <c r="H63" s="4" t="str">
        <f>_xlfn.XLOOKUP(G65, 'коды стран'!$C$4:$C$9, 'коды стран'!$B$4:$B$9, "не найдено", 0)</f>
        <v>Беларусь</v>
      </c>
      <c r="I63" s="67">
        <f t="shared" ca="1" si="1"/>
        <v>31.666666666666668</v>
      </c>
      <c r="J63" s="67">
        <f t="shared" ca="1" si="6"/>
        <v>24.383333333333336</v>
      </c>
      <c r="K63" t="str">
        <f t="shared" si="3"/>
        <v>Бурова</v>
      </c>
      <c r="L63" t="str">
        <f t="shared" si="4"/>
        <v>Марфа</v>
      </c>
      <c r="M63" t="e">
        <f t="shared" si="5"/>
        <v>#VALUE!</v>
      </c>
    </row>
    <row r="64" spans="2:13" hidden="1" x14ac:dyDescent="0.25">
      <c r="B64" s="5">
        <v>165</v>
      </c>
      <c r="C64" s="4" t="s">
        <v>323</v>
      </c>
      <c r="D64" s="4" t="s">
        <v>322</v>
      </c>
      <c r="E64" s="4" t="s">
        <v>143</v>
      </c>
      <c r="F64" s="50">
        <v>45086</v>
      </c>
      <c r="G64" s="4" t="str">
        <f t="shared" si="0"/>
        <v>+992</v>
      </c>
      <c r="H64" s="4" t="str">
        <f>_xlfn.XLOOKUP(G66, 'коды стран'!$C$4:$C$9, 'коды стран'!$B$4:$B$9, "не найдено", 0)</f>
        <v>Таджикистан</v>
      </c>
      <c r="I64" s="67">
        <f t="shared" ca="1" si="1"/>
        <v>24.1</v>
      </c>
      <c r="J64" s="67">
        <f t="shared" ca="1" si="6"/>
        <v>20.6</v>
      </c>
      <c r="K64" t="str">
        <f t="shared" si="3"/>
        <v>Вадим</v>
      </c>
      <c r="L64" t="str">
        <f t="shared" si="4"/>
        <v>Артёмович</v>
      </c>
      <c r="M64" t="e">
        <f t="shared" si="5"/>
        <v>#VALUE!</v>
      </c>
    </row>
    <row r="65" spans="2:13" hidden="1" x14ac:dyDescent="0.25">
      <c r="B65" s="5">
        <v>190</v>
      </c>
      <c r="C65" s="4" t="s">
        <v>875</v>
      </c>
      <c r="D65" s="4" t="s">
        <v>874</v>
      </c>
      <c r="E65" s="4" t="s">
        <v>140</v>
      </c>
      <c r="F65" s="50">
        <v>44799</v>
      </c>
      <c r="G65" s="4" t="str">
        <f t="shared" si="0"/>
        <v>+375</v>
      </c>
      <c r="H65" s="4" t="str">
        <f>_xlfn.XLOOKUP(G67, 'коды стран'!$C$4:$C$9, 'коды стран'!$B$4:$B$9, "не найдено", 0)</f>
        <v>Таджикистан</v>
      </c>
      <c r="I65" s="67">
        <f t="shared" ca="1" si="1"/>
        <v>33.666666666666664</v>
      </c>
      <c r="J65" s="67">
        <f t="shared" ca="1" si="6"/>
        <v>25.383333333333336</v>
      </c>
      <c r="K65" t="str">
        <f t="shared" si="3"/>
        <v>Валентина</v>
      </c>
      <c r="L65" t="str">
        <f t="shared" si="4"/>
        <v>Захаровна</v>
      </c>
      <c r="M65" t="e">
        <f t="shared" si="5"/>
        <v>#VALUE!</v>
      </c>
    </row>
    <row r="66" spans="2:13" hidden="1" x14ac:dyDescent="0.25">
      <c r="B66" s="5">
        <v>17</v>
      </c>
      <c r="C66" s="4" t="s">
        <v>365</v>
      </c>
      <c r="D66" s="4" t="s">
        <v>364</v>
      </c>
      <c r="E66" s="4" t="s">
        <v>140</v>
      </c>
      <c r="F66" s="50">
        <v>45063</v>
      </c>
      <c r="G66" s="4" t="str">
        <f t="shared" si="0"/>
        <v>+992</v>
      </c>
      <c r="H66" s="4" t="str">
        <f>_xlfn.XLOOKUP(G68, 'коды стран'!$C$4:$C$9, 'коды стран'!$B$4:$B$9, "не найдено", 0)</f>
        <v>Россия</v>
      </c>
      <c r="I66" s="67">
        <f t="shared" ca="1" si="1"/>
        <v>24.866666666666667</v>
      </c>
      <c r="J66" s="67">
        <f t="shared" ca="1" si="6"/>
        <v>20.983333333333324</v>
      </c>
      <c r="K66" t="str">
        <f t="shared" si="3"/>
        <v>Валентина</v>
      </c>
      <c r="L66" t="str">
        <f t="shared" si="4"/>
        <v>Кирилловна</v>
      </c>
      <c r="M66" t="e">
        <f t="shared" si="5"/>
        <v>#VALUE!</v>
      </c>
    </row>
    <row r="67" spans="2:13" hidden="1" x14ac:dyDescent="0.25">
      <c r="B67" s="5">
        <v>457</v>
      </c>
      <c r="C67" s="4" t="s">
        <v>665</v>
      </c>
      <c r="D67" s="4" t="s">
        <v>664</v>
      </c>
      <c r="E67" s="4" t="s">
        <v>140</v>
      </c>
      <c r="F67" s="50">
        <v>44906</v>
      </c>
      <c r="G67" s="4" t="str">
        <f t="shared" si="0"/>
        <v>+992</v>
      </c>
      <c r="H67" s="4" t="str">
        <f>_xlfn.XLOOKUP(G69, 'коды стран'!$C$4:$C$9, 'коды стран'!$B$4:$B$9, "не найдено", 0)</f>
        <v>Узбекистан</v>
      </c>
      <c r="I67" s="67">
        <f t="shared" ca="1" si="1"/>
        <v>30.1</v>
      </c>
      <c r="J67" s="67">
        <f t="shared" ca="1" si="6"/>
        <v>23.600000000000005</v>
      </c>
      <c r="K67" t="str">
        <f t="shared" si="3"/>
        <v>Валерия</v>
      </c>
      <c r="L67" t="str">
        <f t="shared" si="4"/>
        <v>Владимировна</v>
      </c>
      <c r="M67" t="e">
        <f t="shared" si="5"/>
        <v>#VALUE!</v>
      </c>
    </row>
    <row r="68" spans="2:13" hidden="1" x14ac:dyDescent="0.25">
      <c r="B68" s="5">
        <v>175</v>
      </c>
      <c r="C68" s="4" t="s">
        <v>659</v>
      </c>
      <c r="D68" s="4" t="s">
        <v>658</v>
      </c>
      <c r="E68" s="4" t="s">
        <v>140</v>
      </c>
      <c r="F68" s="50">
        <v>44909</v>
      </c>
      <c r="G68" s="4" t="str">
        <f t="shared" ref="G68:G113" si="7">LEFT(C68,LEN(C68)-13)</f>
        <v>+7</v>
      </c>
      <c r="H68" s="4" t="str">
        <f>_xlfn.XLOOKUP(G70, 'коды стран'!$C$4:$C$9, 'коды стран'!$B$4:$B$9, "не найдено", 0)</f>
        <v>Украина</v>
      </c>
      <c r="I68" s="67">
        <f t="shared" ref="I68:I113" ca="1" si="8">(TODAY()-F68) / 30</f>
        <v>30</v>
      </c>
      <c r="J68" s="67">
        <f t="shared" ref="J68:J71" ca="1" si="9">AVERAGE(J68:J483)</f>
        <v>23.550000000000004</v>
      </c>
      <c r="K68" t="str">
        <f t="shared" ref="K68:K131" si="10">LEFT(D68,FIND(" ",D68)-1)</f>
        <v>Валерия</v>
      </c>
      <c r="L68" t="str">
        <f t="shared" ref="L68:L131" si="11">MID(D68,FIND(" ",D68)+1,FIND(" ",D68,FIND(" ",D68)+1)-FIND(" ",D68)-1)</f>
        <v>Семеновна</v>
      </c>
      <c r="M68" t="e">
        <f t="shared" ref="M68:M131" si="12">RIGHT(D68,9)-1</f>
        <v>#VALUE!</v>
      </c>
    </row>
    <row r="69" spans="2:13" hidden="1" x14ac:dyDescent="0.25">
      <c r="B69" s="5">
        <v>497</v>
      </c>
      <c r="C69" s="4" t="s">
        <v>537</v>
      </c>
      <c r="D69" s="4" t="s">
        <v>536</v>
      </c>
      <c r="E69" s="4" t="s">
        <v>140</v>
      </c>
      <c r="F69" s="50">
        <v>44974</v>
      </c>
      <c r="G69" s="4" t="str">
        <f t="shared" si="7"/>
        <v>+998</v>
      </c>
      <c r="H69" s="4" t="str">
        <f>_xlfn.XLOOKUP(G71, 'коды стран'!$C$4:$C$9, 'коды стран'!$B$4:$B$9, "не найдено", 0)</f>
        <v>Таджикистан</v>
      </c>
      <c r="I69" s="67">
        <f t="shared" ca="1" si="8"/>
        <v>27.833333333333332</v>
      </c>
      <c r="J69" s="67">
        <f t="shared" ca="1" si="9"/>
        <v>22.466666666666669</v>
      </c>
      <c r="K69" t="str">
        <f t="shared" si="10"/>
        <v>Валерьян</v>
      </c>
      <c r="L69" t="str">
        <f t="shared" si="11"/>
        <v>Федосеевич</v>
      </c>
      <c r="M69" t="e">
        <f t="shared" si="12"/>
        <v>#VALUE!</v>
      </c>
    </row>
    <row r="70" spans="2:13" hidden="1" x14ac:dyDescent="0.25">
      <c r="B70" s="5">
        <v>258</v>
      </c>
      <c r="C70" s="4" t="s">
        <v>715</v>
      </c>
      <c r="D70" s="4" t="s">
        <v>714</v>
      </c>
      <c r="E70" s="4" t="s">
        <v>143</v>
      </c>
      <c r="F70" s="50">
        <v>44880</v>
      </c>
      <c r="G70" s="4" t="str">
        <f t="shared" si="7"/>
        <v>+380</v>
      </c>
      <c r="H70" s="4" t="e">
        <f>_xlfn.XLOOKUP(#REF!, 'коды стран'!$C$4:$C$9, 'коды стран'!$B$4:$B$9, "не найдено", 0)</f>
        <v>#REF!</v>
      </c>
      <c r="I70" s="67">
        <f t="shared" ca="1" si="8"/>
        <v>30.966666666666665</v>
      </c>
      <c r="J70" s="67">
        <f t="shared" ca="1" si="9"/>
        <v>24.033333333333335</v>
      </c>
      <c r="K70" t="str">
        <f t="shared" si="10"/>
        <v>Василиса</v>
      </c>
      <c r="L70" t="str">
        <f t="shared" si="11"/>
        <v>Леоновна</v>
      </c>
      <c r="M70" t="e">
        <f t="shared" si="12"/>
        <v>#VALUE!</v>
      </c>
    </row>
    <row r="71" spans="2:13" hidden="1" x14ac:dyDescent="0.25">
      <c r="B71" s="5">
        <v>325</v>
      </c>
      <c r="C71" s="4" t="s">
        <v>711</v>
      </c>
      <c r="D71" s="4" t="s">
        <v>710</v>
      </c>
      <c r="E71" s="4" t="s">
        <v>140</v>
      </c>
      <c r="F71" s="50">
        <v>44882</v>
      </c>
      <c r="G71" s="4" t="str">
        <f t="shared" si="7"/>
        <v>+992</v>
      </c>
      <c r="H71" s="4" t="str">
        <f>_xlfn.XLOOKUP(G72, 'коды стран'!$C$4:$C$9, 'коды стран'!$B$4:$B$9, "не найдено", 0)</f>
        <v>Россия</v>
      </c>
      <c r="I71" s="67">
        <f t="shared" ca="1" si="8"/>
        <v>30.9</v>
      </c>
      <c r="J71" s="67">
        <f t="shared" ca="1" si="9"/>
        <v>24.000000000000007</v>
      </c>
      <c r="K71" t="str">
        <f t="shared" si="10"/>
        <v>Васильев</v>
      </c>
      <c r="L71" t="str">
        <f t="shared" si="11"/>
        <v>Милован</v>
      </c>
      <c r="M71" t="e">
        <f t="shared" si="12"/>
        <v>#VALUE!</v>
      </c>
    </row>
    <row r="72" spans="2:13" hidden="1" x14ac:dyDescent="0.25">
      <c r="B72" s="5">
        <v>120</v>
      </c>
      <c r="C72" s="4" t="s">
        <v>551</v>
      </c>
      <c r="D72" s="4" t="s">
        <v>550</v>
      </c>
      <c r="E72" s="4" t="s">
        <v>143</v>
      </c>
      <c r="F72" s="50">
        <v>44966</v>
      </c>
      <c r="G72" s="4" t="str">
        <f t="shared" si="7"/>
        <v>+7</v>
      </c>
      <c r="H72" s="4" t="str">
        <f>_xlfn.XLOOKUP(G74, 'коды стран'!$C$4:$C$9, 'коды стран'!$B$4:$B$9, "не найдено", 0)</f>
        <v>Таджикистан</v>
      </c>
      <c r="I72" s="67">
        <f t="shared" ca="1" si="8"/>
        <v>28.1</v>
      </c>
      <c r="J72" s="67">
        <f t="shared" ref="J72:J81" ca="1" si="13">AVERAGE(J72:J488)</f>
        <v>22.600000000000005</v>
      </c>
      <c r="K72" t="str">
        <f t="shared" si="10"/>
        <v>Велимир</v>
      </c>
      <c r="L72" t="str">
        <f t="shared" si="11"/>
        <v>Игоревич</v>
      </c>
      <c r="M72" t="e">
        <f t="shared" si="12"/>
        <v>#VALUE!</v>
      </c>
    </row>
    <row r="73" spans="2:13" hidden="1" x14ac:dyDescent="0.25">
      <c r="B73" s="5">
        <v>253</v>
      </c>
      <c r="C73" s="4" t="s">
        <v>971</v>
      </c>
      <c r="D73" s="4" t="s">
        <v>970</v>
      </c>
      <c r="E73" s="4" t="s">
        <v>143</v>
      </c>
      <c r="F73" s="50">
        <v>44748</v>
      </c>
      <c r="G73" s="4" t="str">
        <f t="shared" si="7"/>
        <v>+375</v>
      </c>
      <c r="H73" s="4" t="str">
        <f>_xlfn.XLOOKUP(G75, 'коды стран'!$C$4:$C$9, 'коды стран'!$B$4:$B$9, "не найдено", 0)</f>
        <v>Украина</v>
      </c>
      <c r="I73" s="67">
        <f t="shared" ca="1" si="8"/>
        <v>35.366666666666667</v>
      </c>
      <c r="J73" s="67">
        <f t="shared" ca="1" si="13"/>
        <v>26.233333333333331</v>
      </c>
      <c r="K73" t="str">
        <f t="shared" si="10"/>
        <v>Вера</v>
      </c>
      <c r="L73" t="str">
        <f t="shared" si="11"/>
        <v>Георгиевна</v>
      </c>
      <c r="M73" t="e">
        <f t="shared" si="12"/>
        <v>#VALUE!</v>
      </c>
    </row>
    <row r="74" spans="2:13" hidden="1" x14ac:dyDescent="0.25">
      <c r="B74" s="5">
        <v>391</v>
      </c>
      <c r="C74" s="4" t="s">
        <v>521</v>
      </c>
      <c r="D74" s="4" t="s">
        <v>520</v>
      </c>
      <c r="E74" s="4" t="s">
        <v>143</v>
      </c>
      <c r="F74" s="50">
        <v>44982</v>
      </c>
      <c r="G74" s="4" t="str">
        <f t="shared" si="7"/>
        <v>+992</v>
      </c>
      <c r="H74" s="4" t="str">
        <f>_xlfn.XLOOKUP(G76, 'коды стран'!$C$4:$C$9, 'коды стран'!$B$4:$B$9, "не найдено", 0)</f>
        <v>Украина</v>
      </c>
      <c r="I74" s="67">
        <f t="shared" ca="1" si="8"/>
        <v>27.566666666666666</v>
      </c>
      <c r="J74" s="67">
        <f t="shared" ca="1" si="13"/>
        <v>22.333333333333336</v>
      </c>
      <c r="K74" t="str">
        <f t="shared" si="10"/>
        <v>Вероника</v>
      </c>
      <c r="L74" t="str">
        <f t="shared" si="11"/>
        <v>Геннадьевна</v>
      </c>
      <c r="M74" t="e">
        <f t="shared" si="12"/>
        <v>#VALUE!</v>
      </c>
    </row>
    <row r="75" spans="2:13" hidden="1" x14ac:dyDescent="0.25">
      <c r="B75" s="5">
        <v>223</v>
      </c>
      <c r="C75" s="4" t="s">
        <v>941</v>
      </c>
      <c r="D75" s="4" t="s">
        <v>940</v>
      </c>
      <c r="E75" s="4" t="s">
        <v>143</v>
      </c>
      <c r="F75" s="50">
        <v>44764</v>
      </c>
      <c r="G75" s="4" t="str">
        <f t="shared" si="7"/>
        <v>+380</v>
      </c>
      <c r="H75" s="4" t="str">
        <f>_xlfn.XLOOKUP(G77, 'коды стран'!$C$4:$C$9, 'коды стран'!$B$4:$B$9, "не найдено", 0)</f>
        <v>Беларусь</v>
      </c>
      <c r="I75" s="67">
        <f t="shared" ca="1" si="8"/>
        <v>34.833333333333336</v>
      </c>
      <c r="J75" s="67">
        <f t="shared" ca="1" si="13"/>
        <v>25.966666666666661</v>
      </c>
      <c r="K75" t="str">
        <f t="shared" si="10"/>
        <v>Вероника</v>
      </c>
      <c r="L75" t="str">
        <f t="shared" si="11"/>
        <v>Евгеньевна</v>
      </c>
      <c r="M75" t="e">
        <f t="shared" si="12"/>
        <v>#VALUE!</v>
      </c>
    </row>
    <row r="76" spans="2:13" hidden="1" x14ac:dyDescent="0.25">
      <c r="B76" s="5">
        <v>463</v>
      </c>
      <c r="C76" s="4" t="s">
        <v>563</v>
      </c>
      <c r="D76" s="4" t="s">
        <v>562</v>
      </c>
      <c r="E76" s="4" t="s">
        <v>140</v>
      </c>
      <c r="F76" s="50">
        <v>44959</v>
      </c>
      <c r="G76" s="4" t="str">
        <f t="shared" si="7"/>
        <v>+380</v>
      </c>
      <c r="H76" s="4" t="str">
        <f>_xlfn.XLOOKUP(G78, 'коды стран'!$C$4:$C$9, 'коды стран'!$B$4:$B$9, "не найдено", 0)</f>
        <v>Таджикистан</v>
      </c>
      <c r="I76" s="67">
        <f t="shared" ca="1" si="8"/>
        <v>28.333333333333332</v>
      </c>
      <c r="J76" s="67">
        <f t="shared" ca="1" si="13"/>
        <v>22.716666666666669</v>
      </c>
      <c r="K76" t="str">
        <f t="shared" si="10"/>
        <v>Вероника</v>
      </c>
      <c r="L76" t="str">
        <f t="shared" si="11"/>
        <v>Руслановна</v>
      </c>
      <c r="M76" t="e">
        <f t="shared" si="12"/>
        <v>#VALUE!</v>
      </c>
    </row>
    <row r="77" spans="2:13" hidden="1" x14ac:dyDescent="0.25">
      <c r="B77" s="5">
        <v>152</v>
      </c>
      <c r="C77" s="4" t="s">
        <v>455</v>
      </c>
      <c r="D77" s="4" t="s">
        <v>454</v>
      </c>
      <c r="E77" s="4" t="s">
        <v>140</v>
      </c>
      <c r="F77" s="50">
        <v>45016</v>
      </c>
      <c r="G77" s="4" t="str">
        <f t="shared" si="7"/>
        <v>+375</v>
      </c>
      <c r="H77" s="4" t="str">
        <f>_xlfn.XLOOKUP(G79, 'коды стран'!$C$4:$C$9, 'коды стран'!$B$4:$B$9, "не найдено", 0)</f>
        <v>Беларусь</v>
      </c>
      <c r="I77" s="67">
        <f t="shared" ca="1" si="8"/>
        <v>26.433333333333334</v>
      </c>
      <c r="J77" s="67">
        <f t="shared" ca="1" si="13"/>
        <v>21.766666666666666</v>
      </c>
      <c r="K77" t="str">
        <f t="shared" si="10"/>
        <v>Вероника</v>
      </c>
      <c r="L77" t="str">
        <f t="shared" si="11"/>
        <v>Сергеевна</v>
      </c>
      <c r="M77" t="e">
        <f t="shared" si="12"/>
        <v>#VALUE!</v>
      </c>
    </row>
    <row r="78" spans="2:13" hidden="1" x14ac:dyDescent="0.25">
      <c r="B78" s="5">
        <v>130</v>
      </c>
      <c r="C78" s="4" t="s">
        <v>821</v>
      </c>
      <c r="D78" s="4" t="s">
        <v>820</v>
      </c>
      <c r="E78" s="4" t="s">
        <v>140</v>
      </c>
      <c r="F78" s="50">
        <v>44826</v>
      </c>
      <c r="G78" s="4" t="str">
        <f t="shared" si="7"/>
        <v>+992</v>
      </c>
      <c r="H78" s="4" t="str">
        <f>_xlfn.XLOOKUP(G80, 'коды стран'!$C$4:$C$9, 'коды стран'!$B$4:$B$9, "не найдено", 0)</f>
        <v>Узбекистан</v>
      </c>
      <c r="I78" s="67">
        <f t="shared" ca="1" si="8"/>
        <v>32.766666666666666</v>
      </c>
      <c r="J78" s="67">
        <f t="shared" ca="1" si="13"/>
        <v>24.933333333333334</v>
      </c>
      <c r="K78" t="str">
        <f t="shared" si="10"/>
        <v>Виктор</v>
      </c>
      <c r="L78" t="str">
        <f t="shared" si="11"/>
        <v>Жанович</v>
      </c>
      <c r="M78" t="e">
        <f t="shared" si="12"/>
        <v>#VALUE!</v>
      </c>
    </row>
    <row r="79" spans="2:13" hidden="1" x14ac:dyDescent="0.25">
      <c r="B79" s="5">
        <v>423</v>
      </c>
      <c r="C79" s="4" t="s">
        <v>813</v>
      </c>
      <c r="D79" s="4" t="s">
        <v>812</v>
      </c>
      <c r="E79" s="4" t="s">
        <v>140</v>
      </c>
      <c r="F79" s="50">
        <v>44830</v>
      </c>
      <c r="G79" s="4" t="str">
        <f t="shared" si="7"/>
        <v>+375</v>
      </c>
      <c r="H79" s="4" t="str">
        <f>_xlfn.XLOOKUP(G81, 'коды стран'!$C$4:$C$9, 'коды стран'!$B$4:$B$9, "не найдено", 0)</f>
        <v>Узбекистан</v>
      </c>
      <c r="I79" s="67">
        <f t="shared" ca="1" si="8"/>
        <v>32.633333333333333</v>
      </c>
      <c r="J79" s="67">
        <f t="shared" ca="1" si="13"/>
        <v>24.866666666666667</v>
      </c>
      <c r="K79" t="str">
        <f t="shared" si="10"/>
        <v>Виктор</v>
      </c>
      <c r="L79" t="str">
        <f t="shared" si="11"/>
        <v>Марсович</v>
      </c>
      <c r="M79" t="e">
        <f t="shared" si="12"/>
        <v>#VALUE!</v>
      </c>
    </row>
    <row r="80" spans="2:13" hidden="1" x14ac:dyDescent="0.25">
      <c r="B80" s="5">
        <v>163</v>
      </c>
      <c r="C80" s="4" t="s">
        <v>301</v>
      </c>
      <c r="D80" s="4" t="s">
        <v>300</v>
      </c>
      <c r="E80" s="4" t="s">
        <v>143</v>
      </c>
      <c r="F80" s="50">
        <v>45097</v>
      </c>
      <c r="G80" s="4" t="str">
        <f t="shared" si="7"/>
        <v>+998</v>
      </c>
      <c r="H80" s="4" t="e">
        <f>_xlfn.XLOOKUP(#REF!, 'коды стран'!$C$4:$C$9, 'коды стран'!$B$4:$B$9, "не найдено", 0)</f>
        <v>#REF!</v>
      </c>
      <c r="I80" s="67">
        <f t="shared" ca="1" si="8"/>
        <v>23.733333333333334</v>
      </c>
      <c r="J80" s="67">
        <f t="shared" ca="1" si="13"/>
        <v>20.416666666666668</v>
      </c>
      <c r="K80" t="str">
        <f t="shared" si="10"/>
        <v>Виктория</v>
      </c>
      <c r="L80" t="str">
        <f t="shared" si="11"/>
        <v>Ильинична</v>
      </c>
      <c r="M80" t="e">
        <f t="shared" si="12"/>
        <v>#VALUE!</v>
      </c>
    </row>
    <row r="81" spans="2:13" hidden="1" x14ac:dyDescent="0.25">
      <c r="B81" s="5">
        <v>377</v>
      </c>
      <c r="C81" s="4" t="s">
        <v>639</v>
      </c>
      <c r="D81" s="4" t="s">
        <v>638</v>
      </c>
      <c r="E81" s="4" t="s">
        <v>140</v>
      </c>
      <c r="F81" s="50">
        <v>44919</v>
      </c>
      <c r="G81" s="4" t="str">
        <f t="shared" si="7"/>
        <v>+998</v>
      </c>
      <c r="H81" s="4" t="str">
        <f>_xlfn.XLOOKUP(G82, 'коды стран'!$C$4:$C$9, 'коды стран'!$B$4:$B$9, "не найдено", 0)</f>
        <v>Украина</v>
      </c>
      <c r="I81" s="67">
        <f t="shared" ca="1" si="8"/>
        <v>29.666666666666668</v>
      </c>
      <c r="J81" s="67">
        <f t="shared" ca="1" si="13"/>
        <v>23.383333333333336</v>
      </c>
      <c r="K81" t="str">
        <f t="shared" si="10"/>
        <v>Виктория</v>
      </c>
      <c r="L81" t="str">
        <f t="shared" si="11"/>
        <v>Наумовна</v>
      </c>
      <c r="M81" t="e">
        <f t="shared" si="12"/>
        <v>#VALUE!</v>
      </c>
    </row>
    <row r="82" spans="2:13" x14ac:dyDescent="0.25">
      <c r="B82" s="116">
        <v>496</v>
      </c>
      <c r="C82" s="106" t="s">
        <v>727</v>
      </c>
      <c r="D82" s="4" t="s">
        <v>726</v>
      </c>
      <c r="E82" s="4" t="s">
        <v>143</v>
      </c>
      <c r="F82" s="50">
        <v>44874</v>
      </c>
      <c r="G82" s="106" t="str">
        <f t="shared" si="7"/>
        <v>+380</v>
      </c>
      <c r="H82" s="4" t="str">
        <f>_xlfn.XLOOKUP(G83, 'коды стран'!$C$4:$C$9, 'коды стран'!$B$4:$B$9, "не найдено", 0)</f>
        <v>Россия</v>
      </c>
      <c r="I82" s="67">
        <f t="shared" ca="1" si="8"/>
        <v>31.166666666666668</v>
      </c>
      <c r="J82" s="67">
        <f ca="1">AVERAGE(J82:J499)</f>
        <v>24.133333333333333</v>
      </c>
      <c r="K82" t="str">
        <f t="shared" si="10"/>
        <v>Вишняков</v>
      </c>
      <c r="L82" t="str">
        <f t="shared" si="11"/>
        <v>Фома</v>
      </c>
      <c r="M82" s="75" t="str">
        <f>RIGHT(D82, LEN(D82) - FIND(" ", D82, FIND(" ", D82) + 1))</f>
        <v>Викентьевич</v>
      </c>
    </row>
    <row r="83" spans="2:13" hidden="1" x14ac:dyDescent="0.25">
      <c r="B83" s="5">
        <v>462</v>
      </c>
      <c r="C83" s="4" t="s">
        <v>835</v>
      </c>
      <c r="D83" s="4" t="s">
        <v>834</v>
      </c>
      <c r="E83" s="4" t="s">
        <v>143</v>
      </c>
      <c r="F83" s="50">
        <v>44819</v>
      </c>
      <c r="G83" s="4" t="str">
        <f t="shared" si="7"/>
        <v>+7</v>
      </c>
      <c r="H83" s="4" t="str">
        <f>_xlfn.XLOOKUP(G84, 'коды стран'!$C$4:$C$9, 'коды стран'!$B$4:$B$9, "не найдено", 0)</f>
        <v>Беларусь</v>
      </c>
      <c r="I83" s="67">
        <f t="shared" ca="1" si="8"/>
        <v>33</v>
      </c>
      <c r="J83" s="67">
        <f ca="1">AVERAGE(J83:J501)</f>
        <v>25.05</v>
      </c>
      <c r="K83" t="str">
        <f t="shared" si="10"/>
        <v>Владилен</v>
      </c>
      <c r="L83" t="str">
        <f t="shared" si="11"/>
        <v>Иосифович</v>
      </c>
      <c r="M83" t="e">
        <f t="shared" si="12"/>
        <v>#VALUE!</v>
      </c>
    </row>
    <row r="84" spans="2:13" x14ac:dyDescent="0.25">
      <c r="B84" s="116">
        <v>58</v>
      </c>
      <c r="C84" s="106" t="s">
        <v>533</v>
      </c>
      <c r="D84" s="4" t="s">
        <v>532</v>
      </c>
      <c r="E84" s="4" t="s">
        <v>140</v>
      </c>
      <c r="F84" s="50">
        <v>44976</v>
      </c>
      <c r="G84" s="106" t="str">
        <f t="shared" si="7"/>
        <v>+375</v>
      </c>
      <c r="H84" s="4" t="str">
        <f>_xlfn.XLOOKUP(G85, 'коды стран'!$C$4:$C$9, 'коды стран'!$B$4:$B$9, "не найдено", 0)</f>
        <v>Россия</v>
      </c>
      <c r="I84" s="67">
        <f t="shared" ca="1" si="8"/>
        <v>27.766666666666666</v>
      </c>
      <c r="J84" s="67">
        <f ca="1">AVERAGE(J84:J503)</f>
        <v>22.433333333333337</v>
      </c>
      <c r="K84" t="str">
        <f t="shared" si="10"/>
        <v>Владимирова</v>
      </c>
      <c r="L84" t="str">
        <f t="shared" si="11"/>
        <v>Алина</v>
      </c>
      <c r="M84" s="75" t="str">
        <f t="shared" ref="M84:M86" si="14">RIGHT(D84, LEN(D84) - FIND(" ", D84, FIND(" ", D84) + 1))</f>
        <v>Феликсовна</v>
      </c>
    </row>
    <row r="85" spans="2:13" x14ac:dyDescent="0.25">
      <c r="B85" s="116">
        <v>486</v>
      </c>
      <c r="C85" s="106" t="s">
        <v>201</v>
      </c>
      <c r="D85" s="4" t="s">
        <v>200</v>
      </c>
      <c r="E85" s="4" t="s">
        <v>143</v>
      </c>
      <c r="F85" s="50">
        <v>45151</v>
      </c>
      <c r="G85" s="106" t="str">
        <f t="shared" si="7"/>
        <v>+7</v>
      </c>
      <c r="H85" s="4" t="str">
        <f>_xlfn.XLOOKUP(G86, 'коды стран'!$C$4:$C$9, 'коды стран'!$B$4:$B$9, "не найдено", 0)</f>
        <v>Узбекистан</v>
      </c>
      <c r="I85" s="67">
        <f t="shared" ca="1" si="8"/>
        <v>21.933333333333334</v>
      </c>
      <c r="J85" s="67">
        <f ca="1">AVERAGE(J85:J505)</f>
        <v>19.516666666666666</v>
      </c>
      <c r="K85" t="str">
        <f t="shared" si="10"/>
        <v>Волков</v>
      </c>
      <c r="L85" t="str">
        <f t="shared" si="11"/>
        <v>Викентий</v>
      </c>
      <c r="M85" s="75" t="str">
        <f t="shared" si="14"/>
        <v>Герасимович</v>
      </c>
    </row>
    <row r="86" spans="2:13" x14ac:dyDescent="0.25">
      <c r="B86" s="116">
        <v>200</v>
      </c>
      <c r="C86" s="106" t="s">
        <v>151</v>
      </c>
      <c r="D86" s="4" t="s">
        <v>150</v>
      </c>
      <c r="E86" s="4" t="s">
        <v>143</v>
      </c>
      <c r="F86" s="50">
        <v>45176</v>
      </c>
      <c r="G86" s="106" t="str">
        <f t="shared" si="7"/>
        <v>+998</v>
      </c>
      <c r="H86" s="4" t="str">
        <f>_xlfn.XLOOKUP(G87, 'коды стран'!$C$4:$C$9, 'коды стран'!$B$4:$B$9, "не найдено", 0)</f>
        <v>Узбекистан</v>
      </c>
      <c r="I86" s="67">
        <f t="shared" ca="1" si="8"/>
        <v>21.1</v>
      </c>
      <c r="J86" s="67">
        <f ca="1">AVERAGE(J86:J507)</f>
        <v>19.100000000000001</v>
      </c>
      <c r="K86" t="str">
        <f t="shared" si="10"/>
        <v>Воробьева</v>
      </c>
      <c r="L86" t="str">
        <f t="shared" si="11"/>
        <v>Анжела</v>
      </c>
      <c r="M86" s="75" t="str">
        <f t="shared" si="14"/>
        <v>Аскольдовна</v>
      </c>
    </row>
    <row r="87" spans="2:13" hidden="1" x14ac:dyDescent="0.25">
      <c r="B87" s="5">
        <v>102</v>
      </c>
      <c r="C87" s="4" t="s">
        <v>399</v>
      </c>
      <c r="D87" s="4" t="s">
        <v>398</v>
      </c>
      <c r="E87" s="4" t="s">
        <v>140</v>
      </c>
      <c r="F87" s="50">
        <v>45045</v>
      </c>
      <c r="G87" s="4" t="str">
        <f t="shared" si="7"/>
        <v>+998</v>
      </c>
      <c r="H87" s="4" t="str">
        <f>_xlfn.XLOOKUP(G89, 'коды стран'!$C$4:$C$9, 'коды стран'!$B$4:$B$9, "не найдено", 0)</f>
        <v>Россия</v>
      </c>
      <c r="I87" s="67">
        <f t="shared" ca="1" si="8"/>
        <v>25.466666666666665</v>
      </c>
      <c r="J87" s="67">
        <f ca="1">AVERAGE(J87:J509)</f>
        <v>21.283333333333331</v>
      </c>
      <c r="K87" t="str">
        <f t="shared" si="10"/>
        <v>Галактион</v>
      </c>
      <c r="L87" t="str">
        <f t="shared" si="11"/>
        <v>Жанович</v>
      </c>
      <c r="M87" t="e">
        <f t="shared" si="12"/>
        <v>#VALUE!</v>
      </c>
    </row>
    <row r="88" spans="2:13" hidden="1" x14ac:dyDescent="0.25">
      <c r="B88" s="5">
        <v>115</v>
      </c>
      <c r="C88" s="4" t="s">
        <v>849</v>
      </c>
      <c r="D88" s="4" t="s">
        <v>848</v>
      </c>
      <c r="E88" s="4" t="s">
        <v>143</v>
      </c>
      <c r="F88" s="50">
        <v>44812</v>
      </c>
      <c r="G88" s="4" t="str">
        <f t="shared" si="7"/>
        <v>+375</v>
      </c>
      <c r="H88" s="4" t="e">
        <f>_xlfn.XLOOKUP(#REF!, 'коды стран'!$C$4:$C$9, 'коды стран'!$B$4:$B$9, "не найдено", 0)</f>
        <v>#REF!</v>
      </c>
      <c r="I88" s="67">
        <f t="shared" ca="1" si="8"/>
        <v>33.233333333333334</v>
      </c>
      <c r="J88" s="67">
        <f ca="1">AVERAGE(J88:J510)</f>
        <v>25.166666666666668</v>
      </c>
      <c r="K88" t="str">
        <f t="shared" si="10"/>
        <v>Галина</v>
      </c>
      <c r="L88" t="str">
        <f t="shared" si="11"/>
        <v>Кирилловна</v>
      </c>
      <c r="M88" t="e">
        <f t="shared" si="12"/>
        <v>#VALUE!</v>
      </c>
    </row>
    <row r="89" spans="2:13" hidden="1" x14ac:dyDescent="0.25">
      <c r="B89" s="5">
        <v>99</v>
      </c>
      <c r="C89" s="4" t="s">
        <v>215</v>
      </c>
      <c r="D89" s="4" t="s">
        <v>214</v>
      </c>
      <c r="E89" s="4" t="s">
        <v>140</v>
      </c>
      <c r="F89" s="50">
        <v>45144</v>
      </c>
      <c r="G89" s="4" t="str">
        <f t="shared" si="7"/>
        <v>+7</v>
      </c>
      <c r="H89" s="4" t="e">
        <f>_xlfn.XLOOKUP(#REF!, 'коды стран'!$C$4:$C$9, 'коды стран'!$B$4:$B$9, "не найдено", 0)</f>
        <v>#REF!</v>
      </c>
      <c r="I89" s="67">
        <f t="shared" ca="1" si="8"/>
        <v>22.166666666666668</v>
      </c>
      <c r="J89" s="67">
        <f ca="1">AVERAGE(J89:J511)</f>
        <v>19.633333333333336</v>
      </c>
      <c r="K89" t="str">
        <f t="shared" si="10"/>
        <v>Галина</v>
      </c>
      <c r="L89" t="str">
        <f t="shared" si="11"/>
        <v>Семеновна</v>
      </c>
      <c r="M89" t="e">
        <f t="shared" si="12"/>
        <v>#VALUE!</v>
      </c>
    </row>
    <row r="90" spans="2:13" hidden="1" x14ac:dyDescent="0.25">
      <c r="B90" s="5">
        <v>262</v>
      </c>
      <c r="C90" s="4" t="s">
        <v>219</v>
      </c>
      <c r="D90" s="4" t="s">
        <v>218</v>
      </c>
      <c r="E90" s="4" t="s">
        <v>143</v>
      </c>
      <c r="F90" s="50">
        <v>45142</v>
      </c>
      <c r="G90" s="4" t="str">
        <f t="shared" si="7"/>
        <v>+992</v>
      </c>
      <c r="H90" s="4" t="str">
        <f>_xlfn.XLOOKUP(G92, 'коды стран'!$C$4:$C$9, 'коды стран'!$B$4:$B$9, "не найдено", 0)</f>
        <v>Украина</v>
      </c>
      <c r="I90" s="67">
        <f t="shared" ca="1" si="8"/>
        <v>22.233333333333334</v>
      </c>
      <c r="J90" s="67">
        <f t="shared" ref="J90:J101" ca="1" si="15">AVERAGE(J90:J515)</f>
        <v>19.666666666666668</v>
      </c>
      <c r="K90" t="str">
        <f t="shared" si="10"/>
        <v>г-жа</v>
      </c>
      <c r="L90" t="str">
        <f t="shared" si="11"/>
        <v>Воробьева</v>
      </c>
      <c r="M90" t="e">
        <f t="shared" si="12"/>
        <v>#VALUE!</v>
      </c>
    </row>
    <row r="91" spans="2:13" hidden="1" x14ac:dyDescent="0.25">
      <c r="B91" s="5">
        <v>494</v>
      </c>
      <c r="C91" s="4" t="s">
        <v>263</v>
      </c>
      <c r="D91" s="4" t="s">
        <v>262</v>
      </c>
      <c r="E91" s="4" t="s">
        <v>140</v>
      </c>
      <c r="F91" s="50">
        <v>45118</v>
      </c>
      <c r="G91" s="4" t="str">
        <f t="shared" si="7"/>
        <v>+375</v>
      </c>
      <c r="H91" s="4" t="str">
        <f>_xlfn.XLOOKUP(G93, 'коды стран'!$C$4:$C$9, 'коды стран'!$B$4:$B$9, "не найдено", 0)</f>
        <v>Россия</v>
      </c>
      <c r="I91" s="67">
        <f t="shared" ca="1" si="8"/>
        <v>23.033333333333335</v>
      </c>
      <c r="J91" s="67">
        <f t="shared" ca="1" si="15"/>
        <v>20.066666666666666</v>
      </c>
      <c r="K91" t="str">
        <f t="shared" si="10"/>
        <v>г-жа</v>
      </c>
      <c r="L91" t="str">
        <f t="shared" si="11"/>
        <v>Ефимова</v>
      </c>
      <c r="M91" t="e">
        <f t="shared" si="12"/>
        <v>#VALUE!</v>
      </c>
    </row>
    <row r="92" spans="2:13" hidden="1" x14ac:dyDescent="0.25">
      <c r="B92" s="5">
        <v>197</v>
      </c>
      <c r="C92" s="4" t="s">
        <v>279</v>
      </c>
      <c r="D92" s="4" t="s">
        <v>278</v>
      </c>
      <c r="E92" s="4" t="s">
        <v>140</v>
      </c>
      <c r="F92" s="50">
        <v>45109</v>
      </c>
      <c r="G92" s="4" t="str">
        <f t="shared" si="7"/>
        <v>+380</v>
      </c>
      <c r="H92" s="4" t="str">
        <f>_xlfn.XLOOKUP(G94, 'коды стран'!$C$4:$C$9, 'коды стран'!$B$4:$B$9, "не найдено", 0)</f>
        <v>Таджикистан</v>
      </c>
      <c r="I92" s="67">
        <f t="shared" ca="1" si="8"/>
        <v>23.333333333333332</v>
      </c>
      <c r="J92" s="67">
        <f t="shared" ca="1" si="15"/>
        <v>20.216666666666665</v>
      </c>
      <c r="K92" t="str">
        <f t="shared" si="10"/>
        <v>г-жа</v>
      </c>
      <c r="L92" t="str">
        <f t="shared" si="11"/>
        <v>Миронова</v>
      </c>
      <c r="M92" t="e">
        <f t="shared" si="12"/>
        <v>#VALUE!</v>
      </c>
    </row>
    <row r="93" spans="2:13" hidden="1" x14ac:dyDescent="0.25">
      <c r="B93" s="5">
        <v>52</v>
      </c>
      <c r="C93" s="4" t="s">
        <v>689</v>
      </c>
      <c r="D93" s="4" t="s">
        <v>688</v>
      </c>
      <c r="E93" s="4" t="s">
        <v>143</v>
      </c>
      <c r="F93" s="50">
        <v>44894</v>
      </c>
      <c r="G93" s="4" t="str">
        <f t="shared" si="7"/>
        <v>+7</v>
      </c>
      <c r="H93" s="4" t="str">
        <f>_xlfn.XLOOKUP(G95, 'коды стран'!$C$4:$C$9, 'коды стран'!$B$4:$B$9, "не найдено", 0)</f>
        <v>Россия</v>
      </c>
      <c r="I93" s="67">
        <f t="shared" ca="1" si="8"/>
        <v>30.5</v>
      </c>
      <c r="J93" s="67">
        <f t="shared" ca="1" si="15"/>
        <v>23.800000000000004</v>
      </c>
      <c r="K93" t="str">
        <f t="shared" si="10"/>
        <v>Глафира</v>
      </c>
      <c r="L93" t="str">
        <f t="shared" si="11"/>
        <v>Николаевна</v>
      </c>
      <c r="M93" t="e">
        <f t="shared" si="12"/>
        <v>#VALUE!</v>
      </c>
    </row>
    <row r="94" spans="2:13" hidden="1" x14ac:dyDescent="0.25">
      <c r="B94" s="5">
        <v>83</v>
      </c>
      <c r="C94" s="4" t="s">
        <v>261</v>
      </c>
      <c r="D94" s="4" t="s">
        <v>260</v>
      </c>
      <c r="E94" s="4" t="s">
        <v>143</v>
      </c>
      <c r="F94" s="50">
        <v>45119</v>
      </c>
      <c r="G94" s="4" t="str">
        <f t="shared" si="7"/>
        <v>+992</v>
      </c>
      <c r="H94" s="4" t="str">
        <f>_xlfn.XLOOKUP(G96, 'коды стран'!$C$4:$C$9, 'коды стран'!$B$4:$B$9, "не найдено", 0)</f>
        <v>Россия</v>
      </c>
      <c r="I94" s="67">
        <f t="shared" ca="1" si="8"/>
        <v>23</v>
      </c>
      <c r="J94" s="67">
        <f t="shared" ca="1" si="15"/>
        <v>20.049999999999997</v>
      </c>
      <c r="K94" t="str">
        <f t="shared" si="10"/>
        <v>г-н</v>
      </c>
      <c r="L94" t="str">
        <f t="shared" si="11"/>
        <v>Зуев</v>
      </c>
      <c r="M94" t="e">
        <f t="shared" si="12"/>
        <v>#VALUE!</v>
      </c>
    </row>
    <row r="95" spans="2:13" hidden="1" x14ac:dyDescent="0.25">
      <c r="B95" s="5">
        <v>250</v>
      </c>
      <c r="C95" s="4" t="s">
        <v>709</v>
      </c>
      <c r="D95" s="4" t="s">
        <v>708</v>
      </c>
      <c r="E95" s="4" t="s">
        <v>143</v>
      </c>
      <c r="F95" s="50">
        <v>44883</v>
      </c>
      <c r="G95" s="4" t="str">
        <f t="shared" si="7"/>
        <v>+7</v>
      </c>
      <c r="H95" s="4" t="str">
        <f>_xlfn.XLOOKUP(G97, 'коды стран'!$C$4:$C$9, 'коды стран'!$B$4:$B$9, "не найдено", 0)</f>
        <v>Таджикистан</v>
      </c>
      <c r="I95" s="67">
        <f t="shared" ca="1" si="8"/>
        <v>30.866666666666667</v>
      </c>
      <c r="J95" s="67">
        <f t="shared" ca="1" si="15"/>
        <v>23.983333333333338</v>
      </c>
      <c r="K95" t="str">
        <f t="shared" si="10"/>
        <v>г-н</v>
      </c>
      <c r="L95" t="str">
        <f t="shared" si="11"/>
        <v>Копылов</v>
      </c>
      <c r="M95" t="e">
        <f t="shared" si="12"/>
        <v>#VALUE!</v>
      </c>
    </row>
    <row r="96" spans="2:13" hidden="1" x14ac:dyDescent="0.25">
      <c r="B96" s="5">
        <v>280</v>
      </c>
      <c r="C96" s="4" t="s">
        <v>933</v>
      </c>
      <c r="D96" s="4" t="s">
        <v>932</v>
      </c>
      <c r="E96" s="4" t="s">
        <v>140</v>
      </c>
      <c r="F96" s="50">
        <v>44769</v>
      </c>
      <c r="G96" s="4" t="str">
        <f t="shared" si="7"/>
        <v>+7</v>
      </c>
      <c r="H96" s="4" t="str">
        <f>_xlfn.XLOOKUP(G98, 'коды стран'!$C$4:$C$9, 'коды стран'!$B$4:$B$9, "не найдено", 0)</f>
        <v>Узбекистан</v>
      </c>
      <c r="I96" s="67">
        <f t="shared" ca="1" si="8"/>
        <v>34.666666666666664</v>
      </c>
      <c r="J96" s="67">
        <f t="shared" ca="1" si="15"/>
        <v>25.883333333333336</v>
      </c>
      <c r="K96" t="str">
        <f t="shared" si="10"/>
        <v>г-н</v>
      </c>
      <c r="L96" t="str">
        <f t="shared" si="11"/>
        <v>Рыбаков</v>
      </c>
      <c r="M96" t="e">
        <f t="shared" si="12"/>
        <v>#VALUE!</v>
      </c>
    </row>
    <row r="97" spans="2:13" hidden="1" x14ac:dyDescent="0.25">
      <c r="B97" s="5">
        <v>286</v>
      </c>
      <c r="C97" s="4" t="s">
        <v>705</v>
      </c>
      <c r="D97" s="4" t="s">
        <v>704</v>
      </c>
      <c r="E97" s="4" t="s">
        <v>140</v>
      </c>
      <c r="F97" s="50">
        <v>44885</v>
      </c>
      <c r="G97" s="4" t="str">
        <f t="shared" si="7"/>
        <v>+992</v>
      </c>
      <c r="H97" s="4" t="str">
        <f>_xlfn.XLOOKUP(G99, 'коды стран'!$C$4:$C$9, 'коды стран'!$B$4:$B$9, "не найдено", 0)</f>
        <v>Узбекистан</v>
      </c>
      <c r="I97" s="67">
        <f t="shared" ca="1" si="8"/>
        <v>30.8</v>
      </c>
      <c r="J97" s="67">
        <f t="shared" ca="1" si="15"/>
        <v>23.950000000000006</v>
      </c>
      <c r="K97" t="str">
        <f t="shared" si="10"/>
        <v>г-н</v>
      </c>
      <c r="L97" t="str">
        <f t="shared" si="11"/>
        <v>Савельев</v>
      </c>
      <c r="M97" t="e">
        <f t="shared" si="12"/>
        <v>#VALUE!</v>
      </c>
    </row>
    <row r="98" spans="2:13" x14ac:dyDescent="0.25">
      <c r="B98" s="116">
        <v>199</v>
      </c>
      <c r="C98" s="106" t="s">
        <v>305</v>
      </c>
      <c r="D98" s="4" t="s">
        <v>304</v>
      </c>
      <c r="E98" s="4" t="s">
        <v>143</v>
      </c>
      <c r="F98" s="50">
        <v>45095</v>
      </c>
      <c r="G98" s="106" t="str">
        <f t="shared" si="7"/>
        <v>+998</v>
      </c>
      <c r="H98" s="4" t="str">
        <f>_xlfn.XLOOKUP(G100, 'коды стран'!$C$4:$C$9, 'коды стран'!$B$4:$B$9, "не найдено", 0)</f>
        <v>Таджикистан</v>
      </c>
      <c r="I98" s="67">
        <f t="shared" ca="1" si="8"/>
        <v>23.8</v>
      </c>
      <c r="J98" s="67">
        <f t="shared" ca="1" si="15"/>
        <v>20.45</v>
      </c>
      <c r="K98" t="str">
        <f t="shared" si="10"/>
        <v>Горбунова</v>
      </c>
      <c r="L98" t="str">
        <f t="shared" si="11"/>
        <v>Алевтина</v>
      </c>
      <c r="M98" s="75" t="str">
        <f t="shared" ref="M98:M99" si="16">RIGHT(D98, LEN(D98) - FIND(" ", D98, FIND(" ", D98) + 1))</f>
        <v>Максимовна</v>
      </c>
    </row>
    <row r="99" spans="2:13" x14ac:dyDescent="0.25">
      <c r="B99" s="116">
        <v>273</v>
      </c>
      <c r="C99" s="106" t="s">
        <v>773</v>
      </c>
      <c r="D99" s="4" t="s">
        <v>772</v>
      </c>
      <c r="E99" s="4" t="s">
        <v>140</v>
      </c>
      <c r="F99" s="50">
        <v>44850</v>
      </c>
      <c r="G99" s="106" t="str">
        <f t="shared" si="7"/>
        <v>+998</v>
      </c>
      <c r="H99" s="4" t="str">
        <f>_xlfn.XLOOKUP(G101, 'коды стран'!$C$4:$C$9, 'коды стран'!$B$4:$B$9, "не найдено", 0)</f>
        <v>Россия</v>
      </c>
      <c r="I99" s="67">
        <f t="shared" ca="1" si="8"/>
        <v>31.966666666666665</v>
      </c>
      <c r="J99" s="67">
        <f t="shared" ca="1" si="15"/>
        <v>24.533333333333335</v>
      </c>
      <c r="K99" t="str">
        <f t="shared" si="10"/>
        <v>Горбунова</v>
      </c>
      <c r="L99" t="str">
        <f t="shared" si="11"/>
        <v>Наина</v>
      </c>
      <c r="M99" s="75" t="str">
        <f t="shared" si="16"/>
        <v>Филипповна</v>
      </c>
    </row>
    <row r="100" spans="2:13" hidden="1" x14ac:dyDescent="0.25">
      <c r="B100" s="5">
        <v>442</v>
      </c>
      <c r="C100" s="4" t="s">
        <v>247</v>
      </c>
      <c r="D100" s="4" t="s">
        <v>246</v>
      </c>
      <c r="E100" s="4" t="s">
        <v>140</v>
      </c>
      <c r="F100" s="50">
        <v>45126</v>
      </c>
      <c r="G100" s="4" t="str">
        <f t="shared" si="7"/>
        <v>+992</v>
      </c>
      <c r="H100" s="4" t="e">
        <f>_xlfn.XLOOKUP(#REF!, 'коды стран'!$C$4:$C$9, 'коды стран'!$B$4:$B$9, "не найдено", 0)</f>
        <v>#REF!</v>
      </c>
      <c r="I100" s="67">
        <f t="shared" ca="1" si="8"/>
        <v>22.766666666666666</v>
      </c>
      <c r="J100" s="67">
        <f t="shared" ca="1" si="15"/>
        <v>19.933333333333326</v>
      </c>
      <c r="K100" t="str">
        <f t="shared" si="10"/>
        <v>Гордей</v>
      </c>
      <c r="L100" t="str">
        <f t="shared" si="11"/>
        <v>Матвеевич</v>
      </c>
      <c r="M100" t="e">
        <f t="shared" si="12"/>
        <v>#VALUE!</v>
      </c>
    </row>
    <row r="101" spans="2:13" x14ac:dyDescent="0.25">
      <c r="B101" s="116">
        <v>266</v>
      </c>
      <c r="C101" s="106" t="s">
        <v>873</v>
      </c>
      <c r="D101" s="4" t="s">
        <v>872</v>
      </c>
      <c r="E101" s="4" t="s">
        <v>140</v>
      </c>
      <c r="F101" s="50">
        <v>44800</v>
      </c>
      <c r="G101" s="106" t="str">
        <f t="shared" si="7"/>
        <v>+7</v>
      </c>
      <c r="H101" s="4" t="str">
        <f>_xlfn.XLOOKUP(G102, 'коды стран'!$C$4:$C$9, 'коды стран'!$B$4:$B$9, "не найдено", 0)</f>
        <v>Узбекистан</v>
      </c>
      <c r="I101" s="67">
        <f t="shared" ca="1" si="8"/>
        <v>33.633333333333333</v>
      </c>
      <c r="J101" s="67">
        <f t="shared" ca="1" si="15"/>
        <v>25.366666666666667</v>
      </c>
      <c r="K101" t="str">
        <f t="shared" si="10"/>
        <v>Горшкова</v>
      </c>
      <c r="L101" t="str">
        <f t="shared" si="11"/>
        <v>Василиса</v>
      </c>
      <c r="M101" s="75" t="str">
        <f>RIGHT(D101, LEN(D101) - FIND(" ", D101, FIND(" ", D101) + 1))</f>
        <v>Святославовна</v>
      </c>
    </row>
    <row r="102" spans="2:13" hidden="1" x14ac:dyDescent="0.25">
      <c r="B102" s="5">
        <v>50</v>
      </c>
      <c r="C102" s="4" t="s">
        <v>281</v>
      </c>
      <c r="D102" s="4" t="s">
        <v>280</v>
      </c>
      <c r="E102" s="4" t="s">
        <v>143</v>
      </c>
      <c r="F102" s="50">
        <v>45108</v>
      </c>
      <c r="G102" s="4" t="str">
        <f t="shared" si="7"/>
        <v>+998</v>
      </c>
      <c r="H102" s="4" t="e">
        <f>_xlfn.XLOOKUP(#REF!, 'коды стран'!$C$4:$C$9, 'коды стран'!$B$4:$B$9, "не найдено", 0)</f>
        <v>#REF!</v>
      </c>
      <c r="I102" s="67">
        <f t="shared" ca="1" si="8"/>
        <v>23.366666666666667</v>
      </c>
      <c r="J102" s="67">
        <f ca="1">AVERAGE(J102:J528)</f>
        <v>20.233333333333334</v>
      </c>
      <c r="K102" t="str">
        <f t="shared" si="10"/>
        <v>Гостомысл</v>
      </c>
      <c r="L102" t="str">
        <f t="shared" si="11"/>
        <v>Фомич</v>
      </c>
      <c r="M102" t="e">
        <f t="shared" si="12"/>
        <v>#VALUE!</v>
      </c>
    </row>
    <row r="103" spans="2:13" hidden="1" x14ac:dyDescent="0.25">
      <c r="B103" s="5">
        <v>110</v>
      </c>
      <c r="C103" s="4" t="s">
        <v>583</v>
      </c>
      <c r="D103" s="4" t="s">
        <v>582</v>
      </c>
      <c r="E103" s="4" t="s">
        <v>140</v>
      </c>
      <c r="F103" s="50">
        <v>44948</v>
      </c>
      <c r="G103" s="4" t="str">
        <f t="shared" si="7"/>
        <v>+998</v>
      </c>
      <c r="H103" s="4" t="str">
        <f>_xlfn.XLOOKUP(G105, 'коды стран'!$C$4:$C$9, 'коды стран'!$B$4:$B$9, "не найдено", 0)</f>
        <v>Украина</v>
      </c>
      <c r="I103" s="67">
        <f t="shared" ca="1" si="8"/>
        <v>28.7</v>
      </c>
      <c r="J103" s="67">
        <f t="shared" ref="J103:J113" ca="1" si="17">AVERAGE(J103:J536)</f>
        <v>22.900000000000002</v>
      </c>
      <c r="K103" t="str">
        <f t="shared" si="10"/>
        <v>Давыд</v>
      </c>
      <c r="L103" t="str">
        <f t="shared" si="11"/>
        <v>Фёдорович</v>
      </c>
      <c r="M103" t="e">
        <f t="shared" si="12"/>
        <v>#VALUE!</v>
      </c>
    </row>
    <row r="104" spans="2:13" hidden="1" x14ac:dyDescent="0.25">
      <c r="B104" s="5">
        <v>294</v>
      </c>
      <c r="C104" s="4" t="s">
        <v>349</v>
      </c>
      <c r="D104" s="4" t="s">
        <v>348</v>
      </c>
      <c r="E104" s="4" t="s">
        <v>143</v>
      </c>
      <c r="F104" s="50">
        <v>45073</v>
      </c>
      <c r="G104" s="4" t="str">
        <f t="shared" si="7"/>
        <v>+380</v>
      </c>
      <c r="H104" s="4" t="str">
        <f>_xlfn.XLOOKUP(G106, 'коды стран'!$C$4:$C$9, 'коды стран'!$B$4:$B$9, "не найдено", 0)</f>
        <v>Узбекистан</v>
      </c>
      <c r="I104" s="67">
        <f t="shared" ca="1" si="8"/>
        <v>24.533333333333335</v>
      </c>
      <c r="J104" s="67">
        <f t="shared" ca="1" si="17"/>
        <v>20.816666666666666</v>
      </c>
      <c r="K104" t="str">
        <f t="shared" si="10"/>
        <v>Давыд</v>
      </c>
      <c r="L104" t="str">
        <f t="shared" si="11"/>
        <v>Филатович</v>
      </c>
      <c r="M104" t="e">
        <f t="shared" si="12"/>
        <v>#VALUE!</v>
      </c>
    </row>
    <row r="105" spans="2:13" hidden="1" x14ac:dyDescent="0.25">
      <c r="B105" s="5">
        <v>10</v>
      </c>
      <c r="C105" s="4" t="s">
        <v>485</v>
      </c>
      <c r="D105" s="4" t="s">
        <v>484</v>
      </c>
      <c r="E105" s="4" t="s">
        <v>140</v>
      </c>
      <c r="F105" s="50">
        <v>45001</v>
      </c>
      <c r="G105" s="4" t="str">
        <f t="shared" si="7"/>
        <v>+380</v>
      </c>
      <c r="H105" s="4" t="str">
        <f>_xlfn.XLOOKUP(G107, 'коды стран'!$C$4:$C$9, 'коды стран'!$B$4:$B$9, "не найдено", 0)</f>
        <v>Таджикистан</v>
      </c>
      <c r="I105" s="67">
        <f t="shared" ca="1" si="8"/>
        <v>26.933333333333334</v>
      </c>
      <c r="J105" s="67">
        <f t="shared" ca="1" si="17"/>
        <v>22.016666666666666</v>
      </c>
      <c r="K105" t="str">
        <f t="shared" si="10"/>
        <v>Давыдов</v>
      </c>
      <c r="L105" t="str">
        <f t="shared" si="11"/>
        <v>Амос</v>
      </c>
      <c r="M105" t="e">
        <f t="shared" si="12"/>
        <v>#VALUE!</v>
      </c>
    </row>
    <row r="106" spans="2:13" hidden="1" x14ac:dyDescent="0.25">
      <c r="B106" s="5">
        <v>468</v>
      </c>
      <c r="C106" s="4" t="s">
        <v>387</v>
      </c>
      <c r="D106" s="4" t="s">
        <v>386</v>
      </c>
      <c r="E106" s="4" t="s">
        <v>143</v>
      </c>
      <c r="F106" s="50">
        <v>45051</v>
      </c>
      <c r="G106" s="4" t="str">
        <f t="shared" si="7"/>
        <v>+998</v>
      </c>
      <c r="H106" s="4" t="str">
        <f>_xlfn.XLOOKUP(G108, 'коды стран'!$C$4:$C$9, 'коды стран'!$B$4:$B$9, "не найдено", 0)</f>
        <v>Таджикистан</v>
      </c>
      <c r="I106" s="67">
        <f t="shared" ca="1" si="8"/>
        <v>25.266666666666666</v>
      </c>
      <c r="J106" s="67">
        <f t="shared" ca="1" si="17"/>
        <v>21.183333333333326</v>
      </c>
      <c r="K106" t="str">
        <f t="shared" si="10"/>
        <v>Дарья</v>
      </c>
      <c r="L106" t="str">
        <f t="shared" si="11"/>
        <v>Степановна</v>
      </c>
      <c r="M106" t="e">
        <f t="shared" si="12"/>
        <v>#VALUE!</v>
      </c>
    </row>
    <row r="107" spans="2:13" hidden="1" x14ac:dyDescent="0.25">
      <c r="B107" s="5">
        <v>270</v>
      </c>
      <c r="C107" s="4" t="s">
        <v>891</v>
      </c>
      <c r="D107" s="4" t="s">
        <v>890</v>
      </c>
      <c r="E107" s="4" t="s">
        <v>143</v>
      </c>
      <c r="F107" s="50">
        <v>44791</v>
      </c>
      <c r="G107" s="4" t="str">
        <f t="shared" si="7"/>
        <v>+992</v>
      </c>
      <c r="H107" s="4" t="str">
        <f>_xlfn.XLOOKUP(G109, 'коды стран'!$C$4:$C$9, 'коды стран'!$B$4:$B$9, "не найдено", 0)</f>
        <v>Украина</v>
      </c>
      <c r="I107" s="67">
        <f t="shared" ca="1" si="8"/>
        <v>33.93333333333333</v>
      </c>
      <c r="J107" s="67">
        <f t="shared" ca="1" si="17"/>
        <v>25.516666666666666</v>
      </c>
      <c r="K107" t="str">
        <f t="shared" si="10"/>
        <v>Дементий</v>
      </c>
      <c r="L107" t="str">
        <f t="shared" si="11"/>
        <v>Антипович</v>
      </c>
      <c r="M107" t="e">
        <f t="shared" si="12"/>
        <v>#VALUE!</v>
      </c>
    </row>
    <row r="108" spans="2:13" hidden="1" x14ac:dyDescent="0.25">
      <c r="B108" s="5">
        <v>221</v>
      </c>
      <c r="C108" s="4" t="s">
        <v>429</v>
      </c>
      <c r="D108" s="4" t="s">
        <v>428</v>
      </c>
      <c r="E108" s="4" t="s">
        <v>143</v>
      </c>
      <c r="F108" s="50">
        <v>45029</v>
      </c>
      <c r="G108" s="4" t="str">
        <f t="shared" si="7"/>
        <v>+992</v>
      </c>
      <c r="H108" s="4" t="str">
        <f>_xlfn.XLOOKUP(G110, 'коды стран'!$C$4:$C$9, 'коды стран'!$B$4:$B$9, "не найдено", 0)</f>
        <v>Россия</v>
      </c>
      <c r="I108" s="67">
        <f t="shared" ca="1" si="8"/>
        <v>26</v>
      </c>
      <c r="J108" s="67">
        <f t="shared" ca="1" si="17"/>
        <v>21.55</v>
      </c>
      <c r="K108" t="str">
        <f t="shared" si="10"/>
        <v>Демид</v>
      </c>
      <c r="L108" t="str">
        <f t="shared" si="11"/>
        <v>Антонович</v>
      </c>
      <c r="M108" t="e">
        <f t="shared" si="12"/>
        <v>#VALUE!</v>
      </c>
    </row>
    <row r="109" spans="2:13" hidden="1" x14ac:dyDescent="0.25">
      <c r="B109" s="5">
        <v>406</v>
      </c>
      <c r="C109" s="4" t="s">
        <v>489</v>
      </c>
      <c r="D109" s="4" t="s">
        <v>488</v>
      </c>
      <c r="E109" s="4" t="s">
        <v>143</v>
      </c>
      <c r="F109" s="50">
        <v>44999</v>
      </c>
      <c r="G109" s="4" t="str">
        <f t="shared" si="7"/>
        <v>+380</v>
      </c>
      <c r="H109" s="4" t="str">
        <f>_xlfn.XLOOKUP(G111, 'коды стран'!$C$4:$C$9, 'коды стран'!$B$4:$B$9, "не найдено", 0)</f>
        <v>Украина</v>
      </c>
      <c r="I109" s="67">
        <f t="shared" ca="1" si="8"/>
        <v>27</v>
      </c>
      <c r="J109" s="67">
        <f t="shared" ca="1" si="17"/>
        <v>22.049999999999997</v>
      </c>
      <c r="K109" t="str">
        <f t="shared" si="10"/>
        <v>Дмитрий</v>
      </c>
      <c r="L109" t="str">
        <f t="shared" si="11"/>
        <v>Трифонович</v>
      </c>
      <c r="M109" t="e">
        <f t="shared" si="12"/>
        <v>#VALUE!</v>
      </c>
    </row>
    <row r="110" spans="2:13" x14ac:dyDescent="0.25">
      <c r="B110" s="116">
        <v>359</v>
      </c>
      <c r="C110" s="106" t="s">
        <v>797</v>
      </c>
      <c r="D110" s="4" t="s">
        <v>796</v>
      </c>
      <c r="E110" s="4" t="s">
        <v>140</v>
      </c>
      <c r="F110" s="50">
        <v>44838</v>
      </c>
      <c r="G110" s="106" t="str">
        <f t="shared" si="7"/>
        <v>+7</v>
      </c>
      <c r="H110" s="4" t="str">
        <f>_xlfn.XLOOKUP(G112, 'коды стран'!$C$4:$C$9, 'коды стран'!$B$4:$B$9, "не найдено", 0)</f>
        <v>Таджикистан</v>
      </c>
      <c r="I110" s="67">
        <f t="shared" ca="1" si="8"/>
        <v>32.366666666666667</v>
      </c>
      <c r="J110" s="67">
        <f t="shared" ca="1" si="17"/>
        <v>24.733333333333331</v>
      </c>
      <c r="K110" t="str">
        <f t="shared" si="10"/>
        <v>Дорофеев</v>
      </c>
      <c r="L110" t="str">
        <f t="shared" si="11"/>
        <v>Тимур</v>
      </c>
      <c r="M110" s="75" t="str">
        <f t="shared" ref="M110:M111" si="18">RIGHT(D110, LEN(D110) - FIND(" ", D110, FIND(" ", D110) + 1))</f>
        <v>Валерьянович</v>
      </c>
    </row>
    <row r="111" spans="2:13" x14ac:dyDescent="0.25">
      <c r="B111" s="116">
        <v>476</v>
      </c>
      <c r="C111" s="106" t="s">
        <v>447</v>
      </c>
      <c r="D111" s="4" t="s">
        <v>446</v>
      </c>
      <c r="E111" s="4" t="s">
        <v>143</v>
      </c>
      <c r="F111" s="50">
        <v>45020</v>
      </c>
      <c r="G111" s="106" t="str">
        <f t="shared" si="7"/>
        <v>+380</v>
      </c>
      <c r="H111" s="4" t="str">
        <f>_xlfn.XLOOKUP(G113, 'коды стран'!$C$4:$C$9, 'коды стран'!$B$4:$B$9, "не найдено", 0)</f>
        <v>Узбекистан</v>
      </c>
      <c r="I111" s="67">
        <f t="shared" ca="1" si="8"/>
        <v>26.3</v>
      </c>
      <c r="J111" s="67">
        <f t="shared" ca="1" si="17"/>
        <v>21.7</v>
      </c>
      <c r="K111" t="str">
        <f t="shared" si="10"/>
        <v>Дьячков</v>
      </c>
      <c r="L111" t="str">
        <f t="shared" si="11"/>
        <v>Серафим</v>
      </c>
      <c r="M111" s="75" t="str">
        <f t="shared" si="18"/>
        <v>Дорофеевич</v>
      </c>
    </row>
    <row r="112" spans="2:13" hidden="1" x14ac:dyDescent="0.25">
      <c r="B112" s="5">
        <v>84</v>
      </c>
      <c r="C112" s="4" t="s">
        <v>499</v>
      </c>
      <c r="D112" s="4" t="s">
        <v>498</v>
      </c>
      <c r="E112" s="4" t="s">
        <v>140</v>
      </c>
      <c r="F112" s="50">
        <v>44994</v>
      </c>
      <c r="G112" s="4" t="str">
        <f t="shared" si="7"/>
        <v>+992</v>
      </c>
      <c r="H112" s="4" t="str">
        <f>_xlfn.XLOOKUP(G114, 'коды стран'!$C$4:$C$9, 'коды стран'!$B$4:$B$9, "не найдено", 0)</f>
        <v>Узбекистан</v>
      </c>
      <c r="I112" s="67">
        <f t="shared" ca="1" si="8"/>
        <v>27.166666666666668</v>
      </c>
      <c r="J112" s="67">
        <f t="shared" ca="1" si="17"/>
        <v>22.133333333333333</v>
      </c>
      <c r="K112" t="str">
        <f t="shared" si="10"/>
        <v>Евгения</v>
      </c>
      <c r="L112" t="str">
        <f t="shared" si="11"/>
        <v>Георгиевна</v>
      </c>
      <c r="M112" t="e">
        <f t="shared" si="12"/>
        <v>#VALUE!</v>
      </c>
    </row>
    <row r="113" spans="2:13" x14ac:dyDescent="0.25">
      <c r="B113" s="116">
        <v>166</v>
      </c>
      <c r="C113" s="106" t="s">
        <v>787</v>
      </c>
      <c r="D113" s="4" t="s">
        <v>786</v>
      </c>
      <c r="E113" s="4" t="s">
        <v>143</v>
      </c>
      <c r="F113" s="50">
        <v>44843</v>
      </c>
      <c r="G113" s="106" t="str">
        <f t="shared" si="7"/>
        <v>+998</v>
      </c>
      <c r="H113" s="4" t="str">
        <f>_xlfn.XLOOKUP(G115, 'коды стран'!$C$4:$C$9, 'коды стран'!$B$4:$B$9, "не найдено", 0)</f>
        <v>Украина</v>
      </c>
      <c r="I113" s="67">
        <f t="shared" ca="1" si="8"/>
        <v>32.200000000000003</v>
      </c>
      <c r="J113" s="67">
        <f t="shared" ca="1" si="17"/>
        <v>24.650000000000002</v>
      </c>
      <c r="K113" t="str">
        <f t="shared" si="10"/>
        <v>Евдокимов</v>
      </c>
      <c r="L113" t="str">
        <f t="shared" si="11"/>
        <v>Януарий</v>
      </c>
      <c r="M113" s="75" t="str">
        <f>RIGHT(D113, LEN(D113) - FIND(" ", D113, FIND(" ", D113) + 1))</f>
        <v>Феликсович</v>
      </c>
    </row>
    <row r="114" spans="2:13" hidden="1" x14ac:dyDescent="0.25">
      <c r="B114" s="5">
        <v>465</v>
      </c>
      <c r="C114" s="4" t="s">
        <v>375</v>
      </c>
      <c r="D114" s="4" t="s">
        <v>374</v>
      </c>
      <c r="E114" s="4" t="s">
        <v>140</v>
      </c>
      <c r="F114" s="50">
        <v>45058</v>
      </c>
      <c r="G114" s="4" t="str">
        <f t="shared" ref="G114:G177" si="19">LEFT(C114,LEN(C114)-13)</f>
        <v>+998</v>
      </c>
      <c r="H114" s="4" t="str">
        <f>_xlfn.XLOOKUP(G116, 'коды стран'!$C$4:$C$9, 'коды стран'!$B$4:$B$9, "не найдено", 0)</f>
        <v>Россия</v>
      </c>
      <c r="I114" s="67">
        <f t="shared" ref="I114:I177" ca="1" si="20">(TODAY()-F114) / 30</f>
        <v>25.033333333333335</v>
      </c>
      <c r="J114" s="67">
        <f t="shared" ref="J114:J145" ca="1" si="21">AVERAGE(J114:J547)</f>
        <v>21.066666666666666</v>
      </c>
      <c r="K114" t="str">
        <f t="shared" si="10"/>
        <v>Евдокия</v>
      </c>
      <c r="L114" t="str">
        <f t="shared" si="11"/>
        <v>Ефимовна</v>
      </c>
      <c r="M114" t="e">
        <f t="shared" si="12"/>
        <v>#VALUE!</v>
      </c>
    </row>
    <row r="115" spans="2:13" hidden="1" x14ac:dyDescent="0.25">
      <c r="B115" s="5">
        <v>94</v>
      </c>
      <c r="C115" s="4" t="s">
        <v>145</v>
      </c>
      <c r="D115" s="4" t="s">
        <v>144</v>
      </c>
      <c r="E115" s="4" t="s">
        <v>143</v>
      </c>
      <c r="F115" s="50">
        <v>45179</v>
      </c>
      <c r="G115" s="4" t="str">
        <f t="shared" si="19"/>
        <v>+380</v>
      </c>
      <c r="H115" s="4" t="str">
        <f>_xlfn.XLOOKUP(G117, 'коды стран'!$C$4:$C$9, 'коды стран'!$B$4:$B$9, "не найдено", 0)</f>
        <v>Россия</v>
      </c>
      <c r="I115" s="67">
        <f t="shared" ca="1" si="20"/>
        <v>21</v>
      </c>
      <c r="J115" s="67">
        <f t="shared" ca="1" si="21"/>
        <v>19.05</v>
      </c>
      <c r="K115" t="str">
        <f t="shared" si="10"/>
        <v>Евдокия</v>
      </c>
      <c r="L115" t="str">
        <f t="shared" si="11"/>
        <v>Эдуардовна</v>
      </c>
      <c r="M115" t="e">
        <f t="shared" si="12"/>
        <v>#VALUE!</v>
      </c>
    </row>
    <row r="116" spans="2:13" hidden="1" x14ac:dyDescent="0.25">
      <c r="B116" s="5">
        <v>479</v>
      </c>
      <c r="C116" s="4" t="s">
        <v>491</v>
      </c>
      <c r="D116" s="4" t="s">
        <v>490</v>
      </c>
      <c r="E116" s="4" t="s">
        <v>143</v>
      </c>
      <c r="F116" s="50">
        <v>44998</v>
      </c>
      <c r="G116" s="4" t="str">
        <f t="shared" si="19"/>
        <v>+7</v>
      </c>
      <c r="H116" s="4" t="str">
        <f>_xlfn.XLOOKUP(G118, 'коды стран'!$C$4:$C$9, 'коды стран'!$B$4:$B$9, "не найдено", 0)</f>
        <v>Украина</v>
      </c>
      <c r="I116" s="67">
        <f t="shared" ca="1" si="20"/>
        <v>27.033333333333335</v>
      </c>
      <c r="J116" s="67">
        <f t="shared" ca="1" si="21"/>
        <v>22.066666666666663</v>
      </c>
      <c r="K116" t="str">
        <f t="shared" si="10"/>
        <v>Евпраксия</v>
      </c>
      <c r="L116" t="str">
        <f t="shared" si="11"/>
        <v>Федоровна</v>
      </c>
      <c r="M116" t="e">
        <f t="shared" si="12"/>
        <v>#VALUE!</v>
      </c>
    </row>
    <row r="117" spans="2:13" hidden="1" x14ac:dyDescent="0.25">
      <c r="B117" s="5">
        <v>261</v>
      </c>
      <c r="C117" s="4" t="s">
        <v>507</v>
      </c>
      <c r="D117" s="4" t="s">
        <v>506</v>
      </c>
      <c r="E117" s="4" t="s">
        <v>143</v>
      </c>
      <c r="F117" s="50">
        <v>44990</v>
      </c>
      <c r="G117" s="4" t="str">
        <f t="shared" si="19"/>
        <v>+7</v>
      </c>
      <c r="H117" s="4" t="str">
        <f>_xlfn.XLOOKUP(G119, 'коды стран'!$C$4:$C$9, 'коды стран'!$B$4:$B$9, "не найдено", 0)</f>
        <v>Узбекистан</v>
      </c>
      <c r="I117" s="67">
        <f t="shared" ca="1" si="20"/>
        <v>27.3</v>
      </c>
      <c r="J117" s="67">
        <f t="shared" ca="1" si="21"/>
        <v>22.20000000000001</v>
      </c>
      <c r="K117" t="str">
        <f t="shared" si="10"/>
        <v>Евсеев</v>
      </c>
      <c r="L117" t="str">
        <f t="shared" si="11"/>
        <v>Ратмир</v>
      </c>
      <c r="M117" t="e">
        <f t="shared" si="12"/>
        <v>#VALUE!</v>
      </c>
    </row>
    <row r="118" spans="2:13" hidden="1" x14ac:dyDescent="0.25">
      <c r="B118" s="5">
        <v>358</v>
      </c>
      <c r="C118" s="4" t="s">
        <v>681</v>
      </c>
      <c r="D118" s="4" t="s">
        <v>680</v>
      </c>
      <c r="E118" s="4" t="s">
        <v>143</v>
      </c>
      <c r="F118" s="50">
        <v>44898</v>
      </c>
      <c r="G118" s="4" t="str">
        <f t="shared" si="19"/>
        <v>+380</v>
      </c>
      <c r="H118" s="4" t="str">
        <f>_xlfn.XLOOKUP(G120, 'коды стран'!$C$4:$C$9, 'коды стран'!$B$4:$B$9, "не найдено", 0)</f>
        <v>Россия</v>
      </c>
      <c r="I118" s="67">
        <f t="shared" ca="1" si="20"/>
        <v>30.366666666666667</v>
      </c>
      <c r="J118" s="67">
        <f t="shared" ca="1" si="21"/>
        <v>23.733333333333338</v>
      </c>
      <c r="K118" t="str">
        <f t="shared" si="10"/>
        <v>Евфросиния</v>
      </c>
      <c r="L118" t="str">
        <f t="shared" si="11"/>
        <v>Петровна</v>
      </c>
      <c r="M118" t="e">
        <f t="shared" si="12"/>
        <v>#VALUE!</v>
      </c>
    </row>
    <row r="119" spans="2:13" hidden="1" x14ac:dyDescent="0.25">
      <c r="B119" s="5">
        <v>246</v>
      </c>
      <c r="C119" s="4" t="s">
        <v>461</v>
      </c>
      <c r="D119" s="4" t="s">
        <v>460</v>
      </c>
      <c r="E119" s="4" t="s">
        <v>140</v>
      </c>
      <c r="F119" s="50">
        <v>45013</v>
      </c>
      <c r="G119" s="4" t="str">
        <f t="shared" si="19"/>
        <v>+998</v>
      </c>
      <c r="H119" s="4" t="str">
        <f>_xlfn.XLOOKUP(G121, 'коды стран'!$C$4:$C$9, 'коды стран'!$B$4:$B$9, "не найдено", 0)</f>
        <v>Россия</v>
      </c>
      <c r="I119" s="67">
        <f t="shared" ca="1" si="20"/>
        <v>26.533333333333335</v>
      </c>
      <c r="J119" s="67">
        <f t="shared" ca="1" si="21"/>
        <v>21.816666666666666</v>
      </c>
      <c r="K119" t="str">
        <f t="shared" si="10"/>
        <v>Евфросиния</v>
      </c>
      <c r="L119" t="str">
        <f t="shared" si="11"/>
        <v>Тимофеевна</v>
      </c>
      <c r="M119" t="e">
        <f t="shared" si="12"/>
        <v>#VALUE!</v>
      </c>
    </row>
    <row r="120" spans="2:13" hidden="1" x14ac:dyDescent="0.25">
      <c r="B120" s="5">
        <v>401</v>
      </c>
      <c r="C120" s="4" t="s">
        <v>295</v>
      </c>
      <c r="D120" s="4" t="s">
        <v>294</v>
      </c>
      <c r="E120" s="4" t="s">
        <v>140</v>
      </c>
      <c r="F120" s="50">
        <v>45101</v>
      </c>
      <c r="G120" s="4" t="str">
        <f t="shared" si="19"/>
        <v>+7</v>
      </c>
      <c r="H120" s="4" t="str">
        <f>_xlfn.XLOOKUP(G122, 'коды стран'!$C$4:$C$9, 'коды стран'!$B$4:$B$9, "не найдено", 0)</f>
        <v>Россия</v>
      </c>
      <c r="I120" s="67">
        <f t="shared" ca="1" si="20"/>
        <v>23.6</v>
      </c>
      <c r="J120" s="67">
        <f t="shared" ca="1" si="21"/>
        <v>20.350000000000001</v>
      </c>
      <c r="K120" t="str">
        <f t="shared" si="10"/>
        <v>Екатерина</v>
      </c>
      <c r="L120" t="str">
        <f t="shared" si="11"/>
        <v>Рудольфовна</v>
      </c>
      <c r="M120" t="e">
        <f t="shared" si="12"/>
        <v>#VALUE!</v>
      </c>
    </row>
    <row r="121" spans="2:13" hidden="1" x14ac:dyDescent="0.25">
      <c r="B121" s="5">
        <v>157</v>
      </c>
      <c r="C121" s="4" t="s">
        <v>495</v>
      </c>
      <c r="D121" s="4" t="s">
        <v>494</v>
      </c>
      <c r="E121" s="4" t="s">
        <v>140</v>
      </c>
      <c r="F121" s="50">
        <v>44996</v>
      </c>
      <c r="G121" s="4" t="str">
        <f t="shared" si="19"/>
        <v>+7</v>
      </c>
      <c r="H121" s="4" t="str">
        <f>_xlfn.XLOOKUP(G123, 'коды стран'!$C$4:$C$9, 'коды стран'!$B$4:$B$9, "не найдено", 0)</f>
        <v>Узбекистан</v>
      </c>
      <c r="I121" s="67">
        <f t="shared" ca="1" si="20"/>
        <v>27.1</v>
      </c>
      <c r="J121" s="67">
        <f t="shared" ca="1" si="21"/>
        <v>22.099999999999998</v>
      </c>
      <c r="K121" t="str">
        <f t="shared" si="10"/>
        <v>Елена</v>
      </c>
      <c r="L121" t="str">
        <f t="shared" si="11"/>
        <v>Эдуардовна</v>
      </c>
      <c r="M121" t="e">
        <f t="shared" si="12"/>
        <v>#VALUE!</v>
      </c>
    </row>
    <row r="122" spans="2:13" hidden="1" x14ac:dyDescent="0.25">
      <c r="B122" s="5">
        <v>237</v>
      </c>
      <c r="C122" s="4" t="s">
        <v>287</v>
      </c>
      <c r="D122" s="4" t="s">
        <v>286</v>
      </c>
      <c r="E122" s="4" t="s">
        <v>143</v>
      </c>
      <c r="F122" s="50">
        <v>45105</v>
      </c>
      <c r="G122" s="4" t="str">
        <f t="shared" si="19"/>
        <v>+7</v>
      </c>
      <c r="H122" s="4" t="str">
        <f>_xlfn.XLOOKUP(G124, 'коды стран'!$C$4:$C$9, 'коды стран'!$B$4:$B$9, "не найдено", 0)</f>
        <v>Таджикистан</v>
      </c>
      <c r="I122" s="67">
        <f t="shared" ca="1" si="20"/>
        <v>23.466666666666665</v>
      </c>
      <c r="J122" s="67">
        <f t="shared" ca="1" si="21"/>
        <v>20.283333333333331</v>
      </c>
      <c r="K122" t="str">
        <f t="shared" si="10"/>
        <v>Елизавета</v>
      </c>
      <c r="L122" t="str">
        <f t="shared" si="11"/>
        <v>Артемовна</v>
      </c>
      <c r="M122" t="e">
        <f t="shared" si="12"/>
        <v>#VALUE!</v>
      </c>
    </row>
    <row r="123" spans="2:13" hidden="1" x14ac:dyDescent="0.25">
      <c r="B123" s="5">
        <v>104</v>
      </c>
      <c r="C123" s="4" t="s">
        <v>515</v>
      </c>
      <c r="D123" s="4" t="s">
        <v>514</v>
      </c>
      <c r="E123" s="4" t="s">
        <v>140</v>
      </c>
      <c r="F123" s="50">
        <v>44985</v>
      </c>
      <c r="G123" s="4" t="str">
        <f t="shared" si="19"/>
        <v>+998</v>
      </c>
      <c r="H123" s="4" t="str">
        <f>_xlfn.XLOOKUP(G125, 'коды стран'!$C$4:$C$9, 'коды стран'!$B$4:$B$9, "не найдено", 0)</f>
        <v>Узбекистан</v>
      </c>
      <c r="I123" s="67">
        <f t="shared" ca="1" si="20"/>
        <v>27.466666666666665</v>
      </c>
      <c r="J123" s="67">
        <f t="shared" ca="1" si="21"/>
        <v>22.283333333333331</v>
      </c>
      <c r="K123" t="str">
        <f t="shared" si="10"/>
        <v>Елизавета</v>
      </c>
      <c r="L123" t="str">
        <f t="shared" si="11"/>
        <v>Яковлевна</v>
      </c>
      <c r="M123" t="e">
        <f t="shared" si="12"/>
        <v>#VALUE!</v>
      </c>
    </row>
    <row r="124" spans="2:13" hidden="1" x14ac:dyDescent="0.25">
      <c r="B124" s="5">
        <v>69</v>
      </c>
      <c r="C124" s="4" t="s">
        <v>441</v>
      </c>
      <c r="D124" s="4" t="s">
        <v>440</v>
      </c>
      <c r="E124" s="4" t="s">
        <v>140</v>
      </c>
      <c r="F124" s="50">
        <v>45023</v>
      </c>
      <c r="G124" s="4" t="str">
        <f t="shared" si="19"/>
        <v>+992</v>
      </c>
      <c r="H124" s="4" t="str">
        <f>_xlfn.XLOOKUP(G126, 'коды стран'!$C$4:$C$9, 'коды стран'!$B$4:$B$9, "не найдено", 0)</f>
        <v>Узбекистан</v>
      </c>
      <c r="I124" s="67">
        <f t="shared" ca="1" si="20"/>
        <v>26.2</v>
      </c>
      <c r="J124" s="67">
        <f t="shared" ca="1" si="21"/>
        <v>21.649999999999995</v>
      </c>
      <c r="K124" t="str">
        <f t="shared" si="10"/>
        <v>Елизар</v>
      </c>
      <c r="L124" t="str">
        <f t="shared" si="11"/>
        <v>Архипович</v>
      </c>
      <c r="M124" t="e">
        <f t="shared" si="12"/>
        <v>#VALUE!</v>
      </c>
    </row>
    <row r="125" spans="2:13" hidden="1" x14ac:dyDescent="0.25">
      <c r="B125" s="5">
        <v>45</v>
      </c>
      <c r="C125" s="4" t="s">
        <v>275</v>
      </c>
      <c r="D125" s="4" t="s">
        <v>274</v>
      </c>
      <c r="E125" s="4" t="s">
        <v>143</v>
      </c>
      <c r="F125" s="50">
        <v>45111</v>
      </c>
      <c r="G125" s="4" t="str">
        <f t="shared" si="19"/>
        <v>+998</v>
      </c>
      <c r="H125" s="4" t="str">
        <f>_xlfn.XLOOKUP(G127, 'коды стран'!$C$4:$C$9, 'коды стран'!$B$4:$B$9, "не найдено", 0)</f>
        <v>Украина</v>
      </c>
      <c r="I125" s="67">
        <f t="shared" ca="1" si="20"/>
        <v>23.266666666666666</v>
      </c>
      <c r="J125" s="67">
        <f t="shared" ca="1" si="21"/>
        <v>20.183333333333334</v>
      </c>
      <c r="K125" t="str">
        <f t="shared" si="10"/>
        <v>Елизар</v>
      </c>
      <c r="L125" t="str">
        <f t="shared" si="11"/>
        <v>Харлампьевич</v>
      </c>
      <c r="M125" t="e">
        <f t="shared" si="12"/>
        <v>#VALUE!</v>
      </c>
    </row>
    <row r="126" spans="2:13" hidden="1" x14ac:dyDescent="0.25">
      <c r="B126" s="5">
        <v>235</v>
      </c>
      <c r="C126" s="4" t="s">
        <v>629</v>
      </c>
      <c r="D126" s="4" t="s">
        <v>628</v>
      </c>
      <c r="E126" s="4" t="s">
        <v>140</v>
      </c>
      <c r="F126" s="50">
        <v>44924</v>
      </c>
      <c r="G126" s="4" t="str">
        <f t="shared" si="19"/>
        <v>+998</v>
      </c>
      <c r="H126" s="4" t="str">
        <f>_xlfn.XLOOKUP(G128, 'коды стран'!$C$4:$C$9, 'коды стран'!$B$4:$B$9, "не найдено", 0)</f>
        <v>Беларусь</v>
      </c>
      <c r="I126" s="67">
        <f t="shared" ca="1" si="20"/>
        <v>29.5</v>
      </c>
      <c r="J126" s="67">
        <f t="shared" ca="1" si="21"/>
        <v>23.3</v>
      </c>
      <c r="K126" t="str">
        <f t="shared" si="10"/>
        <v>Елисей</v>
      </c>
      <c r="L126" t="str">
        <f t="shared" si="11"/>
        <v>Игнатович</v>
      </c>
      <c r="M126" t="e">
        <f t="shared" si="12"/>
        <v>#VALUE!</v>
      </c>
    </row>
    <row r="127" spans="2:13" hidden="1" x14ac:dyDescent="0.25">
      <c r="B127" s="5">
        <v>155</v>
      </c>
      <c r="C127" s="4" t="s">
        <v>175</v>
      </c>
      <c r="D127" s="4" t="s">
        <v>174</v>
      </c>
      <c r="E127" s="4" t="s">
        <v>140</v>
      </c>
      <c r="F127" s="50">
        <v>45164</v>
      </c>
      <c r="G127" s="4" t="str">
        <f t="shared" si="19"/>
        <v>+380</v>
      </c>
      <c r="H127" s="4" t="str">
        <f>_xlfn.XLOOKUP(G129, 'коды стран'!$C$4:$C$9, 'коды стран'!$B$4:$B$9, "не найдено", 0)</f>
        <v>Украина</v>
      </c>
      <c r="I127" s="67">
        <f t="shared" ca="1" si="20"/>
        <v>21.5</v>
      </c>
      <c r="J127" s="67">
        <f t="shared" ca="1" si="21"/>
        <v>19.300000000000004</v>
      </c>
      <c r="K127" t="str">
        <f t="shared" si="10"/>
        <v>Емельянов</v>
      </c>
      <c r="L127" t="str">
        <f t="shared" si="11"/>
        <v>Игорь</v>
      </c>
      <c r="M127" t="e">
        <f t="shared" si="12"/>
        <v>#VALUE!</v>
      </c>
    </row>
    <row r="128" spans="2:13" hidden="1" x14ac:dyDescent="0.25">
      <c r="B128" s="5">
        <v>146</v>
      </c>
      <c r="C128" s="4" t="s">
        <v>211</v>
      </c>
      <c r="D128" s="4" t="s">
        <v>210</v>
      </c>
      <c r="E128" s="4" t="s">
        <v>140</v>
      </c>
      <c r="F128" s="50">
        <v>45146</v>
      </c>
      <c r="G128" s="4" t="str">
        <f t="shared" si="19"/>
        <v>+375</v>
      </c>
      <c r="H128" s="4" t="str">
        <f>_xlfn.XLOOKUP(G130, 'коды стран'!$C$4:$C$9, 'коды стран'!$B$4:$B$9, "не найдено", 0)</f>
        <v>Россия</v>
      </c>
      <c r="I128" s="67">
        <f t="shared" ca="1" si="20"/>
        <v>22.1</v>
      </c>
      <c r="J128" s="67">
        <f t="shared" ca="1" si="21"/>
        <v>19.600000000000005</v>
      </c>
      <c r="K128" t="str">
        <f t="shared" si="10"/>
        <v>Еремей</v>
      </c>
      <c r="L128" t="str">
        <f t="shared" si="11"/>
        <v>Бориславович</v>
      </c>
      <c r="M128" t="e">
        <f t="shared" si="12"/>
        <v>#VALUE!</v>
      </c>
    </row>
    <row r="129" spans="2:13" hidden="1" x14ac:dyDescent="0.25">
      <c r="B129" s="5">
        <v>396</v>
      </c>
      <c r="C129" s="4" t="s">
        <v>765</v>
      </c>
      <c r="D129" s="4" t="s">
        <v>764</v>
      </c>
      <c r="E129" s="4" t="s">
        <v>140</v>
      </c>
      <c r="F129" s="50">
        <v>44854</v>
      </c>
      <c r="G129" s="4" t="str">
        <f t="shared" si="19"/>
        <v>+380</v>
      </c>
      <c r="H129" s="4" t="str">
        <f>_xlfn.XLOOKUP(G131, 'коды стран'!$C$4:$C$9, 'коды стран'!$B$4:$B$9, "не найдено", 0)</f>
        <v>Беларусь</v>
      </c>
      <c r="I129" s="67">
        <f t="shared" ca="1" si="20"/>
        <v>31.833333333333332</v>
      </c>
      <c r="J129" s="67">
        <f t="shared" ca="1" si="21"/>
        <v>24.466666666666669</v>
      </c>
      <c r="K129" t="str">
        <f t="shared" si="10"/>
        <v>Ермаков</v>
      </c>
      <c r="L129" t="str">
        <f t="shared" si="11"/>
        <v>Вадим</v>
      </c>
      <c r="M129" t="e">
        <f t="shared" si="12"/>
        <v>#VALUE!</v>
      </c>
    </row>
    <row r="130" spans="2:13" hidden="1" x14ac:dyDescent="0.25">
      <c r="B130" s="5">
        <v>123</v>
      </c>
      <c r="C130" s="4" t="s">
        <v>249</v>
      </c>
      <c r="D130" s="4" t="s">
        <v>248</v>
      </c>
      <c r="E130" s="4" t="s">
        <v>140</v>
      </c>
      <c r="F130" s="50">
        <v>45125</v>
      </c>
      <c r="G130" s="4" t="str">
        <f t="shared" si="19"/>
        <v>+7</v>
      </c>
      <c r="H130" s="4" t="str">
        <f>_xlfn.XLOOKUP(G132, 'коды стран'!$C$4:$C$9, 'коды стран'!$B$4:$B$9, "не найдено", 0)</f>
        <v>Россия</v>
      </c>
      <c r="I130" s="67">
        <f t="shared" ca="1" si="20"/>
        <v>22.8</v>
      </c>
      <c r="J130" s="67">
        <f t="shared" ca="1" si="21"/>
        <v>19.949999999999996</v>
      </c>
      <c r="K130" t="str">
        <f t="shared" si="10"/>
        <v>Ермаков</v>
      </c>
      <c r="L130" t="str">
        <f t="shared" si="11"/>
        <v>Всеслав</v>
      </c>
      <c r="M130" t="e">
        <f t="shared" si="12"/>
        <v>#VALUE!</v>
      </c>
    </row>
    <row r="131" spans="2:13" hidden="1" x14ac:dyDescent="0.25">
      <c r="B131" s="5">
        <v>271</v>
      </c>
      <c r="C131" s="4" t="s">
        <v>337</v>
      </c>
      <c r="D131" s="4" t="s">
        <v>336</v>
      </c>
      <c r="E131" s="4" t="s">
        <v>140</v>
      </c>
      <c r="F131" s="50">
        <v>45079</v>
      </c>
      <c r="G131" s="4" t="str">
        <f t="shared" si="19"/>
        <v>+375</v>
      </c>
      <c r="H131" s="4" t="str">
        <f>_xlfn.XLOOKUP(G133, 'коды стран'!$C$4:$C$9, 'коды стран'!$B$4:$B$9, "не найдено", 0)</f>
        <v>Россия</v>
      </c>
      <c r="I131" s="67">
        <f t="shared" ca="1" si="20"/>
        <v>24.333333333333332</v>
      </c>
      <c r="J131" s="67">
        <f t="shared" ca="1" si="21"/>
        <v>20.716666666666665</v>
      </c>
      <c r="K131" t="str">
        <f t="shared" si="10"/>
        <v>Ермаков</v>
      </c>
      <c r="L131" t="str">
        <f t="shared" si="11"/>
        <v>Степан</v>
      </c>
      <c r="M131" t="e">
        <f t="shared" si="12"/>
        <v>#VALUE!</v>
      </c>
    </row>
    <row r="132" spans="2:13" hidden="1" x14ac:dyDescent="0.25">
      <c r="B132" s="5">
        <v>231</v>
      </c>
      <c r="C132" s="4" t="s">
        <v>525</v>
      </c>
      <c r="D132" s="4" t="s">
        <v>524</v>
      </c>
      <c r="E132" s="4" t="s">
        <v>140</v>
      </c>
      <c r="F132" s="50">
        <v>44980</v>
      </c>
      <c r="G132" s="4" t="str">
        <f t="shared" si="19"/>
        <v>+7</v>
      </c>
      <c r="H132" s="4" t="str">
        <f>_xlfn.XLOOKUP(G134, 'коды стран'!$C$4:$C$9, 'коды стран'!$B$4:$B$9, "не найдено", 0)</f>
        <v>Россия</v>
      </c>
      <c r="I132" s="67">
        <f t="shared" ca="1" si="20"/>
        <v>27.633333333333333</v>
      </c>
      <c r="J132" s="67">
        <f t="shared" ca="1" si="21"/>
        <v>22.366666666666674</v>
      </c>
      <c r="K132" t="str">
        <f t="shared" ref="K132:K195" si="22">LEFT(D132,FIND(" ",D132)-1)</f>
        <v>Ермаков</v>
      </c>
      <c r="L132" t="str">
        <f t="shared" ref="L132:L195" si="23">MID(D132,FIND(" ",D132)+1,FIND(" ",D132,FIND(" ",D132)+1)-FIND(" ",D132)-1)</f>
        <v>Ярослав</v>
      </c>
      <c r="M132" t="e">
        <f t="shared" ref="M132:M193" si="24">RIGHT(D132,9)-1</f>
        <v>#VALUE!</v>
      </c>
    </row>
    <row r="133" spans="2:13" hidden="1" x14ac:dyDescent="0.25">
      <c r="B133" s="5">
        <v>209</v>
      </c>
      <c r="C133" s="4" t="s">
        <v>425</v>
      </c>
      <c r="D133" s="4" t="s">
        <v>424</v>
      </c>
      <c r="E133" s="4" t="s">
        <v>140</v>
      </c>
      <c r="F133" s="50">
        <v>45031</v>
      </c>
      <c r="G133" s="4" t="str">
        <f t="shared" si="19"/>
        <v>+7</v>
      </c>
      <c r="H133" s="4" t="str">
        <f>_xlfn.XLOOKUP(G135, 'коды стран'!$C$4:$C$9, 'коды стран'!$B$4:$B$9, "не найдено", 0)</f>
        <v>Таджикистан</v>
      </c>
      <c r="I133" s="67">
        <f t="shared" ca="1" si="20"/>
        <v>25.933333333333334</v>
      </c>
      <c r="J133" s="67">
        <f t="shared" ca="1" si="21"/>
        <v>21.516666666666666</v>
      </c>
      <c r="K133" t="str">
        <f t="shared" si="22"/>
        <v>Ермакова</v>
      </c>
      <c r="L133" t="str">
        <f t="shared" si="23"/>
        <v>Дарья</v>
      </c>
      <c r="M133" t="e">
        <f t="shared" si="24"/>
        <v>#VALUE!</v>
      </c>
    </row>
    <row r="134" spans="2:13" hidden="1" x14ac:dyDescent="0.25">
      <c r="B134" s="5">
        <v>424</v>
      </c>
      <c r="C134" s="4" t="s">
        <v>807</v>
      </c>
      <c r="D134" s="4" t="s">
        <v>806</v>
      </c>
      <c r="E134" s="4" t="s">
        <v>143</v>
      </c>
      <c r="F134" s="50">
        <v>44833</v>
      </c>
      <c r="G134" s="4" t="str">
        <f t="shared" si="19"/>
        <v>+7</v>
      </c>
      <c r="H134" s="4" t="str">
        <f>_xlfn.XLOOKUP(G136, 'коды стран'!$C$4:$C$9, 'коды стран'!$B$4:$B$9, "не найдено", 0)</f>
        <v>Таджикистан</v>
      </c>
      <c r="I134" s="67">
        <f t="shared" ca="1" si="20"/>
        <v>32.533333333333331</v>
      </c>
      <c r="J134" s="67">
        <f t="shared" ca="1" si="21"/>
        <v>24.81666666666667</v>
      </c>
      <c r="K134" t="str">
        <f t="shared" si="22"/>
        <v>Ефремов</v>
      </c>
      <c r="L134" t="str">
        <f t="shared" si="23"/>
        <v>Епифан</v>
      </c>
      <c r="M134" t="e">
        <f t="shared" si="24"/>
        <v>#VALUE!</v>
      </c>
    </row>
    <row r="135" spans="2:13" hidden="1" x14ac:dyDescent="0.25">
      <c r="B135" s="5">
        <v>447</v>
      </c>
      <c r="C135" s="4" t="s">
        <v>303</v>
      </c>
      <c r="D135" s="4" t="s">
        <v>302</v>
      </c>
      <c r="E135" s="4" t="s">
        <v>143</v>
      </c>
      <c r="F135" s="50">
        <v>45096</v>
      </c>
      <c r="G135" s="4" t="str">
        <f t="shared" si="19"/>
        <v>+992</v>
      </c>
      <c r="H135" s="4" t="str">
        <f>_xlfn.XLOOKUP(G137, 'коды стран'!$C$4:$C$9, 'коды стран'!$B$4:$B$9, "не найдено", 0)</f>
        <v>Узбекистан</v>
      </c>
      <c r="I135" s="67">
        <f t="shared" ca="1" si="20"/>
        <v>23.766666666666666</v>
      </c>
      <c r="J135" s="67">
        <f t="shared" ca="1" si="21"/>
        <v>20.433333333333334</v>
      </c>
      <c r="K135" t="str">
        <f t="shared" si="22"/>
        <v>Жанна</v>
      </c>
      <c r="L135" t="str">
        <f t="shared" si="23"/>
        <v>Станиславовна</v>
      </c>
      <c r="M135" t="e">
        <f t="shared" si="24"/>
        <v>#VALUE!</v>
      </c>
    </row>
    <row r="136" spans="2:13" hidden="1" x14ac:dyDescent="0.25">
      <c r="B136" s="5">
        <v>419</v>
      </c>
      <c r="C136" s="4" t="s">
        <v>723</v>
      </c>
      <c r="D136" s="4" t="s">
        <v>722</v>
      </c>
      <c r="E136" s="4" t="s">
        <v>143</v>
      </c>
      <c r="F136" s="50">
        <v>44876</v>
      </c>
      <c r="G136" s="4" t="str">
        <f t="shared" si="19"/>
        <v>+992</v>
      </c>
      <c r="H136" s="4" t="str">
        <f>_xlfn.XLOOKUP(G138, 'коды стран'!$C$4:$C$9, 'коды стран'!$B$4:$B$9, "не найдено", 0)</f>
        <v>Украина</v>
      </c>
      <c r="I136" s="67">
        <f t="shared" ca="1" si="20"/>
        <v>31.1</v>
      </c>
      <c r="J136" s="67">
        <f t="shared" ca="1" si="21"/>
        <v>24.1</v>
      </c>
      <c r="K136" t="str">
        <f t="shared" si="22"/>
        <v>Жданов</v>
      </c>
      <c r="L136" t="str">
        <f t="shared" si="23"/>
        <v>Аверьян</v>
      </c>
      <c r="M136" t="e">
        <f t="shared" si="24"/>
        <v>#VALUE!</v>
      </c>
    </row>
    <row r="137" spans="2:13" hidden="1" x14ac:dyDescent="0.25">
      <c r="B137" s="5">
        <v>167</v>
      </c>
      <c r="C137" s="4" t="s">
        <v>817</v>
      </c>
      <c r="D137" s="4" t="s">
        <v>816</v>
      </c>
      <c r="E137" s="4" t="s">
        <v>143</v>
      </c>
      <c r="F137" s="50">
        <v>44828</v>
      </c>
      <c r="G137" s="4" t="str">
        <f t="shared" si="19"/>
        <v>+998</v>
      </c>
      <c r="H137" s="4" t="str">
        <f>_xlfn.XLOOKUP(G139, 'коды стран'!$C$4:$C$9, 'коды стран'!$B$4:$B$9, "не найдено", 0)</f>
        <v>Россия</v>
      </c>
      <c r="I137" s="67">
        <f t="shared" ca="1" si="20"/>
        <v>32.700000000000003</v>
      </c>
      <c r="J137" s="67">
        <f t="shared" ca="1" si="21"/>
        <v>24.9</v>
      </c>
      <c r="K137" t="str">
        <f t="shared" si="22"/>
        <v>Жуков</v>
      </c>
      <c r="L137" t="str">
        <f t="shared" si="23"/>
        <v>Никифор</v>
      </c>
      <c r="M137" t="e">
        <f t="shared" si="24"/>
        <v>#VALUE!</v>
      </c>
    </row>
    <row r="138" spans="2:13" x14ac:dyDescent="0.25">
      <c r="B138" s="116">
        <v>127</v>
      </c>
      <c r="C138" s="106" t="s">
        <v>363</v>
      </c>
      <c r="D138" s="4" t="s">
        <v>362</v>
      </c>
      <c r="E138" s="4" t="s">
        <v>140</v>
      </c>
      <c r="F138" s="50">
        <v>45064</v>
      </c>
      <c r="G138" s="106" t="str">
        <f t="shared" si="19"/>
        <v>+380</v>
      </c>
      <c r="H138" s="4" t="str">
        <f>_xlfn.XLOOKUP(G140, 'коды стран'!$C$4:$C$9, 'коды стран'!$B$4:$B$9, "не найдено", 0)</f>
        <v>Украина</v>
      </c>
      <c r="I138" s="67">
        <f t="shared" ca="1" si="20"/>
        <v>24.833333333333332</v>
      </c>
      <c r="J138" s="67">
        <f t="shared" ca="1" si="21"/>
        <v>20.966666666666658</v>
      </c>
      <c r="K138" t="str">
        <f t="shared" si="22"/>
        <v>Журавлев</v>
      </c>
      <c r="L138" t="str">
        <f t="shared" si="23"/>
        <v>Аристарх</v>
      </c>
      <c r="M138" s="75" t="str">
        <f t="shared" ref="M138:M140" si="25">RIGHT(D138, LEN(D138) - FIND(" ", D138, FIND(" ", D138) + 1))</f>
        <v>Евсеевич</v>
      </c>
    </row>
    <row r="139" spans="2:13" x14ac:dyDescent="0.25">
      <c r="B139" s="116">
        <v>302</v>
      </c>
      <c r="C139" s="106" t="s">
        <v>567</v>
      </c>
      <c r="D139" s="4" t="s">
        <v>566</v>
      </c>
      <c r="E139" s="4" t="s">
        <v>140</v>
      </c>
      <c r="F139" s="50">
        <v>44957</v>
      </c>
      <c r="G139" s="106" t="str">
        <f t="shared" si="19"/>
        <v>+7</v>
      </c>
      <c r="H139" s="4" t="str">
        <f>_xlfn.XLOOKUP(G141, 'коды стран'!$C$4:$C$9, 'коды стран'!$B$4:$B$9, "не найдено", 0)</f>
        <v>Таджикистан</v>
      </c>
      <c r="I139" s="67">
        <f t="shared" ca="1" si="20"/>
        <v>28.4</v>
      </c>
      <c r="J139" s="67">
        <f t="shared" ca="1" si="21"/>
        <v>22.750000000000004</v>
      </c>
      <c r="K139" t="str">
        <f t="shared" si="22"/>
        <v>Журавлева</v>
      </c>
      <c r="L139" t="str">
        <f t="shared" si="23"/>
        <v>Александра</v>
      </c>
      <c r="M139" s="75" t="str">
        <f t="shared" si="25"/>
        <v>Валентиновна</v>
      </c>
    </row>
    <row r="140" spans="2:13" x14ac:dyDescent="0.25">
      <c r="B140" s="116">
        <v>136</v>
      </c>
      <c r="C140" s="106" t="s">
        <v>733</v>
      </c>
      <c r="D140" s="4" t="s">
        <v>732</v>
      </c>
      <c r="E140" s="4" t="s">
        <v>143</v>
      </c>
      <c r="F140" s="50">
        <v>44871</v>
      </c>
      <c r="G140" s="106" t="str">
        <f t="shared" si="19"/>
        <v>+380</v>
      </c>
      <c r="H140" s="4" t="str">
        <f>_xlfn.XLOOKUP(G142, 'коды стран'!$C$4:$C$9, 'коды стран'!$B$4:$B$9, "не найдено", 0)</f>
        <v>Беларусь</v>
      </c>
      <c r="I140" s="67">
        <f t="shared" ca="1" si="20"/>
        <v>31.266666666666666</v>
      </c>
      <c r="J140" s="67">
        <f t="shared" ca="1" si="21"/>
        <v>24.183333333333337</v>
      </c>
      <c r="K140" t="str">
        <f t="shared" si="22"/>
        <v>Зайцев</v>
      </c>
      <c r="L140" t="str">
        <f t="shared" si="23"/>
        <v>Ефрем</v>
      </c>
      <c r="M140" s="75" t="str">
        <f t="shared" si="25"/>
        <v>Даниилович</v>
      </c>
    </row>
    <row r="141" spans="2:13" hidden="1" x14ac:dyDescent="0.25">
      <c r="B141" s="5">
        <v>272</v>
      </c>
      <c r="C141" s="4" t="s">
        <v>325</v>
      </c>
      <c r="D141" s="4" t="s">
        <v>324</v>
      </c>
      <c r="E141" s="4" t="s">
        <v>140</v>
      </c>
      <c r="F141" s="50">
        <v>45085</v>
      </c>
      <c r="G141" s="4" t="str">
        <f t="shared" si="19"/>
        <v>+992</v>
      </c>
      <c r="H141" s="4" t="str">
        <f>_xlfn.XLOOKUP(G143, 'коды стран'!$C$4:$C$9, 'коды стран'!$B$4:$B$9, "не найдено", 0)</f>
        <v>Россия</v>
      </c>
      <c r="I141" s="67">
        <f t="shared" ca="1" si="20"/>
        <v>24.133333333333333</v>
      </c>
      <c r="J141" s="67">
        <f t="shared" ca="1" si="21"/>
        <v>20.616666666666664</v>
      </c>
      <c r="K141" t="str">
        <f t="shared" si="22"/>
        <v>Захар</v>
      </c>
      <c r="L141" t="str">
        <f t="shared" si="23"/>
        <v>Артемьевич</v>
      </c>
      <c r="M141" t="e">
        <f t="shared" si="24"/>
        <v>#VALUE!</v>
      </c>
    </row>
    <row r="142" spans="2:13" hidden="1" x14ac:dyDescent="0.25">
      <c r="B142" s="5">
        <v>225</v>
      </c>
      <c r="C142" s="4" t="s">
        <v>383</v>
      </c>
      <c r="D142" s="4" t="s">
        <v>382</v>
      </c>
      <c r="E142" s="4" t="s">
        <v>143</v>
      </c>
      <c r="F142" s="50">
        <v>45054</v>
      </c>
      <c r="G142" s="4" t="str">
        <f t="shared" si="19"/>
        <v>+375</v>
      </c>
      <c r="H142" s="4" t="str">
        <f>_xlfn.XLOOKUP(G144, 'коды стран'!$C$4:$C$9, 'коды стран'!$B$4:$B$9, "не найдено", 0)</f>
        <v>Узбекистан</v>
      </c>
      <c r="I142" s="67">
        <f t="shared" ca="1" si="20"/>
        <v>25.166666666666668</v>
      </c>
      <c r="J142" s="67">
        <f t="shared" ca="1" si="21"/>
        <v>21.133333333333333</v>
      </c>
      <c r="K142" t="str">
        <f t="shared" si="22"/>
        <v>Зоя</v>
      </c>
      <c r="L142" t="str">
        <f t="shared" si="23"/>
        <v>Вячеславовна</v>
      </c>
      <c r="M142" t="e">
        <f t="shared" si="24"/>
        <v>#VALUE!</v>
      </c>
    </row>
    <row r="143" spans="2:13" hidden="1" x14ac:dyDescent="0.25">
      <c r="B143" s="5">
        <v>458</v>
      </c>
      <c r="C143" s="4" t="s">
        <v>823</v>
      </c>
      <c r="D143" s="4" t="s">
        <v>822</v>
      </c>
      <c r="E143" s="4" t="s">
        <v>143</v>
      </c>
      <c r="F143" s="50">
        <v>44825</v>
      </c>
      <c r="G143" s="4" t="str">
        <f t="shared" si="19"/>
        <v>+7</v>
      </c>
      <c r="H143" s="4" t="str">
        <f>_xlfn.XLOOKUP(G145, 'коды стран'!$C$4:$C$9, 'коды стран'!$B$4:$B$9, "не найдено", 0)</f>
        <v>Таджикистан</v>
      </c>
      <c r="I143" s="67">
        <f t="shared" ca="1" si="20"/>
        <v>32.799999999999997</v>
      </c>
      <c r="J143" s="67">
        <f t="shared" ca="1" si="21"/>
        <v>24.950000000000003</v>
      </c>
      <c r="K143" t="str">
        <f t="shared" si="22"/>
        <v>Зоя</v>
      </c>
      <c r="L143" t="str">
        <f t="shared" si="23"/>
        <v>Егоровна</v>
      </c>
      <c r="M143" t="e">
        <f t="shared" si="24"/>
        <v>#VALUE!</v>
      </c>
    </row>
    <row r="144" spans="2:13" hidden="1" x14ac:dyDescent="0.25">
      <c r="B144" s="5">
        <v>477</v>
      </c>
      <c r="C144" s="4" t="s">
        <v>961</v>
      </c>
      <c r="D144" s="4" t="s">
        <v>960</v>
      </c>
      <c r="E144" s="4" t="s">
        <v>143</v>
      </c>
      <c r="F144" s="50">
        <v>44753</v>
      </c>
      <c r="G144" s="4" t="str">
        <f t="shared" si="19"/>
        <v>+998</v>
      </c>
      <c r="H144" s="4" t="str">
        <f>_xlfn.XLOOKUP(G146, 'коды стран'!$C$4:$C$9, 'коды стран'!$B$4:$B$9, "не найдено", 0)</f>
        <v>Беларусь</v>
      </c>
      <c r="I144" s="67">
        <f t="shared" ca="1" si="20"/>
        <v>35.200000000000003</v>
      </c>
      <c r="J144" s="67">
        <f t="shared" ca="1" si="21"/>
        <v>26.150000000000002</v>
      </c>
      <c r="K144" t="str">
        <f t="shared" si="22"/>
        <v>Зоя</v>
      </c>
      <c r="L144" t="str">
        <f t="shared" si="23"/>
        <v>Кирилловна</v>
      </c>
      <c r="M144" t="e">
        <f t="shared" si="24"/>
        <v>#VALUE!</v>
      </c>
    </row>
    <row r="145" spans="2:13" hidden="1" x14ac:dyDescent="0.25">
      <c r="B145" s="5">
        <v>416</v>
      </c>
      <c r="C145" s="4" t="s">
        <v>677</v>
      </c>
      <c r="D145" s="4" t="s">
        <v>676</v>
      </c>
      <c r="E145" s="4" t="s">
        <v>140</v>
      </c>
      <c r="F145" s="50">
        <v>44900</v>
      </c>
      <c r="G145" s="4" t="str">
        <f t="shared" si="19"/>
        <v>+992</v>
      </c>
      <c r="H145" s="4" t="str">
        <f>_xlfn.XLOOKUP(G147, 'коды стран'!$C$4:$C$9, 'коды стран'!$B$4:$B$9, "не найдено", 0)</f>
        <v>Таджикистан</v>
      </c>
      <c r="I145" s="67">
        <f t="shared" ca="1" si="20"/>
        <v>30.3</v>
      </c>
      <c r="J145" s="67">
        <f t="shared" ca="1" si="21"/>
        <v>23.700000000000003</v>
      </c>
      <c r="K145" t="str">
        <f t="shared" si="22"/>
        <v>Зуев</v>
      </c>
      <c r="L145" t="str">
        <f t="shared" si="23"/>
        <v>Гостомысл</v>
      </c>
      <c r="M145" t="e">
        <f t="shared" si="24"/>
        <v>#VALUE!</v>
      </c>
    </row>
    <row r="146" spans="2:13" hidden="1" x14ac:dyDescent="0.25">
      <c r="B146" s="5">
        <v>139</v>
      </c>
      <c r="C146" s="4" t="s">
        <v>717</v>
      </c>
      <c r="D146" s="4" t="s">
        <v>716</v>
      </c>
      <c r="E146" s="4" t="s">
        <v>143</v>
      </c>
      <c r="F146" s="50">
        <v>44879</v>
      </c>
      <c r="G146" s="4" t="str">
        <f t="shared" si="19"/>
        <v>+375</v>
      </c>
      <c r="H146" s="4" t="str">
        <f>_xlfn.XLOOKUP(G148, 'коды стран'!$C$4:$C$9, 'коды стран'!$B$4:$B$9, "не найдено", 0)</f>
        <v>Узбекистан</v>
      </c>
      <c r="I146" s="67">
        <f t="shared" ca="1" si="20"/>
        <v>31</v>
      </c>
      <c r="J146" s="67">
        <f t="shared" ref="J146:J165" ca="1" si="26">AVERAGE(J146:J579)</f>
        <v>24.05</v>
      </c>
      <c r="K146" t="str">
        <f t="shared" si="22"/>
        <v>Зыкова</v>
      </c>
      <c r="L146" t="str">
        <f t="shared" si="23"/>
        <v>Таисия</v>
      </c>
      <c r="M146" t="e">
        <f t="shared" si="24"/>
        <v>#VALUE!</v>
      </c>
    </row>
    <row r="147" spans="2:13" hidden="1" x14ac:dyDescent="0.25">
      <c r="B147" s="5">
        <v>177</v>
      </c>
      <c r="C147" s="4" t="s">
        <v>621</v>
      </c>
      <c r="D147" s="4" t="s">
        <v>620</v>
      </c>
      <c r="E147" s="4" t="s">
        <v>140</v>
      </c>
      <c r="F147" s="50">
        <v>44928</v>
      </c>
      <c r="G147" s="4" t="str">
        <f t="shared" si="19"/>
        <v>+992</v>
      </c>
      <c r="H147" s="4" t="str">
        <f>_xlfn.XLOOKUP(G149, 'коды стран'!$C$4:$C$9, 'коды стран'!$B$4:$B$9, "не найдено", 0)</f>
        <v>Узбекистан</v>
      </c>
      <c r="I147" s="67">
        <f t="shared" ca="1" si="20"/>
        <v>29.366666666666667</v>
      </c>
      <c r="J147" s="67">
        <f t="shared" ca="1" si="26"/>
        <v>23.233333333333331</v>
      </c>
      <c r="K147" t="str">
        <f t="shared" si="22"/>
        <v>Иванна</v>
      </c>
      <c r="L147" t="str">
        <f t="shared" si="23"/>
        <v>Захаровна</v>
      </c>
      <c r="M147" t="e">
        <f t="shared" si="24"/>
        <v>#VALUE!</v>
      </c>
    </row>
    <row r="148" spans="2:13" hidden="1" x14ac:dyDescent="0.25">
      <c r="B148" s="5">
        <v>68</v>
      </c>
      <c r="C148" s="4" t="s">
        <v>855</v>
      </c>
      <c r="D148" s="4" t="s">
        <v>854</v>
      </c>
      <c r="E148" s="4" t="s">
        <v>143</v>
      </c>
      <c r="F148" s="50">
        <v>44809</v>
      </c>
      <c r="G148" s="4" t="str">
        <f t="shared" si="19"/>
        <v>+998</v>
      </c>
      <c r="H148" s="4" t="str">
        <f>_xlfn.XLOOKUP(G150, 'коды стран'!$C$4:$C$9, 'коды стран'!$B$4:$B$9, "не найдено", 0)</f>
        <v>Таджикистан</v>
      </c>
      <c r="I148" s="67">
        <f t="shared" ca="1" si="20"/>
        <v>33.333333333333336</v>
      </c>
      <c r="J148" s="67">
        <f t="shared" ca="1" si="26"/>
        <v>25.216666666666672</v>
      </c>
      <c r="K148" t="str">
        <f t="shared" si="22"/>
        <v>Иванна</v>
      </c>
      <c r="L148" t="str">
        <f t="shared" si="23"/>
        <v>Наумовна</v>
      </c>
      <c r="M148" t="e">
        <f t="shared" si="24"/>
        <v>#VALUE!</v>
      </c>
    </row>
    <row r="149" spans="2:13" x14ac:dyDescent="0.25">
      <c r="B149" s="116">
        <v>239</v>
      </c>
      <c r="C149" s="106" t="s">
        <v>905</v>
      </c>
      <c r="D149" s="4" t="s">
        <v>904</v>
      </c>
      <c r="E149" s="4" t="s">
        <v>140</v>
      </c>
      <c r="F149" s="50">
        <v>44784</v>
      </c>
      <c r="G149" s="106" t="str">
        <f t="shared" si="19"/>
        <v>+998</v>
      </c>
      <c r="H149" s="4" t="str">
        <f>_xlfn.XLOOKUP(G151, 'коды стран'!$C$4:$C$9, 'коды стран'!$B$4:$B$9, "не найдено", 0)</f>
        <v>Украина</v>
      </c>
      <c r="I149" s="67">
        <f t="shared" ca="1" si="20"/>
        <v>34.166666666666664</v>
      </c>
      <c r="J149" s="67">
        <f t="shared" ca="1" si="26"/>
        <v>25.633333333333336</v>
      </c>
      <c r="K149" t="str">
        <f t="shared" si="22"/>
        <v>Иванов</v>
      </c>
      <c r="L149" t="str">
        <f t="shared" si="23"/>
        <v>Христофор</v>
      </c>
      <c r="M149" s="75" t="str">
        <f t="shared" ref="M149:M150" si="27">RIGHT(D149, LEN(D149) - FIND(" ", D149, FIND(" ", D149) + 1))</f>
        <v>Ильясович</v>
      </c>
    </row>
    <row r="150" spans="2:13" x14ac:dyDescent="0.25">
      <c r="B150" s="116">
        <v>417</v>
      </c>
      <c r="C150" s="106" t="s">
        <v>181</v>
      </c>
      <c r="D150" s="4" t="s">
        <v>180</v>
      </c>
      <c r="E150" s="4" t="s">
        <v>140</v>
      </c>
      <c r="F150" s="50">
        <v>45161</v>
      </c>
      <c r="G150" s="106" t="str">
        <f t="shared" si="19"/>
        <v>+992</v>
      </c>
      <c r="H150" s="4" t="str">
        <f>_xlfn.XLOOKUP(G152, 'коды стран'!$C$4:$C$9, 'коды стран'!$B$4:$B$9, "не найдено", 0)</f>
        <v>Россия</v>
      </c>
      <c r="I150" s="67">
        <f t="shared" ca="1" si="20"/>
        <v>21.6</v>
      </c>
      <c r="J150" s="67">
        <f t="shared" ca="1" si="26"/>
        <v>19.350000000000005</v>
      </c>
      <c r="K150" t="str">
        <f t="shared" si="22"/>
        <v>Игнатова</v>
      </c>
      <c r="L150" t="str">
        <f t="shared" si="23"/>
        <v>Вера</v>
      </c>
      <c r="M150" s="75" t="str">
        <f t="shared" si="27"/>
        <v>Вячеславовна</v>
      </c>
    </row>
    <row r="151" spans="2:13" hidden="1" x14ac:dyDescent="0.25">
      <c r="B151" s="5">
        <v>348</v>
      </c>
      <c r="C151" s="4" t="s">
        <v>317</v>
      </c>
      <c r="D151" s="4" t="s">
        <v>316</v>
      </c>
      <c r="E151" s="4" t="s">
        <v>143</v>
      </c>
      <c r="F151" s="50">
        <v>45089</v>
      </c>
      <c r="G151" s="4" t="str">
        <f t="shared" si="19"/>
        <v>+380</v>
      </c>
      <c r="H151" s="4" t="str">
        <f>_xlfn.XLOOKUP(G153, 'коды стран'!$C$4:$C$9, 'коды стран'!$B$4:$B$9, "не найдено", 0)</f>
        <v>Россия</v>
      </c>
      <c r="I151" s="67">
        <f t="shared" ca="1" si="20"/>
        <v>24</v>
      </c>
      <c r="J151" s="67">
        <f t="shared" ca="1" si="26"/>
        <v>20.55</v>
      </c>
      <c r="K151" t="str">
        <f t="shared" si="22"/>
        <v>Измаил</v>
      </c>
      <c r="L151" t="str">
        <f t="shared" si="23"/>
        <v>Глебович</v>
      </c>
      <c r="M151" t="e">
        <f t="shared" si="24"/>
        <v>#VALUE!</v>
      </c>
    </row>
    <row r="152" spans="2:13" hidden="1" x14ac:dyDescent="0.25">
      <c r="B152" s="5">
        <v>317</v>
      </c>
      <c r="C152" s="4" t="s">
        <v>841</v>
      </c>
      <c r="D152" s="4" t="s">
        <v>840</v>
      </c>
      <c r="E152" s="4" t="s">
        <v>140</v>
      </c>
      <c r="F152" s="50">
        <v>44816</v>
      </c>
      <c r="G152" s="4" t="str">
        <f t="shared" si="19"/>
        <v>+7</v>
      </c>
      <c r="H152" s="4" t="str">
        <f>_xlfn.XLOOKUP(G154, 'коды стран'!$C$4:$C$9, 'коды стран'!$B$4:$B$9, "не найдено", 0)</f>
        <v>Таджикистан</v>
      </c>
      <c r="I152" s="67">
        <f t="shared" ca="1" si="20"/>
        <v>33.1</v>
      </c>
      <c r="J152" s="67">
        <f t="shared" ca="1" si="26"/>
        <v>25.1</v>
      </c>
      <c r="K152" t="str">
        <f t="shared" si="22"/>
        <v>Ильина</v>
      </c>
      <c r="L152" t="str">
        <f t="shared" si="23"/>
        <v>Милица</v>
      </c>
      <c r="M152" t="e">
        <f t="shared" si="24"/>
        <v>#VALUE!</v>
      </c>
    </row>
    <row r="153" spans="2:13" hidden="1" x14ac:dyDescent="0.25">
      <c r="B153" s="5">
        <v>473</v>
      </c>
      <c r="C153" s="4" t="s">
        <v>189</v>
      </c>
      <c r="D153" s="4" t="s">
        <v>188</v>
      </c>
      <c r="E153" s="4" t="s">
        <v>143</v>
      </c>
      <c r="F153" s="50">
        <v>45157</v>
      </c>
      <c r="G153" s="4" t="str">
        <f t="shared" si="19"/>
        <v>+7</v>
      </c>
      <c r="H153" s="4" t="str">
        <f>_xlfn.XLOOKUP(G155, 'коды стран'!$C$4:$C$9, 'коды стран'!$B$4:$B$9, "не найдено", 0)</f>
        <v>Беларусь</v>
      </c>
      <c r="I153" s="67">
        <f t="shared" ca="1" si="20"/>
        <v>21.733333333333334</v>
      </c>
      <c r="J153" s="67">
        <f t="shared" ca="1" si="26"/>
        <v>19.416666666666668</v>
      </c>
      <c r="K153" t="str">
        <f t="shared" si="22"/>
        <v>Ипат</v>
      </c>
      <c r="L153" t="str">
        <f t="shared" si="23"/>
        <v>Дмитриевич</v>
      </c>
      <c r="M153" t="e">
        <f t="shared" si="24"/>
        <v>#VALUE!</v>
      </c>
    </row>
    <row r="154" spans="2:13" hidden="1" x14ac:dyDescent="0.25">
      <c r="B154" s="5">
        <v>14</v>
      </c>
      <c r="C154" s="4" t="s">
        <v>863</v>
      </c>
      <c r="D154" s="4" t="s">
        <v>862</v>
      </c>
      <c r="E154" s="4" t="s">
        <v>143</v>
      </c>
      <c r="F154" s="50">
        <v>44805</v>
      </c>
      <c r="G154" s="4" t="str">
        <f t="shared" si="19"/>
        <v>+992</v>
      </c>
      <c r="H154" s="4" t="str">
        <f>_xlfn.XLOOKUP(G156, 'коды стран'!$C$4:$C$9, 'коды стран'!$B$4:$B$9, "не найдено", 0)</f>
        <v>Таджикистан</v>
      </c>
      <c r="I154" s="67">
        <f t="shared" ca="1" si="20"/>
        <v>33.466666666666669</v>
      </c>
      <c r="J154" s="67">
        <f t="shared" ca="1" si="26"/>
        <v>25.283333333333331</v>
      </c>
      <c r="K154" t="str">
        <f t="shared" si="22"/>
        <v>Ипатий</v>
      </c>
      <c r="L154" t="str">
        <f t="shared" si="23"/>
        <v>Устинович</v>
      </c>
      <c r="M154" t="e">
        <f t="shared" si="24"/>
        <v>#VALUE!</v>
      </c>
    </row>
    <row r="155" spans="2:13" hidden="1" x14ac:dyDescent="0.25">
      <c r="B155" s="5">
        <v>129</v>
      </c>
      <c r="C155" s="4" t="s">
        <v>473</v>
      </c>
      <c r="D155" s="4" t="s">
        <v>472</v>
      </c>
      <c r="E155" s="4" t="s">
        <v>140</v>
      </c>
      <c r="F155" s="50">
        <v>45007</v>
      </c>
      <c r="G155" s="4" t="str">
        <f t="shared" si="19"/>
        <v>+375</v>
      </c>
      <c r="H155" s="4" t="str">
        <f>_xlfn.XLOOKUP(G157, 'коды стран'!$C$4:$C$9, 'коды стран'!$B$4:$B$9, "не найдено", 0)</f>
        <v>Россия</v>
      </c>
      <c r="I155" s="67">
        <f t="shared" ca="1" si="20"/>
        <v>26.733333333333334</v>
      </c>
      <c r="J155" s="67">
        <f t="shared" ca="1" si="26"/>
        <v>21.916666666666664</v>
      </c>
      <c r="K155" t="str">
        <f t="shared" si="22"/>
        <v>Ираида</v>
      </c>
      <c r="L155" t="str">
        <f t="shared" si="23"/>
        <v>Егоровна</v>
      </c>
      <c r="M155" t="e">
        <f t="shared" si="24"/>
        <v>#VALUE!</v>
      </c>
    </row>
    <row r="156" spans="2:13" hidden="1" x14ac:dyDescent="0.25">
      <c r="B156" s="5">
        <v>38</v>
      </c>
      <c r="C156" s="4" t="s">
        <v>479</v>
      </c>
      <c r="D156" s="4" t="s">
        <v>478</v>
      </c>
      <c r="E156" s="4" t="s">
        <v>140</v>
      </c>
      <c r="F156" s="50">
        <v>45004</v>
      </c>
      <c r="G156" s="4" t="str">
        <f t="shared" si="19"/>
        <v>+992</v>
      </c>
      <c r="H156" s="4" t="str">
        <f>_xlfn.XLOOKUP(G158, 'коды стран'!$C$4:$C$9, 'коды стран'!$B$4:$B$9, "не найдено", 0)</f>
        <v>Беларусь</v>
      </c>
      <c r="I156" s="67">
        <f t="shared" ca="1" si="20"/>
        <v>26.833333333333332</v>
      </c>
      <c r="J156" s="67">
        <f t="shared" ca="1" si="26"/>
        <v>21.966666666666665</v>
      </c>
      <c r="K156" t="str">
        <f t="shared" si="22"/>
        <v>Ираида</v>
      </c>
      <c r="L156" t="str">
        <f t="shared" si="23"/>
        <v>Феликсовна</v>
      </c>
      <c r="M156" t="e">
        <f t="shared" si="24"/>
        <v>#VALUE!</v>
      </c>
    </row>
    <row r="157" spans="2:13" hidden="1" x14ac:dyDescent="0.25">
      <c r="B157" s="5">
        <v>124</v>
      </c>
      <c r="C157" s="4" t="s">
        <v>419</v>
      </c>
      <c r="D157" s="4" t="s">
        <v>418</v>
      </c>
      <c r="E157" s="4" t="s">
        <v>143</v>
      </c>
      <c r="F157" s="50">
        <v>45034</v>
      </c>
      <c r="G157" s="4" t="str">
        <f t="shared" si="19"/>
        <v>+7</v>
      </c>
      <c r="H157" s="4" t="str">
        <f>_xlfn.XLOOKUP(G159, 'коды стран'!$C$4:$C$9, 'коды стран'!$B$4:$B$9, "не найдено", 0)</f>
        <v>Беларусь</v>
      </c>
      <c r="I157" s="67">
        <f t="shared" ca="1" si="20"/>
        <v>25.833333333333332</v>
      </c>
      <c r="J157" s="67">
        <f t="shared" ca="1" si="26"/>
        <v>21.466666666666665</v>
      </c>
      <c r="K157" t="str">
        <f t="shared" si="22"/>
        <v>Ираклий</v>
      </c>
      <c r="L157" t="str">
        <f t="shared" si="23"/>
        <v>Изотович</v>
      </c>
      <c r="M157" t="e">
        <f t="shared" si="24"/>
        <v>#VALUE!</v>
      </c>
    </row>
    <row r="158" spans="2:13" hidden="1" x14ac:dyDescent="0.25">
      <c r="B158" s="5">
        <v>308</v>
      </c>
      <c r="C158" s="4" t="s">
        <v>575</v>
      </c>
      <c r="D158" s="4" t="s">
        <v>574</v>
      </c>
      <c r="E158" s="4" t="s">
        <v>143</v>
      </c>
      <c r="F158" s="50">
        <v>44952</v>
      </c>
      <c r="G158" s="4" t="str">
        <f t="shared" si="19"/>
        <v>+375</v>
      </c>
      <c r="H158" s="4" t="str">
        <f>_xlfn.XLOOKUP(G160, 'коды стран'!$C$4:$C$9, 'коды стран'!$B$4:$B$9, "не найдено", 0)</f>
        <v>Узбекистан</v>
      </c>
      <c r="I158" s="67">
        <f t="shared" ca="1" si="20"/>
        <v>28.566666666666666</v>
      </c>
      <c r="J158" s="67">
        <f t="shared" ca="1" si="26"/>
        <v>22.833333333333336</v>
      </c>
      <c r="K158" t="str">
        <f t="shared" si="22"/>
        <v>Ирина</v>
      </c>
      <c r="L158" t="str">
        <f t="shared" si="23"/>
        <v>Анатольевна</v>
      </c>
      <c r="M158" t="e">
        <f t="shared" si="24"/>
        <v>#VALUE!</v>
      </c>
    </row>
    <row r="159" spans="2:13" hidden="1" x14ac:dyDescent="0.25">
      <c r="B159" s="5">
        <v>8</v>
      </c>
      <c r="C159" s="4" t="s">
        <v>257</v>
      </c>
      <c r="D159" s="4" t="s">
        <v>256</v>
      </c>
      <c r="E159" s="4" t="s">
        <v>143</v>
      </c>
      <c r="F159" s="50">
        <v>45121</v>
      </c>
      <c r="G159" s="4" t="str">
        <f t="shared" si="19"/>
        <v>+375</v>
      </c>
      <c r="H159" s="4" t="str">
        <f>_xlfn.XLOOKUP(G161, 'коды стран'!$C$4:$C$9, 'коды стран'!$B$4:$B$9, "не найдено", 0)</f>
        <v>Таджикистан</v>
      </c>
      <c r="I159" s="67">
        <f t="shared" ca="1" si="20"/>
        <v>22.933333333333334</v>
      </c>
      <c r="J159" s="67">
        <f t="shared" ca="1" si="26"/>
        <v>20.016666666666666</v>
      </c>
      <c r="K159" t="str">
        <f t="shared" si="22"/>
        <v>Ирина</v>
      </c>
      <c r="L159" t="str">
        <f t="shared" si="23"/>
        <v>Макаровна</v>
      </c>
      <c r="M159" t="e">
        <f t="shared" si="24"/>
        <v>#VALUE!</v>
      </c>
    </row>
    <row r="160" spans="2:13" hidden="1" x14ac:dyDescent="0.25">
      <c r="B160" s="5">
        <v>296</v>
      </c>
      <c r="C160" s="4" t="s">
        <v>541</v>
      </c>
      <c r="D160" s="4" t="s">
        <v>540</v>
      </c>
      <c r="E160" s="4" t="s">
        <v>140</v>
      </c>
      <c r="F160" s="50">
        <v>44971</v>
      </c>
      <c r="G160" s="4" t="str">
        <f t="shared" si="19"/>
        <v>+998</v>
      </c>
      <c r="H160" s="4" t="str">
        <f>_xlfn.XLOOKUP(G162, 'коды стран'!$C$4:$C$9, 'коды стран'!$B$4:$B$9, "не найдено", 0)</f>
        <v>Украина</v>
      </c>
      <c r="I160" s="67">
        <f t="shared" ca="1" si="20"/>
        <v>27.933333333333334</v>
      </c>
      <c r="J160" s="67">
        <f t="shared" ca="1" si="26"/>
        <v>22.516666666666666</v>
      </c>
      <c r="K160" t="str">
        <f t="shared" si="22"/>
        <v>Исакова</v>
      </c>
      <c r="L160" t="str">
        <f t="shared" si="23"/>
        <v>Людмила</v>
      </c>
      <c r="M160" t="e">
        <f t="shared" si="24"/>
        <v>#VALUE!</v>
      </c>
    </row>
    <row r="161" spans="2:13" hidden="1" x14ac:dyDescent="0.25">
      <c r="B161" s="5">
        <v>183</v>
      </c>
      <c r="C161" s="4" t="s">
        <v>889</v>
      </c>
      <c r="D161" s="4" t="s">
        <v>888</v>
      </c>
      <c r="E161" s="4" t="s">
        <v>143</v>
      </c>
      <c r="F161" s="50">
        <v>44792</v>
      </c>
      <c r="G161" s="4" t="str">
        <f t="shared" si="19"/>
        <v>+992</v>
      </c>
      <c r="H161" s="4" t="str">
        <f>_xlfn.XLOOKUP(G163, 'коды стран'!$C$4:$C$9, 'коды стран'!$B$4:$B$9, "не найдено", 0)</f>
        <v>Беларусь</v>
      </c>
      <c r="I161" s="67">
        <f t="shared" ca="1" si="20"/>
        <v>33.9</v>
      </c>
      <c r="J161" s="67">
        <f t="shared" ca="1" si="26"/>
        <v>25.5</v>
      </c>
      <c r="K161" t="str">
        <f t="shared" si="22"/>
        <v>Ия</v>
      </c>
      <c r="L161" t="str">
        <f t="shared" si="23"/>
        <v>Никифоровна</v>
      </c>
      <c r="M161" t="e">
        <f t="shared" si="24"/>
        <v>#VALUE!</v>
      </c>
    </row>
    <row r="162" spans="2:13" hidden="1" x14ac:dyDescent="0.25">
      <c r="B162" s="5">
        <v>405</v>
      </c>
      <c r="C162" s="4" t="s">
        <v>599</v>
      </c>
      <c r="D162" s="4" t="s">
        <v>598</v>
      </c>
      <c r="E162" s="4" t="s">
        <v>140</v>
      </c>
      <c r="F162" s="50">
        <v>44940</v>
      </c>
      <c r="G162" s="4" t="str">
        <f t="shared" si="19"/>
        <v>+380</v>
      </c>
      <c r="H162" s="4" t="str">
        <f>_xlfn.XLOOKUP(G164, 'коды стран'!$C$4:$C$9, 'коды стран'!$B$4:$B$9, "не найдено", 0)</f>
        <v>Узбекистан</v>
      </c>
      <c r="I162" s="67">
        <f t="shared" ca="1" si="20"/>
        <v>28.966666666666665</v>
      </c>
      <c r="J162" s="67">
        <f t="shared" ca="1" si="26"/>
        <v>23.033333333333335</v>
      </c>
      <c r="K162" t="str">
        <f t="shared" si="22"/>
        <v>Ия</v>
      </c>
      <c r="L162" t="str">
        <f t="shared" si="23"/>
        <v>Робертовна</v>
      </c>
      <c r="M162" t="e">
        <f t="shared" si="24"/>
        <v>#VALUE!</v>
      </c>
    </row>
    <row r="163" spans="2:13" x14ac:dyDescent="0.25">
      <c r="B163" s="116">
        <v>180</v>
      </c>
      <c r="C163" s="106" t="s">
        <v>673</v>
      </c>
      <c r="D163" s="4" t="s">
        <v>672</v>
      </c>
      <c r="E163" s="4" t="s">
        <v>140</v>
      </c>
      <c r="F163" s="50">
        <v>44902</v>
      </c>
      <c r="G163" s="106" t="str">
        <f t="shared" si="19"/>
        <v>+375</v>
      </c>
      <c r="H163" s="4" t="str">
        <f>_xlfn.XLOOKUP(G165, 'коды стран'!$C$4:$C$9, 'коды стран'!$B$4:$B$9, "не найдено", 0)</f>
        <v>Украина</v>
      </c>
      <c r="I163" s="67">
        <f t="shared" ca="1" si="20"/>
        <v>30.233333333333334</v>
      </c>
      <c r="J163" s="67">
        <f t="shared" ca="1" si="26"/>
        <v>23.666666666666664</v>
      </c>
      <c r="K163" t="str">
        <f t="shared" si="22"/>
        <v>Калинин</v>
      </c>
      <c r="L163" t="str">
        <f t="shared" si="23"/>
        <v>Лев</v>
      </c>
      <c r="M163" s="75" t="str">
        <f t="shared" ref="M163:M166" si="28">RIGHT(D163, LEN(D163) - FIND(" ", D163, FIND(" ", D163) + 1))</f>
        <v>Феодосьевич</v>
      </c>
    </row>
    <row r="164" spans="2:13" x14ac:dyDescent="0.25">
      <c r="B164" s="116">
        <v>182</v>
      </c>
      <c r="C164" s="106" t="s">
        <v>385</v>
      </c>
      <c r="D164" s="4" t="s">
        <v>384</v>
      </c>
      <c r="E164" s="4" t="s">
        <v>143</v>
      </c>
      <c r="F164" s="50">
        <v>45053</v>
      </c>
      <c r="G164" s="106" t="str">
        <f t="shared" si="19"/>
        <v>+998</v>
      </c>
      <c r="H164" s="4" t="str">
        <f>_xlfn.XLOOKUP(G166, 'коды стран'!$C$4:$C$9, 'коды стран'!$B$4:$B$9, "не найдено", 0)</f>
        <v>Узбекистан</v>
      </c>
      <c r="I164" s="67">
        <f t="shared" ca="1" si="20"/>
        <v>25.2</v>
      </c>
      <c r="J164" s="67">
        <f t="shared" ca="1" si="26"/>
        <v>21.15</v>
      </c>
      <c r="K164" t="str">
        <f t="shared" si="22"/>
        <v>Калинин</v>
      </c>
      <c r="L164" t="str">
        <f t="shared" si="23"/>
        <v>Никита</v>
      </c>
      <c r="M164" s="75" t="str">
        <f t="shared" si="28"/>
        <v>Артурович</v>
      </c>
    </row>
    <row r="165" spans="2:13" x14ac:dyDescent="0.25">
      <c r="B165" s="116">
        <v>374</v>
      </c>
      <c r="C165" s="106" t="s">
        <v>963</v>
      </c>
      <c r="D165" s="4" t="s">
        <v>962</v>
      </c>
      <c r="E165" s="4" t="s">
        <v>140</v>
      </c>
      <c r="F165" s="50">
        <v>44752</v>
      </c>
      <c r="G165" s="106" t="str">
        <f t="shared" si="19"/>
        <v>+380</v>
      </c>
      <c r="H165" s="4" t="str">
        <f>_xlfn.XLOOKUP(G167, 'коды стран'!$C$4:$C$9, 'коды стран'!$B$4:$B$9, "не найдено", 0)</f>
        <v>Украина</v>
      </c>
      <c r="I165" s="67">
        <f t="shared" ca="1" si="20"/>
        <v>35.233333333333334</v>
      </c>
      <c r="J165" s="67">
        <f t="shared" ca="1" si="26"/>
        <v>26.166666666666668</v>
      </c>
      <c r="K165" t="str">
        <f t="shared" si="22"/>
        <v>Калинина</v>
      </c>
      <c r="L165" t="str">
        <f t="shared" si="23"/>
        <v>Ирина</v>
      </c>
      <c r="M165" s="75" t="str">
        <f t="shared" si="28"/>
        <v>Филипповна</v>
      </c>
    </row>
    <row r="166" spans="2:13" x14ac:dyDescent="0.25">
      <c r="B166" s="116">
        <v>315</v>
      </c>
      <c r="C166" s="106" t="s">
        <v>972</v>
      </c>
      <c r="D166" s="4" t="s">
        <v>1349</v>
      </c>
      <c r="E166" s="4" t="s">
        <v>143</v>
      </c>
      <c r="F166" s="50">
        <v>44747</v>
      </c>
      <c r="G166" s="106" t="str">
        <f t="shared" si="19"/>
        <v>+998</v>
      </c>
      <c r="H166" s="83" t="str">
        <f>_xlfn.XLOOKUP(G168, 'коды стран'!$C$4:$C$9, 'коды стран'!$B$4:$B$9, "не найдено", 0)</f>
        <v>Россия</v>
      </c>
      <c r="I166" s="67">
        <f t="shared" ca="1" si="20"/>
        <v>35.4</v>
      </c>
      <c r="J166" s="67">
        <f ca="1">AVERAGE(I166:I599)</f>
        <v>28.290288713910755</v>
      </c>
      <c r="K166" t="str">
        <f t="shared" si="22"/>
        <v>Калиннин</v>
      </c>
      <c r="L166" t="str">
        <f t="shared" si="23"/>
        <v>Фадей</v>
      </c>
      <c r="M166" s="75" t="str">
        <f t="shared" si="28"/>
        <v>Ефимович</v>
      </c>
    </row>
    <row r="167" spans="2:13" hidden="1" x14ac:dyDescent="0.25">
      <c r="B167" s="5">
        <v>415</v>
      </c>
      <c r="C167" s="4" t="s">
        <v>851</v>
      </c>
      <c r="D167" s="4" t="s">
        <v>850</v>
      </c>
      <c r="E167" s="4" t="s">
        <v>143</v>
      </c>
      <c r="F167" s="50">
        <v>44811</v>
      </c>
      <c r="G167" s="4" t="str">
        <f t="shared" si="19"/>
        <v>+380</v>
      </c>
      <c r="H167" s="4" t="str">
        <f>_xlfn.XLOOKUP(G169, 'коды стран'!$C$4:$C$9, 'коды стран'!$B$4:$B$9, "не найдено", 0)</f>
        <v>Россия</v>
      </c>
      <c r="I167" s="67">
        <f t="shared" ca="1" si="20"/>
        <v>33.266666666666666</v>
      </c>
      <c r="J167" s="67">
        <f t="shared" ref="J167:J230" ca="1" si="29">AVERAGE(J167:J600)</f>
        <v>25.183333333333341</v>
      </c>
      <c r="K167" t="str">
        <f t="shared" si="22"/>
        <v>Капитон</v>
      </c>
      <c r="L167" t="str">
        <f t="shared" si="23"/>
        <v>Феликсович</v>
      </c>
      <c r="M167" t="e">
        <f t="shared" si="24"/>
        <v>#VALUE!</v>
      </c>
    </row>
    <row r="168" spans="2:13" hidden="1" x14ac:dyDescent="0.25">
      <c r="B168" s="5">
        <v>346</v>
      </c>
      <c r="C168" s="4" t="s">
        <v>853</v>
      </c>
      <c r="D168" s="4" t="s">
        <v>852</v>
      </c>
      <c r="E168" s="4" t="s">
        <v>143</v>
      </c>
      <c r="F168" s="50">
        <v>44810</v>
      </c>
      <c r="G168" s="4" t="str">
        <f t="shared" si="19"/>
        <v>+7</v>
      </c>
      <c r="H168" s="4" t="str">
        <f>_xlfn.XLOOKUP(G170, 'коды стран'!$C$4:$C$9, 'коды стран'!$B$4:$B$9, "не найдено", 0)</f>
        <v>Беларусь</v>
      </c>
      <c r="I168" s="67">
        <f t="shared" ca="1" si="20"/>
        <v>33.299999999999997</v>
      </c>
      <c r="J168" s="67">
        <f t="shared" ca="1" si="29"/>
        <v>25.200000000000003</v>
      </c>
      <c r="K168" t="str">
        <f t="shared" si="22"/>
        <v>Капитон</v>
      </c>
      <c r="L168" t="str">
        <f t="shared" si="23"/>
        <v>Харитонович</v>
      </c>
      <c r="M168" t="e">
        <f t="shared" si="24"/>
        <v>#VALUE!</v>
      </c>
    </row>
    <row r="169" spans="2:13" hidden="1" x14ac:dyDescent="0.25">
      <c r="B169" s="5">
        <v>179</v>
      </c>
      <c r="C169" s="4" t="s">
        <v>911</v>
      </c>
      <c r="D169" s="4" t="s">
        <v>910</v>
      </c>
      <c r="E169" s="4" t="s">
        <v>143</v>
      </c>
      <c r="F169" s="50">
        <v>44781</v>
      </c>
      <c r="G169" s="4" t="str">
        <f t="shared" si="19"/>
        <v>+7</v>
      </c>
      <c r="H169" s="4" t="str">
        <f>_xlfn.XLOOKUP(G171, 'коды стран'!$C$4:$C$9, 'коды стран'!$B$4:$B$9, "не найдено", 0)</f>
        <v>Беларусь</v>
      </c>
      <c r="I169" s="67">
        <f t="shared" ca="1" si="20"/>
        <v>34.266666666666666</v>
      </c>
      <c r="J169" s="67">
        <f t="shared" ca="1" si="29"/>
        <v>25.683333333333334</v>
      </c>
      <c r="K169" t="str">
        <f t="shared" si="22"/>
        <v>Капустина</v>
      </c>
      <c r="L169" t="str">
        <f t="shared" si="23"/>
        <v>Тамара</v>
      </c>
      <c r="M169" t="e">
        <f t="shared" si="24"/>
        <v>#VALUE!</v>
      </c>
    </row>
    <row r="170" spans="2:13" hidden="1" x14ac:dyDescent="0.25">
      <c r="B170" s="5">
        <v>407</v>
      </c>
      <c r="C170" s="4" t="s">
        <v>881</v>
      </c>
      <c r="D170" s="4" t="s">
        <v>880</v>
      </c>
      <c r="E170" s="4" t="s">
        <v>143</v>
      </c>
      <c r="F170" s="50">
        <v>44796</v>
      </c>
      <c r="G170" s="4" t="str">
        <f t="shared" si="19"/>
        <v>+375</v>
      </c>
      <c r="H170" s="4" t="str">
        <f>_xlfn.XLOOKUP(G172, 'коды стран'!$C$4:$C$9, 'коды стран'!$B$4:$B$9, "не найдено", 0)</f>
        <v>Украина</v>
      </c>
      <c r="I170" s="67">
        <f t="shared" ca="1" si="20"/>
        <v>33.766666666666666</v>
      </c>
      <c r="J170" s="67">
        <f t="shared" ca="1" si="29"/>
        <v>25.433333333333341</v>
      </c>
      <c r="K170" t="str">
        <f t="shared" si="22"/>
        <v>Карп</v>
      </c>
      <c r="L170" t="str">
        <f t="shared" si="23"/>
        <v>Афанасьевич</v>
      </c>
      <c r="M170" t="e">
        <f t="shared" si="24"/>
        <v>#VALUE!</v>
      </c>
    </row>
    <row r="171" spans="2:13" hidden="1" x14ac:dyDescent="0.25">
      <c r="B171" s="5">
        <v>44</v>
      </c>
      <c r="C171" s="4" t="s">
        <v>679</v>
      </c>
      <c r="D171" s="4" t="s">
        <v>678</v>
      </c>
      <c r="E171" s="4" t="s">
        <v>140</v>
      </c>
      <c r="F171" s="50">
        <v>44899</v>
      </c>
      <c r="G171" s="4" t="str">
        <f t="shared" si="19"/>
        <v>+375</v>
      </c>
      <c r="H171" s="4" t="str">
        <f>_xlfn.XLOOKUP(G173, 'коды стран'!$C$4:$C$9, 'коды стран'!$B$4:$B$9, "не найдено", 0)</f>
        <v>Таджикистан</v>
      </c>
      <c r="I171" s="67">
        <f t="shared" ca="1" si="20"/>
        <v>30.333333333333332</v>
      </c>
      <c r="J171" s="67">
        <f t="shared" ca="1" si="29"/>
        <v>23.716666666666672</v>
      </c>
      <c r="K171" t="str">
        <f t="shared" si="22"/>
        <v>Кир</v>
      </c>
      <c r="L171" t="str">
        <f t="shared" si="23"/>
        <v>Васильевич</v>
      </c>
      <c r="M171" t="e">
        <f t="shared" si="24"/>
        <v>#VALUE!</v>
      </c>
    </row>
    <row r="172" spans="2:13" hidden="1" x14ac:dyDescent="0.25">
      <c r="B172" s="5">
        <v>18</v>
      </c>
      <c r="C172" s="4" t="s">
        <v>477</v>
      </c>
      <c r="D172" s="4" t="s">
        <v>476</v>
      </c>
      <c r="E172" s="4" t="s">
        <v>140</v>
      </c>
      <c r="F172" s="50">
        <v>45005</v>
      </c>
      <c r="G172" s="4" t="str">
        <f t="shared" si="19"/>
        <v>+380</v>
      </c>
      <c r="H172" s="4" t="str">
        <f>_xlfn.XLOOKUP(G174, 'коды стран'!$C$4:$C$9, 'коды стран'!$B$4:$B$9, "не найдено", 0)</f>
        <v>Украина</v>
      </c>
      <c r="I172" s="67">
        <f t="shared" ca="1" si="20"/>
        <v>26.8</v>
      </c>
      <c r="J172" s="67">
        <f t="shared" ca="1" si="29"/>
        <v>21.95</v>
      </c>
      <c r="K172" t="str">
        <f t="shared" si="22"/>
        <v>Кира</v>
      </c>
      <c r="L172" t="str">
        <f t="shared" si="23"/>
        <v>Степановна</v>
      </c>
      <c r="M172" t="e">
        <f t="shared" si="24"/>
        <v>#VALUE!</v>
      </c>
    </row>
    <row r="173" spans="2:13" x14ac:dyDescent="0.25">
      <c r="B173" s="116">
        <v>283</v>
      </c>
      <c r="C173" s="106" t="s">
        <v>741</v>
      </c>
      <c r="D173" s="4" t="s">
        <v>740</v>
      </c>
      <c r="E173" s="4" t="s">
        <v>140</v>
      </c>
      <c r="F173" s="50">
        <v>44867</v>
      </c>
      <c r="G173" s="106" t="str">
        <f t="shared" si="19"/>
        <v>+992</v>
      </c>
      <c r="H173" s="4" t="str">
        <f>_xlfn.XLOOKUP(G175, 'коды стран'!$C$4:$C$9, 'коды стран'!$B$4:$B$9, "не найдено", 0)</f>
        <v>Россия</v>
      </c>
      <c r="I173" s="67">
        <f t="shared" ca="1" si="20"/>
        <v>31.4</v>
      </c>
      <c r="J173" s="67">
        <f t="shared" ca="1" si="29"/>
        <v>24.250000000000004</v>
      </c>
      <c r="K173" t="str">
        <f t="shared" si="22"/>
        <v>Кириллов</v>
      </c>
      <c r="L173" t="str">
        <f t="shared" si="23"/>
        <v>Валерьян</v>
      </c>
      <c r="M173" s="75" t="str">
        <f t="shared" ref="M173:M174" si="30">RIGHT(D173, LEN(D173) - FIND(" ", D173, FIND(" ", D173) + 1))</f>
        <v>Иосипович</v>
      </c>
    </row>
    <row r="174" spans="2:13" x14ac:dyDescent="0.25">
      <c r="B174" s="116">
        <v>404</v>
      </c>
      <c r="C174" s="106" t="s">
        <v>213</v>
      </c>
      <c r="D174" s="4" t="s">
        <v>212</v>
      </c>
      <c r="E174" s="4" t="s">
        <v>140</v>
      </c>
      <c r="F174" s="50">
        <v>45145</v>
      </c>
      <c r="G174" s="106" t="str">
        <f t="shared" si="19"/>
        <v>+380</v>
      </c>
      <c r="H174" s="4" t="str">
        <f>_xlfn.XLOOKUP(G176, 'коды стран'!$C$4:$C$9, 'коды стран'!$B$4:$B$9, "не найдено", 0)</f>
        <v>Беларусь</v>
      </c>
      <c r="I174" s="67">
        <f t="shared" ca="1" si="20"/>
        <v>22.133333333333333</v>
      </c>
      <c r="J174" s="67">
        <f t="shared" ca="1" si="29"/>
        <v>19.616666666666667</v>
      </c>
      <c r="K174" t="str">
        <f t="shared" si="22"/>
        <v>Кириллова</v>
      </c>
      <c r="L174" t="str">
        <f t="shared" si="23"/>
        <v>Пелагея</v>
      </c>
      <c r="M174" s="75" t="str">
        <f t="shared" si="30"/>
        <v>Юльевна</v>
      </c>
    </row>
    <row r="175" spans="2:13" hidden="1" x14ac:dyDescent="0.25">
      <c r="B175" s="5">
        <v>66</v>
      </c>
      <c r="C175" s="4" t="s">
        <v>509</v>
      </c>
      <c r="D175" s="4" t="s">
        <v>508</v>
      </c>
      <c r="E175" s="4" t="s">
        <v>140</v>
      </c>
      <c r="F175" s="50">
        <v>44989</v>
      </c>
      <c r="G175" s="4" t="str">
        <f t="shared" si="19"/>
        <v>+7</v>
      </c>
      <c r="H175" s="4" t="str">
        <f>_xlfn.XLOOKUP(G177, 'коды стран'!$C$4:$C$9, 'коды стран'!$B$4:$B$9, "не найдено", 0)</f>
        <v>Россия</v>
      </c>
      <c r="I175" s="67">
        <f t="shared" ca="1" si="20"/>
        <v>27.333333333333332</v>
      </c>
      <c r="J175" s="67">
        <f t="shared" ca="1" si="29"/>
        <v>22.216666666666672</v>
      </c>
      <c r="K175" t="str">
        <f t="shared" si="22"/>
        <v>Клавдия</v>
      </c>
      <c r="L175" t="str">
        <f t="shared" si="23"/>
        <v>Богдановна</v>
      </c>
      <c r="M175" t="e">
        <f t="shared" si="24"/>
        <v>#VALUE!</v>
      </c>
    </row>
    <row r="176" spans="2:13" hidden="1" x14ac:dyDescent="0.25">
      <c r="B176" s="5">
        <v>307</v>
      </c>
      <c r="C176" s="4" t="s">
        <v>505</v>
      </c>
      <c r="D176" s="4" t="s">
        <v>504</v>
      </c>
      <c r="E176" s="4" t="s">
        <v>143</v>
      </c>
      <c r="F176" s="50">
        <v>44991</v>
      </c>
      <c r="G176" s="4" t="str">
        <f t="shared" si="19"/>
        <v>+375</v>
      </c>
      <c r="H176" s="4" t="str">
        <f>_xlfn.XLOOKUP(G178, 'коды стран'!$C$4:$C$9, 'коды стран'!$B$4:$B$9, "не найдено", 0)</f>
        <v>Таджикистан</v>
      </c>
      <c r="I176" s="67">
        <f t="shared" ca="1" si="20"/>
        <v>27.266666666666666</v>
      </c>
      <c r="J176" s="67">
        <f t="shared" ca="1" si="29"/>
        <v>22.183333333333341</v>
      </c>
      <c r="K176" t="str">
        <f t="shared" si="22"/>
        <v>Клавдия</v>
      </c>
      <c r="L176" t="str">
        <f t="shared" si="23"/>
        <v>Константиновна</v>
      </c>
      <c r="M176" t="e">
        <f t="shared" si="24"/>
        <v>#VALUE!</v>
      </c>
    </row>
    <row r="177" spans="2:13" x14ac:dyDescent="0.25">
      <c r="B177" s="116">
        <v>394</v>
      </c>
      <c r="C177" s="106" t="s">
        <v>227</v>
      </c>
      <c r="D177" s="4" t="s">
        <v>226</v>
      </c>
      <c r="E177" s="4" t="s">
        <v>143</v>
      </c>
      <c r="F177" s="50">
        <v>45138</v>
      </c>
      <c r="G177" s="106" t="str">
        <f t="shared" si="19"/>
        <v>+7</v>
      </c>
      <c r="H177" s="4" t="str">
        <f>_xlfn.XLOOKUP(G179, 'коды стран'!$C$4:$C$9, 'коды стран'!$B$4:$B$9, "не найдено", 0)</f>
        <v>Украина</v>
      </c>
      <c r="I177" s="67">
        <f t="shared" ca="1" si="20"/>
        <v>22.366666666666667</v>
      </c>
      <c r="J177" s="67">
        <f t="shared" ca="1" si="29"/>
        <v>19.733333333333334</v>
      </c>
      <c r="K177" t="str">
        <f t="shared" si="22"/>
        <v>Князев</v>
      </c>
      <c r="L177" t="str">
        <f t="shared" si="23"/>
        <v>Платон</v>
      </c>
      <c r="M177" s="75" t="str">
        <f t="shared" ref="M177:M179" si="31">RIGHT(D177, LEN(D177) - FIND(" ", D177, FIND(" ", D177) + 1))</f>
        <v>Андреевич</v>
      </c>
    </row>
    <row r="178" spans="2:13" x14ac:dyDescent="0.25">
      <c r="B178" s="116">
        <v>356</v>
      </c>
      <c r="C178" s="106" t="s">
        <v>789</v>
      </c>
      <c r="D178" s="4" t="s">
        <v>788</v>
      </c>
      <c r="E178" s="4" t="s">
        <v>140</v>
      </c>
      <c r="F178" s="50">
        <v>44842</v>
      </c>
      <c r="G178" s="106" t="str">
        <f t="shared" ref="G178:G241" si="32">LEFT(C178,LEN(C178)-13)</f>
        <v>+992</v>
      </c>
      <c r="H178" s="4" t="str">
        <f>_xlfn.XLOOKUP(G180, 'коды стран'!$C$4:$C$9, 'коды стран'!$B$4:$B$9, "не найдено", 0)</f>
        <v>Россия</v>
      </c>
      <c r="I178" s="67">
        <f t="shared" ref="I178:I241" ca="1" si="33">(TODAY()-F178) / 30</f>
        <v>32.233333333333334</v>
      </c>
      <c r="J178" s="67">
        <f t="shared" ca="1" si="29"/>
        <v>24.666666666666668</v>
      </c>
      <c r="K178" t="str">
        <f t="shared" si="22"/>
        <v>Князева</v>
      </c>
      <c r="L178" t="str">
        <f t="shared" si="23"/>
        <v>Акулина</v>
      </c>
      <c r="M178" s="75" t="str">
        <f t="shared" si="31"/>
        <v>Алексеевна</v>
      </c>
    </row>
    <row r="179" spans="2:13" x14ac:dyDescent="0.25">
      <c r="B179" s="116">
        <v>493</v>
      </c>
      <c r="C179" s="106" t="s">
        <v>879</v>
      </c>
      <c r="D179" s="4" t="s">
        <v>878</v>
      </c>
      <c r="E179" s="4" t="s">
        <v>143</v>
      </c>
      <c r="F179" s="50">
        <v>44797</v>
      </c>
      <c r="G179" s="106" t="str">
        <f t="shared" si="32"/>
        <v>+380</v>
      </c>
      <c r="H179" s="4" t="str">
        <f>_xlfn.XLOOKUP(G181, 'коды стран'!$C$4:$C$9, 'коды стран'!$B$4:$B$9, "не найдено", 0)</f>
        <v>Россия</v>
      </c>
      <c r="I179" s="67">
        <f t="shared" ca="1" si="33"/>
        <v>33.733333333333334</v>
      </c>
      <c r="J179" s="67">
        <f t="shared" ca="1" si="29"/>
        <v>25.416666666666671</v>
      </c>
      <c r="K179" t="str">
        <f t="shared" si="22"/>
        <v>Кондратьева</v>
      </c>
      <c r="L179" t="str">
        <f t="shared" si="23"/>
        <v>Валентина</v>
      </c>
      <c r="M179" s="75" t="str">
        <f t="shared" si="31"/>
        <v>Львовна</v>
      </c>
    </row>
    <row r="180" spans="2:13" hidden="1" x14ac:dyDescent="0.25">
      <c r="B180" s="5">
        <v>295</v>
      </c>
      <c r="C180" s="4" t="s">
        <v>631</v>
      </c>
      <c r="D180" s="4" t="s">
        <v>630</v>
      </c>
      <c r="E180" s="4" t="s">
        <v>140</v>
      </c>
      <c r="F180" s="50">
        <v>44923</v>
      </c>
      <c r="G180" s="4" t="str">
        <f t="shared" si="32"/>
        <v>+7</v>
      </c>
      <c r="H180" s="4" t="str">
        <f>_xlfn.XLOOKUP(G182, 'коды стран'!$C$4:$C$9, 'коды стран'!$B$4:$B$9, "не найдено", 0)</f>
        <v>Таджикистан</v>
      </c>
      <c r="I180" s="67">
        <f t="shared" ca="1" si="33"/>
        <v>29.533333333333335</v>
      </c>
      <c r="J180" s="67">
        <f t="shared" ca="1" si="29"/>
        <v>23.31666666666667</v>
      </c>
      <c r="K180" t="str">
        <f t="shared" si="22"/>
        <v>Конон</v>
      </c>
      <c r="L180" t="str">
        <f t="shared" si="23"/>
        <v>Валентинович</v>
      </c>
      <c r="M180" t="e">
        <f t="shared" si="24"/>
        <v>#VALUE!</v>
      </c>
    </row>
    <row r="181" spans="2:13" x14ac:dyDescent="0.25">
      <c r="B181" s="116">
        <v>257</v>
      </c>
      <c r="C181" s="106" t="s">
        <v>417</v>
      </c>
      <c r="D181" s="4" t="s">
        <v>416</v>
      </c>
      <c r="E181" s="4" t="s">
        <v>140</v>
      </c>
      <c r="F181" s="50">
        <v>45035</v>
      </c>
      <c r="G181" s="106" t="str">
        <f t="shared" si="32"/>
        <v>+7</v>
      </c>
      <c r="H181" s="4" t="str">
        <f>_xlfn.XLOOKUP(G183, 'коды стран'!$C$4:$C$9, 'коды стран'!$B$4:$B$9, "не найдено", 0)</f>
        <v>Россия</v>
      </c>
      <c r="I181" s="67">
        <f t="shared" ca="1" si="33"/>
        <v>25.8</v>
      </c>
      <c r="J181" s="67">
        <f t="shared" ca="1" si="29"/>
        <v>21.449999999999996</v>
      </c>
      <c r="K181" t="str">
        <f t="shared" si="22"/>
        <v>Кононова</v>
      </c>
      <c r="L181" t="str">
        <f t="shared" si="23"/>
        <v>Прасковья</v>
      </c>
      <c r="M181" s="75" t="str">
        <f t="shared" ref="M181:M182" si="34">RIGHT(D181, LEN(D181) - FIND(" ", D181, FIND(" ", D181) + 1))</f>
        <v>Павловна</v>
      </c>
    </row>
    <row r="182" spans="2:13" x14ac:dyDescent="0.25">
      <c r="B182" s="116">
        <v>291</v>
      </c>
      <c r="C182" s="106" t="s">
        <v>255</v>
      </c>
      <c r="D182" s="4" t="s">
        <v>254</v>
      </c>
      <c r="E182" s="4" t="s">
        <v>143</v>
      </c>
      <c r="F182" s="50">
        <v>45122</v>
      </c>
      <c r="G182" s="106" t="str">
        <f t="shared" si="32"/>
        <v>+992</v>
      </c>
      <c r="H182" s="4" t="str">
        <f>_xlfn.XLOOKUP(G184, 'коды стран'!$C$4:$C$9, 'коды стран'!$B$4:$B$9, "не найдено", 0)</f>
        <v>Беларусь</v>
      </c>
      <c r="I182" s="67">
        <f t="shared" ca="1" si="33"/>
        <v>22.9</v>
      </c>
      <c r="J182" s="67">
        <f t="shared" ca="1" si="29"/>
        <v>20</v>
      </c>
      <c r="K182" t="str">
        <f t="shared" si="22"/>
        <v>Кононова</v>
      </c>
      <c r="L182" t="str">
        <f t="shared" si="23"/>
        <v>Элеонора</v>
      </c>
      <c r="M182" s="75" t="str">
        <f t="shared" si="34"/>
        <v>Юрьевна</v>
      </c>
    </row>
    <row r="183" spans="2:13" hidden="1" x14ac:dyDescent="0.25">
      <c r="B183" s="5">
        <v>57</v>
      </c>
      <c r="C183" s="4" t="s">
        <v>493</v>
      </c>
      <c r="D183" s="4" t="s">
        <v>492</v>
      </c>
      <c r="E183" s="4" t="s">
        <v>140</v>
      </c>
      <c r="F183" s="50">
        <v>44997</v>
      </c>
      <c r="G183" s="4" t="str">
        <f t="shared" si="32"/>
        <v>+7</v>
      </c>
      <c r="H183" s="4" t="str">
        <f>_xlfn.XLOOKUP(G185, 'коды стран'!$C$4:$C$9, 'коды стран'!$B$4:$B$9, "не найдено", 0)</f>
        <v>Украина</v>
      </c>
      <c r="I183" s="67">
        <f t="shared" ca="1" si="33"/>
        <v>27.066666666666666</v>
      </c>
      <c r="J183" s="67">
        <f t="shared" ca="1" si="29"/>
        <v>22.083333333333329</v>
      </c>
      <c r="K183" t="str">
        <f t="shared" si="22"/>
        <v>Константин</v>
      </c>
      <c r="L183" t="str">
        <f t="shared" si="23"/>
        <v>Ефимьевич</v>
      </c>
      <c r="M183" t="e">
        <f t="shared" si="24"/>
        <v>#VALUE!</v>
      </c>
    </row>
    <row r="184" spans="2:13" x14ac:dyDescent="0.25">
      <c r="B184" s="116">
        <v>400</v>
      </c>
      <c r="C184" s="106" t="s">
        <v>167</v>
      </c>
      <c r="D184" s="4" t="s">
        <v>166</v>
      </c>
      <c r="E184" s="4" t="s">
        <v>143</v>
      </c>
      <c r="F184" s="50">
        <v>45168</v>
      </c>
      <c r="G184" s="106" t="str">
        <f t="shared" si="32"/>
        <v>+375</v>
      </c>
      <c r="H184" s="4" t="str">
        <f>_xlfn.XLOOKUP(G186, 'коды стран'!$C$4:$C$9, 'коды стран'!$B$4:$B$9, "не найдено", 0)</f>
        <v>Россия</v>
      </c>
      <c r="I184" s="67">
        <f t="shared" ca="1" si="33"/>
        <v>21.366666666666667</v>
      </c>
      <c r="J184" s="67">
        <f t="shared" ca="1" si="29"/>
        <v>19.233333333333327</v>
      </c>
      <c r="K184" t="str">
        <f t="shared" si="22"/>
        <v>Константинов</v>
      </c>
      <c r="L184" t="str">
        <f t="shared" si="23"/>
        <v>Милован</v>
      </c>
      <c r="M184" s="75" t="str">
        <f t="shared" ref="M184:M186" si="35">RIGHT(D184, LEN(D184) - FIND(" ", D184, FIND(" ", D184) + 1))</f>
        <v>Денисович</v>
      </c>
    </row>
    <row r="185" spans="2:13" x14ac:dyDescent="0.25">
      <c r="B185" s="116">
        <v>300</v>
      </c>
      <c r="C185" s="106" t="s">
        <v>331</v>
      </c>
      <c r="D185" s="4" t="s">
        <v>330</v>
      </c>
      <c r="E185" s="4" t="s">
        <v>143</v>
      </c>
      <c r="F185" s="50">
        <v>45082</v>
      </c>
      <c r="G185" s="106" t="str">
        <f t="shared" si="32"/>
        <v>+380</v>
      </c>
      <c r="H185" s="4" t="str">
        <f>_xlfn.XLOOKUP(G187, 'коды стран'!$C$4:$C$9, 'коды стран'!$B$4:$B$9, "не найдено", 0)</f>
        <v>Россия</v>
      </c>
      <c r="I185" s="67">
        <f t="shared" ca="1" si="33"/>
        <v>24.233333333333334</v>
      </c>
      <c r="J185" s="67">
        <f t="shared" ca="1" si="29"/>
        <v>20.666666666666668</v>
      </c>
      <c r="K185" t="str">
        <f t="shared" si="22"/>
        <v>Копылов</v>
      </c>
      <c r="L185" t="str">
        <f t="shared" si="23"/>
        <v>Мартьян</v>
      </c>
      <c r="M185" s="75" t="str">
        <f t="shared" si="35"/>
        <v>Августович</v>
      </c>
    </row>
    <row r="186" spans="2:13" x14ac:dyDescent="0.25">
      <c r="B186" s="116">
        <v>125</v>
      </c>
      <c r="C186" s="106" t="s">
        <v>351</v>
      </c>
      <c r="D186" s="4" t="s">
        <v>350</v>
      </c>
      <c r="E186" s="4" t="s">
        <v>140</v>
      </c>
      <c r="F186" s="50">
        <v>45070</v>
      </c>
      <c r="G186" s="106" t="str">
        <f t="shared" si="32"/>
        <v>+7</v>
      </c>
      <c r="H186" s="4" t="str">
        <f>_xlfn.XLOOKUP(G188, 'коды стран'!$C$4:$C$9, 'коды стран'!$B$4:$B$9, "не найдено", 0)</f>
        <v>Таджикистан</v>
      </c>
      <c r="I186" s="67">
        <f t="shared" ca="1" si="33"/>
        <v>24.633333333333333</v>
      </c>
      <c r="J186" s="67">
        <f t="shared" ca="1" si="29"/>
        <v>20.866666666666664</v>
      </c>
      <c r="K186" t="str">
        <f t="shared" si="22"/>
        <v>Копылова</v>
      </c>
      <c r="L186" t="str">
        <f t="shared" si="23"/>
        <v>Эмилия</v>
      </c>
      <c r="M186" s="75" t="str">
        <f t="shared" si="35"/>
        <v>Тарасовна</v>
      </c>
    </row>
    <row r="187" spans="2:13" hidden="1" x14ac:dyDescent="0.25">
      <c r="B187" s="5">
        <v>215</v>
      </c>
      <c r="C187" s="4" t="s">
        <v>373</v>
      </c>
      <c r="D187" s="4" t="s">
        <v>372</v>
      </c>
      <c r="E187" s="4" t="s">
        <v>140</v>
      </c>
      <c r="F187" s="50">
        <v>45059</v>
      </c>
      <c r="G187" s="4" t="str">
        <f t="shared" si="32"/>
        <v>+7</v>
      </c>
      <c r="H187" s="4" t="str">
        <f>_xlfn.XLOOKUP(G189, 'коды стран'!$C$4:$C$9, 'коды стран'!$B$4:$B$9, "не найдено", 0)</f>
        <v>Таджикистан</v>
      </c>
      <c r="I187" s="67">
        <f t="shared" ca="1" si="33"/>
        <v>25</v>
      </c>
      <c r="J187" s="67">
        <f t="shared" ca="1" si="29"/>
        <v>21.05</v>
      </c>
      <c r="K187" t="str">
        <f t="shared" si="22"/>
        <v>Корнил</v>
      </c>
      <c r="L187" t="str">
        <f t="shared" si="23"/>
        <v>Адрианович</v>
      </c>
      <c r="M187" t="e">
        <f t="shared" si="24"/>
        <v>#VALUE!</v>
      </c>
    </row>
    <row r="188" spans="2:13" x14ac:dyDescent="0.25">
      <c r="B188" s="116">
        <v>26</v>
      </c>
      <c r="C188" s="106" t="s">
        <v>183</v>
      </c>
      <c r="D188" s="4" t="s">
        <v>182</v>
      </c>
      <c r="E188" s="4" t="s">
        <v>143</v>
      </c>
      <c r="F188" s="50">
        <v>45160</v>
      </c>
      <c r="G188" s="106" t="str">
        <f t="shared" si="32"/>
        <v>+992</v>
      </c>
      <c r="H188" s="4" t="str">
        <f>_xlfn.XLOOKUP(G190, 'коды стран'!$C$4:$C$9, 'коды стран'!$B$4:$B$9, "не найдено", 0)</f>
        <v>Узбекистан</v>
      </c>
      <c r="I188" s="67">
        <f t="shared" ca="1" si="33"/>
        <v>21.633333333333333</v>
      </c>
      <c r="J188" s="67">
        <f t="shared" ca="1" si="29"/>
        <v>19.366666666666671</v>
      </c>
      <c r="K188" t="str">
        <f t="shared" si="22"/>
        <v>Корнилов</v>
      </c>
      <c r="L188" t="str">
        <f t="shared" si="23"/>
        <v>Леон</v>
      </c>
      <c r="M188" s="75" t="str">
        <f t="shared" ref="M188:M192" si="36">RIGHT(D188, LEN(D188) - FIND(" ", D188, FIND(" ", D188) + 1))</f>
        <v>Иосипович</v>
      </c>
    </row>
    <row r="189" spans="2:13" x14ac:dyDescent="0.25">
      <c r="B189" s="116">
        <v>149</v>
      </c>
      <c r="C189" s="106" t="s">
        <v>759</v>
      </c>
      <c r="D189" s="4" t="s">
        <v>758</v>
      </c>
      <c r="E189" s="4" t="s">
        <v>143</v>
      </c>
      <c r="F189" s="50">
        <v>44858</v>
      </c>
      <c r="G189" s="106" t="str">
        <f t="shared" si="32"/>
        <v>+992</v>
      </c>
      <c r="H189" s="4" t="str">
        <f>_xlfn.XLOOKUP(G191, 'коды стран'!$C$4:$C$9, 'коды стран'!$B$4:$B$9, "не найдено", 0)</f>
        <v>Россия</v>
      </c>
      <c r="I189" s="67">
        <f t="shared" ca="1" si="33"/>
        <v>31.7</v>
      </c>
      <c r="J189" s="67">
        <f t="shared" ca="1" si="29"/>
        <v>24.400000000000006</v>
      </c>
      <c r="K189" t="str">
        <f t="shared" si="22"/>
        <v>Королев</v>
      </c>
      <c r="L189" t="str">
        <f t="shared" si="23"/>
        <v>Феофан</v>
      </c>
      <c r="M189" s="75" t="str">
        <f t="shared" si="36"/>
        <v>Бориславович</v>
      </c>
    </row>
    <row r="190" spans="2:13" x14ac:dyDescent="0.25">
      <c r="B190" s="116">
        <v>51</v>
      </c>
      <c r="C190" s="106" t="s">
        <v>589</v>
      </c>
      <c r="D190" s="4" t="s">
        <v>588</v>
      </c>
      <c r="E190" s="4" t="s">
        <v>140</v>
      </c>
      <c r="F190" s="50">
        <v>44945</v>
      </c>
      <c r="G190" s="106" t="str">
        <f t="shared" si="32"/>
        <v>+998</v>
      </c>
      <c r="H190" s="4" t="str">
        <f>_xlfn.XLOOKUP(G192, 'коды стран'!$C$4:$C$9, 'коды стран'!$B$4:$B$9, "не найдено", 0)</f>
        <v>Россия</v>
      </c>
      <c r="I190" s="67">
        <f t="shared" ca="1" si="33"/>
        <v>28.8</v>
      </c>
      <c r="J190" s="67">
        <f t="shared" ca="1" si="29"/>
        <v>22.950000000000003</v>
      </c>
      <c r="K190" t="str">
        <f t="shared" si="22"/>
        <v>Костина</v>
      </c>
      <c r="L190" t="str">
        <f t="shared" si="23"/>
        <v>Жанна</v>
      </c>
      <c r="M190" s="75" t="str">
        <f t="shared" si="36"/>
        <v>Рубеновна</v>
      </c>
    </row>
    <row r="191" spans="2:13" x14ac:dyDescent="0.25">
      <c r="B191" s="116">
        <v>326</v>
      </c>
      <c r="C191" s="106" t="s">
        <v>393</v>
      </c>
      <c r="D191" s="4" t="s">
        <v>392</v>
      </c>
      <c r="E191" s="4" t="s">
        <v>140</v>
      </c>
      <c r="F191" s="50">
        <v>45048</v>
      </c>
      <c r="G191" s="106" t="str">
        <f t="shared" si="32"/>
        <v>+7</v>
      </c>
      <c r="H191" s="4" t="str">
        <f>_xlfn.XLOOKUP(G193, 'коды стран'!$C$4:$C$9, 'коды стран'!$B$4:$B$9, "не найдено", 0)</f>
        <v>Россия</v>
      </c>
      <c r="I191" s="67">
        <f t="shared" ca="1" si="33"/>
        <v>25.366666666666667</v>
      </c>
      <c r="J191" s="67">
        <f t="shared" ca="1" si="29"/>
        <v>21.233333333333331</v>
      </c>
      <c r="K191" t="str">
        <f t="shared" si="22"/>
        <v>Кошелева</v>
      </c>
      <c r="L191" t="str">
        <f t="shared" si="23"/>
        <v>Марина</v>
      </c>
      <c r="M191" s="75" t="str">
        <f t="shared" si="36"/>
        <v>Рудольфовна</v>
      </c>
    </row>
    <row r="192" spans="2:13" x14ac:dyDescent="0.25">
      <c r="B192" s="116">
        <v>421</v>
      </c>
      <c r="C192" s="106" t="s">
        <v>561</v>
      </c>
      <c r="D192" s="4" t="s">
        <v>560</v>
      </c>
      <c r="E192" s="4" t="s">
        <v>140</v>
      </c>
      <c r="F192" s="50">
        <v>44960</v>
      </c>
      <c r="G192" s="106" t="str">
        <f t="shared" si="32"/>
        <v>+7</v>
      </c>
      <c r="H192" s="4" t="str">
        <f>_xlfn.XLOOKUP(G194, 'коды стран'!$C$4:$C$9, 'коды стран'!$B$4:$B$9, "не найдено", 0)</f>
        <v>Россия</v>
      </c>
      <c r="I192" s="67">
        <f t="shared" ca="1" si="33"/>
        <v>28.3</v>
      </c>
      <c r="J192" s="67">
        <f t="shared" ca="1" si="29"/>
        <v>22.7</v>
      </c>
      <c r="K192" t="str">
        <f t="shared" si="22"/>
        <v>Красильников</v>
      </c>
      <c r="L192" t="str">
        <f t="shared" si="23"/>
        <v>Павел</v>
      </c>
      <c r="M192" s="75" t="str">
        <f t="shared" si="36"/>
        <v>Ермилович</v>
      </c>
    </row>
    <row r="193" spans="2:13" hidden="1" x14ac:dyDescent="0.25">
      <c r="B193" s="5">
        <v>81</v>
      </c>
      <c r="C193" s="4" t="s">
        <v>497</v>
      </c>
      <c r="D193" s="4" t="s">
        <v>496</v>
      </c>
      <c r="E193" s="4" t="s">
        <v>143</v>
      </c>
      <c r="F193" s="50">
        <v>44995</v>
      </c>
      <c r="G193" s="4" t="str">
        <f t="shared" si="32"/>
        <v>+7</v>
      </c>
      <c r="H193" s="4" t="str">
        <f>_xlfn.XLOOKUP(G195, 'коды стран'!$C$4:$C$9, 'коды стран'!$B$4:$B$9, "не найдено", 0)</f>
        <v>Узбекистан</v>
      </c>
      <c r="I193" s="67">
        <f t="shared" ca="1" si="33"/>
        <v>27.133333333333333</v>
      </c>
      <c r="J193" s="67">
        <f t="shared" ca="1" si="29"/>
        <v>22.116666666666667</v>
      </c>
      <c r="K193" t="str">
        <f t="shared" si="22"/>
        <v>Ксения</v>
      </c>
      <c r="L193" t="str">
        <f t="shared" si="23"/>
        <v>Кузьминична</v>
      </c>
      <c r="M193" t="e">
        <f t="shared" si="24"/>
        <v>#VALUE!</v>
      </c>
    </row>
    <row r="194" spans="2:13" x14ac:dyDescent="0.25">
      <c r="B194" s="116">
        <v>490</v>
      </c>
      <c r="C194" s="106" t="s">
        <v>943</v>
      </c>
      <c r="D194" s="4" t="s">
        <v>942</v>
      </c>
      <c r="E194" s="4" t="s">
        <v>140</v>
      </c>
      <c r="F194" s="50">
        <v>44763</v>
      </c>
      <c r="G194" s="106" t="str">
        <f t="shared" si="32"/>
        <v>+7</v>
      </c>
      <c r="H194" s="4" t="str">
        <f>_xlfn.XLOOKUP(G196, 'коды стран'!$C$4:$C$9, 'коды стран'!$B$4:$B$9, "не найдено", 0)</f>
        <v>Беларусь</v>
      </c>
      <c r="I194" s="67">
        <f t="shared" ca="1" si="33"/>
        <v>34.866666666666667</v>
      </c>
      <c r="J194" s="67">
        <f t="shared" ca="1" si="29"/>
        <v>25.983333333333331</v>
      </c>
      <c r="K194" t="str">
        <f t="shared" si="22"/>
        <v>Кудрявцев</v>
      </c>
      <c r="L194" t="str">
        <f t="shared" si="23"/>
        <v>Демид</v>
      </c>
      <c r="M194" s="75" t="str">
        <f t="shared" ref="M194:M200" si="37">RIGHT(D194, LEN(D194) - FIND(" ", D194, FIND(" ", D194) + 1))</f>
        <v>Ерофеевич</v>
      </c>
    </row>
    <row r="195" spans="2:13" x14ac:dyDescent="0.25">
      <c r="B195" s="116">
        <v>24</v>
      </c>
      <c r="C195" s="106" t="s">
        <v>927</v>
      </c>
      <c r="D195" s="4" t="s">
        <v>926</v>
      </c>
      <c r="E195" s="4" t="s">
        <v>143</v>
      </c>
      <c r="F195" s="50">
        <v>44773</v>
      </c>
      <c r="G195" s="106" t="str">
        <f t="shared" si="32"/>
        <v>+998</v>
      </c>
      <c r="H195" s="4" t="str">
        <f>_xlfn.XLOOKUP(G197, 'коды стран'!$C$4:$C$9, 'коды стран'!$B$4:$B$9, "не найдено", 0)</f>
        <v>Украина</v>
      </c>
      <c r="I195" s="67">
        <f t="shared" ca="1" si="33"/>
        <v>34.533333333333331</v>
      </c>
      <c r="J195" s="67">
        <f t="shared" ca="1" si="29"/>
        <v>25.81666666666667</v>
      </c>
      <c r="K195" t="str">
        <f t="shared" si="22"/>
        <v>Кудрявцева</v>
      </c>
      <c r="L195" t="str">
        <f t="shared" si="23"/>
        <v>Ульяна</v>
      </c>
      <c r="M195" s="75" t="str">
        <f t="shared" si="37"/>
        <v>Филипповна</v>
      </c>
    </row>
    <row r="196" spans="2:13" x14ac:dyDescent="0.25">
      <c r="B196" s="116">
        <v>22</v>
      </c>
      <c r="C196" s="106" t="s">
        <v>237</v>
      </c>
      <c r="D196" s="4" t="s">
        <v>236</v>
      </c>
      <c r="E196" s="4" t="s">
        <v>143</v>
      </c>
      <c r="F196" s="50">
        <v>45131</v>
      </c>
      <c r="G196" s="106" t="str">
        <f t="shared" si="32"/>
        <v>+375</v>
      </c>
      <c r="H196" s="4" t="str">
        <f>_xlfn.XLOOKUP(G198, 'коды стран'!$C$4:$C$9, 'коды стран'!$B$4:$B$9, "не найдено", 0)</f>
        <v>Украина</v>
      </c>
      <c r="I196" s="67">
        <f t="shared" ca="1" si="33"/>
        <v>22.6</v>
      </c>
      <c r="J196" s="67">
        <f t="shared" ca="1" si="29"/>
        <v>19.850000000000001</v>
      </c>
      <c r="K196" t="str">
        <f t="shared" ref="K196:K259" si="38">LEFT(D196,FIND(" ",D196)-1)</f>
        <v>Кудряшов</v>
      </c>
      <c r="L196" t="str">
        <f t="shared" ref="L196:L259" si="39">MID(D196,FIND(" ",D196)+1,FIND(" ",D196,FIND(" ",D196)+1)-FIND(" ",D196)-1)</f>
        <v>Влас</v>
      </c>
      <c r="M196" s="75" t="str">
        <f t="shared" si="37"/>
        <v>Алексеевич</v>
      </c>
    </row>
    <row r="197" spans="2:13" x14ac:dyDescent="0.25">
      <c r="B197" s="116">
        <v>211</v>
      </c>
      <c r="C197" s="106" t="s">
        <v>781</v>
      </c>
      <c r="D197" s="4" t="s">
        <v>780</v>
      </c>
      <c r="E197" s="4" t="s">
        <v>140</v>
      </c>
      <c r="F197" s="50">
        <v>44846</v>
      </c>
      <c r="G197" s="106" t="str">
        <f t="shared" si="32"/>
        <v>+380</v>
      </c>
      <c r="H197" s="4" t="str">
        <f>_xlfn.XLOOKUP(G199, 'коды стран'!$C$4:$C$9, 'коды стран'!$B$4:$B$9, "не найдено", 0)</f>
        <v>Украина</v>
      </c>
      <c r="I197" s="67">
        <f t="shared" ca="1" si="33"/>
        <v>32.1</v>
      </c>
      <c r="J197" s="67">
        <f t="shared" ca="1" si="29"/>
        <v>24.6</v>
      </c>
      <c r="K197" t="str">
        <f t="shared" si="38"/>
        <v>Кудряшова</v>
      </c>
      <c r="L197" t="str">
        <f t="shared" si="39"/>
        <v>Василиса</v>
      </c>
      <c r="M197" s="75" t="str">
        <f t="shared" si="37"/>
        <v>Болеславовна</v>
      </c>
    </row>
    <row r="198" spans="2:13" x14ac:dyDescent="0.25">
      <c r="B198" s="116">
        <v>88</v>
      </c>
      <c r="C198" s="106" t="s">
        <v>475</v>
      </c>
      <c r="D198" s="4" t="s">
        <v>474</v>
      </c>
      <c r="E198" s="4" t="s">
        <v>143</v>
      </c>
      <c r="F198" s="50">
        <v>45006</v>
      </c>
      <c r="G198" s="106" t="str">
        <f t="shared" si="32"/>
        <v>+380</v>
      </c>
      <c r="H198" s="4" t="str">
        <f>_xlfn.XLOOKUP(G200, 'коды стран'!$C$4:$C$9, 'коды стран'!$B$4:$B$9, "не найдено", 0)</f>
        <v>Россия</v>
      </c>
      <c r="I198" s="67">
        <f t="shared" ca="1" si="33"/>
        <v>26.766666666666666</v>
      </c>
      <c r="J198" s="67">
        <f t="shared" ca="1" si="29"/>
        <v>21.93333333333333</v>
      </c>
      <c r="K198" t="str">
        <f t="shared" si="38"/>
        <v>Кузнецов</v>
      </c>
      <c r="L198" t="str">
        <f t="shared" si="39"/>
        <v>Севастьян</v>
      </c>
      <c r="M198" s="75" t="str">
        <f t="shared" si="37"/>
        <v>Валерьевич</v>
      </c>
    </row>
    <row r="199" spans="2:13" x14ac:dyDescent="0.25">
      <c r="B199" s="116">
        <v>37</v>
      </c>
      <c r="C199" s="106" t="s">
        <v>697</v>
      </c>
      <c r="D199" s="4" t="s">
        <v>696</v>
      </c>
      <c r="E199" s="4" t="s">
        <v>143</v>
      </c>
      <c r="F199" s="50">
        <v>44890</v>
      </c>
      <c r="G199" s="106" t="str">
        <f t="shared" si="32"/>
        <v>+380</v>
      </c>
      <c r="H199" s="4" t="str">
        <f>_xlfn.XLOOKUP(G201, 'коды стран'!$C$4:$C$9, 'коды стран'!$B$4:$B$9, "не найдено", 0)</f>
        <v>Беларусь</v>
      </c>
      <c r="I199" s="67">
        <f t="shared" ca="1" si="33"/>
        <v>30.633333333333333</v>
      </c>
      <c r="J199" s="67">
        <f t="shared" ca="1" si="29"/>
        <v>23.866666666666664</v>
      </c>
      <c r="K199" t="str">
        <f t="shared" si="38"/>
        <v>Кулакова</v>
      </c>
      <c r="L199" t="str">
        <f t="shared" si="39"/>
        <v>Нина</v>
      </c>
      <c r="M199" s="75" t="str">
        <f t="shared" si="37"/>
        <v>Семеновна</v>
      </c>
    </row>
    <row r="200" spans="2:13" x14ac:dyDescent="0.25">
      <c r="B200" s="116">
        <v>43</v>
      </c>
      <c r="C200" s="106" t="s">
        <v>395</v>
      </c>
      <c r="D200" s="4" t="s">
        <v>394</v>
      </c>
      <c r="E200" s="4" t="s">
        <v>143</v>
      </c>
      <c r="F200" s="50">
        <v>45047</v>
      </c>
      <c r="G200" s="106" t="str">
        <f t="shared" si="32"/>
        <v>+7</v>
      </c>
      <c r="H200" s="4" t="str">
        <f>_xlfn.XLOOKUP(G202, 'коды стран'!$C$4:$C$9, 'коды стран'!$B$4:$B$9, "не найдено", 0)</f>
        <v>Узбекистан</v>
      </c>
      <c r="I200" s="67">
        <f t="shared" ca="1" si="33"/>
        <v>25.4</v>
      </c>
      <c r="J200" s="67">
        <f t="shared" ca="1" si="29"/>
        <v>21.25</v>
      </c>
      <c r="K200" t="str">
        <f t="shared" si="38"/>
        <v>Куликова</v>
      </c>
      <c r="L200" t="str">
        <f t="shared" si="39"/>
        <v>Евгения</v>
      </c>
      <c r="M200" s="75" t="str">
        <f t="shared" si="37"/>
        <v>Григорьевна</v>
      </c>
    </row>
    <row r="201" spans="2:13" hidden="1" x14ac:dyDescent="0.25">
      <c r="B201" s="5">
        <v>428</v>
      </c>
      <c r="C201" s="4" t="s">
        <v>379</v>
      </c>
      <c r="D201" s="4" t="s">
        <v>378</v>
      </c>
      <c r="E201" s="4" t="s">
        <v>140</v>
      </c>
      <c r="F201" s="50">
        <v>45056</v>
      </c>
      <c r="G201" s="4" t="str">
        <f t="shared" si="32"/>
        <v>+375</v>
      </c>
      <c r="H201" s="4" t="str">
        <f>_xlfn.XLOOKUP(G203, 'коды стран'!$C$4:$C$9, 'коды стран'!$B$4:$B$9, "не найдено", 0)</f>
        <v>Украина</v>
      </c>
      <c r="I201" s="67">
        <f t="shared" ca="1" si="33"/>
        <v>25.1</v>
      </c>
      <c r="J201" s="67">
        <f t="shared" ca="1" si="29"/>
        <v>21.1</v>
      </c>
      <c r="K201" t="str">
        <f t="shared" si="38"/>
        <v>Лавр</v>
      </c>
      <c r="L201" t="str">
        <f t="shared" si="39"/>
        <v>Харлампович</v>
      </c>
      <c r="M201" t="e">
        <f t="shared" ref="M201:M258" si="40">RIGHT(D201,9)-1</f>
        <v>#VALUE!</v>
      </c>
    </row>
    <row r="202" spans="2:13" x14ac:dyDescent="0.25">
      <c r="B202" s="116">
        <v>48</v>
      </c>
      <c r="C202" s="106" t="s">
        <v>185</v>
      </c>
      <c r="D202" s="4" t="s">
        <v>184</v>
      </c>
      <c r="E202" s="4" t="s">
        <v>140</v>
      </c>
      <c r="F202" s="50">
        <v>45159</v>
      </c>
      <c r="G202" s="106" t="str">
        <f t="shared" si="32"/>
        <v>+998</v>
      </c>
      <c r="H202" s="4" t="str">
        <f>_xlfn.XLOOKUP(G204, 'коды стран'!$C$4:$C$9, 'коды стран'!$B$4:$B$9, "не найдено", 0)</f>
        <v>Россия</v>
      </c>
      <c r="I202" s="67">
        <f t="shared" ca="1" si="33"/>
        <v>21.666666666666668</v>
      </c>
      <c r="J202" s="67">
        <f t="shared" ca="1" si="29"/>
        <v>19.383333333333336</v>
      </c>
      <c r="K202" t="str">
        <f t="shared" si="38"/>
        <v>Лаврентьева</v>
      </c>
      <c r="L202" t="str">
        <f t="shared" si="39"/>
        <v>Вера</v>
      </c>
      <c r="M202" s="75" t="str">
        <f t="shared" ref="M202:M203" si="41">RIGHT(D202, LEN(D202) - FIND(" ", D202, FIND(" ", D202) + 1))</f>
        <v>Владиславовна</v>
      </c>
    </row>
    <row r="203" spans="2:13" x14ac:dyDescent="0.25">
      <c r="B203" s="116">
        <v>409</v>
      </c>
      <c r="C203" s="106" t="s">
        <v>319</v>
      </c>
      <c r="D203" s="4" t="s">
        <v>318</v>
      </c>
      <c r="E203" s="4" t="s">
        <v>140</v>
      </c>
      <c r="F203" s="50">
        <v>45088</v>
      </c>
      <c r="G203" s="106" t="str">
        <f t="shared" si="32"/>
        <v>+380</v>
      </c>
      <c r="H203" s="4" t="str">
        <f>_xlfn.XLOOKUP(G205, 'коды стран'!$C$4:$C$9, 'коды стран'!$B$4:$B$9, "не найдено", 0)</f>
        <v>Таджикистан</v>
      </c>
      <c r="I203" s="67">
        <f t="shared" ca="1" si="33"/>
        <v>24.033333333333335</v>
      </c>
      <c r="J203" s="67">
        <f t="shared" ca="1" si="29"/>
        <v>20.566666666666666</v>
      </c>
      <c r="K203" t="str">
        <f t="shared" si="38"/>
        <v>Лаврентьева</v>
      </c>
      <c r="L203" t="str">
        <f t="shared" si="39"/>
        <v>Маргарита</v>
      </c>
      <c r="M203" s="75" t="str">
        <f t="shared" si="41"/>
        <v>Артемовна</v>
      </c>
    </row>
    <row r="204" spans="2:13" hidden="1" x14ac:dyDescent="0.25">
      <c r="B204" s="5">
        <v>252</v>
      </c>
      <c r="C204" s="4" t="s">
        <v>833</v>
      </c>
      <c r="D204" s="4" t="s">
        <v>832</v>
      </c>
      <c r="E204" s="4" t="s">
        <v>140</v>
      </c>
      <c r="F204" s="50">
        <v>44820</v>
      </c>
      <c r="G204" s="4" t="str">
        <f t="shared" si="32"/>
        <v>+7</v>
      </c>
      <c r="H204" s="4" t="str">
        <f>_xlfn.XLOOKUP(G206, 'коды стран'!$C$4:$C$9, 'коды стран'!$B$4:$B$9, "не найдено", 0)</f>
        <v>Таджикистан</v>
      </c>
      <c r="I204" s="67">
        <f t="shared" ca="1" si="33"/>
        <v>32.966666666666669</v>
      </c>
      <c r="J204" s="67">
        <f t="shared" ca="1" si="29"/>
        <v>25.033333333333331</v>
      </c>
      <c r="K204" t="str">
        <f t="shared" si="38"/>
        <v>Ладимир</v>
      </c>
      <c r="L204" t="str">
        <f t="shared" si="39"/>
        <v>Гурьевич</v>
      </c>
      <c r="M204" t="e">
        <f t="shared" si="40"/>
        <v>#VALUE!</v>
      </c>
    </row>
    <row r="205" spans="2:13" x14ac:dyDescent="0.25">
      <c r="B205" s="116">
        <v>174</v>
      </c>
      <c r="C205" s="106" t="s">
        <v>483</v>
      </c>
      <c r="D205" s="4" t="s">
        <v>482</v>
      </c>
      <c r="E205" s="4" t="s">
        <v>143</v>
      </c>
      <c r="F205" s="50">
        <v>45002</v>
      </c>
      <c r="G205" s="106" t="str">
        <f t="shared" si="32"/>
        <v>+992</v>
      </c>
      <c r="H205" s="4" t="str">
        <f>_xlfn.XLOOKUP(G207, 'коды стран'!$C$4:$C$9, 'коды стран'!$B$4:$B$9, "не найдено", 0)</f>
        <v>Украина</v>
      </c>
      <c r="I205" s="67">
        <f t="shared" ca="1" si="33"/>
        <v>26.9</v>
      </c>
      <c r="J205" s="67">
        <f t="shared" ca="1" si="29"/>
        <v>22</v>
      </c>
      <c r="K205" t="str">
        <f t="shared" si="38"/>
        <v>Лазарев</v>
      </c>
      <c r="L205" t="str">
        <f t="shared" si="39"/>
        <v>Аникей</v>
      </c>
      <c r="M205" s="75" t="str">
        <f t="shared" ref="M205:M208" si="42">RIGHT(D205, LEN(D205) - FIND(" ", D205, FIND(" ", D205) + 1))</f>
        <v>Венедиктович</v>
      </c>
    </row>
    <row r="206" spans="2:13" x14ac:dyDescent="0.25">
      <c r="B206" s="116">
        <v>276</v>
      </c>
      <c r="C206" s="106" t="s">
        <v>749</v>
      </c>
      <c r="D206" s="4" t="s">
        <v>748</v>
      </c>
      <c r="E206" s="4" t="s">
        <v>140</v>
      </c>
      <c r="F206" s="50">
        <v>44863</v>
      </c>
      <c r="G206" s="106" t="str">
        <f t="shared" si="32"/>
        <v>+992</v>
      </c>
      <c r="H206" s="4" t="str">
        <f>_xlfn.XLOOKUP(G208, 'коды стран'!$C$4:$C$9, 'коды стран'!$B$4:$B$9, "не найдено", 0)</f>
        <v>Украина</v>
      </c>
      <c r="I206" s="67">
        <f t="shared" ca="1" si="33"/>
        <v>31.533333333333335</v>
      </c>
      <c r="J206" s="67">
        <f t="shared" ca="1" si="29"/>
        <v>24.316666666666666</v>
      </c>
      <c r="K206" t="str">
        <f t="shared" si="38"/>
        <v>Лазарев</v>
      </c>
      <c r="L206" t="str">
        <f t="shared" si="39"/>
        <v>Арефий</v>
      </c>
      <c r="M206" s="75" t="str">
        <f t="shared" si="42"/>
        <v>Анатольевич</v>
      </c>
    </row>
    <row r="207" spans="2:13" x14ac:dyDescent="0.25">
      <c r="B207" s="116">
        <v>132</v>
      </c>
      <c r="C207" s="106" t="s">
        <v>779</v>
      </c>
      <c r="D207" s="4" t="s">
        <v>778</v>
      </c>
      <c r="E207" s="4" t="s">
        <v>143</v>
      </c>
      <c r="F207" s="50">
        <v>44847</v>
      </c>
      <c r="G207" s="106" t="str">
        <f t="shared" si="32"/>
        <v>+380</v>
      </c>
      <c r="H207" s="4" t="str">
        <f>_xlfn.XLOOKUP(G209, 'коды стран'!$C$4:$C$9, 'коды стран'!$B$4:$B$9, "не найдено", 0)</f>
        <v>Россия</v>
      </c>
      <c r="I207" s="67">
        <f t="shared" ca="1" si="33"/>
        <v>32.06666666666667</v>
      </c>
      <c r="J207" s="67">
        <f t="shared" ca="1" si="29"/>
        <v>24.583333333333336</v>
      </c>
      <c r="K207" t="str">
        <f t="shared" si="38"/>
        <v>Лазарев</v>
      </c>
      <c r="L207" t="str">
        <f t="shared" si="39"/>
        <v>Софон</v>
      </c>
      <c r="M207" s="75" t="str">
        <f t="shared" si="42"/>
        <v>Якубович</v>
      </c>
    </row>
    <row r="208" spans="2:13" x14ac:dyDescent="0.25">
      <c r="B208" s="116">
        <v>73</v>
      </c>
      <c r="C208" s="106" t="s">
        <v>719</v>
      </c>
      <c r="D208" s="4" t="s">
        <v>718</v>
      </c>
      <c r="E208" s="4" t="s">
        <v>143</v>
      </c>
      <c r="F208" s="50">
        <v>44878</v>
      </c>
      <c r="G208" s="106" t="str">
        <f t="shared" si="32"/>
        <v>+380</v>
      </c>
      <c r="H208" s="4" t="str">
        <f>_xlfn.XLOOKUP(G210, 'коды стран'!$C$4:$C$9, 'коды стран'!$B$4:$B$9, "не найдено", 0)</f>
        <v>Таджикистан</v>
      </c>
      <c r="I208" s="67">
        <f t="shared" ca="1" si="33"/>
        <v>31.033333333333335</v>
      </c>
      <c r="J208" s="67">
        <f t="shared" ca="1" si="29"/>
        <v>24.066666666666666</v>
      </c>
      <c r="K208" t="str">
        <f t="shared" si="38"/>
        <v>Лапин</v>
      </c>
      <c r="L208" t="str">
        <f t="shared" si="39"/>
        <v>Эрнест</v>
      </c>
      <c r="M208" s="75" t="str">
        <f t="shared" si="42"/>
        <v>Антипович</v>
      </c>
    </row>
    <row r="209" spans="2:13" hidden="1" x14ac:dyDescent="0.25">
      <c r="B209" s="5">
        <v>469</v>
      </c>
      <c r="C209" s="4" t="s">
        <v>155</v>
      </c>
      <c r="D209" s="4" t="s">
        <v>154</v>
      </c>
      <c r="E209" s="4" t="s">
        <v>143</v>
      </c>
      <c r="F209" s="50">
        <v>45174</v>
      </c>
      <c r="G209" s="4" t="str">
        <f t="shared" si="32"/>
        <v>+7</v>
      </c>
      <c r="H209" s="4" t="str">
        <f>_xlfn.XLOOKUP(G211, 'коды стран'!$C$4:$C$9, 'коды стран'!$B$4:$B$9, "не найдено", 0)</f>
        <v>Россия</v>
      </c>
      <c r="I209" s="67">
        <f t="shared" ca="1" si="33"/>
        <v>21.166666666666668</v>
      </c>
      <c r="J209" s="67">
        <f t="shared" ca="1" si="29"/>
        <v>19.133333333333333</v>
      </c>
      <c r="K209" t="str">
        <f t="shared" si="38"/>
        <v>Лариса</v>
      </c>
      <c r="L209" t="str">
        <f t="shared" si="39"/>
        <v>Романовна</v>
      </c>
      <c r="M209" t="e">
        <f t="shared" si="40"/>
        <v>#VALUE!</v>
      </c>
    </row>
    <row r="210" spans="2:13" hidden="1" x14ac:dyDescent="0.25">
      <c r="B210" s="5">
        <v>285</v>
      </c>
      <c r="C210" s="4" t="s">
        <v>467</v>
      </c>
      <c r="D210" s="4" t="s">
        <v>466</v>
      </c>
      <c r="E210" s="4" t="s">
        <v>140</v>
      </c>
      <c r="F210" s="50">
        <v>45010</v>
      </c>
      <c r="G210" s="4" t="str">
        <f t="shared" si="32"/>
        <v>+992</v>
      </c>
      <c r="H210" s="4" t="str">
        <f>_xlfn.XLOOKUP(G212, 'коды стран'!$C$4:$C$9, 'коды стран'!$B$4:$B$9, "не найдено", 0)</f>
        <v>Украина</v>
      </c>
      <c r="I210" s="67">
        <f t="shared" ca="1" si="33"/>
        <v>26.633333333333333</v>
      </c>
      <c r="J210" s="67">
        <f t="shared" ca="1" si="29"/>
        <v>21.866666666666664</v>
      </c>
      <c r="K210" t="str">
        <f t="shared" si="38"/>
        <v>Лариса</v>
      </c>
      <c r="L210" t="str">
        <f t="shared" si="39"/>
        <v>Степановна</v>
      </c>
      <c r="M210" t="e">
        <f t="shared" si="40"/>
        <v>#VALUE!</v>
      </c>
    </row>
    <row r="211" spans="2:13" hidden="1" x14ac:dyDescent="0.25">
      <c r="B211" s="5">
        <v>340</v>
      </c>
      <c r="C211" s="4" t="s">
        <v>327</v>
      </c>
      <c r="D211" s="4" t="s">
        <v>326</v>
      </c>
      <c r="E211" s="4" t="s">
        <v>140</v>
      </c>
      <c r="F211" s="50">
        <v>45084</v>
      </c>
      <c r="G211" s="4" t="str">
        <f t="shared" si="32"/>
        <v>+7</v>
      </c>
      <c r="H211" s="4" t="str">
        <f>_xlfn.XLOOKUP(G213, 'коды стран'!$C$4:$C$9, 'коды стран'!$B$4:$B$9, "не найдено", 0)</f>
        <v>Россия</v>
      </c>
      <c r="I211" s="67">
        <f t="shared" ca="1" si="33"/>
        <v>24.166666666666668</v>
      </c>
      <c r="J211" s="67">
        <f t="shared" ca="1" si="29"/>
        <v>20.633333333333333</v>
      </c>
      <c r="K211" t="str">
        <f t="shared" si="38"/>
        <v>Леон</v>
      </c>
      <c r="L211" t="str">
        <f t="shared" si="39"/>
        <v>Аверьянович</v>
      </c>
      <c r="M211" t="e">
        <f t="shared" si="40"/>
        <v>#VALUE!</v>
      </c>
    </row>
    <row r="212" spans="2:13" hidden="1" x14ac:dyDescent="0.25">
      <c r="B212" s="5">
        <v>75</v>
      </c>
      <c r="C212" s="4" t="s">
        <v>805</v>
      </c>
      <c r="D212" s="4" t="s">
        <v>804</v>
      </c>
      <c r="E212" s="4" t="s">
        <v>140</v>
      </c>
      <c r="F212" s="50">
        <v>44834</v>
      </c>
      <c r="G212" s="4" t="str">
        <f t="shared" si="32"/>
        <v>+380</v>
      </c>
      <c r="H212" s="4" t="str">
        <f>_xlfn.XLOOKUP(G214, 'коды стран'!$C$4:$C$9, 'коды стран'!$B$4:$B$9, "не найдено", 0)</f>
        <v>Узбекистан</v>
      </c>
      <c r="I212" s="67">
        <f t="shared" ca="1" si="33"/>
        <v>32.5</v>
      </c>
      <c r="J212" s="67">
        <f t="shared" ca="1" si="29"/>
        <v>24.8</v>
      </c>
      <c r="K212" t="str">
        <f t="shared" si="38"/>
        <v>Леонид</v>
      </c>
      <c r="L212" t="str">
        <f t="shared" si="39"/>
        <v>Арсенович</v>
      </c>
      <c r="M212" t="e">
        <f t="shared" si="40"/>
        <v>#VALUE!</v>
      </c>
    </row>
    <row r="213" spans="2:13" hidden="1" x14ac:dyDescent="0.25">
      <c r="B213" s="5">
        <v>427</v>
      </c>
      <c r="C213" s="4" t="s">
        <v>142</v>
      </c>
      <c r="D213" s="4" t="s">
        <v>141</v>
      </c>
      <c r="E213" s="4" t="s">
        <v>140</v>
      </c>
      <c r="F213" s="50">
        <v>45180</v>
      </c>
      <c r="G213" s="4" t="str">
        <f t="shared" si="32"/>
        <v>+7</v>
      </c>
      <c r="H213" s="4" t="str">
        <f>_xlfn.XLOOKUP(G215, 'коды стран'!$C$4:$C$9, 'коды стран'!$B$4:$B$9, "не найдено", 0)</f>
        <v>Россия</v>
      </c>
      <c r="I213" s="67">
        <f t="shared" ca="1" si="33"/>
        <v>20.966666666666665</v>
      </c>
      <c r="J213" s="67">
        <f t="shared" ca="1" si="29"/>
        <v>19.033333333333335</v>
      </c>
      <c r="K213" t="str">
        <f t="shared" si="38"/>
        <v>Лидия</v>
      </c>
      <c r="L213" t="str">
        <f t="shared" si="39"/>
        <v>Андреевна</v>
      </c>
      <c r="M213" t="e">
        <f t="shared" si="40"/>
        <v>#VALUE!</v>
      </c>
    </row>
    <row r="214" spans="2:13" hidden="1" x14ac:dyDescent="0.25">
      <c r="B214" s="5">
        <v>236</v>
      </c>
      <c r="C214" s="4" t="s">
        <v>947</v>
      </c>
      <c r="D214" s="4" t="s">
        <v>946</v>
      </c>
      <c r="E214" s="4" t="s">
        <v>143</v>
      </c>
      <c r="F214" s="50">
        <v>44761</v>
      </c>
      <c r="G214" s="4" t="str">
        <f t="shared" si="32"/>
        <v>+998</v>
      </c>
      <c r="H214" s="4" t="str">
        <f>_xlfn.XLOOKUP(G216, 'коды стран'!$C$4:$C$9, 'коды стран'!$B$4:$B$9, "не найдено", 0)</f>
        <v>Таджикистан</v>
      </c>
      <c r="I214" s="67">
        <f t="shared" ca="1" si="33"/>
        <v>34.93333333333333</v>
      </c>
      <c r="J214" s="67">
        <f t="shared" ca="1" si="29"/>
        <v>26.016666666666666</v>
      </c>
      <c r="K214" t="str">
        <f t="shared" si="38"/>
        <v>Лонгин</v>
      </c>
      <c r="L214" t="str">
        <f t="shared" si="39"/>
        <v>Арсенович</v>
      </c>
      <c r="M214" t="e">
        <f t="shared" si="40"/>
        <v>#VALUE!</v>
      </c>
    </row>
    <row r="215" spans="2:13" hidden="1" x14ac:dyDescent="0.25">
      <c r="B215" s="5">
        <v>267</v>
      </c>
      <c r="C215" s="4" t="s">
        <v>901</v>
      </c>
      <c r="D215" s="4" t="s">
        <v>900</v>
      </c>
      <c r="E215" s="4" t="s">
        <v>143</v>
      </c>
      <c r="F215" s="50">
        <v>44786</v>
      </c>
      <c r="G215" s="4" t="str">
        <f t="shared" si="32"/>
        <v>+7</v>
      </c>
      <c r="H215" s="4" t="str">
        <f>_xlfn.XLOOKUP(G217, 'коды стран'!$C$4:$C$9, 'коды стран'!$B$4:$B$9, "не найдено", 0)</f>
        <v>Беларусь</v>
      </c>
      <c r="I215" s="67">
        <f t="shared" ca="1" si="33"/>
        <v>34.1</v>
      </c>
      <c r="J215" s="67">
        <f t="shared" ca="1" si="29"/>
        <v>25.600000000000005</v>
      </c>
      <c r="K215" t="str">
        <f t="shared" si="38"/>
        <v>Лора</v>
      </c>
      <c r="L215" t="str">
        <f t="shared" si="39"/>
        <v>Болеславовна</v>
      </c>
      <c r="M215" t="e">
        <f t="shared" si="40"/>
        <v>#VALUE!</v>
      </c>
    </row>
    <row r="216" spans="2:13" hidden="1" x14ac:dyDescent="0.25">
      <c r="B216" s="5">
        <v>446</v>
      </c>
      <c r="C216" s="4" t="s">
        <v>531</v>
      </c>
      <c r="D216" s="4" t="s">
        <v>530</v>
      </c>
      <c r="E216" s="4" t="s">
        <v>143</v>
      </c>
      <c r="F216" s="50">
        <v>44977</v>
      </c>
      <c r="G216" s="4" t="str">
        <f t="shared" si="32"/>
        <v>+992</v>
      </c>
      <c r="H216" s="4" t="str">
        <f>_xlfn.XLOOKUP(G218, 'коды стран'!$C$4:$C$9, 'коды стран'!$B$4:$B$9, "не найдено", 0)</f>
        <v>Беларусь</v>
      </c>
      <c r="I216" s="67">
        <f t="shared" ca="1" si="33"/>
        <v>27.733333333333334</v>
      </c>
      <c r="J216" s="67">
        <f t="shared" ca="1" si="29"/>
        <v>22.416666666666671</v>
      </c>
      <c r="K216" t="str">
        <f t="shared" si="38"/>
        <v>Лора</v>
      </c>
      <c r="L216" t="str">
        <f t="shared" si="39"/>
        <v>Вадимовна</v>
      </c>
      <c r="M216" t="e">
        <f t="shared" si="40"/>
        <v>#VALUE!</v>
      </c>
    </row>
    <row r="217" spans="2:13" hidden="1" x14ac:dyDescent="0.25">
      <c r="B217" s="5">
        <v>151</v>
      </c>
      <c r="C217" s="4" t="s">
        <v>381</v>
      </c>
      <c r="D217" s="4" t="s">
        <v>380</v>
      </c>
      <c r="E217" s="4" t="s">
        <v>140</v>
      </c>
      <c r="F217" s="50">
        <v>45055</v>
      </c>
      <c r="G217" s="4" t="str">
        <f t="shared" si="32"/>
        <v>+375</v>
      </c>
      <c r="H217" s="4" t="str">
        <f>_xlfn.XLOOKUP(G219, 'коды стран'!$C$4:$C$9, 'коды стран'!$B$4:$B$9, "не найдено", 0)</f>
        <v>Беларусь</v>
      </c>
      <c r="I217" s="67">
        <f t="shared" ca="1" si="33"/>
        <v>25.133333333333333</v>
      </c>
      <c r="J217" s="67">
        <f t="shared" ca="1" si="29"/>
        <v>21.116666666666667</v>
      </c>
      <c r="K217" t="str">
        <f t="shared" si="38"/>
        <v>Лука</v>
      </c>
      <c r="L217" t="str">
        <f t="shared" si="39"/>
        <v>Игнатьевич</v>
      </c>
      <c r="M217" t="e">
        <f t="shared" si="40"/>
        <v>#VALUE!</v>
      </c>
    </row>
    <row r="218" spans="2:13" hidden="1" x14ac:dyDescent="0.25">
      <c r="B218" s="5">
        <v>376</v>
      </c>
      <c r="C218" s="4" t="s">
        <v>597</v>
      </c>
      <c r="D218" s="4" t="s">
        <v>596</v>
      </c>
      <c r="E218" s="4" t="s">
        <v>143</v>
      </c>
      <c r="F218" s="50">
        <v>44941</v>
      </c>
      <c r="G218" s="4" t="str">
        <f t="shared" si="32"/>
        <v>+375</v>
      </c>
      <c r="H218" s="4" t="str">
        <f>_xlfn.XLOOKUP(G220, 'коды стран'!$C$4:$C$9, 'коды стран'!$B$4:$B$9, "не найдено", 0)</f>
        <v>Россия</v>
      </c>
      <c r="I218" s="67">
        <f t="shared" ca="1" si="33"/>
        <v>28.933333333333334</v>
      </c>
      <c r="J218" s="67">
        <f t="shared" ca="1" si="29"/>
        <v>23.016666666666669</v>
      </c>
      <c r="K218" t="str">
        <f t="shared" si="38"/>
        <v>Лукин</v>
      </c>
      <c r="L218" t="str">
        <f t="shared" si="39"/>
        <v>Борис</v>
      </c>
      <c r="M218" t="e">
        <f t="shared" si="40"/>
        <v>#VALUE!</v>
      </c>
    </row>
    <row r="219" spans="2:13" x14ac:dyDescent="0.25">
      <c r="B219" s="116">
        <v>47</v>
      </c>
      <c r="C219" s="106" t="s">
        <v>897</v>
      </c>
      <c r="D219" s="4" t="s">
        <v>896</v>
      </c>
      <c r="E219" s="4" t="s">
        <v>140</v>
      </c>
      <c r="F219" s="50">
        <v>44788</v>
      </c>
      <c r="G219" s="106" t="str">
        <f t="shared" si="32"/>
        <v>+375</v>
      </c>
      <c r="H219" s="4" t="str">
        <f>_xlfn.XLOOKUP(G221, 'коды стран'!$C$4:$C$9, 'коды стран'!$B$4:$B$9, "не найдено", 0)</f>
        <v>Таджикистан</v>
      </c>
      <c r="I219" s="67">
        <f t="shared" ca="1" si="33"/>
        <v>34.033333333333331</v>
      </c>
      <c r="J219" s="67">
        <f t="shared" ca="1" si="29"/>
        <v>25.566666666666663</v>
      </c>
      <c r="K219" t="str">
        <f t="shared" si="38"/>
        <v>Лукин</v>
      </c>
      <c r="L219" t="str">
        <f t="shared" si="39"/>
        <v>Харлампий</v>
      </c>
      <c r="M219" s="75" t="str">
        <f>RIGHT(D219, LEN(D219) - FIND(" ", D219, FIND(" ", D219) + 1))</f>
        <v>Игнатович</v>
      </c>
    </row>
    <row r="220" spans="2:13" hidden="1" x14ac:dyDescent="0.25">
      <c r="B220" s="5">
        <v>451</v>
      </c>
      <c r="C220" s="4" t="s">
        <v>923</v>
      </c>
      <c r="D220" s="4" t="s">
        <v>922</v>
      </c>
      <c r="E220" s="4" t="s">
        <v>143</v>
      </c>
      <c r="F220" s="50">
        <v>44775</v>
      </c>
      <c r="G220" s="4" t="str">
        <f t="shared" si="32"/>
        <v>+7</v>
      </c>
      <c r="H220" s="4" t="str">
        <f>_xlfn.XLOOKUP(G222, 'коды стран'!$C$4:$C$9, 'коды стран'!$B$4:$B$9, "не найдено", 0)</f>
        <v>Беларусь</v>
      </c>
      <c r="I220" s="67">
        <f t="shared" ca="1" si="33"/>
        <v>34.466666666666669</v>
      </c>
      <c r="J220" s="67">
        <f t="shared" ca="1" si="29"/>
        <v>25.783333333333331</v>
      </c>
      <c r="K220" t="str">
        <f t="shared" si="38"/>
        <v>Лукия</v>
      </c>
      <c r="L220" t="str">
        <f t="shared" si="39"/>
        <v>Ефимовна</v>
      </c>
      <c r="M220" t="e">
        <f t="shared" si="40"/>
        <v>#VALUE!</v>
      </c>
    </row>
    <row r="221" spans="2:13" x14ac:dyDescent="0.25">
      <c r="B221" s="116">
        <v>426</v>
      </c>
      <c r="C221" s="106" t="s">
        <v>839</v>
      </c>
      <c r="D221" s="4" t="s">
        <v>838</v>
      </c>
      <c r="E221" s="4" t="s">
        <v>143</v>
      </c>
      <c r="F221" s="50">
        <v>44817</v>
      </c>
      <c r="G221" s="106" t="str">
        <f t="shared" si="32"/>
        <v>+992</v>
      </c>
      <c r="H221" s="4" t="str">
        <f>_xlfn.XLOOKUP(G223, 'коды стран'!$C$4:$C$9, 'коды стран'!$B$4:$B$9, "не найдено", 0)</f>
        <v>Узбекистан</v>
      </c>
      <c r="I221" s="67">
        <f t="shared" ca="1" si="33"/>
        <v>33.06666666666667</v>
      </c>
      <c r="J221" s="67">
        <f t="shared" ca="1" si="29"/>
        <v>25.083333333333336</v>
      </c>
      <c r="K221" t="str">
        <f t="shared" si="38"/>
        <v>Лыткина</v>
      </c>
      <c r="L221" t="str">
        <f t="shared" si="39"/>
        <v>Вера</v>
      </c>
      <c r="M221" s="75" t="str">
        <f t="shared" ref="M221:M222" si="43">RIGHT(D221, LEN(D221) - FIND(" ", D221, FIND(" ", D221) + 1))</f>
        <v>Ждановна</v>
      </c>
    </row>
    <row r="222" spans="2:13" x14ac:dyDescent="0.25">
      <c r="B222" s="116">
        <v>345</v>
      </c>
      <c r="C222" s="106" t="s">
        <v>269</v>
      </c>
      <c r="D222" s="4" t="s">
        <v>268</v>
      </c>
      <c r="E222" s="4" t="s">
        <v>143</v>
      </c>
      <c r="F222" s="50">
        <v>45115</v>
      </c>
      <c r="G222" s="106" t="str">
        <f t="shared" si="32"/>
        <v>+375</v>
      </c>
      <c r="H222" s="4" t="str">
        <f>_xlfn.XLOOKUP(G224, 'коды стран'!$C$4:$C$9, 'коды стран'!$B$4:$B$9, "не найдено", 0)</f>
        <v>Россия</v>
      </c>
      <c r="I222" s="67">
        <f t="shared" ca="1" si="33"/>
        <v>23.133333333333333</v>
      </c>
      <c r="J222" s="67">
        <f t="shared" ca="1" si="29"/>
        <v>20.116666666666667</v>
      </c>
      <c r="K222" t="str">
        <f t="shared" si="38"/>
        <v>Лыткина</v>
      </c>
      <c r="L222" t="str">
        <f t="shared" si="39"/>
        <v>Ираида</v>
      </c>
      <c r="M222" s="75" t="str">
        <f t="shared" si="43"/>
        <v>Александровна</v>
      </c>
    </row>
    <row r="223" spans="2:13" hidden="1" x14ac:dyDescent="0.25">
      <c r="B223" s="5">
        <v>357</v>
      </c>
      <c r="C223" s="4" t="s">
        <v>457</v>
      </c>
      <c r="D223" s="4" t="s">
        <v>456</v>
      </c>
      <c r="E223" s="4" t="s">
        <v>143</v>
      </c>
      <c r="F223" s="50">
        <v>45015</v>
      </c>
      <c r="G223" s="4" t="str">
        <f t="shared" si="32"/>
        <v>+998</v>
      </c>
      <c r="H223" s="4" t="str">
        <f>_xlfn.XLOOKUP(G225, 'коды стран'!$C$4:$C$9, 'коды стран'!$B$4:$B$9, "не найдено", 0)</f>
        <v>Беларусь</v>
      </c>
      <c r="I223" s="67">
        <f t="shared" ca="1" si="33"/>
        <v>26.466666666666665</v>
      </c>
      <c r="J223" s="67">
        <f t="shared" ca="1" si="29"/>
        <v>21.783333333333331</v>
      </c>
      <c r="K223" t="str">
        <f t="shared" si="38"/>
        <v>Любим</v>
      </c>
      <c r="L223" t="str">
        <f t="shared" si="39"/>
        <v>Зиновьевич</v>
      </c>
      <c r="M223" t="e">
        <f t="shared" si="40"/>
        <v>#VALUE!</v>
      </c>
    </row>
    <row r="224" spans="2:13" hidden="1" x14ac:dyDescent="0.25">
      <c r="B224" s="5">
        <v>59</v>
      </c>
      <c r="C224" s="4" t="s">
        <v>655</v>
      </c>
      <c r="D224" s="4" t="s">
        <v>654</v>
      </c>
      <c r="E224" s="4" t="s">
        <v>143</v>
      </c>
      <c r="F224" s="50">
        <v>44911</v>
      </c>
      <c r="G224" s="4" t="str">
        <f t="shared" si="32"/>
        <v>+7</v>
      </c>
      <c r="H224" s="4" t="str">
        <f>_xlfn.XLOOKUP(G226, 'коды стран'!$C$4:$C$9, 'коды стран'!$B$4:$B$9, "не найдено", 0)</f>
        <v>Украина</v>
      </c>
      <c r="I224" s="67">
        <f t="shared" ca="1" si="33"/>
        <v>29.933333333333334</v>
      </c>
      <c r="J224" s="67">
        <f t="shared" ca="1" si="29"/>
        <v>23.516666666666669</v>
      </c>
      <c r="K224" t="str">
        <f t="shared" si="38"/>
        <v>Любовь</v>
      </c>
      <c r="L224" t="str">
        <f t="shared" si="39"/>
        <v>Альбертовна</v>
      </c>
      <c r="M224" t="e">
        <f t="shared" si="40"/>
        <v>#VALUE!</v>
      </c>
    </row>
    <row r="225" spans="2:13" hidden="1" x14ac:dyDescent="0.25">
      <c r="B225" s="5">
        <v>418</v>
      </c>
      <c r="C225" s="4" t="s">
        <v>253</v>
      </c>
      <c r="D225" s="4" t="s">
        <v>252</v>
      </c>
      <c r="E225" s="4" t="s">
        <v>143</v>
      </c>
      <c r="F225" s="50">
        <v>45123</v>
      </c>
      <c r="G225" s="4" t="str">
        <f t="shared" si="32"/>
        <v>+375</v>
      </c>
      <c r="H225" s="4" t="str">
        <f>_xlfn.XLOOKUP(G227, 'коды стран'!$C$4:$C$9, 'коды стран'!$B$4:$B$9, "не найдено", 0)</f>
        <v>Беларусь</v>
      </c>
      <c r="I225" s="67">
        <f t="shared" ca="1" si="33"/>
        <v>22.866666666666667</v>
      </c>
      <c r="J225" s="67">
        <f t="shared" ca="1" si="29"/>
        <v>19.983333333333334</v>
      </c>
      <c r="K225" t="str">
        <f t="shared" si="38"/>
        <v>Любовь</v>
      </c>
      <c r="L225" t="str">
        <f t="shared" si="39"/>
        <v>Богдановна</v>
      </c>
      <c r="M225" t="e">
        <f t="shared" si="40"/>
        <v>#VALUE!</v>
      </c>
    </row>
    <row r="226" spans="2:13" hidden="1" x14ac:dyDescent="0.25">
      <c r="B226" s="5">
        <v>350</v>
      </c>
      <c r="C226" s="4" t="s">
        <v>957</v>
      </c>
      <c r="D226" s="4" t="s">
        <v>956</v>
      </c>
      <c r="E226" s="4" t="s">
        <v>140</v>
      </c>
      <c r="F226" s="50">
        <v>44755</v>
      </c>
      <c r="G226" s="4" t="str">
        <f t="shared" si="32"/>
        <v>+380</v>
      </c>
      <c r="H226" s="4" t="str">
        <f>_xlfn.XLOOKUP(G228, 'коды стран'!$C$4:$C$9, 'коды стран'!$B$4:$B$9, "не найдено", 0)</f>
        <v>Россия</v>
      </c>
      <c r="I226" s="67">
        <f t="shared" ca="1" si="33"/>
        <v>35.133333333333333</v>
      </c>
      <c r="J226" s="67">
        <f t="shared" ca="1" si="29"/>
        <v>26.116666666666667</v>
      </c>
      <c r="K226" t="str">
        <f t="shared" si="38"/>
        <v>Любовь</v>
      </c>
      <c r="L226" t="str">
        <f t="shared" si="39"/>
        <v>Георгиевна</v>
      </c>
      <c r="M226" t="e">
        <f t="shared" si="40"/>
        <v>#VALUE!</v>
      </c>
    </row>
    <row r="227" spans="2:13" hidden="1" x14ac:dyDescent="0.25">
      <c r="B227" s="5">
        <v>254</v>
      </c>
      <c r="C227" s="4" t="s">
        <v>439</v>
      </c>
      <c r="D227" s="4" t="s">
        <v>438</v>
      </c>
      <c r="E227" s="4" t="s">
        <v>143</v>
      </c>
      <c r="F227" s="50">
        <v>45024</v>
      </c>
      <c r="G227" s="4" t="str">
        <f t="shared" si="32"/>
        <v>+375</v>
      </c>
      <c r="H227" s="4" t="str">
        <f>_xlfn.XLOOKUP(G229, 'коды стран'!$C$4:$C$9, 'коды стран'!$B$4:$B$9, "не найдено", 0)</f>
        <v>Россия</v>
      </c>
      <c r="I227" s="67">
        <f t="shared" ca="1" si="33"/>
        <v>26.166666666666668</v>
      </c>
      <c r="J227" s="67">
        <f t="shared" ca="1" si="29"/>
        <v>21.633333333333329</v>
      </c>
      <c r="K227" t="str">
        <f t="shared" si="38"/>
        <v>Любовь</v>
      </c>
      <c r="L227" t="str">
        <f t="shared" si="39"/>
        <v>Павловна</v>
      </c>
      <c r="M227" t="e">
        <f t="shared" si="40"/>
        <v>#VALUE!</v>
      </c>
    </row>
    <row r="228" spans="2:13" hidden="1" x14ac:dyDescent="0.25">
      <c r="B228" s="5">
        <v>74</v>
      </c>
      <c r="C228" s="4" t="s">
        <v>675</v>
      </c>
      <c r="D228" s="4" t="s">
        <v>674</v>
      </c>
      <c r="E228" s="4" t="s">
        <v>140</v>
      </c>
      <c r="F228" s="50">
        <v>44901</v>
      </c>
      <c r="G228" s="4" t="str">
        <f t="shared" si="32"/>
        <v>+7</v>
      </c>
      <c r="H228" s="4" t="str">
        <f>_xlfn.XLOOKUP(G230, 'коды стран'!$C$4:$C$9, 'коды стран'!$B$4:$B$9, "не найдено", 0)</f>
        <v>Россия</v>
      </c>
      <c r="I228" s="67">
        <f t="shared" ca="1" si="33"/>
        <v>30.266666666666666</v>
      </c>
      <c r="J228" s="67">
        <f t="shared" ca="1" si="29"/>
        <v>23.683333333333334</v>
      </c>
      <c r="K228" t="str">
        <f t="shared" si="38"/>
        <v>Любовь</v>
      </c>
      <c r="L228" t="str">
        <f t="shared" si="39"/>
        <v>Романовна</v>
      </c>
      <c r="M228" t="e">
        <f t="shared" si="40"/>
        <v>#VALUE!</v>
      </c>
    </row>
    <row r="229" spans="2:13" hidden="1" x14ac:dyDescent="0.25">
      <c r="B229" s="5">
        <v>277</v>
      </c>
      <c r="C229" s="4" t="s">
        <v>517</v>
      </c>
      <c r="D229" s="4" t="s">
        <v>516</v>
      </c>
      <c r="E229" s="4" t="s">
        <v>143</v>
      </c>
      <c r="F229" s="50">
        <v>44984</v>
      </c>
      <c r="G229" s="4" t="str">
        <f t="shared" si="32"/>
        <v>+7</v>
      </c>
      <c r="H229" s="4" t="str">
        <f>_xlfn.XLOOKUP(G231, 'коды стран'!$C$4:$C$9, 'коды стран'!$B$4:$B$9, "не найдено", 0)</f>
        <v>Беларусь</v>
      </c>
      <c r="I229" s="67">
        <f t="shared" ca="1" si="33"/>
        <v>27.5</v>
      </c>
      <c r="J229" s="67">
        <f t="shared" ca="1" si="29"/>
        <v>22.299999999999997</v>
      </c>
      <c r="K229" t="str">
        <f t="shared" si="38"/>
        <v>Любомир</v>
      </c>
      <c r="L229" t="str">
        <f t="shared" si="39"/>
        <v>Архипович</v>
      </c>
      <c r="M229" t="e">
        <f t="shared" si="40"/>
        <v>#VALUE!</v>
      </c>
    </row>
    <row r="230" spans="2:13" hidden="1" x14ac:dyDescent="0.25">
      <c r="B230" s="5">
        <v>309</v>
      </c>
      <c r="C230" s="4" t="s">
        <v>415</v>
      </c>
      <c r="D230" s="4" t="s">
        <v>414</v>
      </c>
      <c r="E230" s="4" t="s">
        <v>140</v>
      </c>
      <c r="F230" s="50">
        <v>45036</v>
      </c>
      <c r="G230" s="4" t="str">
        <f t="shared" si="32"/>
        <v>+7</v>
      </c>
      <c r="H230" s="4" t="str">
        <f>_xlfn.XLOOKUP(G232, 'коды стран'!$C$4:$C$9, 'коды стран'!$B$4:$B$9, "не найдено", 0)</f>
        <v>Таджикистан</v>
      </c>
      <c r="I230" s="67">
        <f t="shared" ca="1" si="33"/>
        <v>25.766666666666666</v>
      </c>
      <c r="J230" s="67">
        <f t="shared" ca="1" si="29"/>
        <v>21.433333333333326</v>
      </c>
      <c r="K230" t="str">
        <f t="shared" si="38"/>
        <v>Любомир</v>
      </c>
      <c r="L230" t="str">
        <f t="shared" si="39"/>
        <v>Валерианович</v>
      </c>
      <c r="M230" t="e">
        <f t="shared" si="40"/>
        <v>#VALUE!</v>
      </c>
    </row>
    <row r="231" spans="2:13" hidden="1" x14ac:dyDescent="0.25">
      <c r="B231" s="5">
        <v>264</v>
      </c>
      <c r="C231" s="4" t="s">
        <v>217</v>
      </c>
      <c r="D231" s="4" t="s">
        <v>216</v>
      </c>
      <c r="E231" s="4" t="s">
        <v>140</v>
      </c>
      <c r="F231" s="50">
        <v>45143</v>
      </c>
      <c r="G231" s="4" t="str">
        <f t="shared" si="32"/>
        <v>+375</v>
      </c>
      <c r="H231" s="4" t="str">
        <f>_xlfn.XLOOKUP(G233, 'коды стран'!$C$4:$C$9, 'коды стран'!$B$4:$B$9, "не найдено", 0)</f>
        <v>Таджикистан</v>
      </c>
      <c r="I231" s="67">
        <f t="shared" ca="1" si="33"/>
        <v>22.2</v>
      </c>
      <c r="J231" s="67">
        <f t="shared" ref="J231:J294" ca="1" si="44">AVERAGE(J231:J664)</f>
        <v>19.650000000000002</v>
      </c>
      <c r="K231" t="str">
        <f t="shared" si="38"/>
        <v>Любомир</v>
      </c>
      <c r="L231" t="str">
        <f t="shared" si="39"/>
        <v>Ермолаевич</v>
      </c>
      <c r="M231" t="e">
        <f t="shared" si="40"/>
        <v>#VALUE!</v>
      </c>
    </row>
    <row r="232" spans="2:13" hidden="1" x14ac:dyDescent="0.25">
      <c r="B232" s="5">
        <v>430</v>
      </c>
      <c r="C232" s="4" t="s">
        <v>173</v>
      </c>
      <c r="D232" s="4" t="s">
        <v>172</v>
      </c>
      <c r="E232" s="4" t="s">
        <v>140</v>
      </c>
      <c r="F232" s="50">
        <v>45165</v>
      </c>
      <c r="G232" s="4" t="str">
        <f t="shared" si="32"/>
        <v>+992</v>
      </c>
      <c r="H232" s="4" t="str">
        <f>_xlfn.XLOOKUP(G234, 'коды стран'!$C$4:$C$9, 'коды стран'!$B$4:$B$9, "не найдено", 0)</f>
        <v>Россия</v>
      </c>
      <c r="I232" s="67">
        <f t="shared" ca="1" si="33"/>
        <v>21.466666666666665</v>
      </c>
      <c r="J232" s="67">
        <f t="shared" ca="1" si="44"/>
        <v>19.283333333333335</v>
      </c>
      <c r="K232" t="str">
        <f t="shared" si="38"/>
        <v>Любосмысл</v>
      </c>
      <c r="L232" t="str">
        <f t="shared" si="39"/>
        <v>Тихонович</v>
      </c>
      <c r="M232" t="e">
        <f t="shared" si="40"/>
        <v>#VALUE!</v>
      </c>
    </row>
    <row r="233" spans="2:13" hidden="1" x14ac:dyDescent="0.25">
      <c r="B233" s="5">
        <v>433</v>
      </c>
      <c r="C233" s="4" t="s">
        <v>163</v>
      </c>
      <c r="D233" s="4" t="s">
        <v>162</v>
      </c>
      <c r="E233" s="4" t="s">
        <v>143</v>
      </c>
      <c r="F233" s="50">
        <v>45170</v>
      </c>
      <c r="G233" s="4" t="str">
        <f t="shared" si="32"/>
        <v>+992</v>
      </c>
      <c r="H233" s="4" t="str">
        <f>_xlfn.XLOOKUP(G235, 'коды стран'!$C$4:$C$9, 'коды стран'!$B$4:$B$9, "не найдено", 0)</f>
        <v>Беларусь</v>
      </c>
      <c r="I233" s="67">
        <f t="shared" ca="1" si="33"/>
        <v>21.3</v>
      </c>
      <c r="J233" s="67">
        <f t="shared" ca="1" si="44"/>
        <v>19.2</v>
      </c>
      <c r="K233" t="str">
        <f t="shared" si="38"/>
        <v>Людмила</v>
      </c>
      <c r="L233" t="str">
        <f t="shared" si="39"/>
        <v>Борисовна</v>
      </c>
      <c r="M233" t="e">
        <f t="shared" si="40"/>
        <v>#VALUE!</v>
      </c>
    </row>
    <row r="234" spans="2:13" hidden="1" x14ac:dyDescent="0.25">
      <c r="B234" s="5">
        <v>112</v>
      </c>
      <c r="C234" s="4" t="s">
        <v>925</v>
      </c>
      <c r="D234" s="4" t="s">
        <v>924</v>
      </c>
      <c r="E234" s="4" t="s">
        <v>140</v>
      </c>
      <c r="F234" s="50">
        <v>44774</v>
      </c>
      <c r="G234" s="4" t="str">
        <f t="shared" si="32"/>
        <v>+7</v>
      </c>
      <c r="H234" s="4" t="str">
        <f>_xlfn.XLOOKUP(G236, 'коды стран'!$C$4:$C$9, 'коды стран'!$B$4:$B$9, "не найдено", 0)</f>
        <v>Россия</v>
      </c>
      <c r="I234" s="67">
        <f t="shared" ca="1" si="33"/>
        <v>34.5</v>
      </c>
      <c r="J234" s="67">
        <f t="shared" ca="1" si="44"/>
        <v>25.8</v>
      </c>
      <c r="K234" t="str">
        <f t="shared" si="38"/>
        <v>Майя</v>
      </c>
      <c r="L234" t="str">
        <f t="shared" si="39"/>
        <v>Вадимовна</v>
      </c>
      <c r="M234" t="e">
        <f t="shared" si="40"/>
        <v>#VALUE!</v>
      </c>
    </row>
    <row r="235" spans="2:13" hidden="1" x14ac:dyDescent="0.25">
      <c r="B235" s="5">
        <v>122</v>
      </c>
      <c r="C235" s="4" t="s">
        <v>307</v>
      </c>
      <c r="D235" s="4" t="s">
        <v>306</v>
      </c>
      <c r="E235" s="4" t="s">
        <v>140</v>
      </c>
      <c r="F235" s="50">
        <v>45094</v>
      </c>
      <c r="G235" s="4" t="str">
        <f t="shared" si="32"/>
        <v>+375</v>
      </c>
      <c r="H235" s="4" t="str">
        <f>_xlfn.XLOOKUP(G237, 'коды стран'!$C$4:$C$9, 'коды стран'!$B$4:$B$9, "не найдено", 0)</f>
        <v>Россия</v>
      </c>
      <c r="I235" s="67">
        <f t="shared" ca="1" si="33"/>
        <v>23.833333333333332</v>
      </c>
      <c r="J235" s="67">
        <f t="shared" ca="1" si="44"/>
        <v>20.466666666666669</v>
      </c>
      <c r="K235" t="str">
        <f t="shared" si="38"/>
        <v>Максим</v>
      </c>
      <c r="L235" t="str">
        <f t="shared" si="39"/>
        <v>Анатольевич</v>
      </c>
      <c r="M235" t="e">
        <f t="shared" si="40"/>
        <v>#VALUE!</v>
      </c>
    </row>
    <row r="236" spans="2:13" x14ac:dyDescent="0.25">
      <c r="B236" s="116">
        <v>337</v>
      </c>
      <c r="C236" s="106" t="s">
        <v>649</v>
      </c>
      <c r="D236" s="4" t="s">
        <v>648</v>
      </c>
      <c r="E236" s="4" t="s">
        <v>143</v>
      </c>
      <c r="F236" s="50">
        <v>44914</v>
      </c>
      <c r="G236" s="106" t="str">
        <f t="shared" si="32"/>
        <v>+7</v>
      </c>
      <c r="H236" s="4" t="str">
        <f>_xlfn.XLOOKUP(G238, 'коды стран'!$C$4:$C$9, 'коды стран'!$B$4:$B$9, "не найдено", 0)</f>
        <v>Узбекистан</v>
      </c>
      <c r="I236" s="67">
        <f t="shared" ca="1" si="33"/>
        <v>29.833333333333332</v>
      </c>
      <c r="J236" s="67">
        <f t="shared" ca="1" si="44"/>
        <v>23.466666666666669</v>
      </c>
      <c r="K236" t="str">
        <f t="shared" si="38"/>
        <v>Максимова</v>
      </c>
      <c r="L236" t="str">
        <f t="shared" si="39"/>
        <v>Евпраксия</v>
      </c>
      <c r="M236" s="75" t="str">
        <f t="shared" ref="M236:M237" si="45">RIGHT(D236, LEN(D236) - FIND(" ", D236, FIND(" ", D236) + 1))</f>
        <v>Ждановна</v>
      </c>
    </row>
    <row r="237" spans="2:13" x14ac:dyDescent="0.25">
      <c r="B237" s="116">
        <v>13</v>
      </c>
      <c r="C237" s="106" t="s">
        <v>555</v>
      </c>
      <c r="D237" s="4" t="s">
        <v>554</v>
      </c>
      <c r="E237" s="4" t="s">
        <v>140</v>
      </c>
      <c r="F237" s="50">
        <v>44964</v>
      </c>
      <c r="G237" s="106" t="str">
        <f t="shared" si="32"/>
        <v>+7</v>
      </c>
      <c r="H237" s="4" t="str">
        <f>_xlfn.XLOOKUP(G239, 'коды стран'!$C$4:$C$9, 'коды стран'!$B$4:$B$9, "не найдено", 0)</f>
        <v>Таджикистан</v>
      </c>
      <c r="I237" s="67">
        <f t="shared" ca="1" si="33"/>
        <v>28.166666666666668</v>
      </c>
      <c r="J237" s="67">
        <f t="shared" ca="1" si="44"/>
        <v>22.633333333333336</v>
      </c>
      <c r="K237" t="str">
        <f t="shared" si="38"/>
        <v>Максимова</v>
      </c>
      <c r="L237" t="str">
        <f t="shared" si="39"/>
        <v>Елена</v>
      </c>
      <c r="M237" s="75" t="str">
        <f t="shared" si="45"/>
        <v>Валериевна</v>
      </c>
    </row>
    <row r="238" spans="2:13" hidden="1" x14ac:dyDescent="0.25">
      <c r="B238" s="5">
        <v>386</v>
      </c>
      <c r="C238" s="4" t="s">
        <v>745</v>
      </c>
      <c r="D238" s="4" t="s">
        <v>744</v>
      </c>
      <c r="E238" s="4" t="s">
        <v>143</v>
      </c>
      <c r="F238" s="50">
        <v>44865</v>
      </c>
      <c r="G238" s="4" t="str">
        <f t="shared" si="32"/>
        <v>+998</v>
      </c>
      <c r="H238" s="4" t="str">
        <f>_xlfn.XLOOKUP(G240, 'коды стран'!$C$4:$C$9, 'коды стран'!$B$4:$B$9, "не найдено", 0)</f>
        <v>Узбекистан</v>
      </c>
      <c r="I238" s="67">
        <f t="shared" ca="1" si="33"/>
        <v>31.466666666666665</v>
      </c>
      <c r="J238" s="67">
        <f t="shared" ca="1" si="44"/>
        <v>24.283333333333331</v>
      </c>
      <c r="K238" t="str">
        <f t="shared" si="38"/>
        <v>Маргарита</v>
      </c>
      <c r="L238" t="str">
        <f t="shared" si="39"/>
        <v>Ждановна</v>
      </c>
      <c r="M238" t="e">
        <f t="shared" si="40"/>
        <v>#VALUE!</v>
      </c>
    </row>
    <row r="239" spans="2:13" hidden="1" x14ac:dyDescent="0.25">
      <c r="B239" s="5">
        <v>232</v>
      </c>
      <c r="C239" s="4" t="s">
        <v>435</v>
      </c>
      <c r="D239" s="4" t="s">
        <v>434</v>
      </c>
      <c r="E239" s="4" t="s">
        <v>143</v>
      </c>
      <c r="F239" s="50">
        <v>45026</v>
      </c>
      <c r="G239" s="4" t="str">
        <f t="shared" si="32"/>
        <v>+992</v>
      </c>
      <c r="H239" s="4" t="str">
        <f>_xlfn.XLOOKUP(G241, 'коды стран'!$C$4:$C$9, 'коды стран'!$B$4:$B$9, "не найдено", 0)</f>
        <v>Узбекистан</v>
      </c>
      <c r="I239" s="67">
        <f t="shared" ca="1" si="33"/>
        <v>26.1</v>
      </c>
      <c r="J239" s="67">
        <f t="shared" ca="1" si="44"/>
        <v>21.599999999999998</v>
      </c>
      <c r="K239" t="str">
        <f t="shared" si="38"/>
        <v>Мария</v>
      </c>
      <c r="L239" t="str">
        <f t="shared" si="39"/>
        <v>Анатольевна</v>
      </c>
      <c r="M239" t="e">
        <f t="shared" si="40"/>
        <v>#VALUE!</v>
      </c>
    </row>
    <row r="240" spans="2:13" hidden="1" x14ac:dyDescent="0.25">
      <c r="B240" s="5">
        <v>437</v>
      </c>
      <c r="C240" s="4" t="s">
        <v>737</v>
      </c>
      <c r="D240" s="4" t="s">
        <v>736</v>
      </c>
      <c r="E240" s="4" t="s">
        <v>140</v>
      </c>
      <c r="F240" s="50">
        <v>44869</v>
      </c>
      <c r="G240" s="4" t="str">
        <f t="shared" si="32"/>
        <v>+998</v>
      </c>
      <c r="H240" s="4" t="str">
        <f>_xlfn.XLOOKUP(G242, 'коды стран'!$C$4:$C$9, 'коды стран'!$B$4:$B$9, "не найдено", 0)</f>
        <v>Узбекистан</v>
      </c>
      <c r="I240" s="67">
        <f t="shared" ca="1" si="33"/>
        <v>31.333333333333332</v>
      </c>
      <c r="J240" s="67">
        <f t="shared" ca="1" si="44"/>
        <v>24.216666666666672</v>
      </c>
      <c r="K240" t="str">
        <f t="shared" si="38"/>
        <v>Мария</v>
      </c>
      <c r="L240" t="str">
        <f t="shared" si="39"/>
        <v>Кузьминична</v>
      </c>
      <c r="M240" t="e">
        <f t="shared" si="40"/>
        <v>#VALUE!</v>
      </c>
    </row>
    <row r="241" spans="2:13" hidden="1" x14ac:dyDescent="0.25">
      <c r="B241" s="5">
        <v>159</v>
      </c>
      <c r="C241" s="4" t="s">
        <v>671</v>
      </c>
      <c r="D241" s="4" t="s">
        <v>670</v>
      </c>
      <c r="E241" s="4" t="s">
        <v>140</v>
      </c>
      <c r="F241" s="50">
        <v>44903</v>
      </c>
      <c r="G241" s="4" t="str">
        <f t="shared" si="32"/>
        <v>+998</v>
      </c>
      <c r="H241" s="4" t="str">
        <f>_xlfn.XLOOKUP(G243, 'коды стран'!$C$4:$C$9, 'коды стран'!$B$4:$B$9, "не найдено", 0)</f>
        <v>Узбекистан</v>
      </c>
      <c r="I241" s="67">
        <f t="shared" ca="1" si="33"/>
        <v>30.2</v>
      </c>
      <c r="J241" s="67">
        <f t="shared" ca="1" si="44"/>
        <v>23.65</v>
      </c>
      <c r="K241" t="str">
        <f t="shared" si="38"/>
        <v>Марк</v>
      </c>
      <c r="L241" t="str">
        <f t="shared" si="39"/>
        <v>Яковлевич</v>
      </c>
      <c r="M241" t="e">
        <f t="shared" si="40"/>
        <v>#VALUE!</v>
      </c>
    </row>
    <row r="242" spans="2:13" x14ac:dyDescent="0.25">
      <c r="B242" s="116">
        <v>319</v>
      </c>
      <c r="C242" s="106" t="s">
        <v>559</v>
      </c>
      <c r="D242" s="4" t="s">
        <v>558</v>
      </c>
      <c r="E242" s="4" t="s">
        <v>143</v>
      </c>
      <c r="F242" s="50">
        <v>44962</v>
      </c>
      <c r="G242" s="106" t="str">
        <f t="shared" ref="G242:G305" si="46">LEFT(C242,LEN(C242)-13)</f>
        <v>+998</v>
      </c>
      <c r="H242" s="4" t="str">
        <f>_xlfn.XLOOKUP(G244, 'коды стран'!$C$4:$C$9, 'коды стран'!$B$4:$B$9, "не найдено", 0)</f>
        <v>Узбекистан</v>
      </c>
      <c r="I242" s="67">
        <f t="shared" ref="I242:I305" ca="1" si="47">(TODAY()-F242) / 30</f>
        <v>28.233333333333334</v>
      </c>
      <c r="J242" s="67">
        <f t="shared" ca="1" si="44"/>
        <v>22.666666666666668</v>
      </c>
      <c r="K242" t="str">
        <f t="shared" si="38"/>
        <v>Маркова</v>
      </c>
      <c r="L242" t="str">
        <f t="shared" si="39"/>
        <v>Василиса</v>
      </c>
      <c r="M242" s="75" t="str">
        <f t="shared" ref="M242:M243" si="48">RIGHT(D242, LEN(D242) - FIND(" ", D242, FIND(" ", D242) + 1))</f>
        <v>Юрьевна</v>
      </c>
    </row>
    <row r="243" spans="2:13" x14ac:dyDescent="0.25">
      <c r="B243" s="116">
        <v>158</v>
      </c>
      <c r="C243" s="106" t="s">
        <v>403</v>
      </c>
      <c r="D243" s="4" t="s">
        <v>402</v>
      </c>
      <c r="E243" s="4" t="s">
        <v>140</v>
      </c>
      <c r="F243" s="50">
        <v>45043</v>
      </c>
      <c r="G243" s="106" t="str">
        <f t="shared" si="46"/>
        <v>+998</v>
      </c>
      <c r="H243" s="4" t="str">
        <f>_xlfn.XLOOKUP(G245, 'коды стран'!$C$4:$C$9, 'коды стран'!$B$4:$B$9, "не найдено", 0)</f>
        <v>Узбекистан</v>
      </c>
      <c r="I243" s="67">
        <f t="shared" ca="1" si="47"/>
        <v>25.533333333333335</v>
      </c>
      <c r="J243" s="67">
        <f t="shared" ca="1" si="44"/>
        <v>21.316666666666666</v>
      </c>
      <c r="K243" t="str">
        <f t="shared" si="38"/>
        <v>Маркова</v>
      </c>
      <c r="L243" t="str">
        <f t="shared" si="39"/>
        <v>Ксения</v>
      </c>
      <c r="M243" s="75" t="str">
        <f t="shared" si="48"/>
        <v>Максимовна</v>
      </c>
    </row>
    <row r="244" spans="2:13" hidden="1" x14ac:dyDescent="0.25">
      <c r="B244" s="5">
        <v>210</v>
      </c>
      <c r="C244" s="4" t="s">
        <v>355</v>
      </c>
      <c r="D244" s="4" t="s">
        <v>354</v>
      </c>
      <c r="E244" s="4" t="s">
        <v>140</v>
      </c>
      <c r="F244" s="50">
        <v>45068</v>
      </c>
      <c r="G244" s="4" t="str">
        <f t="shared" si="46"/>
        <v>+998</v>
      </c>
      <c r="H244" s="4" t="str">
        <f>_xlfn.XLOOKUP(G246, 'коды стран'!$C$4:$C$9, 'коды стран'!$B$4:$B$9, "не найдено", 0)</f>
        <v>Россия</v>
      </c>
      <c r="I244" s="67">
        <f t="shared" ca="1" si="47"/>
        <v>24.7</v>
      </c>
      <c r="J244" s="67">
        <f t="shared" ca="1" si="44"/>
        <v>20.900000000000002</v>
      </c>
      <c r="K244" t="str">
        <f t="shared" si="38"/>
        <v>Мартын</v>
      </c>
      <c r="L244" t="str">
        <f t="shared" si="39"/>
        <v>Августович</v>
      </c>
      <c r="M244" t="e">
        <f t="shared" si="40"/>
        <v>#VALUE!</v>
      </c>
    </row>
    <row r="245" spans="2:13" x14ac:dyDescent="0.25">
      <c r="B245" s="116">
        <v>331</v>
      </c>
      <c r="C245" s="106" t="s">
        <v>243</v>
      </c>
      <c r="D245" s="4" t="s">
        <v>242</v>
      </c>
      <c r="E245" s="4" t="s">
        <v>140</v>
      </c>
      <c r="F245" s="50">
        <v>45128</v>
      </c>
      <c r="G245" s="106" t="str">
        <f t="shared" si="46"/>
        <v>+998</v>
      </c>
      <c r="H245" s="4" t="str">
        <f>_xlfn.XLOOKUP(G247, 'коды стран'!$C$4:$C$9, 'коды стран'!$B$4:$B$9, "не найдено", 0)</f>
        <v>Узбекистан</v>
      </c>
      <c r="I245" s="67">
        <f t="shared" ca="1" si="47"/>
        <v>22.7</v>
      </c>
      <c r="J245" s="67">
        <f t="shared" ca="1" si="44"/>
        <v>19.900000000000002</v>
      </c>
      <c r="K245" t="str">
        <f t="shared" si="38"/>
        <v>Мартынов</v>
      </c>
      <c r="L245" t="str">
        <f t="shared" si="39"/>
        <v>Фома</v>
      </c>
      <c r="M245" s="75" t="str">
        <f>RIGHT(D245, LEN(D245) - FIND(" ", D245, FIND(" ", D245) + 1))</f>
        <v>Гордеевич</v>
      </c>
    </row>
    <row r="246" spans="2:13" hidden="1" x14ac:dyDescent="0.25">
      <c r="B246" s="5">
        <v>445</v>
      </c>
      <c r="C246" s="4" t="s">
        <v>207</v>
      </c>
      <c r="D246" s="4" t="s">
        <v>206</v>
      </c>
      <c r="E246" s="4" t="s">
        <v>140</v>
      </c>
      <c r="F246" s="50">
        <v>45148</v>
      </c>
      <c r="G246" s="4" t="str">
        <f t="shared" si="46"/>
        <v>+7</v>
      </c>
      <c r="H246" s="4" t="str">
        <f>_xlfn.XLOOKUP(G248, 'коды стран'!$C$4:$C$9, 'коды стран'!$B$4:$B$9, "не найдено", 0)</f>
        <v>Россия</v>
      </c>
      <c r="I246" s="67">
        <f t="shared" ca="1" si="47"/>
        <v>22.033333333333335</v>
      </c>
      <c r="J246" s="67">
        <f t="shared" ca="1" si="44"/>
        <v>19.566666666666666</v>
      </c>
      <c r="K246" t="str">
        <f t="shared" si="38"/>
        <v>Марфа</v>
      </c>
      <c r="L246" t="str">
        <f t="shared" si="39"/>
        <v>Архиповна</v>
      </c>
      <c r="M246" t="e">
        <f t="shared" si="40"/>
        <v>#VALUE!</v>
      </c>
    </row>
    <row r="247" spans="2:13" hidden="1" x14ac:dyDescent="0.25">
      <c r="B247" s="5">
        <v>133</v>
      </c>
      <c r="C247" s="4" t="s">
        <v>333</v>
      </c>
      <c r="D247" s="4" t="s">
        <v>332</v>
      </c>
      <c r="E247" s="4" t="s">
        <v>140</v>
      </c>
      <c r="F247" s="50">
        <v>45081</v>
      </c>
      <c r="G247" s="4" t="str">
        <f t="shared" si="46"/>
        <v>+998</v>
      </c>
      <c r="H247" s="4" t="str">
        <f>_xlfn.XLOOKUP(G249, 'коды стран'!$C$4:$C$9, 'коды стран'!$B$4:$B$9, "не найдено", 0)</f>
        <v>Россия</v>
      </c>
      <c r="I247" s="67">
        <f t="shared" ca="1" si="47"/>
        <v>24.266666666666666</v>
      </c>
      <c r="J247" s="67">
        <f t="shared" ca="1" si="44"/>
        <v>20.683333333333334</v>
      </c>
      <c r="K247" t="str">
        <f t="shared" si="38"/>
        <v>Марфа</v>
      </c>
      <c r="L247" t="str">
        <f t="shared" si="39"/>
        <v>Георгиевна</v>
      </c>
      <c r="M247" t="e">
        <f t="shared" si="40"/>
        <v>#VALUE!</v>
      </c>
    </row>
    <row r="248" spans="2:13" hidden="1" x14ac:dyDescent="0.25">
      <c r="B248" s="5">
        <v>243</v>
      </c>
      <c r="C248" s="4" t="s">
        <v>277</v>
      </c>
      <c r="D248" s="4" t="s">
        <v>276</v>
      </c>
      <c r="E248" s="4" t="s">
        <v>140</v>
      </c>
      <c r="F248" s="50">
        <v>45110</v>
      </c>
      <c r="G248" s="4" t="str">
        <f t="shared" si="46"/>
        <v>+7</v>
      </c>
      <c r="H248" s="4" t="str">
        <f>_xlfn.XLOOKUP(G250, 'коды стран'!$C$4:$C$9, 'коды стран'!$B$4:$B$9, "не найдено", 0)</f>
        <v>Россия</v>
      </c>
      <c r="I248" s="67">
        <f t="shared" ca="1" si="47"/>
        <v>23.3</v>
      </c>
      <c r="J248" s="67">
        <f t="shared" ca="1" si="44"/>
        <v>20.199999999999996</v>
      </c>
      <c r="K248" t="str">
        <f t="shared" si="38"/>
        <v>Марфа</v>
      </c>
      <c r="L248" t="str">
        <f t="shared" si="39"/>
        <v>Эдуардовна</v>
      </c>
      <c r="M248" t="e">
        <f t="shared" si="40"/>
        <v>#VALUE!</v>
      </c>
    </row>
    <row r="249" spans="2:13" x14ac:dyDescent="0.25">
      <c r="B249" s="116">
        <v>143</v>
      </c>
      <c r="C249" s="106" t="s">
        <v>343</v>
      </c>
      <c r="D249" s="4" t="s">
        <v>342</v>
      </c>
      <c r="E249" s="4" t="s">
        <v>140</v>
      </c>
      <c r="F249" s="50">
        <v>45076</v>
      </c>
      <c r="G249" s="106" t="str">
        <f t="shared" si="46"/>
        <v>+7</v>
      </c>
      <c r="H249" s="4" t="str">
        <f>_xlfn.XLOOKUP(G251, 'коды стран'!$C$4:$C$9, 'коды стран'!$B$4:$B$9, "не найдено", 0)</f>
        <v>Беларусь</v>
      </c>
      <c r="I249" s="67">
        <f t="shared" ca="1" si="47"/>
        <v>24.433333333333334</v>
      </c>
      <c r="J249" s="67">
        <f t="shared" ca="1" si="44"/>
        <v>20.766666666666659</v>
      </c>
      <c r="K249" t="str">
        <f t="shared" si="38"/>
        <v>Маслов</v>
      </c>
      <c r="L249" t="str">
        <f t="shared" si="39"/>
        <v>Захар</v>
      </c>
      <c r="M249" s="75" t="str">
        <f t="shared" ref="M249:M253" si="49">RIGHT(D249, LEN(D249) - FIND(" ", D249, FIND(" ", D249) + 1))</f>
        <v>Феофанович</v>
      </c>
    </row>
    <row r="250" spans="2:13" x14ac:dyDescent="0.25">
      <c r="B250" s="116">
        <v>153</v>
      </c>
      <c r="C250" s="106" t="s">
        <v>707</v>
      </c>
      <c r="D250" s="4" t="s">
        <v>706</v>
      </c>
      <c r="E250" s="4" t="s">
        <v>140</v>
      </c>
      <c r="F250" s="50">
        <v>44884</v>
      </c>
      <c r="G250" s="106" t="str">
        <f t="shared" si="46"/>
        <v>+7</v>
      </c>
      <c r="H250" s="4" t="str">
        <f>_xlfn.XLOOKUP(G252, 'коды стран'!$C$4:$C$9, 'коды стран'!$B$4:$B$9, "не найдено", 0)</f>
        <v>Россия</v>
      </c>
      <c r="I250" s="67">
        <f t="shared" ca="1" si="47"/>
        <v>30.833333333333332</v>
      </c>
      <c r="J250" s="67">
        <f t="shared" ca="1" si="44"/>
        <v>23.966666666666672</v>
      </c>
      <c r="K250" t="str">
        <f t="shared" si="38"/>
        <v>Маслов</v>
      </c>
      <c r="L250" t="str">
        <f t="shared" si="39"/>
        <v>Сократ</v>
      </c>
      <c r="M250" s="75" t="str">
        <f t="shared" si="49"/>
        <v>Анатольевич</v>
      </c>
    </row>
    <row r="251" spans="2:13" x14ac:dyDescent="0.25">
      <c r="B251" s="116">
        <v>329</v>
      </c>
      <c r="C251" s="106" t="s">
        <v>645</v>
      </c>
      <c r="D251" s="4" t="s">
        <v>644</v>
      </c>
      <c r="E251" s="4" t="s">
        <v>143</v>
      </c>
      <c r="F251" s="50">
        <v>44916</v>
      </c>
      <c r="G251" s="106" t="str">
        <f t="shared" si="46"/>
        <v>+375</v>
      </c>
      <c r="H251" s="4" t="str">
        <f>_xlfn.XLOOKUP(G253, 'коды стран'!$C$4:$C$9, 'коды стран'!$B$4:$B$9, "не найдено", 0)</f>
        <v>Украина</v>
      </c>
      <c r="I251" s="67">
        <f t="shared" ca="1" si="47"/>
        <v>29.766666666666666</v>
      </c>
      <c r="J251" s="67">
        <f t="shared" ca="1" si="44"/>
        <v>23.43333333333333</v>
      </c>
      <c r="K251" t="str">
        <f t="shared" si="38"/>
        <v>Маслова</v>
      </c>
      <c r="L251" t="str">
        <f t="shared" si="39"/>
        <v>Агафья</v>
      </c>
      <c r="M251" s="75" t="str">
        <f t="shared" si="49"/>
        <v>Юрьевна</v>
      </c>
    </row>
    <row r="252" spans="2:13" x14ac:dyDescent="0.25">
      <c r="B252" s="116">
        <v>444</v>
      </c>
      <c r="C252" s="106" t="s">
        <v>335</v>
      </c>
      <c r="D252" s="4" t="s">
        <v>334</v>
      </c>
      <c r="E252" s="4" t="s">
        <v>143</v>
      </c>
      <c r="F252" s="50">
        <v>45080</v>
      </c>
      <c r="G252" s="106" t="str">
        <f t="shared" si="46"/>
        <v>+7</v>
      </c>
      <c r="H252" s="4" t="str">
        <f>_xlfn.XLOOKUP(G254, 'коды стран'!$C$4:$C$9, 'коды стран'!$B$4:$B$9, "не найдено", 0)</f>
        <v>Украина</v>
      </c>
      <c r="I252" s="67">
        <f t="shared" ca="1" si="47"/>
        <v>24.3</v>
      </c>
      <c r="J252" s="67">
        <f t="shared" ca="1" si="44"/>
        <v>20.700000000000003</v>
      </c>
      <c r="K252" t="str">
        <f t="shared" si="38"/>
        <v>Маслова</v>
      </c>
      <c r="L252" t="str">
        <f t="shared" si="39"/>
        <v>Анастасия</v>
      </c>
      <c r="M252" s="75" t="str">
        <f t="shared" si="49"/>
        <v>Станиславовна</v>
      </c>
    </row>
    <row r="253" spans="2:13" x14ac:dyDescent="0.25">
      <c r="B253" s="116">
        <v>78</v>
      </c>
      <c r="C253" s="106" t="s">
        <v>511</v>
      </c>
      <c r="D253" s="4" t="s">
        <v>510</v>
      </c>
      <c r="E253" s="4" t="s">
        <v>143</v>
      </c>
      <c r="F253" s="50">
        <v>44988</v>
      </c>
      <c r="G253" s="106" t="str">
        <f t="shared" si="46"/>
        <v>+380</v>
      </c>
      <c r="H253" s="4" t="str">
        <f>_xlfn.XLOOKUP(G255, 'коды стран'!$C$4:$C$9, 'коды стран'!$B$4:$B$9, "не найдено", 0)</f>
        <v>Украина</v>
      </c>
      <c r="I253" s="67">
        <f t="shared" ca="1" si="47"/>
        <v>27.366666666666667</v>
      </c>
      <c r="J253" s="67">
        <f t="shared" ca="1" si="44"/>
        <v>22.233333333333334</v>
      </c>
      <c r="K253" t="str">
        <f t="shared" si="38"/>
        <v>Маслова</v>
      </c>
      <c r="L253" t="str">
        <f t="shared" si="39"/>
        <v>Иванна</v>
      </c>
      <c r="M253" s="75" t="str">
        <f t="shared" si="49"/>
        <v>Макаровна</v>
      </c>
    </row>
    <row r="254" spans="2:13" hidden="1" x14ac:dyDescent="0.25">
      <c r="B254" s="5">
        <v>191</v>
      </c>
      <c r="C254" s="4" t="s">
        <v>535</v>
      </c>
      <c r="D254" s="4" t="s">
        <v>534</v>
      </c>
      <c r="E254" s="4" t="s">
        <v>143</v>
      </c>
      <c r="F254" s="50">
        <v>44975</v>
      </c>
      <c r="G254" s="4" t="str">
        <f t="shared" si="46"/>
        <v>+380</v>
      </c>
      <c r="H254" s="4" t="str">
        <f>_xlfn.XLOOKUP(G256, 'коды стран'!$C$4:$C$9, 'коды стран'!$B$4:$B$9, "не найдено", 0)</f>
        <v>Россия</v>
      </c>
      <c r="I254" s="67">
        <f t="shared" ca="1" si="47"/>
        <v>27.8</v>
      </c>
      <c r="J254" s="67">
        <f t="shared" ca="1" si="44"/>
        <v>22.450000000000003</v>
      </c>
      <c r="K254" t="str">
        <f t="shared" si="38"/>
        <v>Матвей</v>
      </c>
      <c r="L254" t="str">
        <f t="shared" si="39"/>
        <v>Адамович</v>
      </c>
      <c r="M254" t="e">
        <f t="shared" si="40"/>
        <v>#VALUE!</v>
      </c>
    </row>
    <row r="255" spans="2:13" x14ac:dyDescent="0.25">
      <c r="B255" s="116">
        <v>71</v>
      </c>
      <c r="C255" s="106" t="s">
        <v>803</v>
      </c>
      <c r="D255" s="4" t="s">
        <v>802</v>
      </c>
      <c r="E255" s="4" t="s">
        <v>143</v>
      </c>
      <c r="F255" s="50">
        <v>44835</v>
      </c>
      <c r="G255" s="106" t="str">
        <f t="shared" si="46"/>
        <v>+380</v>
      </c>
      <c r="H255" s="4" t="str">
        <f>_xlfn.XLOOKUP(G257, 'коды стран'!$C$4:$C$9, 'коды стран'!$B$4:$B$9, "не найдено", 0)</f>
        <v>Узбекистан</v>
      </c>
      <c r="I255" s="67">
        <f t="shared" ca="1" si="47"/>
        <v>32.466666666666669</v>
      </c>
      <c r="J255" s="67">
        <f t="shared" ca="1" si="44"/>
        <v>24.783333333333331</v>
      </c>
      <c r="K255" t="str">
        <f t="shared" si="38"/>
        <v>Медведева</v>
      </c>
      <c r="L255" t="str">
        <f t="shared" si="39"/>
        <v>Алина</v>
      </c>
      <c r="M255" s="75" t="str">
        <f t="shared" ref="M255:M256" si="50">RIGHT(D255, LEN(D255) - FIND(" ", D255, FIND(" ", D255) + 1))</f>
        <v>Алексеевна</v>
      </c>
    </row>
    <row r="256" spans="2:13" x14ac:dyDescent="0.25">
      <c r="B256" s="116">
        <v>248</v>
      </c>
      <c r="C256" s="106" t="s">
        <v>225</v>
      </c>
      <c r="D256" s="4" t="s">
        <v>224</v>
      </c>
      <c r="E256" s="4" t="s">
        <v>140</v>
      </c>
      <c r="F256" s="50">
        <v>45139</v>
      </c>
      <c r="G256" s="106" t="str">
        <f t="shared" si="46"/>
        <v>+7</v>
      </c>
      <c r="H256" s="4" t="str">
        <f>_xlfn.XLOOKUP(G258, 'коды стран'!$C$4:$C$9, 'коды стран'!$B$4:$B$9, "не найдено", 0)</f>
        <v>Украина</v>
      </c>
      <c r="I256" s="67">
        <f t="shared" ca="1" si="47"/>
        <v>22.333333333333332</v>
      </c>
      <c r="J256" s="67">
        <f t="shared" ca="1" si="44"/>
        <v>19.716666666666665</v>
      </c>
      <c r="K256" t="str">
        <f t="shared" si="38"/>
        <v>Меркушева</v>
      </c>
      <c r="L256" t="str">
        <f t="shared" si="39"/>
        <v>Марина</v>
      </c>
      <c r="M256" s="75" t="str">
        <f t="shared" si="50"/>
        <v>Наумовна</v>
      </c>
    </row>
    <row r="257" spans="2:13" hidden="1" x14ac:dyDescent="0.25">
      <c r="B257" s="5">
        <v>495</v>
      </c>
      <c r="C257" s="4" t="s">
        <v>953</v>
      </c>
      <c r="D257" s="4" t="s">
        <v>952</v>
      </c>
      <c r="E257" s="4" t="s">
        <v>143</v>
      </c>
      <c r="F257" s="50">
        <v>44757</v>
      </c>
      <c r="G257" s="4" t="str">
        <f t="shared" si="46"/>
        <v>+998</v>
      </c>
      <c r="H257" s="4" t="str">
        <f>_xlfn.XLOOKUP(G259, 'коды стран'!$C$4:$C$9, 'коды стран'!$B$4:$B$9, "не найдено", 0)</f>
        <v>Россия</v>
      </c>
      <c r="I257" s="67">
        <f t="shared" ca="1" si="47"/>
        <v>35.06666666666667</v>
      </c>
      <c r="J257" s="67">
        <f t="shared" ca="1" si="44"/>
        <v>26.083333333333339</v>
      </c>
      <c r="K257" t="str">
        <f t="shared" si="38"/>
        <v>Мефодий</v>
      </c>
      <c r="L257" t="str">
        <f t="shared" si="39"/>
        <v>Филиппович</v>
      </c>
      <c r="M257" t="e">
        <f t="shared" si="40"/>
        <v>#VALUE!</v>
      </c>
    </row>
    <row r="258" spans="2:13" hidden="1" x14ac:dyDescent="0.25">
      <c r="B258" s="5">
        <v>117</v>
      </c>
      <c r="C258" s="4" t="s">
        <v>529</v>
      </c>
      <c r="D258" s="4" t="s">
        <v>528</v>
      </c>
      <c r="E258" s="4" t="s">
        <v>143</v>
      </c>
      <c r="F258" s="50">
        <v>44978</v>
      </c>
      <c r="G258" s="4" t="str">
        <f t="shared" si="46"/>
        <v>+380</v>
      </c>
      <c r="H258" s="4" t="str">
        <f>_xlfn.XLOOKUP(G260, 'коды стран'!$C$4:$C$9, 'коды стран'!$B$4:$B$9, "не найдено", 0)</f>
        <v>Беларусь</v>
      </c>
      <c r="I258" s="67">
        <f t="shared" ca="1" si="47"/>
        <v>27.7</v>
      </c>
      <c r="J258" s="67">
        <f t="shared" ca="1" si="44"/>
        <v>22.400000000000002</v>
      </c>
      <c r="K258" t="str">
        <f t="shared" si="38"/>
        <v>Мирон</v>
      </c>
      <c r="L258" t="str">
        <f t="shared" si="39"/>
        <v>Давидович</v>
      </c>
      <c r="M258" t="e">
        <f t="shared" si="40"/>
        <v>#VALUE!</v>
      </c>
    </row>
    <row r="259" spans="2:13" x14ac:dyDescent="0.25">
      <c r="B259" s="116">
        <v>436</v>
      </c>
      <c r="C259" s="106" t="s">
        <v>661</v>
      </c>
      <c r="D259" s="4" t="s">
        <v>660</v>
      </c>
      <c r="E259" s="4" t="s">
        <v>140</v>
      </c>
      <c r="F259" s="50">
        <v>44908</v>
      </c>
      <c r="G259" s="106" t="str">
        <f t="shared" si="46"/>
        <v>+7</v>
      </c>
      <c r="H259" s="4" t="str">
        <f>_xlfn.XLOOKUP(G261, 'коды стран'!$C$4:$C$9, 'коды стран'!$B$4:$B$9, "не найдено", 0)</f>
        <v>Россия</v>
      </c>
      <c r="I259" s="67">
        <f t="shared" ca="1" si="47"/>
        <v>30.033333333333335</v>
      </c>
      <c r="J259" s="67">
        <f t="shared" ca="1" si="44"/>
        <v>23.566666666666674</v>
      </c>
      <c r="K259" t="str">
        <f t="shared" si="38"/>
        <v>Миронов</v>
      </c>
      <c r="L259" t="str">
        <f t="shared" si="39"/>
        <v>Аверкий</v>
      </c>
      <c r="M259" s="75" t="str">
        <f t="shared" ref="M259:M262" si="51">RIGHT(D259, LEN(D259) - FIND(" ", D259, FIND(" ", D259) + 1))</f>
        <v>Зиновьевич</v>
      </c>
    </row>
    <row r="260" spans="2:13" x14ac:dyDescent="0.25">
      <c r="B260" s="116">
        <v>360</v>
      </c>
      <c r="C260" s="106" t="s">
        <v>235</v>
      </c>
      <c r="D260" s="4" t="s">
        <v>234</v>
      </c>
      <c r="E260" s="4" t="s">
        <v>140</v>
      </c>
      <c r="F260" s="50">
        <v>45132</v>
      </c>
      <c r="G260" s="106" t="str">
        <f t="shared" si="46"/>
        <v>+375</v>
      </c>
      <c r="H260" s="4" t="str">
        <f>_xlfn.XLOOKUP(G262, 'коды стран'!$C$4:$C$9, 'коды стран'!$B$4:$B$9, "не найдено", 0)</f>
        <v>Россия</v>
      </c>
      <c r="I260" s="67">
        <f t="shared" ca="1" si="47"/>
        <v>22.566666666666666</v>
      </c>
      <c r="J260" s="67">
        <f t="shared" ca="1" si="44"/>
        <v>19.833333333333336</v>
      </c>
      <c r="K260" t="str">
        <f t="shared" ref="K260:K323" si="52">LEFT(D260,FIND(" ",D260)-1)</f>
        <v>Миронов</v>
      </c>
      <c r="L260" t="str">
        <f t="shared" ref="L260:L323" si="53">MID(D260,FIND(" ",D260)+1,FIND(" ",D260,FIND(" ",D260)+1)-FIND(" ",D260)-1)</f>
        <v>Фома</v>
      </c>
      <c r="M260" s="75" t="str">
        <f t="shared" si="51"/>
        <v>Вилорович</v>
      </c>
    </row>
    <row r="261" spans="2:13" x14ac:dyDescent="0.25">
      <c r="B261" s="116">
        <v>491</v>
      </c>
      <c r="C261" s="106" t="s">
        <v>179</v>
      </c>
      <c r="D261" s="4" t="s">
        <v>178</v>
      </c>
      <c r="E261" s="4" t="s">
        <v>143</v>
      </c>
      <c r="F261" s="50">
        <v>45162</v>
      </c>
      <c r="G261" s="106" t="str">
        <f t="shared" si="46"/>
        <v>+7</v>
      </c>
      <c r="H261" s="4" t="str">
        <f>_xlfn.XLOOKUP(G263, 'коды стран'!$C$4:$C$9, 'коды стран'!$B$4:$B$9, "не найдено", 0)</f>
        <v>Россия</v>
      </c>
      <c r="I261" s="67">
        <f t="shared" ca="1" si="47"/>
        <v>21.566666666666666</v>
      </c>
      <c r="J261" s="67">
        <f t="shared" ca="1" si="44"/>
        <v>19.333333333333339</v>
      </c>
      <c r="K261" t="str">
        <f t="shared" si="52"/>
        <v>Михайлова</v>
      </c>
      <c r="L261" t="str">
        <f t="shared" si="53"/>
        <v>Лора</v>
      </c>
      <c r="M261" s="75" t="str">
        <f t="shared" si="51"/>
        <v>Наумовна</v>
      </c>
    </row>
    <row r="262" spans="2:13" x14ac:dyDescent="0.25">
      <c r="B262" s="116">
        <v>214</v>
      </c>
      <c r="C262" s="106" t="s">
        <v>321</v>
      </c>
      <c r="D262" s="4" t="s">
        <v>320</v>
      </c>
      <c r="E262" s="4" t="s">
        <v>143</v>
      </c>
      <c r="F262" s="50">
        <v>45087</v>
      </c>
      <c r="G262" s="106" t="str">
        <f t="shared" si="46"/>
        <v>+7</v>
      </c>
      <c r="H262" s="4" t="str">
        <f>_xlfn.XLOOKUP(G264, 'коды стран'!$C$4:$C$9, 'коды стран'!$B$4:$B$9, "не найдено", 0)</f>
        <v>Украина</v>
      </c>
      <c r="I262" s="67">
        <f t="shared" ca="1" si="47"/>
        <v>24.066666666666666</v>
      </c>
      <c r="J262" s="67">
        <f t="shared" ca="1" si="44"/>
        <v>20.583333333333332</v>
      </c>
      <c r="K262" t="str">
        <f t="shared" si="52"/>
        <v>Михеев</v>
      </c>
      <c r="L262" t="str">
        <f t="shared" si="53"/>
        <v>Андроник</v>
      </c>
      <c r="M262" s="75" t="str">
        <f t="shared" si="51"/>
        <v>Ефимьевич</v>
      </c>
    </row>
    <row r="263" spans="2:13" hidden="1" x14ac:dyDescent="0.25">
      <c r="B263" s="5">
        <v>101</v>
      </c>
      <c r="C263" s="4" t="s">
        <v>421</v>
      </c>
      <c r="D263" s="4" t="s">
        <v>420</v>
      </c>
      <c r="E263" s="4" t="s">
        <v>140</v>
      </c>
      <c r="F263" s="50">
        <v>45033</v>
      </c>
      <c r="G263" s="4" t="str">
        <f t="shared" si="46"/>
        <v>+7</v>
      </c>
      <c r="H263" s="4" t="str">
        <f>_xlfn.XLOOKUP(G265, 'коды стран'!$C$4:$C$9, 'коды стран'!$B$4:$B$9, "не найдено", 0)</f>
        <v>Узбекистан</v>
      </c>
      <c r="I263" s="67">
        <f t="shared" ca="1" si="47"/>
        <v>25.866666666666667</v>
      </c>
      <c r="J263" s="67">
        <f t="shared" ca="1" si="44"/>
        <v>21.483333333333334</v>
      </c>
      <c r="K263" t="str">
        <f t="shared" si="52"/>
        <v>Михей</v>
      </c>
      <c r="L263" t="str">
        <f t="shared" si="53"/>
        <v>Феликсович</v>
      </c>
      <c r="M263" t="e">
        <f t="shared" ref="M263:M323" si="54">RIGHT(D263,9)-1</f>
        <v>#VALUE!</v>
      </c>
    </row>
    <row r="264" spans="2:13" x14ac:dyDescent="0.25">
      <c r="B264" s="116">
        <v>498</v>
      </c>
      <c r="C264" s="106" t="s">
        <v>289</v>
      </c>
      <c r="D264" s="4" t="s">
        <v>288</v>
      </c>
      <c r="E264" s="4" t="s">
        <v>143</v>
      </c>
      <c r="F264" s="50">
        <v>45104</v>
      </c>
      <c r="G264" s="106" t="str">
        <f t="shared" si="46"/>
        <v>+380</v>
      </c>
      <c r="H264" s="4" t="str">
        <f>_xlfn.XLOOKUP(G266, 'коды стран'!$C$4:$C$9, 'коды стран'!$B$4:$B$9, "не найдено", 0)</f>
        <v>Россия</v>
      </c>
      <c r="I264" s="67">
        <f t="shared" ca="1" si="47"/>
        <v>23.5</v>
      </c>
      <c r="J264" s="67">
        <f t="shared" ca="1" si="44"/>
        <v>20.3</v>
      </c>
      <c r="K264" t="str">
        <f t="shared" si="52"/>
        <v>Моисеев</v>
      </c>
      <c r="L264" t="str">
        <f t="shared" si="53"/>
        <v>Евстафий</v>
      </c>
      <c r="M264" s="75" t="str">
        <f t="shared" ref="M264:M268" si="55">RIGHT(D264, LEN(D264) - FIND(" ", D264, FIND(" ", D264) + 1))</f>
        <v>Чеславович</v>
      </c>
    </row>
    <row r="265" spans="2:13" x14ac:dyDescent="0.25">
      <c r="B265" s="116">
        <v>2</v>
      </c>
      <c r="C265" s="106" t="s">
        <v>887</v>
      </c>
      <c r="D265" s="4" t="s">
        <v>886</v>
      </c>
      <c r="E265" s="4" t="s">
        <v>140</v>
      </c>
      <c r="F265" s="50">
        <v>44793</v>
      </c>
      <c r="G265" s="106" t="str">
        <f t="shared" si="46"/>
        <v>+998</v>
      </c>
      <c r="H265" s="4" t="str">
        <f>_xlfn.XLOOKUP(G267, 'коды стран'!$C$4:$C$9, 'коды стран'!$B$4:$B$9, "не найдено", 0)</f>
        <v>Россия</v>
      </c>
      <c r="I265" s="67">
        <f t="shared" ca="1" si="47"/>
        <v>33.866666666666667</v>
      </c>
      <c r="J265" s="67">
        <f t="shared" ca="1" si="44"/>
        <v>25.483333333333331</v>
      </c>
      <c r="K265" t="str">
        <f t="shared" si="52"/>
        <v>Морозова</v>
      </c>
      <c r="L265" t="str">
        <f t="shared" si="53"/>
        <v>Майя</v>
      </c>
      <c r="M265" s="75" t="str">
        <f t="shared" si="55"/>
        <v>Борисовна</v>
      </c>
    </row>
    <row r="266" spans="2:13" x14ac:dyDescent="0.25">
      <c r="B266" s="116">
        <v>23</v>
      </c>
      <c r="C266" s="106" t="s">
        <v>389</v>
      </c>
      <c r="D266" s="4" t="s">
        <v>388</v>
      </c>
      <c r="E266" s="4" t="s">
        <v>140</v>
      </c>
      <c r="F266" s="50">
        <v>45050</v>
      </c>
      <c r="G266" s="106" t="str">
        <f t="shared" si="46"/>
        <v>+7</v>
      </c>
      <c r="H266" s="4" t="str">
        <f>_xlfn.XLOOKUP(G268, 'коды стран'!$C$4:$C$9, 'коды стран'!$B$4:$B$9, "не найдено", 0)</f>
        <v>Россия</v>
      </c>
      <c r="I266" s="67">
        <f t="shared" ca="1" si="47"/>
        <v>25.3</v>
      </c>
      <c r="J266" s="67">
        <f t="shared" ca="1" si="44"/>
        <v>21.199999999999992</v>
      </c>
      <c r="K266" t="str">
        <f t="shared" si="52"/>
        <v>Морозова</v>
      </c>
      <c r="L266" t="str">
        <f t="shared" si="53"/>
        <v>Феврония</v>
      </c>
      <c r="M266" s="75" t="str">
        <f t="shared" si="55"/>
        <v>Николаевна</v>
      </c>
    </row>
    <row r="267" spans="2:13" x14ac:dyDescent="0.25">
      <c r="B267" s="116">
        <v>456</v>
      </c>
      <c r="C267" s="106" t="s">
        <v>585</v>
      </c>
      <c r="D267" s="4" t="s">
        <v>584</v>
      </c>
      <c r="E267" s="4" t="s">
        <v>143</v>
      </c>
      <c r="F267" s="50">
        <v>44947</v>
      </c>
      <c r="G267" s="106" t="str">
        <f t="shared" si="46"/>
        <v>+7</v>
      </c>
      <c r="H267" s="4" t="str">
        <f>_xlfn.XLOOKUP(G269, 'коды стран'!$C$4:$C$9, 'коды стран'!$B$4:$B$9, "не найдено", 0)</f>
        <v>Россия</v>
      </c>
      <c r="I267" s="67">
        <f t="shared" ca="1" si="47"/>
        <v>28.733333333333334</v>
      </c>
      <c r="J267" s="67">
        <f t="shared" ca="1" si="44"/>
        <v>22.916666666666671</v>
      </c>
      <c r="K267" t="str">
        <f t="shared" si="52"/>
        <v>Муравьева</v>
      </c>
      <c r="L267" t="str">
        <f t="shared" si="53"/>
        <v>Алла</v>
      </c>
      <c r="M267" s="75" t="str">
        <f t="shared" si="55"/>
        <v>Петровна</v>
      </c>
    </row>
    <row r="268" spans="2:13" x14ac:dyDescent="0.25">
      <c r="B268" s="116">
        <v>431</v>
      </c>
      <c r="C268" s="106" t="s">
        <v>613</v>
      </c>
      <c r="D268" s="4" t="s">
        <v>612</v>
      </c>
      <c r="E268" s="4" t="s">
        <v>140</v>
      </c>
      <c r="F268" s="50">
        <v>44932</v>
      </c>
      <c r="G268" s="106" t="str">
        <f t="shared" si="46"/>
        <v>+7</v>
      </c>
      <c r="H268" s="4" t="str">
        <f>_xlfn.XLOOKUP(G270, 'коды стран'!$C$4:$C$9, 'коды стран'!$B$4:$B$9, "не найдено", 0)</f>
        <v>Россия</v>
      </c>
      <c r="I268" s="67">
        <f t="shared" ca="1" si="47"/>
        <v>29.233333333333334</v>
      </c>
      <c r="J268" s="67">
        <f t="shared" ca="1" si="44"/>
        <v>23.166666666666671</v>
      </c>
      <c r="K268" t="str">
        <f t="shared" si="52"/>
        <v>Мясников</v>
      </c>
      <c r="L268" t="str">
        <f t="shared" si="53"/>
        <v>Зосима</v>
      </c>
      <c r="M268" s="75" t="str">
        <f t="shared" si="55"/>
        <v>Якубович</v>
      </c>
    </row>
    <row r="269" spans="2:13" hidden="1" x14ac:dyDescent="0.25">
      <c r="B269" s="5">
        <v>459</v>
      </c>
      <c r="C269" s="4" t="s">
        <v>783</v>
      </c>
      <c r="D269" s="4" t="s">
        <v>782</v>
      </c>
      <c r="E269" s="4" t="s">
        <v>143</v>
      </c>
      <c r="F269" s="50">
        <v>44845</v>
      </c>
      <c r="G269" s="4" t="str">
        <f t="shared" si="46"/>
        <v>+7</v>
      </c>
      <c r="H269" s="4" t="str">
        <f>_xlfn.XLOOKUP(G271, 'коды стран'!$C$4:$C$9, 'коды стран'!$B$4:$B$9, "не найдено", 0)</f>
        <v>Россия</v>
      </c>
      <c r="I269" s="67">
        <f t="shared" ca="1" si="47"/>
        <v>32.133333333333333</v>
      </c>
      <c r="J269" s="67">
        <f t="shared" ca="1" si="44"/>
        <v>24.616666666666667</v>
      </c>
      <c r="K269" t="str">
        <f t="shared" si="52"/>
        <v>Назар</v>
      </c>
      <c r="L269" t="str">
        <f t="shared" si="53"/>
        <v>Августович</v>
      </c>
      <c r="M269" t="e">
        <f t="shared" si="54"/>
        <v>#VALUE!</v>
      </c>
    </row>
    <row r="270" spans="2:13" x14ac:dyDescent="0.25">
      <c r="B270" s="116">
        <v>205</v>
      </c>
      <c r="C270" s="106" t="s">
        <v>459</v>
      </c>
      <c r="D270" s="4" t="s">
        <v>458</v>
      </c>
      <c r="E270" s="4" t="s">
        <v>143</v>
      </c>
      <c r="F270" s="50">
        <v>45014</v>
      </c>
      <c r="G270" s="106" t="str">
        <f t="shared" si="46"/>
        <v>+7</v>
      </c>
      <c r="H270" s="4" t="str">
        <f>_xlfn.XLOOKUP(G272, 'коды стран'!$C$4:$C$9, 'коды стран'!$B$4:$B$9, "не найдено", 0)</f>
        <v>Узбекистан</v>
      </c>
      <c r="I270" s="67">
        <f t="shared" ca="1" si="47"/>
        <v>26.5</v>
      </c>
      <c r="J270" s="67">
        <f t="shared" ca="1" si="44"/>
        <v>21.8</v>
      </c>
      <c r="K270" t="str">
        <f t="shared" si="52"/>
        <v>Назаров</v>
      </c>
      <c r="L270" t="str">
        <f t="shared" si="53"/>
        <v>Пантелеймон</v>
      </c>
      <c r="M270" s="75" t="str">
        <f t="shared" ref="M270:M271" si="56">RIGHT(D270, LEN(D270) - FIND(" ", D270, FIND(" ", D270) + 1))</f>
        <v>Трофимович</v>
      </c>
    </row>
    <row r="271" spans="2:13" x14ac:dyDescent="0.25">
      <c r="B271" s="116">
        <v>355</v>
      </c>
      <c r="C271" s="106" t="s">
        <v>519</v>
      </c>
      <c r="D271" s="4" t="s">
        <v>518</v>
      </c>
      <c r="E271" s="4" t="s">
        <v>140</v>
      </c>
      <c r="F271" s="50">
        <v>44983</v>
      </c>
      <c r="G271" s="106" t="str">
        <f t="shared" si="46"/>
        <v>+7</v>
      </c>
      <c r="H271" s="4" t="str">
        <f>_xlfn.XLOOKUP(G273, 'коды стран'!$C$4:$C$9, 'коды стран'!$B$4:$B$9, "не найдено", 0)</f>
        <v>Украина</v>
      </c>
      <c r="I271" s="67">
        <f t="shared" ca="1" si="47"/>
        <v>27.533333333333335</v>
      </c>
      <c r="J271" s="67">
        <f t="shared" ca="1" si="44"/>
        <v>22.316666666666666</v>
      </c>
      <c r="K271" t="str">
        <f t="shared" si="52"/>
        <v>Назарова</v>
      </c>
      <c r="L271" t="str">
        <f t="shared" si="53"/>
        <v>Ия</v>
      </c>
      <c r="M271" s="75" t="str">
        <f t="shared" si="56"/>
        <v>Ивановна</v>
      </c>
    </row>
    <row r="272" spans="2:13" hidden="1" x14ac:dyDescent="0.25">
      <c r="B272" s="5">
        <v>279</v>
      </c>
      <c r="C272" s="4" t="s">
        <v>339</v>
      </c>
      <c r="D272" s="4" t="s">
        <v>338</v>
      </c>
      <c r="E272" s="4" t="s">
        <v>143</v>
      </c>
      <c r="F272" s="50">
        <v>45078</v>
      </c>
      <c r="G272" s="4" t="str">
        <f t="shared" si="46"/>
        <v>+998</v>
      </c>
      <c r="H272" s="4" t="str">
        <f>_xlfn.XLOOKUP(G274, 'коды стран'!$C$4:$C$9, 'коды стран'!$B$4:$B$9, "не найдено", 0)</f>
        <v>Россия</v>
      </c>
      <c r="I272" s="67">
        <f t="shared" ca="1" si="47"/>
        <v>24.366666666666667</v>
      </c>
      <c r="J272" s="67">
        <f t="shared" ca="1" si="44"/>
        <v>20.733333333333327</v>
      </c>
      <c r="K272" t="str">
        <f t="shared" si="52"/>
        <v>Наталья</v>
      </c>
      <c r="L272" t="str">
        <f t="shared" si="53"/>
        <v>Геннадьевна</v>
      </c>
      <c r="M272" t="e">
        <f t="shared" si="54"/>
        <v>#VALUE!</v>
      </c>
    </row>
    <row r="273" spans="2:13" x14ac:dyDescent="0.25">
      <c r="B273" s="116">
        <v>297</v>
      </c>
      <c r="C273" s="106" t="s">
        <v>539</v>
      </c>
      <c r="D273" s="4" t="s">
        <v>538</v>
      </c>
      <c r="E273" s="4" t="s">
        <v>140</v>
      </c>
      <c r="F273" s="50">
        <v>44973</v>
      </c>
      <c r="G273" s="106" t="str">
        <f t="shared" si="46"/>
        <v>+380</v>
      </c>
      <c r="H273" s="4" t="str">
        <f>_xlfn.XLOOKUP(G275, 'коды стран'!$C$4:$C$9, 'коды стран'!$B$4:$B$9, "не найдено", 0)</f>
        <v>Россия</v>
      </c>
      <c r="I273" s="67">
        <f t="shared" ca="1" si="47"/>
        <v>27.866666666666667</v>
      </c>
      <c r="J273" s="67">
        <f t="shared" ca="1" si="44"/>
        <v>22.483333333333331</v>
      </c>
      <c r="K273" t="str">
        <f t="shared" si="52"/>
        <v>Нестеров</v>
      </c>
      <c r="L273" t="str">
        <f t="shared" si="53"/>
        <v>Чеслав</v>
      </c>
      <c r="M273" s="75" t="str">
        <f t="shared" ref="M273:M274" si="57">RIGHT(D273, LEN(D273) - FIND(" ", D273, FIND(" ", D273) + 1))</f>
        <v>Аверьянович</v>
      </c>
    </row>
    <row r="274" spans="2:13" x14ac:dyDescent="0.25">
      <c r="B274" s="116">
        <v>352</v>
      </c>
      <c r="C274" s="106" t="s">
        <v>259</v>
      </c>
      <c r="D274" s="4" t="s">
        <v>258</v>
      </c>
      <c r="E274" s="4" t="s">
        <v>140</v>
      </c>
      <c r="F274" s="50">
        <v>45120</v>
      </c>
      <c r="G274" s="106" t="str">
        <f t="shared" si="46"/>
        <v>+7</v>
      </c>
      <c r="H274" s="4" t="str">
        <f>_xlfn.XLOOKUP(G276, 'коды стран'!$C$4:$C$9, 'коды стран'!$B$4:$B$9, "не найдено", 0)</f>
        <v>Беларусь</v>
      </c>
      <c r="I274" s="67">
        <f t="shared" ca="1" si="47"/>
        <v>22.966666666666665</v>
      </c>
      <c r="J274" s="67">
        <f t="shared" ca="1" si="44"/>
        <v>20.033333333333331</v>
      </c>
      <c r="K274" t="str">
        <f t="shared" si="52"/>
        <v>Нестерова</v>
      </c>
      <c r="L274" t="str">
        <f t="shared" si="53"/>
        <v>Таисия</v>
      </c>
      <c r="M274" s="75" t="str">
        <f t="shared" si="57"/>
        <v>Яковлевна</v>
      </c>
    </row>
    <row r="275" spans="2:13" hidden="1" x14ac:dyDescent="0.25">
      <c r="B275" s="5">
        <v>489</v>
      </c>
      <c r="C275" s="4" t="s">
        <v>595</v>
      </c>
      <c r="D275" s="4" t="s">
        <v>594</v>
      </c>
      <c r="E275" s="4" t="s">
        <v>143</v>
      </c>
      <c r="F275" s="50">
        <v>44942</v>
      </c>
      <c r="G275" s="4" t="str">
        <f t="shared" si="46"/>
        <v>+7</v>
      </c>
      <c r="H275" s="4" t="str">
        <f>_xlfn.XLOOKUP(G277, 'коды стран'!$C$4:$C$9, 'коды стран'!$B$4:$B$9, "не найдено", 0)</f>
        <v>Россия</v>
      </c>
      <c r="I275" s="67">
        <f t="shared" ca="1" si="47"/>
        <v>28.9</v>
      </c>
      <c r="J275" s="67">
        <f t="shared" ca="1" si="44"/>
        <v>23.000000000000004</v>
      </c>
      <c r="K275" t="str">
        <f t="shared" si="52"/>
        <v>Никанор</v>
      </c>
      <c r="L275" t="str">
        <f t="shared" si="53"/>
        <v>Феодосьевич</v>
      </c>
      <c r="M275" t="e">
        <f t="shared" si="54"/>
        <v>#VALUE!</v>
      </c>
    </row>
    <row r="276" spans="2:13" hidden="1" x14ac:dyDescent="0.25">
      <c r="B276" s="5">
        <v>21</v>
      </c>
      <c r="C276" s="4" t="s">
        <v>569</v>
      </c>
      <c r="D276" s="4" t="s">
        <v>568</v>
      </c>
      <c r="E276" s="4" t="s">
        <v>143</v>
      </c>
      <c r="F276" s="50">
        <v>44956</v>
      </c>
      <c r="G276" s="4" t="str">
        <f t="shared" si="46"/>
        <v>+375</v>
      </c>
      <c r="H276" s="4" t="str">
        <f>_xlfn.XLOOKUP(G278, 'коды стран'!$C$4:$C$9, 'коды стран'!$B$4:$B$9, "не найдено", 0)</f>
        <v>Россия</v>
      </c>
      <c r="I276" s="67">
        <f t="shared" ca="1" si="47"/>
        <v>28.433333333333334</v>
      </c>
      <c r="J276" s="67">
        <f t="shared" ca="1" si="44"/>
        <v>22.766666666666669</v>
      </c>
      <c r="K276" t="str">
        <f t="shared" si="52"/>
        <v>Никита</v>
      </c>
      <c r="L276" t="str">
        <f t="shared" si="53"/>
        <v>Венедиктович</v>
      </c>
      <c r="M276" t="e">
        <f t="shared" si="54"/>
        <v>#VALUE!</v>
      </c>
    </row>
    <row r="277" spans="2:13" x14ac:dyDescent="0.25">
      <c r="B277" s="116">
        <v>98</v>
      </c>
      <c r="C277" s="106" t="s">
        <v>545</v>
      </c>
      <c r="D277" s="4" t="s">
        <v>544</v>
      </c>
      <c r="E277" s="4" t="s">
        <v>143</v>
      </c>
      <c r="F277" s="50">
        <v>44969</v>
      </c>
      <c r="G277" s="106" t="str">
        <f t="shared" si="46"/>
        <v>+7</v>
      </c>
      <c r="H277" s="4" t="str">
        <f>_xlfn.XLOOKUP(G279, 'коды стран'!$C$4:$C$9, 'коды стран'!$B$4:$B$9, "не найдено", 0)</f>
        <v>Беларусь</v>
      </c>
      <c r="I277" s="67">
        <f t="shared" ca="1" si="47"/>
        <v>28</v>
      </c>
      <c r="J277" s="67">
        <f t="shared" ca="1" si="44"/>
        <v>22.55</v>
      </c>
      <c r="K277" t="str">
        <f t="shared" si="52"/>
        <v>Никита</v>
      </c>
      <c r="L277" t="str">
        <f t="shared" si="53"/>
        <v>Виленович</v>
      </c>
      <c r="M277" s="75" t="str">
        <f t="shared" ref="M277:M280" si="58">RIGHT(D277, LEN(D277) - FIND(" ", D277, FIND(" ", D277) + 1))</f>
        <v>Степанов</v>
      </c>
    </row>
    <row r="278" spans="2:13" x14ac:dyDescent="0.25">
      <c r="B278" s="116">
        <v>119</v>
      </c>
      <c r="C278" s="106" t="s">
        <v>769</v>
      </c>
      <c r="D278" s="4" t="s">
        <v>768</v>
      </c>
      <c r="E278" s="4" t="s">
        <v>140</v>
      </c>
      <c r="F278" s="50">
        <v>44852</v>
      </c>
      <c r="G278" s="106" t="str">
        <f t="shared" si="46"/>
        <v>+7</v>
      </c>
      <c r="H278" s="4" t="str">
        <f>_xlfn.XLOOKUP(G280, 'коды стран'!$C$4:$C$9, 'коды стран'!$B$4:$B$9, "не найдено", 0)</f>
        <v>Россия</v>
      </c>
      <c r="I278" s="67">
        <f t="shared" ca="1" si="47"/>
        <v>31.9</v>
      </c>
      <c r="J278" s="67">
        <f t="shared" ca="1" si="44"/>
        <v>24.5</v>
      </c>
      <c r="K278" t="str">
        <f t="shared" si="52"/>
        <v>Никитин</v>
      </c>
      <c r="L278" t="str">
        <f t="shared" si="53"/>
        <v>Светозар</v>
      </c>
      <c r="M278" s="75" t="str">
        <f t="shared" si="58"/>
        <v>Харлампьевич</v>
      </c>
    </row>
    <row r="279" spans="2:13" x14ac:dyDescent="0.25">
      <c r="B279" s="116">
        <v>466</v>
      </c>
      <c r="C279" s="106" t="s">
        <v>309</v>
      </c>
      <c r="D279" s="4" t="s">
        <v>308</v>
      </c>
      <c r="E279" s="4" t="s">
        <v>143</v>
      </c>
      <c r="F279" s="50">
        <v>45093</v>
      </c>
      <c r="G279" s="106" t="str">
        <f t="shared" si="46"/>
        <v>+375</v>
      </c>
      <c r="H279" s="4" t="str">
        <f>_xlfn.XLOOKUP(G281, 'коды стран'!$C$4:$C$9, 'коды стран'!$B$4:$B$9, "не найдено", 0)</f>
        <v>Узбекистан</v>
      </c>
      <c r="I279" s="67">
        <f t="shared" ca="1" si="47"/>
        <v>23.866666666666667</v>
      </c>
      <c r="J279" s="67">
        <f t="shared" ca="1" si="44"/>
        <v>20.483333333333334</v>
      </c>
      <c r="K279" t="str">
        <f t="shared" si="52"/>
        <v>Никитина</v>
      </c>
      <c r="L279" t="str">
        <f t="shared" si="53"/>
        <v>Лора</v>
      </c>
      <c r="M279" s="75" t="str">
        <f t="shared" si="58"/>
        <v>Георгиевна</v>
      </c>
    </row>
    <row r="280" spans="2:13" x14ac:dyDescent="0.25">
      <c r="B280" s="116">
        <v>453</v>
      </c>
      <c r="C280" s="106" t="s">
        <v>553</v>
      </c>
      <c r="D280" s="4" t="s">
        <v>552</v>
      </c>
      <c r="E280" s="4" t="s">
        <v>143</v>
      </c>
      <c r="F280" s="50">
        <v>44965</v>
      </c>
      <c r="G280" s="106" t="str">
        <f t="shared" si="46"/>
        <v>+7</v>
      </c>
      <c r="H280" s="4" t="str">
        <f>_xlfn.XLOOKUP(G282, 'коды стран'!$C$4:$C$9, 'коды стран'!$B$4:$B$9, "не найдено", 0)</f>
        <v>Беларусь</v>
      </c>
      <c r="I280" s="67">
        <f t="shared" ca="1" si="47"/>
        <v>28.133333333333333</v>
      </c>
      <c r="J280" s="67">
        <f t="shared" ca="1" si="44"/>
        <v>22.616666666666671</v>
      </c>
      <c r="K280" t="str">
        <f t="shared" si="52"/>
        <v>Никифоров</v>
      </c>
      <c r="L280" t="str">
        <f t="shared" si="53"/>
        <v>Богдан</v>
      </c>
      <c r="M280" s="75" t="str">
        <f t="shared" si="58"/>
        <v>Харитонович</v>
      </c>
    </row>
    <row r="281" spans="2:13" hidden="1" x14ac:dyDescent="0.25">
      <c r="B281" s="5">
        <v>368</v>
      </c>
      <c r="C281" s="4" t="s">
        <v>197</v>
      </c>
      <c r="D281" s="4" t="s">
        <v>196</v>
      </c>
      <c r="E281" s="4" t="s">
        <v>143</v>
      </c>
      <c r="F281" s="50">
        <v>45153</v>
      </c>
      <c r="G281" s="4" t="str">
        <f t="shared" si="46"/>
        <v>+998</v>
      </c>
      <c r="H281" s="4" t="str">
        <f>_xlfn.XLOOKUP(G283, 'коды стран'!$C$4:$C$9, 'коды стран'!$B$4:$B$9, "не найдено", 0)</f>
        <v>Россия</v>
      </c>
      <c r="I281" s="67">
        <f t="shared" ca="1" si="47"/>
        <v>21.866666666666667</v>
      </c>
      <c r="J281" s="67">
        <f t="shared" ca="1" si="44"/>
        <v>19.483333333333331</v>
      </c>
      <c r="K281" t="str">
        <f t="shared" si="52"/>
        <v>Никодим</v>
      </c>
      <c r="L281" t="str">
        <f t="shared" si="53"/>
        <v>Арсенович</v>
      </c>
      <c r="M281" t="e">
        <f t="shared" si="54"/>
        <v>#VALUE!</v>
      </c>
    </row>
    <row r="282" spans="2:13" hidden="1" x14ac:dyDescent="0.25">
      <c r="B282" s="5">
        <v>12</v>
      </c>
      <c r="C282" s="4" t="s">
        <v>969</v>
      </c>
      <c r="D282" s="4" t="s">
        <v>968</v>
      </c>
      <c r="E282" s="4" t="s">
        <v>143</v>
      </c>
      <c r="F282" s="50">
        <v>44749</v>
      </c>
      <c r="G282" s="4" t="str">
        <f t="shared" si="46"/>
        <v>+375</v>
      </c>
      <c r="H282" s="4" t="str">
        <f>_xlfn.XLOOKUP(G284, 'коды стран'!$C$4:$C$9, 'коды стран'!$B$4:$B$9, "не найдено", 0)</f>
        <v>Россия</v>
      </c>
      <c r="I282" s="67">
        <f t="shared" ca="1" si="47"/>
        <v>35.333333333333336</v>
      </c>
      <c r="J282" s="67">
        <f t="shared" ca="1" si="44"/>
        <v>26.216666666666669</v>
      </c>
      <c r="K282" t="str">
        <f t="shared" si="52"/>
        <v>Никодим</v>
      </c>
      <c r="L282" t="str">
        <f t="shared" si="53"/>
        <v>Игоревич</v>
      </c>
      <c r="M282" t="e">
        <f t="shared" si="54"/>
        <v>#VALUE!</v>
      </c>
    </row>
    <row r="283" spans="2:13" x14ac:dyDescent="0.25">
      <c r="B283" s="116">
        <v>301</v>
      </c>
      <c r="C283" s="106" t="s">
        <v>799</v>
      </c>
      <c r="D283" s="4" t="s">
        <v>798</v>
      </c>
      <c r="E283" s="4" t="s">
        <v>143</v>
      </c>
      <c r="F283" s="50">
        <v>44837</v>
      </c>
      <c r="G283" s="106" t="str">
        <f t="shared" si="46"/>
        <v>+7</v>
      </c>
      <c r="H283" s="4" t="str">
        <f>_xlfn.XLOOKUP(G285, 'коды стран'!$C$4:$C$9, 'коды стран'!$B$4:$B$9, "не найдено", 0)</f>
        <v>Украина</v>
      </c>
      <c r="I283" s="67">
        <f t="shared" ca="1" si="47"/>
        <v>32.4</v>
      </c>
      <c r="J283" s="67">
        <f t="shared" ca="1" si="44"/>
        <v>24.75</v>
      </c>
      <c r="K283" t="str">
        <f t="shared" si="52"/>
        <v>Николаева</v>
      </c>
      <c r="L283" t="str">
        <f t="shared" si="53"/>
        <v>Зинаида</v>
      </c>
      <c r="M283" s="75" t="str">
        <f>RIGHT(D283, LEN(D283) - FIND(" ", D283, FIND(" ", D283) + 1))</f>
        <v>Ивановна</v>
      </c>
    </row>
    <row r="284" spans="2:13" hidden="1" x14ac:dyDescent="0.25">
      <c r="B284" s="5">
        <v>290</v>
      </c>
      <c r="C284" s="4" t="s">
        <v>557</v>
      </c>
      <c r="D284" s="4" t="s">
        <v>556</v>
      </c>
      <c r="E284" s="4" t="s">
        <v>143</v>
      </c>
      <c r="F284" s="50">
        <v>44963</v>
      </c>
      <c r="G284" s="4" t="str">
        <f t="shared" si="46"/>
        <v>+7</v>
      </c>
      <c r="H284" s="4" t="str">
        <f>_xlfn.XLOOKUP(G286, 'коды стран'!$C$4:$C$9, 'коды стран'!$B$4:$B$9, "не найдено", 0)</f>
        <v>Таджикистан</v>
      </c>
      <c r="I284" s="67">
        <f t="shared" ca="1" si="47"/>
        <v>28.2</v>
      </c>
      <c r="J284" s="67">
        <f t="shared" ca="1" si="44"/>
        <v>22.650000000000002</v>
      </c>
      <c r="K284" t="str">
        <f t="shared" si="52"/>
        <v>Николай</v>
      </c>
      <c r="L284" t="str">
        <f t="shared" si="53"/>
        <v>Гавриилович</v>
      </c>
      <c r="M284" t="e">
        <f t="shared" si="54"/>
        <v>#VALUE!</v>
      </c>
    </row>
    <row r="285" spans="2:13" hidden="1" x14ac:dyDescent="0.25">
      <c r="B285" s="5">
        <v>220</v>
      </c>
      <c r="C285" s="4" t="s">
        <v>359</v>
      </c>
      <c r="D285" s="4" t="s">
        <v>358</v>
      </c>
      <c r="E285" s="4" t="s">
        <v>140</v>
      </c>
      <c r="F285" s="50">
        <v>45066</v>
      </c>
      <c r="G285" s="4" t="str">
        <f t="shared" si="46"/>
        <v>+380</v>
      </c>
      <c r="H285" s="4" t="str">
        <f>_xlfn.XLOOKUP(G287, 'коды стран'!$C$4:$C$9, 'коды стран'!$B$4:$B$9, "не найдено", 0)</f>
        <v>Украина</v>
      </c>
      <c r="I285" s="67">
        <f t="shared" ca="1" si="47"/>
        <v>24.766666666666666</v>
      </c>
      <c r="J285" s="67">
        <f t="shared" ca="1" si="44"/>
        <v>20.93333333333333</v>
      </c>
      <c r="K285" t="str">
        <f t="shared" si="52"/>
        <v>Николай</v>
      </c>
      <c r="L285" t="str">
        <f t="shared" si="53"/>
        <v>Феоктистович</v>
      </c>
      <c r="M285" t="e">
        <f t="shared" si="54"/>
        <v>#VALUE!</v>
      </c>
    </row>
    <row r="286" spans="2:13" x14ac:dyDescent="0.25">
      <c r="B286" s="116">
        <v>216</v>
      </c>
      <c r="C286" s="106" t="s">
        <v>581</v>
      </c>
      <c r="D286" s="4" t="s">
        <v>580</v>
      </c>
      <c r="E286" s="4" t="s">
        <v>140</v>
      </c>
      <c r="F286" s="50">
        <v>44949</v>
      </c>
      <c r="G286" s="106" t="str">
        <f t="shared" si="46"/>
        <v>+992</v>
      </c>
      <c r="H286" s="4" t="str">
        <f>_xlfn.XLOOKUP(G288, 'коды стран'!$C$4:$C$9, 'коды стран'!$B$4:$B$9, "не найдено", 0)</f>
        <v>Беларусь</v>
      </c>
      <c r="I286" s="67">
        <f t="shared" ca="1" si="47"/>
        <v>28.666666666666668</v>
      </c>
      <c r="J286" s="67">
        <f t="shared" ca="1" si="44"/>
        <v>22.883333333333333</v>
      </c>
      <c r="K286" t="str">
        <f t="shared" si="52"/>
        <v>Никонов</v>
      </c>
      <c r="L286" t="str">
        <f t="shared" si="53"/>
        <v>Софон</v>
      </c>
      <c r="M286" s="75" t="str">
        <f>RIGHT(D286, LEN(D286) - FIND(" ", D286, FIND(" ", D286) + 1))</f>
        <v>Авдеевич</v>
      </c>
    </row>
    <row r="287" spans="2:13" hidden="1" x14ac:dyDescent="0.25">
      <c r="B287" s="5">
        <v>138</v>
      </c>
      <c r="C287" s="4" t="s">
        <v>405</v>
      </c>
      <c r="D287" s="4" t="s">
        <v>404</v>
      </c>
      <c r="E287" s="4" t="s">
        <v>143</v>
      </c>
      <c r="F287" s="50">
        <v>45042</v>
      </c>
      <c r="G287" s="4" t="str">
        <f t="shared" si="46"/>
        <v>+380</v>
      </c>
      <c r="H287" s="4" t="str">
        <f>_xlfn.XLOOKUP(G289, 'коды стран'!$C$4:$C$9, 'коды стран'!$B$4:$B$9, "не найдено", 0)</f>
        <v>Таджикистан</v>
      </c>
      <c r="I287" s="67">
        <f t="shared" ca="1" si="47"/>
        <v>25.566666666666666</v>
      </c>
      <c r="J287" s="67">
        <f t="shared" ca="1" si="44"/>
        <v>21.333333333333336</v>
      </c>
      <c r="K287" t="str">
        <f t="shared" si="52"/>
        <v>Нинель</v>
      </c>
      <c r="L287" t="str">
        <f t="shared" si="53"/>
        <v>Кузьминична</v>
      </c>
      <c r="M287" t="e">
        <f t="shared" si="54"/>
        <v>#VALUE!</v>
      </c>
    </row>
    <row r="288" spans="2:13" hidden="1" x14ac:dyDescent="0.25">
      <c r="B288" s="5">
        <v>397</v>
      </c>
      <c r="C288" s="4" t="s">
        <v>935</v>
      </c>
      <c r="D288" s="4" t="s">
        <v>934</v>
      </c>
      <c r="E288" s="4" t="s">
        <v>140</v>
      </c>
      <c r="F288" s="50">
        <v>44768</v>
      </c>
      <c r="G288" s="4" t="str">
        <f t="shared" si="46"/>
        <v>+375</v>
      </c>
      <c r="H288" s="4" t="str">
        <f>_xlfn.XLOOKUP(G290, 'коды стран'!$C$4:$C$9, 'коды стран'!$B$4:$B$9, "не найдено", 0)</f>
        <v>Беларусь</v>
      </c>
      <c r="I288" s="67">
        <f t="shared" ca="1" si="47"/>
        <v>34.700000000000003</v>
      </c>
      <c r="J288" s="67">
        <f t="shared" ca="1" si="44"/>
        <v>25.900000000000002</v>
      </c>
      <c r="K288" t="str">
        <f t="shared" si="52"/>
        <v>Нинель</v>
      </c>
      <c r="L288" t="str">
        <f t="shared" si="53"/>
        <v>Натановна</v>
      </c>
      <c r="M288" t="e">
        <f t="shared" si="54"/>
        <v>#VALUE!</v>
      </c>
    </row>
    <row r="289" spans="2:13" x14ac:dyDescent="0.25">
      <c r="B289" s="116">
        <v>201</v>
      </c>
      <c r="C289" s="106" t="s">
        <v>291</v>
      </c>
      <c r="D289" s="4" t="s">
        <v>290</v>
      </c>
      <c r="E289" s="4" t="s">
        <v>143</v>
      </c>
      <c r="F289" s="50">
        <v>45103</v>
      </c>
      <c r="G289" s="106" t="str">
        <f t="shared" si="46"/>
        <v>+992</v>
      </c>
      <c r="H289" s="4" t="str">
        <f>_xlfn.XLOOKUP(G291, 'коды стран'!$C$4:$C$9, 'коды стран'!$B$4:$B$9, "не найдено", 0)</f>
        <v>Беларусь</v>
      </c>
      <c r="I289" s="67">
        <f t="shared" ca="1" si="47"/>
        <v>23.533333333333335</v>
      </c>
      <c r="J289" s="67">
        <f t="shared" ca="1" si="44"/>
        <v>20.316666666666666</v>
      </c>
      <c r="K289" t="str">
        <f t="shared" si="52"/>
        <v>Новиков</v>
      </c>
      <c r="L289" t="str">
        <f t="shared" si="53"/>
        <v>Ростислав</v>
      </c>
      <c r="M289" s="75" t="str">
        <f t="shared" ref="M289:M296" si="59">RIGHT(D289, LEN(D289) - FIND(" ", D289, FIND(" ", D289) + 1))</f>
        <v>Августович</v>
      </c>
    </row>
    <row r="290" spans="2:13" x14ac:dyDescent="0.25">
      <c r="B290" s="116">
        <v>320</v>
      </c>
      <c r="C290" s="106" t="s">
        <v>299</v>
      </c>
      <c r="D290" s="4" t="s">
        <v>298</v>
      </c>
      <c r="E290" s="4" t="s">
        <v>140</v>
      </c>
      <c r="F290" s="50">
        <v>45098</v>
      </c>
      <c r="G290" s="106" t="str">
        <f t="shared" si="46"/>
        <v>+375</v>
      </c>
      <c r="H290" s="4" t="str">
        <f>_xlfn.XLOOKUP(G292, 'коды стран'!$C$4:$C$9, 'коды стран'!$B$4:$B$9, "не найдено", 0)</f>
        <v>Россия</v>
      </c>
      <c r="I290" s="67">
        <f t="shared" ca="1" si="47"/>
        <v>23.7</v>
      </c>
      <c r="J290" s="67">
        <f t="shared" ca="1" si="44"/>
        <v>20.400000000000002</v>
      </c>
      <c r="K290" t="str">
        <f t="shared" si="52"/>
        <v>Новикова</v>
      </c>
      <c r="L290" t="str">
        <f t="shared" si="53"/>
        <v>Ия</v>
      </c>
      <c r="M290" s="75" t="str">
        <f t="shared" si="59"/>
        <v>Рубеновна</v>
      </c>
    </row>
    <row r="291" spans="2:13" x14ac:dyDescent="0.25">
      <c r="B291" s="116">
        <v>481</v>
      </c>
      <c r="C291" s="106" t="s">
        <v>939</v>
      </c>
      <c r="D291" s="4" t="s">
        <v>938</v>
      </c>
      <c r="E291" s="4" t="s">
        <v>143</v>
      </c>
      <c r="F291" s="50">
        <v>44766</v>
      </c>
      <c r="G291" s="106" t="str">
        <f t="shared" si="46"/>
        <v>+375</v>
      </c>
      <c r="H291" s="4" t="str">
        <f>_xlfn.XLOOKUP(G293, 'коды стран'!$C$4:$C$9, 'коды стран'!$B$4:$B$9, "не найдено", 0)</f>
        <v>Россия</v>
      </c>
      <c r="I291" s="67">
        <f t="shared" ca="1" si="47"/>
        <v>34.766666666666666</v>
      </c>
      <c r="J291" s="67">
        <f t="shared" ca="1" si="44"/>
        <v>25.93333333333333</v>
      </c>
      <c r="K291" t="str">
        <f t="shared" si="52"/>
        <v>Новикова</v>
      </c>
      <c r="L291" t="str">
        <f t="shared" si="53"/>
        <v>Лидия</v>
      </c>
      <c r="M291" s="75" t="str">
        <f t="shared" si="59"/>
        <v>Павловна</v>
      </c>
    </row>
    <row r="292" spans="2:13" x14ac:dyDescent="0.25">
      <c r="B292" s="116">
        <v>116</v>
      </c>
      <c r="C292" s="106" t="s">
        <v>967</v>
      </c>
      <c r="D292" s="4" t="s">
        <v>966</v>
      </c>
      <c r="E292" s="4" t="s">
        <v>140</v>
      </c>
      <c r="F292" s="50">
        <v>44750</v>
      </c>
      <c r="G292" s="106" t="str">
        <f t="shared" si="46"/>
        <v>+7</v>
      </c>
      <c r="H292" s="4" t="str">
        <f>_xlfn.XLOOKUP(G294, 'коды стран'!$C$4:$C$9, 'коды стран'!$B$4:$B$9, "не найдено", 0)</f>
        <v>Узбекистан</v>
      </c>
      <c r="I292" s="67">
        <f t="shared" ca="1" si="47"/>
        <v>35.299999999999997</v>
      </c>
      <c r="J292" s="67">
        <f t="shared" ca="1" si="44"/>
        <v>26.199999999999996</v>
      </c>
      <c r="K292" t="str">
        <f t="shared" si="52"/>
        <v>Носкова</v>
      </c>
      <c r="L292" t="str">
        <f t="shared" si="53"/>
        <v>Вера</v>
      </c>
      <c r="M292" s="75" t="str">
        <f t="shared" si="59"/>
        <v>Федоровна</v>
      </c>
    </row>
    <row r="293" spans="2:13" x14ac:dyDescent="0.25">
      <c r="B293" s="116">
        <v>464</v>
      </c>
      <c r="C293" s="106" t="s">
        <v>725</v>
      </c>
      <c r="D293" s="4" t="s">
        <v>724</v>
      </c>
      <c r="E293" s="4" t="s">
        <v>140</v>
      </c>
      <c r="F293" s="50">
        <v>44875</v>
      </c>
      <c r="G293" s="106" t="str">
        <f t="shared" si="46"/>
        <v>+7</v>
      </c>
      <c r="H293" s="4" t="str">
        <f>_xlfn.XLOOKUP(G295, 'коды стран'!$C$4:$C$9, 'коды стран'!$B$4:$B$9, "не найдено", 0)</f>
        <v>Украина</v>
      </c>
      <c r="I293" s="67">
        <f t="shared" ca="1" si="47"/>
        <v>31.133333333333333</v>
      </c>
      <c r="J293" s="67">
        <f t="shared" ca="1" si="44"/>
        <v>24.116666666666667</v>
      </c>
      <c r="K293" t="str">
        <f t="shared" si="52"/>
        <v>Носкова</v>
      </c>
      <c r="L293" t="str">
        <f t="shared" si="53"/>
        <v>Ольга</v>
      </c>
      <c r="M293" s="75" t="str">
        <f t="shared" si="59"/>
        <v>Ждановна</v>
      </c>
    </row>
    <row r="294" spans="2:13" x14ac:dyDescent="0.25">
      <c r="B294" s="116">
        <v>105</v>
      </c>
      <c r="C294" s="106" t="s">
        <v>231</v>
      </c>
      <c r="D294" s="4" t="s">
        <v>230</v>
      </c>
      <c r="E294" s="4" t="s">
        <v>143</v>
      </c>
      <c r="F294" s="50">
        <v>45136</v>
      </c>
      <c r="G294" s="106" t="str">
        <f t="shared" si="46"/>
        <v>+998</v>
      </c>
      <c r="H294" s="4" t="str">
        <f>_xlfn.XLOOKUP(G296, 'коды стран'!$C$4:$C$9, 'коды стран'!$B$4:$B$9, "не найдено", 0)</f>
        <v>Россия</v>
      </c>
      <c r="I294" s="67">
        <f t="shared" ca="1" si="47"/>
        <v>22.433333333333334</v>
      </c>
      <c r="J294" s="67">
        <f t="shared" ca="1" si="44"/>
        <v>19.766666666666666</v>
      </c>
      <c r="K294" t="str">
        <f t="shared" si="52"/>
        <v>Овчинникова</v>
      </c>
      <c r="L294" t="str">
        <f t="shared" si="53"/>
        <v>Зоя</v>
      </c>
      <c r="M294" s="75" t="str">
        <f t="shared" si="59"/>
        <v>Вячеславовна</v>
      </c>
    </row>
    <row r="295" spans="2:13" x14ac:dyDescent="0.25">
      <c r="B295" s="116">
        <v>299</v>
      </c>
      <c r="C295" s="106" t="s">
        <v>199</v>
      </c>
      <c r="D295" s="4" t="s">
        <v>198</v>
      </c>
      <c r="E295" s="4" t="s">
        <v>140</v>
      </c>
      <c r="F295" s="50">
        <v>45152</v>
      </c>
      <c r="G295" s="106" t="str">
        <f t="shared" si="46"/>
        <v>+380</v>
      </c>
      <c r="H295" s="4" t="str">
        <f>_xlfn.XLOOKUP(G297, 'коды стран'!$C$4:$C$9, 'коды стран'!$B$4:$B$9, "не найдено", 0)</f>
        <v>Узбекистан</v>
      </c>
      <c r="I295" s="67">
        <f t="shared" ca="1" si="47"/>
        <v>21.9</v>
      </c>
      <c r="J295" s="67">
        <f t="shared" ref="J295:J358" ca="1" si="60">AVERAGE(J295:J728)</f>
        <v>19.5</v>
      </c>
      <c r="K295" t="str">
        <f t="shared" si="52"/>
        <v>Одинцов</v>
      </c>
      <c r="L295" t="str">
        <f t="shared" si="53"/>
        <v>Анисим</v>
      </c>
      <c r="M295" s="75" t="str">
        <f t="shared" si="59"/>
        <v>Евсеевич</v>
      </c>
    </row>
    <row r="296" spans="2:13" x14ac:dyDescent="0.25">
      <c r="B296" s="116">
        <v>242</v>
      </c>
      <c r="C296" s="106" t="s">
        <v>273</v>
      </c>
      <c r="D296" s="4" t="s">
        <v>272</v>
      </c>
      <c r="E296" s="4" t="s">
        <v>140</v>
      </c>
      <c r="F296" s="50">
        <v>45112</v>
      </c>
      <c r="G296" s="106" t="str">
        <f t="shared" si="46"/>
        <v>+7</v>
      </c>
      <c r="H296" s="4" t="str">
        <f>_xlfn.XLOOKUP(G298, 'коды стран'!$C$4:$C$9, 'коды стран'!$B$4:$B$9, "не найдено", 0)</f>
        <v>Беларусь</v>
      </c>
      <c r="I296" s="67">
        <f t="shared" ca="1" si="47"/>
        <v>23.233333333333334</v>
      </c>
      <c r="J296" s="67">
        <f t="shared" ca="1" si="60"/>
        <v>20.166666666666668</v>
      </c>
      <c r="K296" t="str">
        <f t="shared" si="52"/>
        <v>Октябрина</v>
      </c>
      <c r="L296" t="str">
        <f t="shared" si="53"/>
        <v>Павловна</v>
      </c>
      <c r="M296" s="75" t="str">
        <f t="shared" si="59"/>
        <v>Зимина</v>
      </c>
    </row>
    <row r="297" spans="2:13" hidden="1" x14ac:dyDescent="0.25">
      <c r="B297" s="5">
        <v>461</v>
      </c>
      <c r="C297" s="4" t="s">
        <v>465</v>
      </c>
      <c r="D297" s="4" t="s">
        <v>464</v>
      </c>
      <c r="E297" s="4" t="s">
        <v>143</v>
      </c>
      <c r="F297" s="50">
        <v>45011</v>
      </c>
      <c r="G297" s="4" t="str">
        <f t="shared" si="46"/>
        <v>+998</v>
      </c>
      <c r="H297" s="4" t="str">
        <f>_xlfn.XLOOKUP(G299, 'коды стран'!$C$4:$C$9, 'коды стран'!$B$4:$B$9, "не найдено", 0)</f>
        <v>Таджикистан</v>
      </c>
      <c r="I297" s="67">
        <f t="shared" ca="1" si="47"/>
        <v>26.6</v>
      </c>
      <c r="J297" s="67">
        <f t="shared" ca="1" si="60"/>
        <v>21.849999999999994</v>
      </c>
      <c r="K297" t="str">
        <f t="shared" si="52"/>
        <v>Олимпиада</v>
      </c>
      <c r="L297" t="str">
        <f t="shared" si="53"/>
        <v>Львовна</v>
      </c>
      <c r="M297" t="e">
        <f t="shared" si="54"/>
        <v>#VALUE!</v>
      </c>
    </row>
    <row r="298" spans="2:13" hidden="1" x14ac:dyDescent="0.25">
      <c r="B298" s="5">
        <v>488</v>
      </c>
      <c r="C298" s="4" t="s">
        <v>171</v>
      </c>
      <c r="D298" s="4" t="s">
        <v>170</v>
      </c>
      <c r="E298" s="4" t="s">
        <v>143</v>
      </c>
      <c r="F298" s="50">
        <v>45166</v>
      </c>
      <c r="G298" s="4" t="str">
        <f t="shared" si="46"/>
        <v>+375</v>
      </c>
      <c r="H298" s="4" t="str">
        <f>_xlfn.XLOOKUP(G300, 'коды стран'!$C$4:$C$9, 'коды стран'!$B$4:$B$9, "не найдено", 0)</f>
        <v>Узбекистан</v>
      </c>
      <c r="I298" s="67">
        <f t="shared" ca="1" si="47"/>
        <v>21.433333333333334</v>
      </c>
      <c r="J298" s="67">
        <f t="shared" ca="1" si="60"/>
        <v>19.266666666666666</v>
      </c>
      <c r="K298" t="str">
        <f t="shared" si="52"/>
        <v>Ольга</v>
      </c>
      <c r="L298" t="str">
        <f t="shared" si="53"/>
        <v>Аскольдовна</v>
      </c>
      <c r="M298" t="e">
        <f t="shared" si="54"/>
        <v>#VALUE!</v>
      </c>
    </row>
    <row r="299" spans="2:13" x14ac:dyDescent="0.25">
      <c r="B299" s="116">
        <v>370</v>
      </c>
      <c r="C299" s="106" t="s">
        <v>369</v>
      </c>
      <c r="D299" s="4" t="s">
        <v>368</v>
      </c>
      <c r="E299" s="4" t="s">
        <v>143</v>
      </c>
      <c r="F299" s="50">
        <v>45061</v>
      </c>
      <c r="G299" s="106" t="str">
        <f t="shared" si="46"/>
        <v>+992</v>
      </c>
      <c r="H299" s="4" t="str">
        <f>_xlfn.XLOOKUP(G301, 'коды стран'!$C$4:$C$9, 'коды стран'!$B$4:$B$9, "не найдено", 0)</f>
        <v>Узбекистан</v>
      </c>
      <c r="I299" s="67">
        <f t="shared" ca="1" si="47"/>
        <v>24.933333333333334</v>
      </c>
      <c r="J299" s="67">
        <f t="shared" ca="1" si="60"/>
        <v>21.016666666666662</v>
      </c>
      <c r="K299" t="str">
        <f t="shared" si="52"/>
        <v>Орехова</v>
      </c>
      <c r="L299" t="str">
        <f t="shared" si="53"/>
        <v>Кира</v>
      </c>
      <c r="M299" s="75" t="str">
        <f>RIGHT(D299, LEN(D299) - FIND(" ", D299, FIND(" ", D299) + 1))</f>
        <v>Натановна</v>
      </c>
    </row>
    <row r="300" spans="2:13" hidden="1" x14ac:dyDescent="0.25">
      <c r="B300" s="5">
        <v>335</v>
      </c>
      <c r="C300" s="4" t="s">
        <v>959</v>
      </c>
      <c r="D300" s="4" t="s">
        <v>958</v>
      </c>
      <c r="E300" s="4" t="s">
        <v>140</v>
      </c>
      <c r="F300" s="50">
        <v>44754</v>
      </c>
      <c r="G300" s="4" t="str">
        <f t="shared" si="46"/>
        <v>+998</v>
      </c>
      <c r="H300" s="4" t="str">
        <f>_xlfn.XLOOKUP(G302, 'коды стран'!$C$4:$C$9, 'коды стран'!$B$4:$B$9, "не найдено", 0)</f>
        <v>Таджикистан</v>
      </c>
      <c r="I300" s="67">
        <f t="shared" ca="1" si="47"/>
        <v>35.166666666666664</v>
      </c>
      <c r="J300" s="67">
        <f t="shared" ca="1" si="60"/>
        <v>26.133333333333333</v>
      </c>
      <c r="K300" t="str">
        <f t="shared" si="52"/>
        <v>Осипов</v>
      </c>
      <c r="L300" t="str">
        <f t="shared" si="53"/>
        <v>Светозар</v>
      </c>
      <c r="M300" t="e">
        <f t="shared" si="54"/>
        <v>#VALUE!</v>
      </c>
    </row>
    <row r="301" spans="2:13" x14ac:dyDescent="0.25">
      <c r="B301" s="116">
        <v>150</v>
      </c>
      <c r="C301" s="106" t="s">
        <v>865</v>
      </c>
      <c r="D301" s="4" t="s">
        <v>864</v>
      </c>
      <c r="E301" s="4" t="s">
        <v>140</v>
      </c>
      <c r="F301" s="50">
        <v>44804</v>
      </c>
      <c r="G301" s="106" t="str">
        <f t="shared" si="46"/>
        <v>+998</v>
      </c>
      <c r="H301" s="4" t="str">
        <f>_xlfn.XLOOKUP(G303, 'коды стран'!$C$4:$C$9, 'коды стран'!$B$4:$B$9, "не найдено", 0)</f>
        <v>Узбекистан</v>
      </c>
      <c r="I301" s="67">
        <f t="shared" ca="1" si="47"/>
        <v>33.5</v>
      </c>
      <c r="J301" s="67">
        <f t="shared" ca="1" si="60"/>
        <v>25.3</v>
      </c>
      <c r="K301" t="str">
        <f t="shared" si="52"/>
        <v>Панова</v>
      </c>
      <c r="L301" t="str">
        <f t="shared" si="53"/>
        <v>Евгения</v>
      </c>
      <c r="M301" s="75" t="str">
        <f>RIGHT(D301, LEN(D301) - FIND(" ", D301, FIND(" ", D301) + 1))</f>
        <v>Викторовна</v>
      </c>
    </row>
    <row r="302" spans="2:13" hidden="1" x14ac:dyDescent="0.25">
      <c r="B302" s="5">
        <v>42</v>
      </c>
      <c r="C302" s="4" t="s">
        <v>847</v>
      </c>
      <c r="D302" s="4" t="s">
        <v>846</v>
      </c>
      <c r="E302" s="4" t="s">
        <v>143</v>
      </c>
      <c r="F302" s="50">
        <v>44813</v>
      </c>
      <c r="G302" s="4" t="str">
        <f t="shared" si="46"/>
        <v>+992</v>
      </c>
      <c r="H302" s="4" t="str">
        <f>_xlfn.XLOOKUP(G304, 'коды стран'!$C$4:$C$9, 'коды стран'!$B$4:$B$9, "не найдено", 0)</f>
        <v>Таджикистан</v>
      </c>
      <c r="I302" s="67">
        <f t="shared" ca="1" si="47"/>
        <v>33.200000000000003</v>
      </c>
      <c r="J302" s="67">
        <f t="shared" ca="1" si="60"/>
        <v>25.150000000000002</v>
      </c>
      <c r="K302" t="str">
        <f t="shared" si="52"/>
        <v>Панфил</v>
      </c>
      <c r="L302" t="str">
        <f t="shared" si="53"/>
        <v>Федотович</v>
      </c>
      <c r="M302" t="e">
        <f t="shared" si="54"/>
        <v>#VALUE!</v>
      </c>
    </row>
    <row r="303" spans="2:13" hidden="1" x14ac:dyDescent="0.25">
      <c r="B303" s="5">
        <v>402</v>
      </c>
      <c r="C303" s="4" t="s">
        <v>391</v>
      </c>
      <c r="D303" s="4" t="s">
        <v>390</v>
      </c>
      <c r="E303" s="4" t="s">
        <v>143</v>
      </c>
      <c r="F303" s="50">
        <v>45049</v>
      </c>
      <c r="G303" s="4" t="str">
        <f t="shared" si="46"/>
        <v>+998</v>
      </c>
      <c r="H303" s="4" t="str">
        <f>_xlfn.XLOOKUP(G305, 'коды стран'!$C$4:$C$9, 'коды стран'!$B$4:$B$9, "не найдено", 0)</f>
        <v>Таджикистан</v>
      </c>
      <c r="I303" s="67">
        <f t="shared" ca="1" si="47"/>
        <v>25.333333333333332</v>
      </c>
      <c r="J303" s="67">
        <f t="shared" ca="1" si="60"/>
        <v>21.216666666666658</v>
      </c>
      <c r="K303" t="str">
        <f t="shared" si="52"/>
        <v>Пахом</v>
      </c>
      <c r="L303" t="str">
        <f t="shared" si="53"/>
        <v>Даниилович</v>
      </c>
      <c r="M303" t="e">
        <f t="shared" si="54"/>
        <v>#VALUE!</v>
      </c>
    </row>
    <row r="304" spans="2:13" hidden="1" x14ac:dyDescent="0.25">
      <c r="B304" s="5">
        <v>56</v>
      </c>
      <c r="C304" s="4" t="s">
        <v>487</v>
      </c>
      <c r="D304" s="4" t="s">
        <v>486</v>
      </c>
      <c r="E304" s="4" t="s">
        <v>140</v>
      </c>
      <c r="F304" s="50">
        <v>45000</v>
      </c>
      <c r="G304" s="4" t="str">
        <f t="shared" si="46"/>
        <v>+992</v>
      </c>
      <c r="H304" s="4" t="str">
        <f>_xlfn.XLOOKUP(G306, 'коды стран'!$C$4:$C$9, 'коды стран'!$B$4:$B$9, "не найдено", 0)</f>
        <v>Россия</v>
      </c>
      <c r="I304" s="67">
        <f t="shared" ca="1" si="47"/>
        <v>26.966666666666665</v>
      </c>
      <c r="J304" s="67">
        <f t="shared" ca="1" si="60"/>
        <v>22.033333333333331</v>
      </c>
      <c r="K304" t="str">
        <f t="shared" si="52"/>
        <v>Пелагея</v>
      </c>
      <c r="L304" t="str">
        <f t="shared" si="53"/>
        <v>Антоновна</v>
      </c>
      <c r="M304" t="e">
        <f t="shared" si="54"/>
        <v>#VALUE!</v>
      </c>
    </row>
    <row r="305" spans="2:13" hidden="1" x14ac:dyDescent="0.25">
      <c r="B305" s="5">
        <v>449</v>
      </c>
      <c r="C305" s="4" t="s">
        <v>843</v>
      </c>
      <c r="D305" s="4" t="s">
        <v>842</v>
      </c>
      <c r="E305" s="4" t="s">
        <v>140</v>
      </c>
      <c r="F305" s="50">
        <v>44815</v>
      </c>
      <c r="G305" s="4" t="str">
        <f t="shared" si="46"/>
        <v>+992</v>
      </c>
      <c r="H305" s="4" t="str">
        <f>_xlfn.XLOOKUP(G307, 'коды стран'!$C$4:$C$9, 'коды стран'!$B$4:$B$9, "не найдено", 0)</f>
        <v>Россия</v>
      </c>
      <c r="I305" s="67">
        <f t="shared" ca="1" si="47"/>
        <v>33.133333333333333</v>
      </c>
      <c r="J305" s="67">
        <f t="shared" ca="1" si="60"/>
        <v>25.116666666666664</v>
      </c>
      <c r="K305" t="str">
        <f t="shared" si="52"/>
        <v>Пестов</v>
      </c>
      <c r="L305" t="str">
        <f t="shared" si="53"/>
        <v>Измаил</v>
      </c>
      <c r="M305" t="e">
        <f t="shared" si="54"/>
        <v>#VALUE!</v>
      </c>
    </row>
    <row r="306" spans="2:13" hidden="1" x14ac:dyDescent="0.25">
      <c r="B306" s="5">
        <v>196</v>
      </c>
      <c r="C306" s="4" t="s">
        <v>241</v>
      </c>
      <c r="D306" s="4" t="s">
        <v>240</v>
      </c>
      <c r="E306" s="4" t="s">
        <v>143</v>
      </c>
      <c r="F306" s="50">
        <v>45129</v>
      </c>
      <c r="G306" s="4" t="str">
        <f t="shared" ref="G306:G369" si="61">LEFT(C306,LEN(C306)-13)</f>
        <v>+7</v>
      </c>
      <c r="H306" s="4" t="str">
        <f>_xlfn.XLOOKUP(G308, 'коды стран'!$C$4:$C$9, 'коды стран'!$B$4:$B$9, "не найдено", 0)</f>
        <v>Узбекистан</v>
      </c>
      <c r="I306" s="67">
        <f t="shared" ref="I306:I369" ca="1" si="62">(TODAY()-F306) / 30</f>
        <v>22.666666666666668</v>
      </c>
      <c r="J306" s="67">
        <f t="shared" ca="1" si="60"/>
        <v>19.883333333333333</v>
      </c>
      <c r="K306" t="str">
        <f t="shared" si="52"/>
        <v>Петрова</v>
      </c>
      <c r="L306" t="str">
        <f t="shared" si="53"/>
        <v>Майя</v>
      </c>
      <c r="M306" t="e">
        <f t="shared" si="54"/>
        <v>#VALUE!</v>
      </c>
    </row>
    <row r="307" spans="2:13" hidden="1" x14ac:dyDescent="0.25">
      <c r="B307" s="5">
        <v>131</v>
      </c>
      <c r="C307" s="4" t="s">
        <v>921</v>
      </c>
      <c r="D307" s="4" t="s">
        <v>920</v>
      </c>
      <c r="E307" s="4" t="s">
        <v>143</v>
      </c>
      <c r="F307" s="50">
        <v>44776</v>
      </c>
      <c r="G307" s="4" t="str">
        <f t="shared" si="61"/>
        <v>+7</v>
      </c>
      <c r="H307" s="4" t="str">
        <f>_xlfn.XLOOKUP(G309, 'коды стран'!$C$4:$C$9, 'коды стран'!$B$4:$B$9, "не найдено", 0)</f>
        <v>Украина</v>
      </c>
      <c r="I307" s="67">
        <f t="shared" ca="1" si="62"/>
        <v>34.43333333333333</v>
      </c>
      <c r="J307" s="67">
        <f t="shared" ca="1" si="60"/>
        <v>25.766666666666666</v>
      </c>
      <c r="K307" t="str">
        <f t="shared" si="52"/>
        <v>Полина</v>
      </c>
      <c r="L307" t="str">
        <f t="shared" si="53"/>
        <v>Николаевна</v>
      </c>
      <c r="M307" t="e">
        <f t="shared" si="54"/>
        <v>#VALUE!</v>
      </c>
    </row>
    <row r="308" spans="2:13" hidden="1" x14ac:dyDescent="0.25">
      <c r="B308" s="5">
        <v>318</v>
      </c>
      <c r="C308" s="4" t="s">
        <v>907</v>
      </c>
      <c r="D308" s="4" t="s">
        <v>906</v>
      </c>
      <c r="E308" s="4" t="s">
        <v>143</v>
      </c>
      <c r="F308" s="50">
        <v>44783</v>
      </c>
      <c r="G308" s="4" t="str">
        <f t="shared" si="61"/>
        <v>+998</v>
      </c>
      <c r="H308" s="4" t="str">
        <f>_xlfn.XLOOKUP(G310, 'коды стран'!$C$4:$C$9, 'коды стран'!$B$4:$B$9, "не найдено", 0)</f>
        <v>Россия</v>
      </c>
      <c r="I308" s="67">
        <f t="shared" ca="1" si="62"/>
        <v>34.200000000000003</v>
      </c>
      <c r="J308" s="67">
        <f t="shared" ca="1" si="60"/>
        <v>25.650000000000006</v>
      </c>
      <c r="K308" t="str">
        <f t="shared" si="52"/>
        <v>Поляков</v>
      </c>
      <c r="L308" t="str">
        <f t="shared" si="53"/>
        <v>Боян</v>
      </c>
      <c r="M308" t="e">
        <f t="shared" si="54"/>
        <v>#VALUE!</v>
      </c>
    </row>
    <row r="309" spans="2:13" hidden="1" x14ac:dyDescent="0.25">
      <c r="B309" s="5">
        <v>306</v>
      </c>
      <c r="C309" s="4" t="s">
        <v>409</v>
      </c>
      <c r="D309" s="4" t="s">
        <v>408</v>
      </c>
      <c r="E309" s="4" t="s">
        <v>143</v>
      </c>
      <c r="F309" s="50">
        <v>45039</v>
      </c>
      <c r="G309" s="4" t="str">
        <f t="shared" si="61"/>
        <v>+380</v>
      </c>
      <c r="H309" s="4" t="str">
        <f>_xlfn.XLOOKUP(G311, 'коды стран'!$C$4:$C$9, 'коды стран'!$B$4:$B$9, "не найдено", 0)</f>
        <v>Россия</v>
      </c>
      <c r="I309" s="67">
        <f t="shared" ca="1" si="62"/>
        <v>25.666666666666668</v>
      </c>
      <c r="J309" s="67">
        <f t="shared" ca="1" si="60"/>
        <v>21.383333333333329</v>
      </c>
      <c r="K309" t="str">
        <f t="shared" si="52"/>
        <v>Поляков</v>
      </c>
      <c r="L309" t="str">
        <f t="shared" si="53"/>
        <v>Силантий</v>
      </c>
      <c r="M309" t="e">
        <f t="shared" si="54"/>
        <v>#VALUE!</v>
      </c>
    </row>
    <row r="310" spans="2:13" hidden="1" x14ac:dyDescent="0.25">
      <c r="B310" s="5">
        <v>287</v>
      </c>
      <c r="C310" s="4" t="s">
        <v>895</v>
      </c>
      <c r="D310" s="4" t="s">
        <v>894</v>
      </c>
      <c r="E310" s="4" t="s">
        <v>143</v>
      </c>
      <c r="F310" s="50">
        <v>44789</v>
      </c>
      <c r="G310" s="4" t="str">
        <f t="shared" si="61"/>
        <v>+7</v>
      </c>
      <c r="H310" s="4" t="str">
        <f>_xlfn.XLOOKUP(G312, 'коды стран'!$C$4:$C$9, 'коды стран'!$B$4:$B$9, "не найдено", 0)</f>
        <v>Россия</v>
      </c>
      <c r="I310" s="67">
        <f t="shared" ca="1" si="62"/>
        <v>34</v>
      </c>
      <c r="J310" s="67">
        <f t="shared" ca="1" si="60"/>
        <v>25.55</v>
      </c>
      <c r="K310" t="str">
        <f t="shared" si="52"/>
        <v>Полякова</v>
      </c>
      <c r="L310" t="str">
        <f t="shared" si="53"/>
        <v>Анжела</v>
      </c>
      <c r="M310" t="e">
        <f t="shared" si="54"/>
        <v>#VALUE!</v>
      </c>
    </row>
    <row r="311" spans="2:13" hidden="1" x14ac:dyDescent="0.25">
      <c r="B311" s="5">
        <v>485</v>
      </c>
      <c r="C311" s="4" t="s">
        <v>297</v>
      </c>
      <c r="D311" s="4" t="s">
        <v>296</v>
      </c>
      <c r="E311" s="4" t="s">
        <v>140</v>
      </c>
      <c r="F311" s="50">
        <v>45100</v>
      </c>
      <c r="G311" s="4" t="str">
        <f t="shared" si="61"/>
        <v>+7</v>
      </c>
      <c r="H311" s="4" t="str">
        <f>_xlfn.XLOOKUP(G313, 'коды стран'!$C$4:$C$9, 'коды стран'!$B$4:$B$9, "не найдено", 0)</f>
        <v>Узбекистан</v>
      </c>
      <c r="I311" s="67">
        <f t="shared" ca="1" si="62"/>
        <v>23.633333333333333</v>
      </c>
      <c r="J311" s="67">
        <f t="shared" ca="1" si="60"/>
        <v>20.366666666666664</v>
      </c>
      <c r="K311" t="str">
        <f t="shared" si="52"/>
        <v>Пономарев</v>
      </c>
      <c r="L311" t="str">
        <f t="shared" si="53"/>
        <v>Творимир</v>
      </c>
      <c r="M311" t="e">
        <f t="shared" si="54"/>
        <v>#VALUE!</v>
      </c>
    </row>
    <row r="312" spans="2:13" hidden="1" x14ac:dyDescent="0.25">
      <c r="B312" s="5">
        <v>1</v>
      </c>
      <c r="C312" s="4" t="s">
        <v>547</v>
      </c>
      <c r="D312" s="4" t="s">
        <v>546</v>
      </c>
      <c r="E312" s="4" t="s">
        <v>143</v>
      </c>
      <c r="F312" s="50">
        <v>44968</v>
      </c>
      <c r="G312" s="4" t="str">
        <f t="shared" si="61"/>
        <v>+7</v>
      </c>
      <c r="H312" s="4" t="str">
        <f>_xlfn.XLOOKUP(G314, 'коды стран'!$C$4:$C$9, 'коды стран'!$B$4:$B$9, "не найдено", 0)</f>
        <v>Таджикистан</v>
      </c>
      <c r="I312" s="67">
        <f t="shared" ca="1" si="62"/>
        <v>28.033333333333335</v>
      </c>
      <c r="J312" s="67">
        <f t="shared" ca="1" si="60"/>
        <v>22.566666666666674</v>
      </c>
      <c r="K312" t="str">
        <f t="shared" si="52"/>
        <v>Потап</v>
      </c>
      <c r="L312" t="str">
        <f t="shared" si="53"/>
        <v>Егорович</v>
      </c>
      <c r="M312" t="e">
        <f t="shared" si="54"/>
        <v>#VALUE!</v>
      </c>
    </row>
    <row r="313" spans="2:13" hidden="1" x14ac:dyDescent="0.25">
      <c r="B313" s="5">
        <v>438</v>
      </c>
      <c r="C313" s="4" t="s">
        <v>377</v>
      </c>
      <c r="D313" s="4" t="s">
        <v>376</v>
      </c>
      <c r="E313" s="4" t="s">
        <v>143</v>
      </c>
      <c r="F313" s="50">
        <v>45057</v>
      </c>
      <c r="G313" s="4" t="str">
        <f t="shared" si="61"/>
        <v>+998</v>
      </c>
      <c r="H313" s="4" t="str">
        <f>_xlfn.XLOOKUP(G315, 'коды стран'!$C$4:$C$9, 'коды стран'!$B$4:$B$9, "не найдено", 0)</f>
        <v>Россия</v>
      </c>
      <c r="I313" s="67">
        <f t="shared" ca="1" si="62"/>
        <v>25.066666666666666</v>
      </c>
      <c r="J313" s="67">
        <f t="shared" ca="1" si="60"/>
        <v>21.083333333333332</v>
      </c>
      <c r="K313" t="str">
        <f t="shared" si="52"/>
        <v>Прасковья</v>
      </c>
      <c r="L313" t="str">
        <f t="shared" si="53"/>
        <v>Петровна</v>
      </c>
      <c r="M313" t="e">
        <f t="shared" si="54"/>
        <v>#VALUE!</v>
      </c>
    </row>
    <row r="314" spans="2:13" hidden="1" x14ac:dyDescent="0.25">
      <c r="B314" s="5">
        <v>323</v>
      </c>
      <c r="C314" s="4" t="s">
        <v>453</v>
      </c>
      <c r="D314" s="4" t="s">
        <v>452</v>
      </c>
      <c r="E314" s="4" t="s">
        <v>143</v>
      </c>
      <c r="F314" s="50">
        <v>45017</v>
      </c>
      <c r="G314" s="4" t="str">
        <f t="shared" si="61"/>
        <v>+992</v>
      </c>
      <c r="H314" s="4" t="str">
        <f>_xlfn.XLOOKUP(G316, 'коды стран'!$C$4:$C$9, 'коды стран'!$B$4:$B$9, "не найдено", 0)</f>
        <v>Россия</v>
      </c>
      <c r="I314" s="67">
        <f t="shared" ca="1" si="62"/>
        <v>26.4</v>
      </c>
      <c r="J314" s="67">
        <f t="shared" ca="1" si="60"/>
        <v>21.75</v>
      </c>
      <c r="K314" t="str">
        <f t="shared" si="52"/>
        <v>Прасковья</v>
      </c>
      <c r="L314" t="str">
        <f t="shared" si="53"/>
        <v>Яковлевна</v>
      </c>
      <c r="M314" t="e">
        <f t="shared" si="54"/>
        <v>#VALUE!</v>
      </c>
    </row>
    <row r="315" spans="2:13" hidden="1" x14ac:dyDescent="0.25">
      <c r="B315" s="5">
        <v>114</v>
      </c>
      <c r="C315" s="4" t="s">
        <v>755</v>
      </c>
      <c r="D315" s="4" t="s">
        <v>754</v>
      </c>
      <c r="E315" s="4" t="s">
        <v>143</v>
      </c>
      <c r="F315" s="50">
        <v>44860</v>
      </c>
      <c r="G315" s="4" t="str">
        <f t="shared" si="61"/>
        <v>+7</v>
      </c>
      <c r="H315" s="4" t="str">
        <f>_xlfn.XLOOKUP(G317, 'коды стран'!$C$4:$C$9, 'коды стран'!$B$4:$B$9, "не найдено", 0)</f>
        <v>Узбекистан</v>
      </c>
      <c r="I315" s="67">
        <f t="shared" ca="1" si="62"/>
        <v>31.633333333333333</v>
      </c>
      <c r="J315" s="67">
        <f t="shared" ca="1" si="60"/>
        <v>24.366666666666671</v>
      </c>
      <c r="K315" t="str">
        <f t="shared" si="52"/>
        <v>Прокл</v>
      </c>
      <c r="L315" t="str">
        <f t="shared" si="53"/>
        <v>Тимурович</v>
      </c>
      <c r="M315" t="e">
        <f t="shared" si="54"/>
        <v>#VALUE!</v>
      </c>
    </row>
    <row r="316" spans="2:13" hidden="1" x14ac:dyDescent="0.25">
      <c r="B316" s="5">
        <v>206</v>
      </c>
      <c r="C316" s="4" t="s">
        <v>357</v>
      </c>
      <c r="D316" s="4" t="s">
        <v>356</v>
      </c>
      <c r="E316" s="4" t="s">
        <v>140</v>
      </c>
      <c r="F316" s="50">
        <v>45067</v>
      </c>
      <c r="G316" s="4" t="str">
        <f t="shared" si="61"/>
        <v>+7</v>
      </c>
      <c r="H316" s="4" t="str">
        <f>_xlfn.XLOOKUP(G318, 'коды стран'!$C$4:$C$9, 'коды стран'!$B$4:$B$9, "не найдено", 0)</f>
        <v>Узбекистан</v>
      </c>
      <c r="I316" s="67">
        <f t="shared" ca="1" si="62"/>
        <v>24.733333333333334</v>
      </c>
      <c r="J316" s="67">
        <f t="shared" ca="1" si="60"/>
        <v>20.916666666666668</v>
      </c>
      <c r="K316" t="str">
        <f t="shared" si="52"/>
        <v>Радислав</v>
      </c>
      <c r="L316" t="str">
        <f t="shared" si="53"/>
        <v>Герасимович</v>
      </c>
      <c r="M316" t="e">
        <f t="shared" si="54"/>
        <v>#VALUE!</v>
      </c>
    </row>
    <row r="317" spans="2:13" hidden="1" x14ac:dyDescent="0.25">
      <c r="B317" s="5">
        <v>381</v>
      </c>
      <c r="C317" s="4" t="s">
        <v>753</v>
      </c>
      <c r="D317" s="4" t="s">
        <v>752</v>
      </c>
      <c r="E317" s="4" t="s">
        <v>140</v>
      </c>
      <c r="F317" s="50">
        <v>44861</v>
      </c>
      <c r="G317" s="4" t="str">
        <f t="shared" si="61"/>
        <v>+998</v>
      </c>
      <c r="H317" s="4" t="str">
        <f>_xlfn.XLOOKUP(G319, 'коды стран'!$C$4:$C$9, 'коды стран'!$B$4:$B$9, "не найдено", 0)</f>
        <v>Узбекистан</v>
      </c>
      <c r="I317" s="67">
        <f t="shared" ca="1" si="62"/>
        <v>31.6</v>
      </c>
      <c r="J317" s="67">
        <f t="shared" ca="1" si="60"/>
        <v>24.35</v>
      </c>
      <c r="K317" t="str">
        <f t="shared" si="52"/>
        <v>Раиса</v>
      </c>
      <c r="L317" t="str">
        <f t="shared" si="53"/>
        <v>Станиславовна</v>
      </c>
      <c r="M317" t="e">
        <f t="shared" si="54"/>
        <v>#VALUE!</v>
      </c>
    </row>
    <row r="318" spans="2:13" hidden="1" x14ac:dyDescent="0.25">
      <c r="B318" s="5">
        <v>330</v>
      </c>
      <c r="C318" s="4" t="s">
        <v>819</v>
      </c>
      <c r="D318" s="4" t="s">
        <v>818</v>
      </c>
      <c r="E318" s="4" t="s">
        <v>140</v>
      </c>
      <c r="F318" s="50">
        <v>44827</v>
      </c>
      <c r="G318" s="4" t="str">
        <f t="shared" si="61"/>
        <v>+998</v>
      </c>
      <c r="H318" s="4" t="str">
        <f>_xlfn.XLOOKUP(G320, 'коды стран'!$C$4:$C$9, 'коды стран'!$B$4:$B$9, "не найдено", 0)</f>
        <v>Россия</v>
      </c>
      <c r="I318" s="67">
        <f t="shared" ca="1" si="62"/>
        <v>32.733333333333334</v>
      </c>
      <c r="J318" s="67">
        <f t="shared" ca="1" si="60"/>
        <v>24.916666666666668</v>
      </c>
      <c r="K318" t="str">
        <f t="shared" si="52"/>
        <v>Ратибор</v>
      </c>
      <c r="L318" t="str">
        <f t="shared" si="53"/>
        <v>Андреевич</v>
      </c>
      <c r="M318" t="e">
        <f t="shared" si="54"/>
        <v>#VALUE!</v>
      </c>
    </row>
    <row r="319" spans="2:13" hidden="1" x14ac:dyDescent="0.25">
      <c r="B319" s="5">
        <v>64</v>
      </c>
      <c r="C319" s="4" t="s">
        <v>909</v>
      </c>
      <c r="D319" s="4" t="s">
        <v>908</v>
      </c>
      <c r="E319" s="4" t="s">
        <v>143</v>
      </c>
      <c r="F319" s="50">
        <v>44782</v>
      </c>
      <c r="G319" s="4" t="str">
        <f t="shared" si="61"/>
        <v>+998</v>
      </c>
      <c r="H319" s="4" t="str">
        <f>_xlfn.XLOOKUP(G321, 'коды стран'!$C$4:$C$9, 'коды стран'!$B$4:$B$9, "не найдено", 0)</f>
        <v>Украина</v>
      </c>
      <c r="I319" s="67">
        <f t="shared" ca="1" si="62"/>
        <v>34.233333333333334</v>
      </c>
      <c r="J319" s="67">
        <f t="shared" ca="1" si="60"/>
        <v>25.666666666666671</v>
      </c>
      <c r="K319" t="str">
        <f t="shared" si="52"/>
        <v>Ратибор</v>
      </c>
      <c r="L319" t="str">
        <f t="shared" si="53"/>
        <v>Арсеньевич</v>
      </c>
      <c r="M319" t="e">
        <f t="shared" si="54"/>
        <v>#VALUE!</v>
      </c>
    </row>
    <row r="320" spans="2:13" hidden="1" x14ac:dyDescent="0.25">
      <c r="B320" s="5">
        <v>134</v>
      </c>
      <c r="C320" s="4" t="s">
        <v>827</v>
      </c>
      <c r="D320" s="4" t="s">
        <v>826</v>
      </c>
      <c r="E320" s="4" t="s">
        <v>143</v>
      </c>
      <c r="F320" s="50">
        <v>44823</v>
      </c>
      <c r="G320" s="4" t="str">
        <f t="shared" si="61"/>
        <v>+7</v>
      </c>
      <c r="H320" s="4" t="str">
        <f>_xlfn.XLOOKUP(G322, 'коды стран'!$C$4:$C$9, 'коды стран'!$B$4:$B$9, "не найдено", 0)</f>
        <v>Россия</v>
      </c>
      <c r="I320" s="67">
        <f t="shared" ca="1" si="62"/>
        <v>32.866666666666667</v>
      </c>
      <c r="J320" s="67">
        <f t="shared" ca="1" si="60"/>
        <v>24.983333333333331</v>
      </c>
      <c r="K320" t="str">
        <f t="shared" si="52"/>
        <v>Регина</v>
      </c>
      <c r="L320" t="str">
        <f t="shared" si="53"/>
        <v>Кирилловна</v>
      </c>
      <c r="M320" t="e">
        <f t="shared" si="54"/>
        <v>#VALUE!</v>
      </c>
    </row>
    <row r="321" spans="2:13" hidden="1" x14ac:dyDescent="0.25">
      <c r="B321" s="5">
        <v>371</v>
      </c>
      <c r="C321" s="4" t="s">
        <v>861</v>
      </c>
      <c r="D321" s="4" t="s">
        <v>860</v>
      </c>
      <c r="E321" s="4" t="s">
        <v>140</v>
      </c>
      <c r="F321" s="50">
        <v>44806</v>
      </c>
      <c r="G321" s="4" t="str">
        <f t="shared" si="61"/>
        <v>+380</v>
      </c>
      <c r="H321" s="4" t="str">
        <f>_xlfn.XLOOKUP(G323, 'коды стран'!$C$4:$C$9, 'коды стран'!$B$4:$B$9, "не найдено", 0)</f>
        <v>Беларусь</v>
      </c>
      <c r="I321" s="67">
        <f t="shared" ca="1" si="62"/>
        <v>33.43333333333333</v>
      </c>
      <c r="J321" s="67">
        <f t="shared" ca="1" si="60"/>
        <v>25.266666666666666</v>
      </c>
      <c r="K321" t="str">
        <f t="shared" si="52"/>
        <v>Регина</v>
      </c>
      <c r="L321" t="str">
        <f t="shared" si="53"/>
        <v>Сергеевна</v>
      </c>
      <c r="M321" t="e">
        <f t="shared" si="54"/>
        <v>#VALUE!</v>
      </c>
    </row>
    <row r="322" spans="2:13" hidden="1" x14ac:dyDescent="0.25">
      <c r="B322" s="5">
        <v>328</v>
      </c>
      <c r="C322" s="4" t="s">
        <v>859</v>
      </c>
      <c r="D322" s="4" t="s">
        <v>858</v>
      </c>
      <c r="E322" s="4" t="s">
        <v>143</v>
      </c>
      <c r="F322" s="50">
        <v>44807</v>
      </c>
      <c r="G322" s="4" t="str">
        <f t="shared" si="61"/>
        <v>+7</v>
      </c>
      <c r="H322" s="4" t="str">
        <f>_xlfn.XLOOKUP(G324, 'коды стран'!$C$4:$C$9, 'коды стран'!$B$4:$B$9, "не найдено", 0)</f>
        <v>Узбекистан</v>
      </c>
      <c r="I322" s="67">
        <f t="shared" ca="1" si="62"/>
        <v>33.4</v>
      </c>
      <c r="J322" s="67">
        <f t="shared" ca="1" si="60"/>
        <v>25.25</v>
      </c>
      <c r="K322" t="str">
        <f t="shared" si="52"/>
        <v>Регина</v>
      </c>
      <c r="L322" t="str">
        <f t="shared" si="53"/>
        <v>Сергеевна</v>
      </c>
      <c r="M322" t="e">
        <f t="shared" si="54"/>
        <v>#VALUE!</v>
      </c>
    </row>
    <row r="323" spans="2:13" hidden="1" x14ac:dyDescent="0.25">
      <c r="B323" s="5">
        <v>54</v>
      </c>
      <c r="C323" s="4" t="s">
        <v>329</v>
      </c>
      <c r="D323" s="4" t="s">
        <v>328</v>
      </c>
      <c r="E323" s="4" t="s">
        <v>140</v>
      </c>
      <c r="F323" s="50">
        <v>45083</v>
      </c>
      <c r="G323" s="4" t="str">
        <f t="shared" si="61"/>
        <v>+375</v>
      </c>
      <c r="H323" s="4" t="str">
        <f>_xlfn.XLOOKUP(G325, 'коды стран'!$C$4:$C$9, 'коды стран'!$B$4:$B$9, "не найдено", 0)</f>
        <v>Россия</v>
      </c>
      <c r="I323" s="67">
        <f t="shared" ca="1" si="62"/>
        <v>24.2</v>
      </c>
      <c r="J323" s="67">
        <f t="shared" ca="1" si="60"/>
        <v>20.650000000000002</v>
      </c>
      <c r="K323" t="str">
        <f t="shared" si="52"/>
        <v>Рогов</v>
      </c>
      <c r="L323" t="str">
        <f t="shared" si="53"/>
        <v>Сила</v>
      </c>
      <c r="M323" t="e">
        <f t="shared" si="54"/>
        <v>#VALUE!</v>
      </c>
    </row>
    <row r="324" spans="2:13" hidden="1" x14ac:dyDescent="0.25">
      <c r="B324" s="5">
        <v>185</v>
      </c>
      <c r="C324" s="4" t="s">
        <v>451</v>
      </c>
      <c r="D324" s="4" t="s">
        <v>450</v>
      </c>
      <c r="E324" s="4" t="s">
        <v>140</v>
      </c>
      <c r="F324" s="50">
        <v>45018</v>
      </c>
      <c r="G324" s="4" t="str">
        <f t="shared" si="61"/>
        <v>+998</v>
      </c>
      <c r="H324" s="4" t="str">
        <f>_xlfn.XLOOKUP(G326, 'коды стран'!$C$4:$C$9, 'коды стран'!$B$4:$B$9, "не найдено", 0)</f>
        <v>Таджикистан</v>
      </c>
      <c r="I324" s="67">
        <f t="shared" ca="1" si="62"/>
        <v>26.366666666666667</v>
      </c>
      <c r="J324" s="67">
        <f t="shared" ca="1" si="60"/>
        <v>21.733333333333334</v>
      </c>
      <c r="K324" t="str">
        <f t="shared" ref="K324:K387" si="63">LEFT(D324,FIND(" ",D324)-1)</f>
        <v>Родион</v>
      </c>
      <c r="L324" t="str">
        <f t="shared" ref="L324:L387" si="64">MID(D324,FIND(" ",D324)+1,FIND(" ",D324,FIND(" ",D324)+1)-FIND(" ",D324)-1)</f>
        <v>Яковлевич</v>
      </c>
      <c r="M324" t="e">
        <f t="shared" ref="M324:M385" si="65">RIGHT(D324,9)-1</f>
        <v>#VALUE!</v>
      </c>
    </row>
    <row r="325" spans="2:13" hidden="1" x14ac:dyDescent="0.25">
      <c r="B325" s="5">
        <v>364</v>
      </c>
      <c r="C325" s="4" t="s">
        <v>729</v>
      </c>
      <c r="D325" s="4" t="s">
        <v>728</v>
      </c>
      <c r="E325" s="4" t="s">
        <v>143</v>
      </c>
      <c r="F325" s="50">
        <v>44873</v>
      </c>
      <c r="G325" s="4" t="str">
        <f t="shared" si="61"/>
        <v>+7</v>
      </c>
      <c r="H325" s="4" t="str">
        <f>_xlfn.XLOOKUP(G327, 'коды стран'!$C$4:$C$9, 'коды стран'!$B$4:$B$9, "не найдено", 0)</f>
        <v>Беларусь</v>
      </c>
      <c r="I325" s="67">
        <f t="shared" ca="1" si="62"/>
        <v>31.2</v>
      </c>
      <c r="J325" s="67">
        <f t="shared" ca="1" si="60"/>
        <v>24.150000000000002</v>
      </c>
      <c r="K325" t="str">
        <f t="shared" si="63"/>
        <v>Родионова</v>
      </c>
      <c r="L325" t="str">
        <f t="shared" si="64"/>
        <v>Евпраксия</v>
      </c>
      <c r="M325" t="e">
        <f t="shared" si="65"/>
        <v>#VALUE!</v>
      </c>
    </row>
    <row r="326" spans="2:13" hidden="1" x14ac:dyDescent="0.25">
      <c r="B326" s="5">
        <v>327</v>
      </c>
      <c r="C326" s="4" t="s">
        <v>625</v>
      </c>
      <c r="D326" s="4" t="s">
        <v>624</v>
      </c>
      <c r="E326" s="4" t="s">
        <v>140</v>
      </c>
      <c r="F326" s="50">
        <v>44926</v>
      </c>
      <c r="G326" s="4" t="str">
        <f t="shared" si="61"/>
        <v>+992</v>
      </c>
      <c r="H326" s="4" t="str">
        <f>_xlfn.XLOOKUP(G328, 'коды стран'!$C$4:$C$9, 'коды стран'!$B$4:$B$9, "не найдено", 0)</f>
        <v>Россия</v>
      </c>
      <c r="I326" s="67">
        <f t="shared" ca="1" si="62"/>
        <v>29.433333333333334</v>
      </c>
      <c r="J326" s="67">
        <f t="shared" ca="1" si="60"/>
        <v>23.266666666666666</v>
      </c>
      <c r="K326" t="str">
        <f t="shared" si="63"/>
        <v>Рожкова</v>
      </c>
      <c r="L326" t="str">
        <f t="shared" si="64"/>
        <v>Маргарита</v>
      </c>
      <c r="M326" t="e">
        <f t="shared" si="65"/>
        <v>#VALUE!</v>
      </c>
    </row>
    <row r="327" spans="2:13" hidden="1" x14ac:dyDescent="0.25">
      <c r="B327" s="5">
        <v>80</v>
      </c>
      <c r="C327" s="4" t="s">
        <v>367</v>
      </c>
      <c r="D327" s="4" t="s">
        <v>366</v>
      </c>
      <c r="E327" s="4" t="s">
        <v>140</v>
      </c>
      <c r="F327" s="50">
        <v>45062</v>
      </c>
      <c r="G327" s="4" t="str">
        <f t="shared" si="61"/>
        <v>+375</v>
      </c>
      <c r="H327" s="4" t="str">
        <f>_xlfn.XLOOKUP(G329, 'коды стран'!$C$4:$C$9, 'коды стран'!$B$4:$B$9, "не найдено", 0)</f>
        <v>Украина</v>
      </c>
      <c r="I327" s="67">
        <f t="shared" ca="1" si="62"/>
        <v>24.9</v>
      </c>
      <c r="J327" s="67">
        <f t="shared" ca="1" si="60"/>
        <v>20.999999999999996</v>
      </c>
      <c r="K327" t="str">
        <f t="shared" si="63"/>
        <v>Рубен</v>
      </c>
      <c r="L327" t="str">
        <f t="shared" si="64"/>
        <v>Димитриевич</v>
      </c>
      <c r="M327" t="e">
        <f t="shared" si="65"/>
        <v>#VALUE!</v>
      </c>
    </row>
    <row r="328" spans="2:13" x14ac:dyDescent="0.25">
      <c r="B328" s="116">
        <v>172</v>
      </c>
      <c r="C328" s="106" t="s">
        <v>691</v>
      </c>
      <c r="D328" s="4" t="s">
        <v>690</v>
      </c>
      <c r="E328" s="4" t="s">
        <v>140</v>
      </c>
      <c r="F328" s="50">
        <v>44893</v>
      </c>
      <c r="G328" s="106" t="str">
        <f t="shared" si="61"/>
        <v>+7</v>
      </c>
      <c r="H328" s="4" t="str">
        <f>_xlfn.XLOOKUP(G330, 'коды стран'!$C$4:$C$9, 'коды стран'!$B$4:$B$9, "не найдено", 0)</f>
        <v>Таджикистан</v>
      </c>
      <c r="I328" s="67">
        <f t="shared" ca="1" si="62"/>
        <v>30.533333333333335</v>
      </c>
      <c r="J328" s="67">
        <f t="shared" ca="1" si="60"/>
        <v>23.81666666666667</v>
      </c>
      <c r="K328" t="str">
        <f t="shared" si="63"/>
        <v>Русаков</v>
      </c>
      <c r="L328" t="str">
        <f t="shared" si="64"/>
        <v>Лев</v>
      </c>
      <c r="M328" s="75" t="str">
        <f t="shared" ref="M328:M336" si="66">RIGHT(D328, LEN(D328) - FIND(" ", D328, FIND(" ", D328) + 1))</f>
        <v>Тимурович</v>
      </c>
    </row>
    <row r="329" spans="2:13" x14ac:dyDescent="0.25">
      <c r="B329" s="116">
        <v>181</v>
      </c>
      <c r="C329" s="106" t="s">
        <v>619</v>
      </c>
      <c r="D329" s="4" t="s">
        <v>618</v>
      </c>
      <c r="E329" s="4" t="s">
        <v>143</v>
      </c>
      <c r="F329" s="50">
        <v>44929</v>
      </c>
      <c r="G329" s="106" t="str">
        <f t="shared" si="61"/>
        <v>+380</v>
      </c>
      <c r="H329" s="4" t="str">
        <f>_xlfn.XLOOKUP(G331, 'коды стран'!$C$4:$C$9, 'коды стран'!$B$4:$B$9, "не найдено", 0)</f>
        <v>Узбекистан</v>
      </c>
      <c r="I329" s="67">
        <f t="shared" ca="1" si="62"/>
        <v>29.333333333333332</v>
      </c>
      <c r="J329" s="67">
        <f t="shared" ca="1" si="60"/>
        <v>23.216666666666665</v>
      </c>
      <c r="K329" t="str">
        <f t="shared" si="63"/>
        <v>Русаков</v>
      </c>
      <c r="L329" t="str">
        <f t="shared" si="64"/>
        <v>Модест</v>
      </c>
      <c r="M329" s="75" t="str">
        <f t="shared" si="66"/>
        <v>Захарьевич</v>
      </c>
    </row>
    <row r="330" spans="2:13" x14ac:dyDescent="0.25">
      <c r="B330" s="116">
        <v>470</v>
      </c>
      <c r="C330" s="106" t="s">
        <v>251</v>
      </c>
      <c r="D330" s="4" t="s">
        <v>250</v>
      </c>
      <c r="E330" s="4" t="s">
        <v>143</v>
      </c>
      <c r="F330" s="50">
        <v>45124</v>
      </c>
      <c r="G330" s="106" t="str">
        <f t="shared" si="61"/>
        <v>+992</v>
      </c>
      <c r="H330" s="4" t="str">
        <f>_xlfn.XLOOKUP(G332, 'коды стран'!$C$4:$C$9, 'коды стран'!$B$4:$B$9, "не найдено", 0)</f>
        <v>Россия</v>
      </c>
      <c r="I330" s="67">
        <f t="shared" ca="1" si="62"/>
        <v>22.833333333333332</v>
      </c>
      <c r="J330" s="67">
        <f t="shared" ca="1" si="60"/>
        <v>19.966666666666665</v>
      </c>
      <c r="K330" t="str">
        <f t="shared" si="63"/>
        <v>Русакова</v>
      </c>
      <c r="L330" t="str">
        <f t="shared" si="64"/>
        <v>Полина</v>
      </c>
      <c r="M330" s="75" t="str">
        <f t="shared" si="66"/>
        <v>Михайловна</v>
      </c>
    </row>
    <row r="331" spans="2:13" x14ac:dyDescent="0.25">
      <c r="B331" s="116">
        <v>278</v>
      </c>
      <c r="C331" s="106" t="s">
        <v>463</v>
      </c>
      <c r="D331" s="4" t="s">
        <v>462</v>
      </c>
      <c r="E331" s="4" t="s">
        <v>140</v>
      </c>
      <c r="F331" s="50">
        <v>45012</v>
      </c>
      <c r="G331" s="106" t="str">
        <f t="shared" si="61"/>
        <v>+998</v>
      </c>
      <c r="H331" s="4" t="str">
        <f>_xlfn.XLOOKUP(G333, 'коды стран'!$C$4:$C$9, 'коды стран'!$B$4:$B$9, "не найдено", 0)</f>
        <v>Беларусь</v>
      </c>
      <c r="I331" s="67">
        <f t="shared" ca="1" si="62"/>
        <v>26.566666666666666</v>
      </c>
      <c r="J331" s="67">
        <f t="shared" ca="1" si="60"/>
        <v>21.833333333333329</v>
      </c>
      <c r="K331" t="str">
        <f t="shared" si="63"/>
        <v>Савватий</v>
      </c>
      <c r="L331" t="str">
        <f t="shared" si="64"/>
        <v>Богданович</v>
      </c>
      <c r="M331" s="75" t="str">
        <f t="shared" si="66"/>
        <v>Фролов</v>
      </c>
    </row>
    <row r="332" spans="2:13" x14ac:dyDescent="0.25">
      <c r="B332" s="116">
        <v>312</v>
      </c>
      <c r="C332" s="106" t="s">
        <v>609</v>
      </c>
      <c r="D332" s="4" t="s">
        <v>608</v>
      </c>
      <c r="E332" s="4" t="s">
        <v>143</v>
      </c>
      <c r="F332" s="50">
        <v>44934</v>
      </c>
      <c r="G332" s="106" t="str">
        <f t="shared" si="61"/>
        <v>+7</v>
      </c>
      <c r="H332" s="4" t="str">
        <f>_xlfn.XLOOKUP(G334, 'коды стран'!$C$4:$C$9, 'коды стран'!$B$4:$B$9, "не найдено", 0)</f>
        <v>Украина</v>
      </c>
      <c r="I332" s="67">
        <f t="shared" ca="1" si="62"/>
        <v>29.166666666666668</v>
      </c>
      <c r="J332" s="67">
        <f t="shared" ca="1" si="60"/>
        <v>23.133333333333336</v>
      </c>
      <c r="K332" t="str">
        <f t="shared" si="63"/>
        <v>Савельев</v>
      </c>
      <c r="L332" t="str">
        <f t="shared" si="64"/>
        <v>Климент</v>
      </c>
      <c r="M332" s="75" t="str">
        <f t="shared" si="66"/>
        <v>Гурьевич</v>
      </c>
    </row>
    <row r="333" spans="2:13" x14ac:dyDescent="0.25">
      <c r="B333" s="116">
        <v>202</v>
      </c>
      <c r="C333" s="106" t="s">
        <v>699</v>
      </c>
      <c r="D333" s="4" t="s">
        <v>698</v>
      </c>
      <c r="E333" s="4" t="s">
        <v>140</v>
      </c>
      <c r="F333" s="50">
        <v>44889</v>
      </c>
      <c r="G333" s="106" t="str">
        <f t="shared" si="61"/>
        <v>+375</v>
      </c>
      <c r="H333" s="4" t="str">
        <f>_xlfn.XLOOKUP(G335, 'коды стран'!$C$4:$C$9, 'коды стран'!$B$4:$B$9, "не найдено", 0)</f>
        <v>Беларусь</v>
      </c>
      <c r="I333" s="67">
        <f t="shared" ca="1" si="62"/>
        <v>30.666666666666668</v>
      </c>
      <c r="J333" s="67">
        <f t="shared" ca="1" si="60"/>
        <v>23.883333333333329</v>
      </c>
      <c r="K333" t="str">
        <f t="shared" si="63"/>
        <v>Сазонова</v>
      </c>
      <c r="L333" t="str">
        <f t="shared" si="64"/>
        <v>Оксана</v>
      </c>
      <c r="M333" s="75" t="str">
        <f t="shared" si="66"/>
        <v>Александровна</v>
      </c>
    </row>
    <row r="334" spans="2:13" x14ac:dyDescent="0.25">
      <c r="B334" s="116">
        <v>65</v>
      </c>
      <c r="C334" s="106" t="s">
        <v>667</v>
      </c>
      <c r="D334" s="4" t="s">
        <v>666</v>
      </c>
      <c r="E334" s="4" t="s">
        <v>140</v>
      </c>
      <c r="F334" s="50">
        <v>44905</v>
      </c>
      <c r="G334" s="106" t="str">
        <f t="shared" si="61"/>
        <v>+380</v>
      </c>
      <c r="H334" s="4" t="str">
        <f>_xlfn.XLOOKUP(G336, 'коды стран'!$C$4:$C$9, 'коды стран'!$B$4:$B$9, "не найдено", 0)</f>
        <v>Узбекистан</v>
      </c>
      <c r="I334" s="67">
        <f t="shared" ca="1" si="62"/>
        <v>30.133333333333333</v>
      </c>
      <c r="J334" s="67">
        <f t="shared" ca="1" si="60"/>
        <v>23.616666666666667</v>
      </c>
      <c r="K334" t="str">
        <f t="shared" si="63"/>
        <v>Самойлова</v>
      </c>
      <c r="L334" t="str">
        <f t="shared" si="64"/>
        <v>Жанна</v>
      </c>
      <c r="M334" s="75" t="str">
        <f t="shared" si="66"/>
        <v>Семеновна</v>
      </c>
    </row>
    <row r="335" spans="2:13" x14ac:dyDescent="0.25">
      <c r="B335" s="116">
        <v>229</v>
      </c>
      <c r="C335" s="106" t="s">
        <v>885</v>
      </c>
      <c r="D335" s="4" t="s">
        <v>884</v>
      </c>
      <c r="E335" s="4" t="s">
        <v>140</v>
      </c>
      <c r="F335" s="50">
        <v>44794</v>
      </c>
      <c r="G335" s="106" t="str">
        <f t="shared" si="61"/>
        <v>+375</v>
      </c>
      <c r="H335" s="4" t="str">
        <f>_xlfn.XLOOKUP(G337, 'коды стран'!$C$4:$C$9, 'коды стран'!$B$4:$B$9, "не найдено", 0)</f>
        <v>Россия</v>
      </c>
      <c r="I335" s="67">
        <f t="shared" ca="1" si="62"/>
        <v>33.833333333333336</v>
      </c>
      <c r="J335" s="67">
        <f t="shared" ca="1" si="60"/>
        <v>25.466666666666669</v>
      </c>
      <c r="K335" t="str">
        <f t="shared" si="63"/>
        <v>Самойлова</v>
      </c>
      <c r="L335" t="str">
        <f t="shared" si="64"/>
        <v>Татьяна</v>
      </c>
      <c r="M335" s="75" t="str">
        <f t="shared" si="66"/>
        <v>Эльдаровна</v>
      </c>
    </row>
    <row r="336" spans="2:13" x14ac:dyDescent="0.25">
      <c r="B336" s="116">
        <v>168</v>
      </c>
      <c r="C336" s="106" t="s">
        <v>603</v>
      </c>
      <c r="D336" s="4" t="s">
        <v>602</v>
      </c>
      <c r="E336" s="4" t="s">
        <v>143</v>
      </c>
      <c r="F336" s="50">
        <v>44938</v>
      </c>
      <c r="G336" s="106" t="str">
        <f t="shared" si="61"/>
        <v>+998</v>
      </c>
      <c r="H336" s="4" t="str">
        <f>_xlfn.XLOOKUP(G338, 'коды стран'!$C$4:$C$9, 'коды стран'!$B$4:$B$9, "не найдено", 0)</f>
        <v>Узбекистан</v>
      </c>
      <c r="I336" s="67">
        <f t="shared" ca="1" si="62"/>
        <v>29.033333333333335</v>
      </c>
      <c r="J336" s="67">
        <f t="shared" ca="1" si="60"/>
        <v>23.066666666666666</v>
      </c>
      <c r="K336" t="str">
        <f t="shared" si="63"/>
        <v>Самсонов</v>
      </c>
      <c r="L336" t="str">
        <f t="shared" si="64"/>
        <v>Борислав</v>
      </c>
      <c r="M336" s="75" t="str">
        <f t="shared" si="66"/>
        <v>Фролович</v>
      </c>
    </row>
    <row r="337" spans="2:13" hidden="1" x14ac:dyDescent="0.25">
      <c r="B337" s="5">
        <v>450</v>
      </c>
      <c r="C337" s="4" t="s">
        <v>735</v>
      </c>
      <c r="D337" s="4" t="s">
        <v>734</v>
      </c>
      <c r="E337" s="4" t="s">
        <v>143</v>
      </c>
      <c r="F337" s="50">
        <v>44870</v>
      </c>
      <c r="G337" s="4" t="str">
        <f t="shared" si="61"/>
        <v>+7</v>
      </c>
      <c r="H337" s="4" t="str">
        <f>_xlfn.XLOOKUP(G339, 'коды стран'!$C$4:$C$9, 'коды стран'!$B$4:$B$9, "не найдено", 0)</f>
        <v>Узбекистан</v>
      </c>
      <c r="I337" s="67">
        <f t="shared" ca="1" si="62"/>
        <v>31.3</v>
      </c>
      <c r="J337" s="67">
        <f t="shared" ca="1" si="60"/>
        <v>24.200000000000003</v>
      </c>
      <c r="K337" t="str">
        <f t="shared" si="63"/>
        <v>Самуил</v>
      </c>
      <c r="L337" t="str">
        <f t="shared" si="64"/>
        <v>Зиновьевич</v>
      </c>
      <c r="M337" t="e">
        <f t="shared" si="65"/>
        <v>#VALUE!</v>
      </c>
    </row>
    <row r="338" spans="2:13" hidden="1" x14ac:dyDescent="0.25">
      <c r="B338" s="5">
        <v>282</v>
      </c>
      <c r="C338" s="4" t="s">
        <v>165</v>
      </c>
      <c r="D338" s="4" t="s">
        <v>164</v>
      </c>
      <c r="E338" s="4" t="s">
        <v>143</v>
      </c>
      <c r="F338" s="50">
        <v>45169</v>
      </c>
      <c r="G338" s="4" t="str">
        <f t="shared" si="61"/>
        <v>+998</v>
      </c>
      <c r="H338" s="4" t="str">
        <f>_xlfn.XLOOKUP(G340, 'коды стран'!$C$4:$C$9, 'коды стран'!$B$4:$B$9, "не найдено", 0)</f>
        <v>Россия</v>
      </c>
      <c r="I338" s="67">
        <f t="shared" ca="1" si="62"/>
        <v>21.333333333333332</v>
      </c>
      <c r="J338" s="67">
        <f t="shared" ca="1" si="60"/>
        <v>19.216666666666665</v>
      </c>
      <c r="K338" t="str">
        <f t="shared" si="63"/>
        <v>Светлана</v>
      </c>
      <c r="L338" t="str">
        <f t="shared" si="64"/>
        <v>Семеновна</v>
      </c>
      <c r="M338" t="e">
        <f t="shared" si="65"/>
        <v>#VALUE!</v>
      </c>
    </row>
    <row r="339" spans="2:13" x14ac:dyDescent="0.25">
      <c r="B339" s="116">
        <v>103</v>
      </c>
      <c r="C339" s="106" t="s">
        <v>413</v>
      </c>
      <c r="D339" s="4" t="s">
        <v>412</v>
      </c>
      <c r="E339" s="4" t="s">
        <v>143</v>
      </c>
      <c r="F339" s="50">
        <v>45037</v>
      </c>
      <c r="G339" s="106" t="str">
        <f t="shared" si="61"/>
        <v>+998</v>
      </c>
      <c r="H339" s="4" t="str">
        <f>_xlfn.XLOOKUP(G341, 'коды стран'!$C$4:$C$9, 'коды стран'!$B$4:$B$9, "не найдено", 0)</f>
        <v>Россия</v>
      </c>
      <c r="I339" s="67">
        <f t="shared" ca="1" si="62"/>
        <v>25.733333333333334</v>
      </c>
      <c r="J339" s="67">
        <f t="shared" ca="1" si="60"/>
        <v>21.416666666666661</v>
      </c>
      <c r="K339" t="str">
        <f t="shared" si="63"/>
        <v>Сергеев</v>
      </c>
      <c r="L339" t="str">
        <f t="shared" si="64"/>
        <v>Панкратий</v>
      </c>
      <c r="M339" s="75" t="str">
        <f>RIGHT(D339, LEN(D339) - FIND(" ", D339, FIND(" ", D339) + 1))</f>
        <v>Теймуразович</v>
      </c>
    </row>
    <row r="340" spans="2:13" hidden="1" x14ac:dyDescent="0.25">
      <c r="B340" s="5">
        <v>487</v>
      </c>
      <c r="C340" s="4" t="s">
        <v>829</v>
      </c>
      <c r="D340" s="4" t="s">
        <v>828</v>
      </c>
      <c r="E340" s="4" t="s">
        <v>143</v>
      </c>
      <c r="F340" s="50">
        <v>44822</v>
      </c>
      <c r="G340" s="4" t="str">
        <f t="shared" si="61"/>
        <v>+7</v>
      </c>
      <c r="H340" s="4" t="str">
        <f>_xlfn.XLOOKUP(G342, 'коды стран'!$C$4:$C$9, 'коды стран'!$B$4:$B$9, "не найдено", 0)</f>
        <v>Таджикистан</v>
      </c>
      <c r="I340" s="67">
        <f t="shared" ca="1" si="62"/>
        <v>32.9</v>
      </c>
      <c r="J340" s="67">
        <f t="shared" ca="1" si="60"/>
        <v>25</v>
      </c>
      <c r="K340" t="str">
        <f t="shared" si="63"/>
        <v>Сидор</v>
      </c>
      <c r="L340" t="str">
        <f t="shared" si="64"/>
        <v>Вячеславович</v>
      </c>
      <c r="M340" t="e">
        <f t="shared" si="65"/>
        <v>#VALUE!</v>
      </c>
    </row>
    <row r="341" spans="2:13" hidden="1" x14ac:dyDescent="0.25">
      <c r="B341" s="5">
        <v>194</v>
      </c>
      <c r="C341" s="4" t="s">
        <v>903</v>
      </c>
      <c r="D341" s="4" t="s">
        <v>902</v>
      </c>
      <c r="E341" s="4" t="s">
        <v>143</v>
      </c>
      <c r="F341" s="50">
        <v>44785</v>
      </c>
      <c r="G341" s="4" t="str">
        <f t="shared" si="61"/>
        <v>+7</v>
      </c>
      <c r="H341" s="4" t="str">
        <f>_xlfn.XLOOKUP(G343, 'коды стран'!$C$4:$C$9, 'коды стран'!$B$4:$B$9, "не найдено", 0)</f>
        <v>Узбекистан</v>
      </c>
      <c r="I341" s="67">
        <f t="shared" ca="1" si="62"/>
        <v>34.133333333333333</v>
      </c>
      <c r="J341" s="67">
        <f t="shared" ca="1" si="60"/>
        <v>25.616666666666667</v>
      </c>
      <c r="K341" t="str">
        <f t="shared" si="63"/>
        <v>Сила</v>
      </c>
      <c r="L341" t="str">
        <f t="shared" si="64"/>
        <v>Денисович</v>
      </c>
      <c r="M341" t="e">
        <f t="shared" si="65"/>
        <v>#VALUE!</v>
      </c>
    </row>
    <row r="342" spans="2:13" x14ac:dyDescent="0.25">
      <c r="B342" s="116">
        <v>11</v>
      </c>
      <c r="C342" s="106" t="s">
        <v>825</v>
      </c>
      <c r="D342" s="4" t="s">
        <v>824</v>
      </c>
      <c r="E342" s="4" t="s">
        <v>140</v>
      </c>
      <c r="F342" s="50">
        <v>44824</v>
      </c>
      <c r="G342" s="106" t="str">
        <f t="shared" si="61"/>
        <v>+992</v>
      </c>
      <c r="H342" s="4" t="str">
        <f>_xlfn.XLOOKUP(G344, 'коды стран'!$C$4:$C$9, 'коды стран'!$B$4:$B$9, "не найдено", 0)</f>
        <v>Таджикистан</v>
      </c>
      <c r="I342" s="67">
        <f t="shared" ca="1" si="62"/>
        <v>32.833333333333336</v>
      </c>
      <c r="J342" s="67">
        <f t="shared" ca="1" si="60"/>
        <v>24.966666666666669</v>
      </c>
      <c r="K342" t="str">
        <f t="shared" si="63"/>
        <v>Силин</v>
      </c>
      <c r="L342" t="str">
        <f t="shared" si="64"/>
        <v>Антип</v>
      </c>
      <c r="M342" s="75" t="str">
        <f t="shared" ref="M342:M343" si="67">RIGHT(D342, LEN(D342) - FIND(" ", D342, FIND(" ", D342) + 1))</f>
        <v>Ильясович</v>
      </c>
    </row>
    <row r="343" spans="2:13" x14ac:dyDescent="0.25">
      <c r="B343" s="116">
        <v>441</v>
      </c>
      <c r="C343" s="106" t="s">
        <v>361</v>
      </c>
      <c r="D343" s="4" t="s">
        <v>360</v>
      </c>
      <c r="E343" s="4" t="s">
        <v>140</v>
      </c>
      <c r="F343" s="50">
        <v>45065</v>
      </c>
      <c r="G343" s="106" t="str">
        <f t="shared" si="61"/>
        <v>+998</v>
      </c>
      <c r="H343" s="4" t="str">
        <f>_xlfn.XLOOKUP(G345, 'коды стран'!$C$4:$C$9, 'коды стран'!$B$4:$B$9, "не найдено", 0)</f>
        <v>Таджикистан</v>
      </c>
      <c r="I343" s="67">
        <f t="shared" ca="1" si="62"/>
        <v>24.8</v>
      </c>
      <c r="J343" s="67">
        <f t="shared" ca="1" si="60"/>
        <v>20.949999999999996</v>
      </c>
      <c r="K343" t="str">
        <f t="shared" si="63"/>
        <v>Силина</v>
      </c>
      <c r="L343" t="str">
        <f t="shared" si="64"/>
        <v>Татьяна</v>
      </c>
      <c r="M343" s="75" t="str">
        <f t="shared" si="67"/>
        <v>Аркадьевна</v>
      </c>
    </row>
    <row r="344" spans="2:13" hidden="1" x14ac:dyDescent="0.25">
      <c r="B344" s="5">
        <v>233</v>
      </c>
      <c r="C344" s="4" t="s">
        <v>443</v>
      </c>
      <c r="D344" s="4" t="s">
        <v>442</v>
      </c>
      <c r="E344" s="4" t="s">
        <v>143</v>
      </c>
      <c r="F344" s="50">
        <v>45022</v>
      </c>
      <c r="G344" s="4" t="str">
        <f t="shared" si="61"/>
        <v>+992</v>
      </c>
      <c r="H344" s="4" t="str">
        <f>_xlfn.XLOOKUP(G346, 'коды стран'!$C$4:$C$9, 'коды стран'!$B$4:$B$9, "не найдено", 0)</f>
        <v>Россия</v>
      </c>
      <c r="I344" s="67">
        <f t="shared" ca="1" si="62"/>
        <v>26.233333333333334</v>
      </c>
      <c r="J344" s="67">
        <f t="shared" ca="1" si="60"/>
        <v>21.666666666666664</v>
      </c>
      <c r="K344" t="str">
        <f t="shared" si="63"/>
        <v>Синклитикия</v>
      </c>
      <c r="L344" t="str">
        <f t="shared" si="64"/>
        <v>Никифоровна</v>
      </c>
      <c r="M344" t="e">
        <f t="shared" si="65"/>
        <v>#VALUE!</v>
      </c>
    </row>
    <row r="345" spans="2:13" x14ac:dyDescent="0.25">
      <c r="B345" s="116">
        <v>379</v>
      </c>
      <c r="C345" s="106" t="s">
        <v>293</v>
      </c>
      <c r="D345" s="4" t="s">
        <v>292</v>
      </c>
      <c r="E345" s="4" t="s">
        <v>140</v>
      </c>
      <c r="F345" s="50">
        <v>45102</v>
      </c>
      <c r="G345" s="106" t="str">
        <f t="shared" si="61"/>
        <v>+992</v>
      </c>
      <c r="H345" s="4" t="str">
        <f>_xlfn.XLOOKUP(G347, 'коды стран'!$C$4:$C$9, 'коды стран'!$B$4:$B$9, "не найдено", 0)</f>
        <v>Таджикистан</v>
      </c>
      <c r="I345" s="67">
        <f t="shared" ca="1" si="62"/>
        <v>23.566666666666666</v>
      </c>
      <c r="J345" s="67">
        <f t="shared" ca="1" si="60"/>
        <v>20.333333333333336</v>
      </c>
      <c r="K345" t="str">
        <f t="shared" si="63"/>
        <v>Соколова</v>
      </c>
      <c r="L345" t="str">
        <f t="shared" si="64"/>
        <v>Кира</v>
      </c>
      <c r="M345" s="75" t="str">
        <f>RIGHT(D345, LEN(D345) - FIND(" ", D345, FIND(" ", D345) + 1))</f>
        <v>Дмитриевна</v>
      </c>
    </row>
    <row r="346" spans="2:13" hidden="1" x14ac:dyDescent="0.25">
      <c r="B346" s="5">
        <v>378</v>
      </c>
      <c r="C346" s="4" t="s">
        <v>845</v>
      </c>
      <c r="D346" s="4" t="s">
        <v>844</v>
      </c>
      <c r="E346" s="4" t="s">
        <v>140</v>
      </c>
      <c r="F346" s="50">
        <v>44814</v>
      </c>
      <c r="G346" s="4" t="str">
        <f t="shared" si="61"/>
        <v>+7</v>
      </c>
      <c r="H346" s="4" t="str">
        <f>_xlfn.XLOOKUP(G348, 'коды стран'!$C$4:$C$9, 'коды стран'!$B$4:$B$9, "не найдено", 0)</f>
        <v>Россия</v>
      </c>
      <c r="I346" s="67">
        <f t="shared" ca="1" si="62"/>
        <v>33.166666666666664</v>
      </c>
      <c r="J346" s="67">
        <f t="shared" ca="1" si="60"/>
        <v>25.133333333333329</v>
      </c>
      <c r="K346" t="str">
        <f t="shared" si="63"/>
        <v>Сократ</v>
      </c>
      <c r="L346" t="str">
        <f t="shared" si="64"/>
        <v>Юльевич</v>
      </c>
      <c r="M346" t="e">
        <f t="shared" si="65"/>
        <v>#VALUE!</v>
      </c>
    </row>
    <row r="347" spans="2:13" x14ac:dyDescent="0.25">
      <c r="B347" s="116">
        <v>162</v>
      </c>
      <c r="C347" s="106" t="s">
        <v>785</v>
      </c>
      <c r="D347" s="4" t="s">
        <v>784</v>
      </c>
      <c r="E347" s="4" t="s">
        <v>140</v>
      </c>
      <c r="F347" s="50">
        <v>44844</v>
      </c>
      <c r="G347" s="106" t="str">
        <f t="shared" si="61"/>
        <v>+992</v>
      </c>
      <c r="H347" s="4" t="str">
        <f>_xlfn.XLOOKUP(G349, 'коды стран'!$C$4:$C$9, 'коды стран'!$B$4:$B$9, "не найдено", 0)</f>
        <v>Россия</v>
      </c>
      <c r="I347" s="67">
        <f t="shared" ca="1" si="62"/>
        <v>32.166666666666664</v>
      </c>
      <c r="J347" s="67">
        <f t="shared" ca="1" si="60"/>
        <v>24.633333333333336</v>
      </c>
      <c r="K347" t="str">
        <f t="shared" si="63"/>
        <v>Соловьев</v>
      </c>
      <c r="L347" t="str">
        <f t="shared" si="64"/>
        <v>Родион</v>
      </c>
      <c r="M347" s="75" t="str">
        <f t="shared" ref="M347:M352" si="68">RIGHT(D347, LEN(D347) - FIND(" ", D347, FIND(" ", D347) + 1))</f>
        <v>Данилович</v>
      </c>
    </row>
    <row r="348" spans="2:13" x14ac:dyDescent="0.25">
      <c r="B348" s="116">
        <v>304</v>
      </c>
      <c r="C348" s="106" t="s">
        <v>469</v>
      </c>
      <c r="D348" s="4" t="s">
        <v>468</v>
      </c>
      <c r="E348" s="4" t="s">
        <v>140</v>
      </c>
      <c r="F348" s="50">
        <v>45009</v>
      </c>
      <c r="G348" s="106" t="str">
        <f t="shared" si="61"/>
        <v>+7</v>
      </c>
      <c r="H348" s="4" t="str">
        <f>_xlfn.XLOOKUP(G350, 'коды стран'!$C$4:$C$9, 'коды стран'!$B$4:$B$9, "не найдено", 0)</f>
        <v>Узбекистан</v>
      </c>
      <c r="I348" s="67">
        <f t="shared" ca="1" si="62"/>
        <v>26.666666666666668</v>
      </c>
      <c r="J348" s="67">
        <f t="shared" ca="1" si="60"/>
        <v>21.883333333333329</v>
      </c>
      <c r="K348" t="str">
        <f t="shared" si="63"/>
        <v>Сорокина</v>
      </c>
      <c r="L348" t="str">
        <f t="shared" si="64"/>
        <v>Марфа</v>
      </c>
      <c r="M348" s="75" t="str">
        <f t="shared" si="68"/>
        <v>Викторовна</v>
      </c>
    </row>
    <row r="349" spans="2:13" x14ac:dyDescent="0.25">
      <c r="B349" s="116">
        <v>274</v>
      </c>
      <c r="C349" s="106" t="s">
        <v>657</v>
      </c>
      <c r="D349" s="4" t="s">
        <v>656</v>
      </c>
      <c r="E349" s="4" t="s">
        <v>143</v>
      </c>
      <c r="F349" s="50">
        <v>44910</v>
      </c>
      <c r="G349" s="106" t="str">
        <f t="shared" si="61"/>
        <v>+7</v>
      </c>
      <c r="H349" s="4" t="str">
        <f>_xlfn.XLOOKUP(G351, 'коды стран'!$C$4:$C$9, 'коды стран'!$B$4:$B$9, "не найдено", 0)</f>
        <v>Таджикистан</v>
      </c>
      <c r="I349" s="67">
        <f t="shared" ca="1" si="62"/>
        <v>29.966666666666665</v>
      </c>
      <c r="J349" s="67">
        <f t="shared" ca="1" si="60"/>
        <v>23.533333333333339</v>
      </c>
      <c r="K349" t="str">
        <f t="shared" si="63"/>
        <v>Сорокина</v>
      </c>
      <c r="L349" t="str">
        <f t="shared" si="64"/>
        <v>Феврония</v>
      </c>
      <c r="M349" s="75" t="str">
        <f t="shared" si="68"/>
        <v>Геннадьевна</v>
      </c>
    </row>
    <row r="350" spans="2:13" x14ac:dyDescent="0.25">
      <c r="B350" s="116">
        <v>363</v>
      </c>
      <c r="C350" s="106" t="s">
        <v>937</v>
      </c>
      <c r="D350" s="4" t="s">
        <v>936</v>
      </c>
      <c r="E350" s="4" t="s">
        <v>140</v>
      </c>
      <c r="F350" s="50">
        <v>44767</v>
      </c>
      <c r="G350" s="106" t="str">
        <f t="shared" si="61"/>
        <v>+998</v>
      </c>
      <c r="H350" s="4" t="str">
        <f>_xlfn.XLOOKUP(G352, 'коды стран'!$C$4:$C$9, 'коды стран'!$B$4:$B$9, "не найдено", 0)</f>
        <v>Таджикистан</v>
      </c>
      <c r="I350" s="67">
        <f t="shared" ca="1" si="62"/>
        <v>34.733333333333334</v>
      </c>
      <c r="J350" s="67">
        <f t="shared" ca="1" si="60"/>
        <v>25.916666666666668</v>
      </c>
      <c r="K350" t="str">
        <f t="shared" si="63"/>
        <v>Сорокина</v>
      </c>
      <c r="L350" t="str">
        <f t="shared" si="64"/>
        <v>Феврония</v>
      </c>
      <c r="M350" s="75" t="str">
        <f t="shared" si="68"/>
        <v>Натановна</v>
      </c>
    </row>
    <row r="351" spans="2:13" x14ac:dyDescent="0.25">
      <c r="B351" s="116">
        <v>411</v>
      </c>
      <c r="C351" s="106" t="s">
        <v>653</v>
      </c>
      <c r="D351" s="4" t="s">
        <v>652</v>
      </c>
      <c r="E351" s="4" t="s">
        <v>140</v>
      </c>
      <c r="F351" s="50">
        <v>44912</v>
      </c>
      <c r="G351" s="106" t="str">
        <f t="shared" si="61"/>
        <v>+992</v>
      </c>
      <c r="H351" s="4" t="str">
        <f>_xlfn.XLOOKUP(G353, 'коды стран'!$C$4:$C$9, 'коды стран'!$B$4:$B$9, "не найдено", 0)</f>
        <v>Россия</v>
      </c>
      <c r="I351" s="67">
        <f t="shared" ca="1" si="62"/>
        <v>29.9</v>
      </c>
      <c r="J351" s="67">
        <f t="shared" ca="1" si="60"/>
        <v>23.500000000000004</v>
      </c>
      <c r="K351" t="str">
        <f t="shared" si="63"/>
        <v>Спиридон</v>
      </c>
      <c r="L351" t="str">
        <f t="shared" si="64"/>
        <v>Владленович</v>
      </c>
      <c r="M351" s="75" t="str">
        <f t="shared" si="68"/>
        <v>Воронцов</v>
      </c>
    </row>
    <row r="352" spans="2:13" x14ac:dyDescent="0.25">
      <c r="B352" s="116">
        <v>49</v>
      </c>
      <c r="C352" s="106" t="s">
        <v>703</v>
      </c>
      <c r="D352" s="4" t="s">
        <v>702</v>
      </c>
      <c r="E352" s="4" t="s">
        <v>143</v>
      </c>
      <c r="F352" s="50">
        <v>44887</v>
      </c>
      <c r="G352" s="106" t="str">
        <f t="shared" si="61"/>
        <v>+992</v>
      </c>
      <c r="H352" s="4" t="str">
        <f>_xlfn.XLOOKUP(G354, 'коды стран'!$C$4:$C$9, 'коды стран'!$B$4:$B$9, "не найдено", 0)</f>
        <v>Украина</v>
      </c>
      <c r="I352" s="67">
        <f t="shared" ca="1" si="62"/>
        <v>30.733333333333334</v>
      </c>
      <c r="J352" s="67">
        <f t="shared" ca="1" si="60"/>
        <v>23.916666666666668</v>
      </c>
      <c r="K352" t="str">
        <f t="shared" si="63"/>
        <v>Спиридон</v>
      </c>
      <c r="L352" t="str">
        <f t="shared" si="64"/>
        <v>Чеславович</v>
      </c>
      <c r="M352" s="75" t="str">
        <f t="shared" si="68"/>
        <v>Абрамов</v>
      </c>
    </row>
    <row r="353" spans="2:13" hidden="1" x14ac:dyDescent="0.25">
      <c r="B353" s="5">
        <v>135</v>
      </c>
      <c r="C353" s="4" t="s">
        <v>341</v>
      </c>
      <c r="D353" s="4" t="s">
        <v>340</v>
      </c>
      <c r="E353" s="4" t="s">
        <v>143</v>
      </c>
      <c r="F353" s="50">
        <v>45077</v>
      </c>
      <c r="G353" s="4" t="str">
        <f t="shared" si="61"/>
        <v>+7</v>
      </c>
      <c r="H353" s="4" t="str">
        <f>_xlfn.XLOOKUP(G355, 'коды стран'!$C$4:$C$9, 'коды стран'!$B$4:$B$9, "не найдено", 0)</f>
        <v>Россия</v>
      </c>
      <c r="I353" s="67">
        <f t="shared" ca="1" si="62"/>
        <v>24.4</v>
      </c>
      <c r="J353" s="67">
        <f t="shared" ca="1" si="60"/>
        <v>20.749999999999993</v>
      </c>
      <c r="K353" t="str">
        <f t="shared" si="63"/>
        <v>Станислав</v>
      </c>
      <c r="L353" t="str">
        <f t="shared" si="64"/>
        <v>Ильясович</v>
      </c>
      <c r="M353" t="e">
        <f t="shared" si="65"/>
        <v>#VALUE!</v>
      </c>
    </row>
    <row r="354" spans="2:13" x14ac:dyDescent="0.25">
      <c r="B354" s="116">
        <v>385</v>
      </c>
      <c r="C354" s="106" t="s">
        <v>883</v>
      </c>
      <c r="D354" s="4" t="s">
        <v>882</v>
      </c>
      <c r="E354" s="4" t="s">
        <v>140</v>
      </c>
      <c r="F354" s="50">
        <v>44795</v>
      </c>
      <c r="G354" s="106" t="str">
        <f t="shared" si="61"/>
        <v>+380</v>
      </c>
      <c r="H354" s="4" t="str">
        <f>_xlfn.XLOOKUP(G356, 'коды стран'!$C$4:$C$9, 'коды стран'!$B$4:$B$9, "не найдено", 0)</f>
        <v>Россия</v>
      </c>
      <c r="I354" s="67">
        <f t="shared" ca="1" si="62"/>
        <v>33.799999999999997</v>
      </c>
      <c r="J354" s="67">
        <f t="shared" ca="1" si="60"/>
        <v>25.450000000000003</v>
      </c>
      <c r="K354" t="str">
        <f t="shared" si="63"/>
        <v>Стрелков</v>
      </c>
      <c r="L354" t="str">
        <f t="shared" si="64"/>
        <v>Геннадий</v>
      </c>
      <c r="M354" s="75" t="str">
        <f t="shared" ref="M354:M358" si="69">RIGHT(D354, LEN(D354) - FIND(" ", D354, FIND(" ", D354) + 1))</f>
        <v>Бориславович</v>
      </c>
    </row>
    <row r="355" spans="2:13" x14ac:dyDescent="0.25">
      <c r="B355" s="116">
        <v>91</v>
      </c>
      <c r="C355" s="106" t="s">
        <v>191</v>
      </c>
      <c r="D355" s="4" t="s">
        <v>190</v>
      </c>
      <c r="E355" s="4" t="s">
        <v>140</v>
      </c>
      <c r="F355" s="50">
        <v>45156</v>
      </c>
      <c r="G355" s="106" t="str">
        <f t="shared" si="61"/>
        <v>+7</v>
      </c>
      <c r="H355" s="4" t="str">
        <f>_xlfn.XLOOKUP(G357, 'коды стран'!$C$4:$C$9, 'коды стран'!$B$4:$B$9, "не найдено", 0)</f>
        <v>Украина</v>
      </c>
      <c r="I355" s="67">
        <f t="shared" ca="1" si="62"/>
        <v>21.766666666666666</v>
      </c>
      <c r="J355" s="67">
        <f t="shared" ca="1" si="60"/>
        <v>19.433333333333334</v>
      </c>
      <c r="K355" t="str">
        <f t="shared" si="63"/>
        <v>Стрелкова</v>
      </c>
      <c r="L355" t="str">
        <f t="shared" si="64"/>
        <v>Наина</v>
      </c>
      <c r="M355" s="75" t="str">
        <f t="shared" si="69"/>
        <v>Эдуардовна</v>
      </c>
    </row>
    <row r="356" spans="2:13" x14ac:dyDescent="0.25">
      <c r="B356" s="116">
        <v>203</v>
      </c>
      <c r="C356" s="106" t="s">
        <v>571</v>
      </c>
      <c r="D356" s="4" t="s">
        <v>570</v>
      </c>
      <c r="E356" s="4" t="s">
        <v>140</v>
      </c>
      <c r="F356" s="50">
        <v>44955</v>
      </c>
      <c r="G356" s="106" t="str">
        <f t="shared" si="61"/>
        <v>+7</v>
      </c>
      <c r="H356" s="4" t="str">
        <f>_xlfn.XLOOKUP(G358, 'коды стран'!$C$4:$C$9, 'коды стран'!$B$4:$B$9, "не найдено", 0)</f>
        <v>Россия</v>
      </c>
      <c r="I356" s="67">
        <f t="shared" ca="1" si="62"/>
        <v>28.466666666666665</v>
      </c>
      <c r="J356" s="67">
        <f t="shared" ca="1" si="60"/>
        <v>22.783333333333339</v>
      </c>
      <c r="K356" t="str">
        <f t="shared" si="63"/>
        <v>Суханов</v>
      </c>
      <c r="L356" t="str">
        <f t="shared" si="64"/>
        <v>Станислав</v>
      </c>
      <c r="M356" s="75" t="str">
        <f t="shared" si="69"/>
        <v>Архипович</v>
      </c>
    </row>
    <row r="357" spans="2:13" x14ac:dyDescent="0.25">
      <c r="B357" s="116">
        <v>322</v>
      </c>
      <c r="C357" s="106" t="s">
        <v>635</v>
      </c>
      <c r="D357" s="4" t="s">
        <v>634</v>
      </c>
      <c r="E357" s="4" t="s">
        <v>143</v>
      </c>
      <c r="F357" s="50">
        <v>44921</v>
      </c>
      <c r="G357" s="106" t="str">
        <f t="shared" si="61"/>
        <v>+380</v>
      </c>
      <c r="H357" s="4" t="str">
        <f>_xlfn.XLOOKUP(G359, 'коды стран'!$C$4:$C$9, 'коды стран'!$B$4:$B$9, "не найдено", 0)</f>
        <v>Украина</v>
      </c>
      <c r="I357" s="67">
        <f t="shared" ca="1" si="62"/>
        <v>29.6</v>
      </c>
      <c r="J357" s="67">
        <f t="shared" ca="1" si="60"/>
        <v>23.350000000000009</v>
      </c>
      <c r="K357" t="str">
        <f t="shared" si="63"/>
        <v>Суханова</v>
      </c>
      <c r="L357" t="str">
        <f t="shared" si="64"/>
        <v>Алла</v>
      </c>
      <c r="M357" s="75" t="str">
        <f t="shared" si="69"/>
        <v>Эльдаровна</v>
      </c>
    </row>
    <row r="358" spans="2:13" x14ac:dyDescent="0.25">
      <c r="B358" s="116">
        <v>121</v>
      </c>
      <c r="C358" s="106" t="s">
        <v>601</v>
      </c>
      <c r="D358" s="4" t="s">
        <v>600</v>
      </c>
      <c r="E358" s="4" t="s">
        <v>143</v>
      </c>
      <c r="F358" s="50">
        <v>44939</v>
      </c>
      <c r="G358" s="106" t="str">
        <f t="shared" si="61"/>
        <v>+7</v>
      </c>
      <c r="H358" s="4" t="str">
        <f>_xlfn.XLOOKUP(G360, 'коды стран'!$C$4:$C$9, 'коды стран'!$B$4:$B$9, "не найдено", 0)</f>
        <v>Россия</v>
      </c>
      <c r="I358" s="67">
        <f t="shared" ca="1" si="62"/>
        <v>29</v>
      </c>
      <c r="J358" s="67">
        <f t="shared" ca="1" si="60"/>
        <v>23.05</v>
      </c>
      <c r="K358" t="str">
        <f t="shared" si="63"/>
        <v>Сысоева</v>
      </c>
      <c r="L358" t="str">
        <f t="shared" si="64"/>
        <v>Светлана</v>
      </c>
      <c r="M358" s="75" t="str">
        <f t="shared" si="69"/>
        <v>Захаровна</v>
      </c>
    </row>
    <row r="359" spans="2:13" hidden="1" x14ac:dyDescent="0.25">
      <c r="B359" s="5">
        <v>106</v>
      </c>
      <c r="C359" s="4" t="s">
        <v>669</v>
      </c>
      <c r="D359" s="4" t="s">
        <v>668</v>
      </c>
      <c r="E359" s="4" t="s">
        <v>143</v>
      </c>
      <c r="F359" s="50">
        <v>44904</v>
      </c>
      <c r="G359" s="4" t="str">
        <f t="shared" si="61"/>
        <v>+380</v>
      </c>
      <c r="H359" s="4" t="str">
        <f>_xlfn.XLOOKUP(G361, 'коды стран'!$C$4:$C$9, 'коды стран'!$B$4:$B$9, "не найдено", 0)</f>
        <v>Украина</v>
      </c>
      <c r="I359" s="67">
        <f t="shared" ca="1" si="62"/>
        <v>30.166666666666668</v>
      </c>
      <c r="J359" s="67">
        <f t="shared" ref="J359:J419" ca="1" si="70">AVERAGE(J359:J792)</f>
        <v>23.633333333333333</v>
      </c>
      <c r="K359" t="str">
        <f t="shared" si="63"/>
        <v>Таисия</v>
      </c>
      <c r="L359" t="str">
        <f t="shared" si="64"/>
        <v>Богдановна</v>
      </c>
      <c r="M359" t="e">
        <f t="shared" si="65"/>
        <v>#VALUE!</v>
      </c>
    </row>
    <row r="360" spans="2:13" hidden="1" x14ac:dyDescent="0.25">
      <c r="B360" s="5">
        <v>140</v>
      </c>
      <c r="C360" s="4" t="s">
        <v>815</v>
      </c>
      <c r="D360" s="4" t="s">
        <v>814</v>
      </c>
      <c r="E360" s="4" t="s">
        <v>143</v>
      </c>
      <c r="F360" s="50">
        <v>44829</v>
      </c>
      <c r="G360" s="4" t="str">
        <f t="shared" si="61"/>
        <v>+7</v>
      </c>
      <c r="H360" s="4" t="str">
        <f>_xlfn.XLOOKUP(G362, 'коды стран'!$C$4:$C$9, 'коды стран'!$B$4:$B$9, "не найдено", 0)</f>
        <v>Украина</v>
      </c>
      <c r="I360" s="67">
        <f t="shared" ca="1" si="62"/>
        <v>32.666666666666664</v>
      </c>
      <c r="J360" s="67">
        <f t="shared" ca="1" si="70"/>
        <v>24.883333333333336</v>
      </c>
      <c r="K360" t="str">
        <f t="shared" si="63"/>
        <v>Татьяна</v>
      </c>
      <c r="L360" t="str">
        <f t="shared" si="64"/>
        <v>Михайловна</v>
      </c>
      <c r="M360" t="e">
        <f t="shared" si="65"/>
        <v>#VALUE!</v>
      </c>
    </row>
    <row r="361" spans="2:13" hidden="1" x14ac:dyDescent="0.25">
      <c r="B361" s="5">
        <v>31</v>
      </c>
      <c r="C361" s="4" t="s">
        <v>411</v>
      </c>
      <c r="D361" s="4" t="s">
        <v>410</v>
      </c>
      <c r="E361" s="4" t="s">
        <v>140</v>
      </c>
      <c r="F361" s="50">
        <v>45038</v>
      </c>
      <c r="G361" s="4" t="str">
        <f t="shared" si="61"/>
        <v>+380</v>
      </c>
      <c r="H361" s="4" t="str">
        <f>_xlfn.XLOOKUP(G363, 'коды стран'!$C$4:$C$9, 'коды стран'!$B$4:$B$9, "не найдено", 0)</f>
        <v>Россия</v>
      </c>
      <c r="I361" s="67">
        <f t="shared" ca="1" si="62"/>
        <v>25.7</v>
      </c>
      <c r="J361" s="67">
        <f t="shared" ca="1" si="70"/>
        <v>21.399999999999995</v>
      </c>
      <c r="K361" t="str">
        <f t="shared" si="63"/>
        <v>Татьяна</v>
      </c>
      <c r="L361" t="str">
        <f t="shared" si="64"/>
        <v>Павловна</v>
      </c>
      <c r="M361" t="e">
        <f t="shared" si="65"/>
        <v>#VALUE!</v>
      </c>
    </row>
    <row r="362" spans="2:13" hidden="1" x14ac:dyDescent="0.25">
      <c r="B362" s="5">
        <v>482</v>
      </c>
      <c r="C362" s="4" t="s">
        <v>187</v>
      </c>
      <c r="D362" s="4" t="s">
        <v>186</v>
      </c>
      <c r="E362" s="4" t="s">
        <v>140</v>
      </c>
      <c r="F362" s="50">
        <v>45158</v>
      </c>
      <c r="G362" s="4" t="str">
        <f t="shared" si="61"/>
        <v>+380</v>
      </c>
      <c r="H362" s="4" t="str">
        <f>_xlfn.XLOOKUP(G364, 'коды стран'!$C$4:$C$9, 'коды стран'!$B$4:$B$9, "не найдено", 0)</f>
        <v>Россия</v>
      </c>
      <c r="I362" s="67">
        <f t="shared" ca="1" si="62"/>
        <v>21.7</v>
      </c>
      <c r="J362" s="67">
        <f t="shared" ca="1" si="70"/>
        <v>19.400000000000002</v>
      </c>
      <c r="K362" t="str">
        <f t="shared" si="63"/>
        <v>Творимир</v>
      </c>
      <c r="L362" t="str">
        <f t="shared" si="64"/>
        <v>Артурович</v>
      </c>
      <c r="M362" t="e">
        <f t="shared" si="65"/>
        <v>#VALUE!</v>
      </c>
    </row>
    <row r="363" spans="2:13" hidden="1" x14ac:dyDescent="0.25">
      <c r="B363" s="5">
        <v>292</v>
      </c>
      <c r="C363" s="4" t="s">
        <v>549</v>
      </c>
      <c r="D363" s="4" t="s">
        <v>548</v>
      </c>
      <c r="E363" s="4" t="s">
        <v>140</v>
      </c>
      <c r="F363" s="50">
        <v>44967</v>
      </c>
      <c r="G363" s="4" t="str">
        <f t="shared" si="61"/>
        <v>+7</v>
      </c>
      <c r="H363" s="4" t="str">
        <f>_xlfn.XLOOKUP(G365, 'коды стран'!$C$4:$C$9, 'коды стран'!$B$4:$B$9, "не найдено", 0)</f>
        <v>Украина</v>
      </c>
      <c r="I363" s="67">
        <f t="shared" ca="1" si="62"/>
        <v>28.066666666666666</v>
      </c>
      <c r="J363" s="67">
        <f t="shared" ca="1" si="70"/>
        <v>22.583333333333339</v>
      </c>
      <c r="K363" t="str">
        <f t="shared" si="63"/>
        <v>Тимофеев</v>
      </c>
      <c r="L363" t="str">
        <f t="shared" si="64"/>
        <v>Аполлинарий</v>
      </c>
      <c r="M363" t="e">
        <f t="shared" si="65"/>
        <v>#VALUE!</v>
      </c>
    </row>
    <row r="364" spans="2:13" x14ac:dyDescent="0.25">
      <c r="B364" s="116">
        <v>388</v>
      </c>
      <c r="C364" s="106" t="s">
        <v>739</v>
      </c>
      <c r="D364" s="4" t="s">
        <v>738</v>
      </c>
      <c r="E364" s="4" t="s">
        <v>143</v>
      </c>
      <c r="F364" s="50">
        <v>44868</v>
      </c>
      <c r="G364" s="106" t="str">
        <f t="shared" si="61"/>
        <v>+7</v>
      </c>
      <c r="H364" s="4" t="str">
        <f>_xlfn.XLOOKUP(G366, 'коды стран'!$C$4:$C$9, 'коды стран'!$B$4:$B$9, "не найдено", 0)</f>
        <v>Украина</v>
      </c>
      <c r="I364" s="67">
        <f t="shared" ca="1" si="62"/>
        <v>31.366666666666667</v>
      </c>
      <c r="J364" s="67">
        <f t="shared" ca="1" si="70"/>
        <v>24.233333333333334</v>
      </c>
      <c r="K364" t="str">
        <f t="shared" si="63"/>
        <v>Тимофеева</v>
      </c>
      <c r="L364" t="str">
        <f t="shared" si="64"/>
        <v>Анастасия</v>
      </c>
      <c r="M364" s="75" t="str">
        <f t="shared" ref="M364:M367" si="71">RIGHT(D364, LEN(D364) - FIND(" ", D364, FIND(" ", D364) + 1))</f>
        <v>Натановна</v>
      </c>
    </row>
    <row r="365" spans="2:13" x14ac:dyDescent="0.25">
      <c r="B365" s="116">
        <v>260</v>
      </c>
      <c r="C365" s="106" t="s">
        <v>229</v>
      </c>
      <c r="D365" s="4" t="s">
        <v>228</v>
      </c>
      <c r="E365" s="4" t="s">
        <v>143</v>
      </c>
      <c r="F365" s="50">
        <v>45137</v>
      </c>
      <c r="G365" s="106" t="str">
        <f t="shared" si="61"/>
        <v>+380</v>
      </c>
      <c r="H365" s="4" t="str">
        <f>_xlfn.XLOOKUP(G367, 'коды стран'!$C$4:$C$9, 'коды стран'!$B$4:$B$9, "не найдено", 0)</f>
        <v>Узбекистан</v>
      </c>
      <c r="I365" s="67">
        <f t="shared" ca="1" si="62"/>
        <v>22.4</v>
      </c>
      <c r="J365" s="67">
        <f t="shared" ca="1" si="70"/>
        <v>19.75</v>
      </c>
      <c r="K365" t="str">
        <f t="shared" si="63"/>
        <v>Титова</v>
      </c>
      <c r="L365" t="str">
        <f t="shared" si="64"/>
        <v>Ксения</v>
      </c>
      <c r="M365" s="75" t="str">
        <f t="shared" si="71"/>
        <v>Дмитриевна</v>
      </c>
    </row>
    <row r="366" spans="2:13" x14ac:dyDescent="0.25">
      <c r="B366" s="116">
        <v>420</v>
      </c>
      <c r="C366" s="106" t="s">
        <v>701</v>
      </c>
      <c r="D366" s="4" t="s">
        <v>700</v>
      </c>
      <c r="E366" s="4" t="s">
        <v>140</v>
      </c>
      <c r="F366" s="50">
        <v>44888</v>
      </c>
      <c r="G366" s="106" t="str">
        <f t="shared" si="61"/>
        <v>+380</v>
      </c>
      <c r="H366" s="4" t="str">
        <f>_xlfn.XLOOKUP(G368, 'коды стран'!$C$4:$C$9, 'коды стран'!$B$4:$B$9, "не найдено", 0)</f>
        <v>Узбекистан</v>
      </c>
      <c r="I366" s="67">
        <f t="shared" ca="1" si="62"/>
        <v>30.7</v>
      </c>
      <c r="J366" s="67">
        <f t="shared" ca="1" si="70"/>
        <v>23.9</v>
      </c>
      <c r="K366" t="str">
        <f t="shared" si="63"/>
        <v>Тихонова</v>
      </c>
      <c r="L366" t="str">
        <f t="shared" si="64"/>
        <v>Евфросиния</v>
      </c>
      <c r="M366" s="75" t="str">
        <f t="shared" si="71"/>
        <v>Феликсовна</v>
      </c>
    </row>
    <row r="367" spans="2:13" x14ac:dyDescent="0.25">
      <c r="B367" s="116">
        <v>435</v>
      </c>
      <c r="C367" s="106" t="s">
        <v>221</v>
      </c>
      <c r="D367" s="4" t="s">
        <v>220</v>
      </c>
      <c r="E367" s="4" t="s">
        <v>140</v>
      </c>
      <c r="F367" s="50">
        <v>45141</v>
      </c>
      <c r="G367" s="106" t="str">
        <f t="shared" si="61"/>
        <v>+998</v>
      </c>
      <c r="H367" s="4" t="str">
        <f>_xlfn.XLOOKUP(G369, 'коды стран'!$C$4:$C$9, 'коды стран'!$B$4:$B$9, "не найдено", 0)</f>
        <v>Таджикистан</v>
      </c>
      <c r="I367" s="67">
        <f t="shared" ca="1" si="62"/>
        <v>22.266666666666666</v>
      </c>
      <c r="J367" s="67">
        <f t="shared" ca="1" si="70"/>
        <v>19.68333333333333</v>
      </c>
      <c r="K367" t="str">
        <f t="shared" si="63"/>
        <v>Тихонова</v>
      </c>
      <c r="L367" t="str">
        <f t="shared" si="64"/>
        <v>Ираида</v>
      </c>
      <c r="M367" s="75" t="str">
        <f t="shared" si="71"/>
        <v>Ефимовна</v>
      </c>
    </row>
    <row r="368" spans="2:13" hidden="1" x14ac:dyDescent="0.25">
      <c r="B368" s="5">
        <v>126</v>
      </c>
      <c r="C368" s="4" t="s">
        <v>791</v>
      </c>
      <c r="D368" s="4" t="s">
        <v>790</v>
      </c>
      <c r="E368" s="4" t="s">
        <v>143</v>
      </c>
      <c r="F368" s="50">
        <v>44841</v>
      </c>
      <c r="G368" s="4" t="str">
        <f t="shared" si="61"/>
        <v>+998</v>
      </c>
      <c r="H368" s="4" t="str">
        <f>_xlfn.XLOOKUP(G370, 'коды стран'!$C$4:$C$9, 'коды стран'!$B$4:$B$9, "не найдено", 0)</f>
        <v>Украина</v>
      </c>
      <c r="I368" s="67">
        <f t="shared" ca="1" si="62"/>
        <v>32.266666666666666</v>
      </c>
      <c r="J368" s="67">
        <f t="shared" ca="1" si="70"/>
        <v>24.68333333333333</v>
      </c>
      <c r="K368" t="str">
        <f t="shared" si="63"/>
        <v>тов.</v>
      </c>
      <c r="L368" t="str">
        <f t="shared" si="64"/>
        <v>Копылова</v>
      </c>
      <c r="M368" t="e">
        <f t="shared" si="65"/>
        <v>#VALUE!</v>
      </c>
    </row>
    <row r="369" spans="2:13" hidden="1" x14ac:dyDescent="0.25">
      <c r="B369" s="5">
        <v>46</v>
      </c>
      <c r="C369" s="4" t="s">
        <v>685</v>
      </c>
      <c r="D369" s="4" t="s">
        <v>684</v>
      </c>
      <c r="E369" s="4" t="s">
        <v>143</v>
      </c>
      <c r="F369" s="50">
        <v>44896</v>
      </c>
      <c r="G369" s="4" t="str">
        <f t="shared" si="61"/>
        <v>+992</v>
      </c>
      <c r="H369" s="4" t="str">
        <f>_xlfn.XLOOKUP(G371, 'коды стран'!$C$4:$C$9, 'коды стран'!$B$4:$B$9, "не найдено", 0)</f>
        <v>Россия</v>
      </c>
      <c r="I369" s="67">
        <f t="shared" ca="1" si="62"/>
        <v>30.433333333333334</v>
      </c>
      <c r="J369" s="67">
        <f t="shared" ca="1" si="70"/>
        <v>23.766666666666673</v>
      </c>
      <c r="K369" t="str">
        <f t="shared" si="63"/>
        <v>тов.</v>
      </c>
      <c r="L369" t="str">
        <f t="shared" si="64"/>
        <v>Степанова</v>
      </c>
      <c r="M369" t="e">
        <f t="shared" si="65"/>
        <v>#VALUE!</v>
      </c>
    </row>
    <row r="370" spans="2:13" x14ac:dyDescent="0.25">
      <c r="B370" s="116">
        <v>298</v>
      </c>
      <c r="C370" s="106" t="s">
        <v>775</v>
      </c>
      <c r="D370" s="4" t="s">
        <v>774</v>
      </c>
      <c r="E370" s="4" t="s">
        <v>143</v>
      </c>
      <c r="F370" s="50">
        <v>44849</v>
      </c>
      <c r="G370" s="106" t="str">
        <f t="shared" ref="G370:G419" si="72">LEFT(C370,LEN(C370)-13)</f>
        <v>+380</v>
      </c>
      <c r="H370" s="4" t="str">
        <f>_xlfn.XLOOKUP(G372, 'коды стран'!$C$4:$C$9, 'коды стран'!$B$4:$B$9, "не найдено", 0)</f>
        <v>Таджикистан</v>
      </c>
      <c r="I370" s="67">
        <f t="shared" ref="I370:I419" ca="1" si="73">(TODAY()-F370) / 30</f>
        <v>32</v>
      </c>
      <c r="J370" s="67">
        <f t="shared" ca="1" si="70"/>
        <v>24.55</v>
      </c>
      <c r="K370" t="str">
        <f t="shared" si="63"/>
        <v>Трофимова</v>
      </c>
      <c r="L370" t="str">
        <f t="shared" si="64"/>
        <v>Василиса</v>
      </c>
      <c r="M370" s="75" t="str">
        <f>RIGHT(D370, LEN(D370) - FIND(" ", D370, FIND(" ", D370) + 1))</f>
        <v>Матвеевна</v>
      </c>
    </row>
    <row r="371" spans="2:13" hidden="1" x14ac:dyDescent="0.25">
      <c r="B371" s="5">
        <v>192</v>
      </c>
      <c r="C371" s="4" t="s">
        <v>577</v>
      </c>
      <c r="D371" s="4" t="s">
        <v>576</v>
      </c>
      <c r="E371" s="4" t="s">
        <v>143</v>
      </c>
      <c r="F371" s="50">
        <v>44951</v>
      </c>
      <c r="G371" s="4" t="str">
        <f t="shared" si="72"/>
        <v>+7</v>
      </c>
      <c r="H371" s="4" t="str">
        <f>_xlfn.XLOOKUP(G373, 'коды стран'!$C$4:$C$9, 'коды стран'!$B$4:$B$9, "не найдено", 0)</f>
        <v>Россия</v>
      </c>
      <c r="I371" s="67">
        <f t="shared" ca="1" si="73"/>
        <v>28.6</v>
      </c>
      <c r="J371" s="67">
        <f t="shared" ca="1" si="70"/>
        <v>22.85</v>
      </c>
      <c r="K371" t="str">
        <f t="shared" si="63"/>
        <v>Устинов</v>
      </c>
      <c r="L371" t="str">
        <f t="shared" si="64"/>
        <v>Евграф</v>
      </c>
      <c r="M371" t="e">
        <f t="shared" si="65"/>
        <v>#VALUE!</v>
      </c>
    </row>
    <row r="372" spans="2:13" hidden="1" x14ac:dyDescent="0.25">
      <c r="B372" s="5">
        <v>9</v>
      </c>
      <c r="C372" s="4" t="s">
        <v>587</v>
      </c>
      <c r="D372" s="4" t="s">
        <v>586</v>
      </c>
      <c r="E372" s="4" t="s">
        <v>143</v>
      </c>
      <c r="F372" s="50">
        <v>44946</v>
      </c>
      <c r="G372" s="4" t="str">
        <f t="shared" si="72"/>
        <v>+992</v>
      </c>
      <c r="H372" s="4" t="str">
        <f>_xlfn.XLOOKUP(G374, 'коды стран'!$C$4:$C$9, 'коды стран'!$B$4:$B$9, "не найдено", 0)</f>
        <v>Россия</v>
      </c>
      <c r="I372" s="67">
        <f t="shared" ca="1" si="73"/>
        <v>28.766666666666666</v>
      </c>
      <c r="J372" s="67">
        <f t="shared" ca="1" si="70"/>
        <v>22.933333333333337</v>
      </c>
      <c r="K372" t="str">
        <f t="shared" si="63"/>
        <v>Устинов</v>
      </c>
      <c r="L372" t="str">
        <f t="shared" si="64"/>
        <v>Милан</v>
      </c>
      <c r="M372" t="e">
        <f t="shared" si="65"/>
        <v>#VALUE!</v>
      </c>
    </row>
    <row r="373" spans="2:13" hidden="1" x14ac:dyDescent="0.25">
      <c r="B373" s="5">
        <v>403</v>
      </c>
      <c r="C373" s="4" t="s">
        <v>285</v>
      </c>
      <c r="D373" s="4" t="s">
        <v>284</v>
      </c>
      <c r="E373" s="4" t="s">
        <v>140</v>
      </c>
      <c r="F373" s="50">
        <v>45106</v>
      </c>
      <c r="G373" s="4" t="str">
        <f t="shared" si="72"/>
        <v>+7</v>
      </c>
      <c r="H373" s="4" t="str">
        <f>_xlfn.XLOOKUP(G375, 'коды стран'!$C$4:$C$9, 'коды стран'!$B$4:$B$9, "не найдено", 0)</f>
        <v>Узбекистан</v>
      </c>
      <c r="I373" s="67">
        <f t="shared" ca="1" si="73"/>
        <v>23.433333333333334</v>
      </c>
      <c r="J373" s="67">
        <f t="shared" ca="1" si="70"/>
        <v>20.266666666666662</v>
      </c>
      <c r="K373" t="str">
        <f t="shared" si="63"/>
        <v>Фаина</v>
      </c>
      <c r="L373" t="str">
        <f t="shared" si="64"/>
        <v>Аркадьевна</v>
      </c>
      <c r="M373" t="e">
        <f t="shared" si="65"/>
        <v>#VALUE!</v>
      </c>
    </row>
    <row r="374" spans="2:13" hidden="1" x14ac:dyDescent="0.25">
      <c r="B374" s="5">
        <v>148</v>
      </c>
      <c r="C374" s="4" t="s">
        <v>427</v>
      </c>
      <c r="D374" s="4" t="s">
        <v>426</v>
      </c>
      <c r="E374" s="4" t="s">
        <v>143</v>
      </c>
      <c r="F374" s="50">
        <v>45030</v>
      </c>
      <c r="G374" s="4" t="str">
        <f t="shared" si="72"/>
        <v>+7</v>
      </c>
      <c r="H374" s="4" t="str">
        <f>_xlfn.XLOOKUP(G376, 'коды стран'!$C$4:$C$9, 'коды стран'!$B$4:$B$9, "не найдено", 0)</f>
        <v>Узбекистан</v>
      </c>
      <c r="I374" s="67">
        <f t="shared" ca="1" si="73"/>
        <v>25.966666666666665</v>
      </c>
      <c r="J374" s="67">
        <f t="shared" ca="1" si="70"/>
        <v>21.533333333333331</v>
      </c>
      <c r="K374" t="str">
        <f t="shared" si="63"/>
        <v>Феврония</v>
      </c>
      <c r="L374" t="str">
        <f t="shared" si="64"/>
        <v>Антоновна</v>
      </c>
      <c r="M374" t="e">
        <f t="shared" si="65"/>
        <v>#VALUE!</v>
      </c>
    </row>
    <row r="375" spans="2:13" hidden="1" x14ac:dyDescent="0.25">
      <c r="B375" s="5">
        <v>245</v>
      </c>
      <c r="C375" s="4" t="s">
        <v>311</v>
      </c>
      <c r="D375" s="4" t="s">
        <v>310</v>
      </c>
      <c r="E375" s="4" t="s">
        <v>140</v>
      </c>
      <c r="F375" s="50">
        <v>45092</v>
      </c>
      <c r="G375" s="4" t="str">
        <f t="shared" si="72"/>
        <v>+998</v>
      </c>
      <c r="H375" s="4" t="str">
        <f>_xlfn.XLOOKUP(G377, 'коды стран'!$C$4:$C$9, 'коды стран'!$B$4:$B$9, "не найдено", 0)</f>
        <v>Беларусь</v>
      </c>
      <c r="I375" s="67">
        <f t="shared" ca="1" si="73"/>
        <v>23.9</v>
      </c>
      <c r="J375" s="67">
        <f t="shared" ca="1" si="70"/>
        <v>20.499999999999996</v>
      </c>
      <c r="K375" t="str">
        <f t="shared" si="63"/>
        <v>Феврония</v>
      </c>
      <c r="L375" t="str">
        <f t="shared" si="64"/>
        <v>Юрьевна</v>
      </c>
      <c r="M375" t="e">
        <f t="shared" si="65"/>
        <v>#VALUE!</v>
      </c>
    </row>
    <row r="376" spans="2:13" x14ac:dyDescent="0.25">
      <c r="B376" s="116">
        <v>361</v>
      </c>
      <c r="C376" s="106" t="s">
        <v>683</v>
      </c>
      <c r="D376" s="4" t="s">
        <v>682</v>
      </c>
      <c r="E376" s="4" t="s">
        <v>143</v>
      </c>
      <c r="F376" s="50">
        <v>44897</v>
      </c>
      <c r="G376" s="106" t="str">
        <f t="shared" si="72"/>
        <v>+998</v>
      </c>
      <c r="H376" s="4" t="str">
        <f>_xlfn.XLOOKUP(G378, 'коды стран'!$C$4:$C$9, 'коды стран'!$B$4:$B$9, "не найдено", 0)</f>
        <v>Украина</v>
      </c>
      <c r="I376" s="67">
        <f t="shared" ca="1" si="73"/>
        <v>30.4</v>
      </c>
      <c r="J376" s="67">
        <f t="shared" ca="1" si="70"/>
        <v>23.750000000000007</v>
      </c>
      <c r="K376" t="str">
        <f t="shared" si="63"/>
        <v>Федорова</v>
      </c>
      <c r="L376" t="str">
        <f t="shared" si="64"/>
        <v>Жанна</v>
      </c>
      <c r="M376" s="75" t="str">
        <f t="shared" ref="M376:M379" si="74">RIGHT(D376, LEN(D376) - FIND(" ", D376, FIND(" ", D376) + 1))</f>
        <v>Вадимовна</v>
      </c>
    </row>
    <row r="377" spans="2:13" x14ac:dyDescent="0.25">
      <c r="B377" s="116">
        <v>76</v>
      </c>
      <c r="C377" s="106" t="s">
        <v>501</v>
      </c>
      <c r="D377" s="4" t="s">
        <v>500</v>
      </c>
      <c r="E377" s="4" t="s">
        <v>143</v>
      </c>
      <c r="F377" s="50">
        <v>44993</v>
      </c>
      <c r="G377" s="106" t="str">
        <f t="shared" si="72"/>
        <v>+375</v>
      </c>
      <c r="H377" s="4" t="str">
        <f>_xlfn.XLOOKUP(G379, 'коды стран'!$C$4:$C$9, 'коды стран'!$B$4:$B$9, "не найдено", 0)</f>
        <v>Узбекистан</v>
      </c>
      <c r="I377" s="67">
        <f t="shared" ca="1" si="73"/>
        <v>27.2</v>
      </c>
      <c r="J377" s="67">
        <f t="shared" ca="1" si="70"/>
        <v>22.150000000000002</v>
      </c>
      <c r="K377" t="str">
        <f t="shared" si="63"/>
        <v>Федосеева</v>
      </c>
      <c r="L377" t="str">
        <f t="shared" si="64"/>
        <v>Василиса</v>
      </c>
      <c r="M377" s="75" t="str">
        <f t="shared" si="74"/>
        <v>Аскольдовна</v>
      </c>
    </row>
    <row r="378" spans="2:13" x14ac:dyDescent="0.25">
      <c r="B378" s="116">
        <v>334</v>
      </c>
      <c r="C378" s="106" t="s">
        <v>899</v>
      </c>
      <c r="D378" s="4" t="s">
        <v>898</v>
      </c>
      <c r="E378" s="4" t="s">
        <v>140</v>
      </c>
      <c r="F378" s="50">
        <v>44787</v>
      </c>
      <c r="G378" s="106" t="str">
        <f t="shared" si="72"/>
        <v>+380</v>
      </c>
      <c r="H378" s="4" t="str">
        <f>_xlfn.XLOOKUP(G380, 'коды стран'!$C$4:$C$9, 'коды стран'!$B$4:$B$9, "не найдено", 0)</f>
        <v>Россия</v>
      </c>
      <c r="I378" s="67">
        <f t="shared" ca="1" si="73"/>
        <v>34.06666666666667</v>
      </c>
      <c r="J378" s="67">
        <f t="shared" ca="1" si="70"/>
        <v>25.583333333333336</v>
      </c>
      <c r="K378" t="str">
        <f t="shared" si="63"/>
        <v>Федотов</v>
      </c>
      <c r="L378" t="str">
        <f t="shared" si="64"/>
        <v>Радислав</v>
      </c>
      <c r="M378" s="75" t="str">
        <f t="shared" si="74"/>
        <v>Антонович</v>
      </c>
    </row>
    <row r="379" spans="2:13" x14ac:dyDescent="0.25">
      <c r="B379" s="116">
        <v>313</v>
      </c>
      <c r="C379" s="106" t="s">
        <v>801</v>
      </c>
      <c r="D379" s="4" t="s">
        <v>800</v>
      </c>
      <c r="E379" s="4" t="s">
        <v>143</v>
      </c>
      <c r="F379" s="50">
        <v>44836</v>
      </c>
      <c r="G379" s="106" t="str">
        <f t="shared" si="72"/>
        <v>+998</v>
      </c>
      <c r="H379" s="4" t="str">
        <f>_xlfn.XLOOKUP(G381, 'коды стран'!$C$4:$C$9, 'коды стран'!$B$4:$B$9, "не найдено", 0)</f>
        <v>Таджикистан</v>
      </c>
      <c r="I379" s="67">
        <f t="shared" ca="1" si="73"/>
        <v>32.43333333333333</v>
      </c>
      <c r="J379" s="67">
        <f t="shared" ca="1" si="70"/>
        <v>24.766666666666673</v>
      </c>
      <c r="K379" t="str">
        <f t="shared" si="63"/>
        <v>Федотова</v>
      </c>
      <c r="L379" t="str">
        <f t="shared" si="64"/>
        <v>Ангелина</v>
      </c>
      <c r="M379" s="75" t="str">
        <f t="shared" si="74"/>
        <v>Максимовна</v>
      </c>
    </row>
    <row r="380" spans="2:13" hidden="1" x14ac:dyDescent="0.25">
      <c r="B380" s="5">
        <v>369</v>
      </c>
      <c r="C380" s="4" t="s">
        <v>513</v>
      </c>
      <c r="D380" s="4" t="s">
        <v>512</v>
      </c>
      <c r="E380" s="4" t="s">
        <v>143</v>
      </c>
      <c r="F380" s="50">
        <v>44987</v>
      </c>
      <c r="G380" s="4" t="str">
        <f t="shared" si="72"/>
        <v>+7</v>
      </c>
      <c r="H380" s="4" t="str">
        <f>_xlfn.XLOOKUP(G382, 'коды стран'!$C$4:$C$9, 'коды стран'!$B$4:$B$9, "не найдено", 0)</f>
        <v>Украина</v>
      </c>
      <c r="I380" s="67">
        <f t="shared" ca="1" si="73"/>
        <v>27.4</v>
      </c>
      <c r="J380" s="67">
        <f t="shared" ca="1" si="70"/>
        <v>22.25</v>
      </c>
      <c r="K380" t="str">
        <f t="shared" si="63"/>
        <v>Фёкла</v>
      </c>
      <c r="L380" t="str">
        <f t="shared" si="64"/>
        <v>Натановна</v>
      </c>
      <c r="M380" t="e">
        <f t="shared" si="65"/>
        <v>#VALUE!</v>
      </c>
    </row>
    <row r="381" spans="2:13" hidden="1" x14ac:dyDescent="0.25">
      <c r="B381" s="5">
        <v>342</v>
      </c>
      <c r="C381" s="4" t="s">
        <v>751</v>
      </c>
      <c r="D381" s="4" t="s">
        <v>750</v>
      </c>
      <c r="E381" s="4" t="s">
        <v>143</v>
      </c>
      <c r="F381" s="50">
        <v>44862</v>
      </c>
      <c r="G381" s="4" t="str">
        <f t="shared" si="72"/>
        <v>+992</v>
      </c>
      <c r="H381" s="4" t="str">
        <f>_xlfn.XLOOKUP(G383, 'коды стран'!$C$4:$C$9, 'коды стран'!$B$4:$B$9, "не найдено", 0)</f>
        <v>Таджикистан</v>
      </c>
      <c r="I381" s="67">
        <f t="shared" ca="1" si="73"/>
        <v>31.566666666666666</v>
      </c>
      <c r="J381" s="67">
        <f t="shared" ca="1" si="70"/>
        <v>24.333333333333336</v>
      </c>
      <c r="K381" t="str">
        <f t="shared" si="63"/>
        <v>Фёкла</v>
      </c>
      <c r="L381" t="str">
        <f t="shared" si="64"/>
        <v>Феликсовна</v>
      </c>
      <c r="M381" t="e">
        <f t="shared" si="65"/>
        <v>#VALUE!</v>
      </c>
    </row>
    <row r="382" spans="2:13" hidden="1" x14ac:dyDescent="0.25">
      <c r="B382" s="5">
        <v>492</v>
      </c>
      <c r="C382" s="4" t="s">
        <v>177</v>
      </c>
      <c r="D382" s="4" t="s">
        <v>176</v>
      </c>
      <c r="E382" s="4" t="s">
        <v>143</v>
      </c>
      <c r="F382" s="50">
        <v>45163</v>
      </c>
      <c r="G382" s="4" t="str">
        <f t="shared" si="72"/>
        <v>+380</v>
      </c>
      <c r="H382" s="4" t="str">
        <f>_xlfn.XLOOKUP(G384, 'коды стран'!$C$4:$C$9, 'коды стран'!$B$4:$B$9, "не найдено", 0)</f>
        <v>Украина</v>
      </c>
      <c r="I382" s="67">
        <f t="shared" ca="1" si="73"/>
        <v>21.533333333333335</v>
      </c>
      <c r="J382" s="67">
        <f t="shared" ca="1" si="70"/>
        <v>19.316666666666674</v>
      </c>
      <c r="K382" t="str">
        <f t="shared" si="63"/>
        <v>Феликс</v>
      </c>
      <c r="L382" t="str">
        <f t="shared" si="64"/>
        <v>Ааронович</v>
      </c>
      <c r="M382" t="e">
        <f t="shared" si="65"/>
        <v>#VALUE!</v>
      </c>
    </row>
    <row r="383" spans="2:13" hidden="1" x14ac:dyDescent="0.25">
      <c r="B383" s="5">
        <v>310</v>
      </c>
      <c r="C383" s="4" t="s">
        <v>913</v>
      </c>
      <c r="D383" s="4" t="s">
        <v>912</v>
      </c>
      <c r="E383" s="4" t="s">
        <v>140</v>
      </c>
      <c r="F383" s="50">
        <v>44780</v>
      </c>
      <c r="G383" s="4" t="str">
        <f t="shared" si="72"/>
        <v>+992</v>
      </c>
      <c r="H383" s="4" t="str">
        <f>_xlfn.XLOOKUP(G385, 'коды стран'!$C$4:$C$9, 'коды стран'!$B$4:$B$9, "не найдено", 0)</f>
        <v>Россия</v>
      </c>
      <c r="I383" s="67">
        <f t="shared" ca="1" si="73"/>
        <v>34.299999999999997</v>
      </c>
      <c r="J383" s="67">
        <f t="shared" ca="1" si="70"/>
        <v>25.700000000000003</v>
      </c>
      <c r="K383" t="str">
        <f t="shared" si="63"/>
        <v>Феофан</v>
      </c>
      <c r="L383" t="str">
        <f t="shared" si="64"/>
        <v>Гурьевич</v>
      </c>
      <c r="M383" t="e">
        <f t="shared" si="65"/>
        <v>#VALUE!</v>
      </c>
    </row>
    <row r="384" spans="2:13" hidden="1" x14ac:dyDescent="0.25">
      <c r="B384" s="5">
        <v>255</v>
      </c>
      <c r="C384" s="4" t="s">
        <v>663</v>
      </c>
      <c r="D384" s="4" t="s">
        <v>662</v>
      </c>
      <c r="E384" s="4" t="s">
        <v>143</v>
      </c>
      <c r="F384" s="50">
        <v>44907</v>
      </c>
      <c r="G384" s="4" t="str">
        <f t="shared" si="72"/>
        <v>+380</v>
      </c>
      <c r="H384" s="4" t="str">
        <f>_xlfn.XLOOKUP(G386, 'коды стран'!$C$4:$C$9, 'коды стран'!$B$4:$B$9, "не найдено", 0)</f>
        <v>Узбекистан</v>
      </c>
      <c r="I384" s="67">
        <f t="shared" ca="1" si="73"/>
        <v>30.066666666666666</v>
      </c>
      <c r="J384" s="67">
        <f t="shared" ca="1" si="70"/>
        <v>23.583333333333339</v>
      </c>
      <c r="K384" t="str">
        <f t="shared" si="63"/>
        <v>Филимон</v>
      </c>
      <c r="L384" t="str">
        <f t="shared" si="64"/>
        <v>Ефимьевич</v>
      </c>
      <c r="M384" t="e">
        <f t="shared" si="65"/>
        <v>#VALUE!</v>
      </c>
    </row>
    <row r="385" spans="2:13" hidden="1" x14ac:dyDescent="0.25">
      <c r="B385" s="5">
        <v>164</v>
      </c>
      <c r="C385" s="4" t="s">
        <v>945</v>
      </c>
      <c r="D385" s="4" t="s">
        <v>944</v>
      </c>
      <c r="E385" s="4" t="s">
        <v>140</v>
      </c>
      <c r="F385" s="50">
        <v>44762</v>
      </c>
      <c r="G385" s="4" t="str">
        <f t="shared" si="72"/>
        <v>+7</v>
      </c>
      <c r="H385" s="4" t="str">
        <f>_xlfn.XLOOKUP(G387, 'коды стран'!$C$4:$C$9, 'коды стран'!$B$4:$B$9, "не найдено", 0)</f>
        <v>Украина</v>
      </c>
      <c r="I385" s="67">
        <f t="shared" ca="1" si="73"/>
        <v>34.9</v>
      </c>
      <c r="J385" s="67">
        <f t="shared" ca="1" si="70"/>
        <v>26</v>
      </c>
      <c r="K385" t="str">
        <f t="shared" si="63"/>
        <v>Филимон</v>
      </c>
      <c r="L385" t="str">
        <f t="shared" si="64"/>
        <v>Федотович</v>
      </c>
      <c r="M385" t="e">
        <f t="shared" si="65"/>
        <v>#VALUE!</v>
      </c>
    </row>
    <row r="386" spans="2:13" x14ac:dyDescent="0.25">
      <c r="B386" s="116">
        <v>247</v>
      </c>
      <c r="C386" s="106" t="s">
        <v>721</v>
      </c>
      <c r="D386" s="4" t="s">
        <v>720</v>
      </c>
      <c r="E386" s="4" t="s">
        <v>143</v>
      </c>
      <c r="F386" s="50">
        <v>44877</v>
      </c>
      <c r="G386" s="106" t="str">
        <f t="shared" si="72"/>
        <v>+998</v>
      </c>
      <c r="H386" s="4" t="str">
        <f>_xlfn.XLOOKUP(G388, 'коды стран'!$C$4:$C$9, 'коды стран'!$B$4:$B$9, "не найдено", 0)</f>
        <v>Беларусь</v>
      </c>
      <c r="I386" s="67">
        <f t="shared" ca="1" si="73"/>
        <v>31.066666666666666</v>
      </c>
      <c r="J386" s="67">
        <f t="shared" ca="1" si="70"/>
        <v>24.083333333333329</v>
      </c>
      <c r="K386" t="str">
        <f t="shared" si="63"/>
        <v>Филиппов</v>
      </c>
      <c r="L386" t="str">
        <f t="shared" si="64"/>
        <v>Павел</v>
      </c>
      <c r="M386" s="75" t="str">
        <f t="shared" ref="M386:M387" si="75">RIGHT(D386, LEN(D386) - FIND(" ", D386, FIND(" ", D386) + 1))</f>
        <v>Игнатович</v>
      </c>
    </row>
    <row r="387" spans="2:13" x14ac:dyDescent="0.25">
      <c r="B387" s="116">
        <v>145</v>
      </c>
      <c r="C387" s="106" t="s">
        <v>893</v>
      </c>
      <c r="D387" s="4" t="s">
        <v>892</v>
      </c>
      <c r="E387" s="4" t="s">
        <v>140</v>
      </c>
      <c r="F387" s="50">
        <v>44790</v>
      </c>
      <c r="G387" s="106" t="str">
        <f t="shared" si="72"/>
        <v>+380</v>
      </c>
      <c r="H387" s="4" t="str">
        <f>_xlfn.XLOOKUP(G389, 'коды стран'!$C$4:$C$9, 'коды стран'!$B$4:$B$9, "не найдено", 0)</f>
        <v>Россия</v>
      </c>
      <c r="I387" s="67">
        <f t="shared" ca="1" si="73"/>
        <v>33.966666666666669</v>
      </c>
      <c r="J387" s="67">
        <f t="shared" ca="1" si="70"/>
        <v>25.533333333333331</v>
      </c>
      <c r="K387" t="str">
        <f t="shared" si="63"/>
        <v>Филиппова</v>
      </c>
      <c r="L387" t="str">
        <f t="shared" si="64"/>
        <v>Юлия</v>
      </c>
      <c r="M387" s="75" t="str">
        <f t="shared" si="75"/>
        <v>Леоновна</v>
      </c>
    </row>
    <row r="388" spans="2:13" hidden="1" x14ac:dyDescent="0.25">
      <c r="B388" s="5">
        <v>186</v>
      </c>
      <c r="C388" s="4" t="s">
        <v>643</v>
      </c>
      <c r="D388" s="4" t="s">
        <v>642</v>
      </c>
      <c r="E388" s="4" t="s">
        <v>140</v>
      </c>
      <c r="F388" s="50">
        <v>44917</v>
      </c>
      <c r="G388" s="4" t="str">
        <f t="shared" si="72"/>
        <v>+375</v>
      </c>
      <c r="H388" s="4" t="str">
        <f>_xlfn.XLOOKUP(G390, 'коды стран'!$C$4:$C$9, 'коды стран'!$B$4:$B$9, "не найдено", 0)</f>
        <v>Таджикистан</v>
      </c>
      <c r="I388" s="67">
        <f t="shared" ca="1" si="73"/>
        <v>29.733333333333334</v>
      </c>
      <c r="J388" s="67">
        <f t="shared" ca="1" si="70"/>
        <v>23.416666666666668</v>
      </c>
      <c r="K388" t="str">
        <f t="shared" ref="K388:K419" si="76">LEFT(D388,FIND(" ",D388)-1)</f>
        <v>Флорентин</v>
      </c>
      <c r="L388" t="str">
        <f t="shared" ref="L388:L419" si="77">MID(D388,FIND(" ",D388)+1,FIND(" ",D388,FIND(" ",D388)+1)-FIND(" ",D388)-1)</f>
        <v>Демьянович</v>
      </c>
      <c r="M388" t="e">
        <f t="shared" ref="M388:M417" si="78">RIGHT(D388,9)-1</f>
        <v>#VALUE!</v>
      </c>
    </row>
    <row r="389" spans="2:13" hidden="1" x14ac:dyDescent="0.25">
      <c r="B389" s="5">
        <v>77</v>
      </c>
      <c r="C389" s="4" t="s">
        <v>579</v>
      </c>
      <c r="D389" s="4" t="s">
        <v>578</v>
      </c>
      <c r="E389" s="4" t="s">
        <v>140</v>
      </c>
      <c r="F389" s="50">
        <v>44950</v>
      </c>
      <c r="G389" s="4" t="str">
        <f t="shared" si="72"/>
        <v>+7</v>
      </c>
      <c r="H389" s="4" t="str">
        <f>_xlfn.XLOOKUP(G391, 'коды стран'!$C$4:$C$9, 'коды стран'!$B$4:$B$9, "не найдено", 0)</f>
        <v>Россия</v>
      </c>
      <c r="I389" s="67">
        <f t="shared" ca="1" si="73"/>
        <v>28.633333333333333</v>
      </c>
      <c r="J389" s="67">
        <f t="shared" ca="1" si="70"/>
        <v>22.866666666666667</v>
      </c>
      <c r="K389" t="str">
        <f t="shared" si="76"/>
        <v>Фокин</v>
      </c>
      <c r="L389" t="str">
        <f t="shared" si="77"/>
        <v>Глеб</v>
      </c>
      <c r="M389" t="e">
        <f t="shared" si="78"/>
        <v>#VALUE!</v>
      </c>
    </row>
    <row r="390" spans="2:13" x14ac:dyDescent="0.25">
      <c r="B390" s="116">
        <v>72</v>
      </c>
      <c r="C390" s="106" t="s">
        <v>481</v>
      </c>
      <c r="D390" s="4" t="s">
        <v>480</v>
      </c>
      <c r="E390" s="4" t="s">
        <v>143</v>
      </c>
      <c r="F390" s="50">
        <v>45003</v>
      </c>
      <c r="G390" s="106" t="str">
        <f t="shared" si="72"/>
        <v>+992</v>
      </c>
      <c r="H390" s="4" t="str">
        <f>_xlfn.XLOOKUP(G392, 'коды стран'!$C$4:$C$9, 'коды стран'!$B$4:$B$9, "не найдено", 0)</f>
        <v>Россия</v>
      </c>
      <c r="I390" s="67">
        <f t="shared" ca="1" si="73"/>
        <v>26.866666666666667</v>
      </c>
      <c r="J390" s="67">
        <f t="shared" ca="1" si="70"/>
        <v>21.983333333333334</v>
      </c>
      <c r="K390" t="str">
        <f t="shared" si="76"/>
        <v>Фомина</v>
      </c>
      <c r="L390" t="str">
        <f t="shared" si="77"/>
        <v>Антонина</v>
      </c>
      <c r="M390" s="75" t="str">
        <f t="shared" ref="M390:M392" si="79">RIGHT(D390, LEN(D390) - FIND(" ", D390, FIND(" ", D390) + 1))</f>
        <v>Павловна</v>
      </c>
    </row>
    <row r="391" spans="2:13" x14ac:dyDescent="0.25">
      <c r="B391" s="116">
        <v>217</v>
      </c>
      <c r="C391" s="106" t="s">
        <v>401</v>
      </c>
      <c r="D391" s="4" t="s">
        <v>400</v>
      </c>
      <c r="E391" s="4" t="s">
        <v>140</v>
      </c>
      <c r="F391" s="50">
        <v>45044</v>
      </c>
      <c r="G391" s="106" t="str">
        <f t="shared" si="72"/>
        <v>+7</v>
      </c>
      <c r="H391" s="4" t="str">
        <f>_xlfn.XLOOKUP(G393, 'коды стран'!$C$4:$C$9, 'коды стран'!$B$4:$B$9, "не найдено", 0)</f>
        <v>Украина</v>
      </c>
      <c r="I391" s="67">
        <f t="shared" ca="1" si="73"/>
        <v>25.5</v>
      </c>
      <c r="J391" s="67">
        <f t="shared" ca="1" si="70"/>
        <v>21.3</v>
      </c>
      <c r="K391" t="str">
        <f t="shared" si="76"/>
        <v>Фомичев</v>
      </c>
      <c r="L391" t="str">
        <f t="shared" si="77"/>
        <v>Ипполит</v>
      </c>
      <c r="M391" s="75" t="str">
        <f t="shared" si="79"/>
        <v>Артурович</v>
      </c>
    </row>
    <row r="392" spans="2:13" x14ac:dyDescent="0.25">
      <c r="B392" s="116">
        <v>33</v>
      </c>
      <c r="C392" s="106" t="s">
        <v>267</v>
      </c>
      <c r="D392" s="4" t="s">
        <v>266</v>
      </c>
      <c r="E392" s="4" t="s">
        <v>140</v>
      </c>
      <c r="F392" s="50">
        <v>45116</v>
      </c>
      <c r="G392" s="106" t="str">
        <f t="shared" si="72"/>
        <v>+7</v>
      </c>
      <c r="H392" s="4" t="str">
        <f>_xlfn.XLOOKUP(G394, 'коды стран'!$C$4:$C$9, 'коды стран'!$B$4:$B$9, "не найдено", 0)</f>
        <v>Таджикистан</v>
      </c>
      <c r="I392" s="67">
        <f t="shared" ca="1" si="73"/>
        <v>23.1</v>
      </c>
      <c r="J392" s="67">
        <f t="shared" ca="1" si="70"/>
        <v>20.100000000000001</v>
      </c>
      <c r="K392" t="str">
        <f t="shared" si="76"/>
        <v>Фомичева</v>
      </c>
      <c r="L392" t="str">
        <f t="shared" si="77"/>
        <v>Феврония</v>
      </c>
      <c r="M392" s="75" t="str">
        <f t="shared" si="79"/>
        <v>Даниловна</v>
      </c>
    </row>
    <row r="393" spans="2:13" hidden="1" x14ac:dyDescent="0.25">
      <c r="B393" s="5">
        <v>472</v>
      </c>
      <c r="C393" s="4" t="s">
        <v>767</v>
      </c>
      <c r="D393" s="4" t="s">
        <v>766</v>
      </c>
      <c r="E393" s="4" t="s">
        <v>140</v>
      </c>
      <c r="F393" s="50">
        <v>44853</v>
      </c>
      <c r="G393" s="4" t="str">
        <f t="shared" si="72"/>
        <v>+380</v>
      </c>
      <c r="H393" s="4" t="str">
        <f>_xlfn.XLOOKUP(G395, 'коды стран'!$C$4:$C$9, 'коды стран'!$B$4:$B$9, "не найдено", 0)</f>
        <v>Украина</v>
      </c>
      <c r="I393" s="67">
        <f t="shared" ca="1" si="73"/>
        <v>31.866666666666667</v>
      </c>
      <c r="J393" s="67">
        <f t="shared" ca="1" si="70"/>
        <v>24.483333333333334</v>
      </c>
      <c r="K393" t="str">
        <f t="shared" si="76"/>
        <v>Фрол</v>
      </c>
      <c r="L393" t="str">
        <f t="shared" si="77"/>
        <v>Авдеевич</v>
      </c>
      <c r="M393" t="e">
        <f t="shared" si="78"/>
        <v>#VALUE!</v>
      </c>
    </row>
    <row r="394" spans="2:13" hidden="1" x14ac:dyDescent="0.25">
      <c r="B394" s="5">
        <v>188</v>
      </c>
      <c r="C394" s="4" t="s">
        <v>233</v>
      </c>
      <c r="D394" s="4" t="s">
        <v>232</v>
      </c>
      <c r="E394" s="4" t="s">
        <v>140</v>
      </c>
      <c r="F394" s="50">
        <v>45133</v>
      </c>
      <c r="G394" s="4" t="str">
        <f t="shared" si="72"/>
        <v>+992</v>
      </c>
      <c r="H394" s="4" t="str">
        <f>_xlfn.XLOOKUP(G396, 'коды стран'!$C$4:$C$9, 'коды стран'!$B$4:$B$9, "не найдено", 0)</f>
        <v>Таджикистан</v>
      </c>
      <c r="I394" s="67">
        <f t="shared" ca="1" si="73"/>
        <v>22.533333333333335</v>
      </c>
      <c r="J394" s="67">
        <f t="shared" ca="1" si="70"/>
        <v>19.81666666666667</v>
      </c>
      <c r="K394" t="str">
        <f t="shared" si="76"/>
        <v>Харлампий</v>
      </c>
      <c r="L394" t="str">
        <f t="shared" si="77"/>
        <v>Демьянович</v>
      </c>
      <c r="M394" t="e">
        <f t="shared" si="78"/>
        <v>#VALUE!</v>
      </c>
    </row>
    <row r="395" spans="2:13" hidden="1" x14ac:dyDescent="0.25">
      <c r="B395" s="5">
        <v>434</v>
      </c>
      <c r="C395" s="4" t="s">
        <v>693</v>
      </c>
      <c r="D395" s="4" t="s">
        <v>692</v>
      </c>
      <c r="E395" s="4" t="s">
        <v>140</v>
      </c>
      <c r="F395" s="50">
        <v>44892</v>
      </c>
      <c r="G395" s="4" t="str">
        <f t="shared" si="72"/>
        <v>+380</v>
      </c>
      <c r="H395" s="4" t="str">
        <f>_xlfn.XLOOKUP(G397, 'коды стран'!$C$4:$C$9, 'коды стран'!$B$4:$B$9, "не найдено", 0)</f>
        <v>Россия</v>
      </c>
      <c r="I395" s="67">
        <f t="shared" ca="1" si="73"/>
        <v>30.566666666666666</v>
      </c>
      <c r="J395" s="67">
        <f t="shared" ca="1" si="70"/>
        <v>23.833333333333336</v>
      </c>
      <c r="K395" t="str">
        <f t="shared" si="76"/>
        <v>Христофор</v>
      </c>
      <c r="L395" t="str">
        <f t="shared" si="77"/>
        <v>Авдеевич</v>
      </c>
      <c r="M395" t="e">
        <f t="shared" si="78"/>
        <v>#VALUE!</v>
      </c>
    </row>
    <row r="396" spans="2:13" x14ac:dyDescent="0.25">
      <c r="B396" s="116">
        <v>429</v>
      </c>
      <c r="C396" s="106" t="s">
        <v>615</v>
      </c>
      <c r="D396" s="4" t="s">
        <v>614</v>
      </c>
      <c r="E396" s="4" t="s">
        <v>143</v>
      </c>
      <c r="F396" s="50">
        <v>44931</v>
      </c>
      <c r="G396" s="106" t="str">
        <f t="shared" si="72"/>
        <v>+992</v>
      </c>
      <c r="H396" s="4" t="str">
        <f>_xlfn.XLOOKUP(G398, 'коды стран'!$C$4:$C$9, 'коды стран'!$B$4:$B$9, "не найдено", 0)</f>
        <v>Узбекистан</v>
      </c>
      <c r="I396" s="67">
        <f t="shared" ca="1" si="73"/>
        <v>29.266666666666666</v>
      </c>
      <c r="J396" s="67">
        <f t="shared" ca="1" si="70"/>
        <v>23.183333333333337</v>
      </c>
      <c r="K396" t="str">
        <f t="shared" si="76"/>
        <v>Цветков</v>
      </c>
      <c r="L396" t="str">
        <f t="shared" si="77"/>
        <v>Лука</v>
      </c>
      <c r="M396" s="75" t="str">
        <f>RIGHT(D396, LEN(D396) - FIND(" ", D396, FIND(" ", D396) + 1))</f>
        <v>Витальевич</v>
      </c>
    </row>
    <row r="397" spans="2:13" hidden="1" x14ac:dyDescent="0.25">
      <c r="B397" s="5">
        <v>452</v>
      </c>
      <c r="C397" s="4" t="s">
        <v>809</v>
      </c>
      <c r="D397" s="4" t="s">
        <v>808</v>
      </c>
      <c r="E397" s="4" t="s">
        <v>143</v>
      </c>
      <c r="F397" s="50">
        <v>44832</v>
      </c>
      <c r="G397" s="4" t="str">
        <f t="shared" si="72"/>
        <v>+7</v>
      </c>
      <c r="H397" s="4" t="str">
        <f>_xlfn.XLOOKUP(G399, 'коды стран'!$C$4:$C$9, 'коды стран'!$B$4:$B$9, "не найдено", 0)</f>
        <v>Украина</v>
      </c>
      <c r="I397" s="67">
        <f t="shared" ca="1" si="73"/>
        <v>32.56666666666667</v>
      </c>
      <c r="J397" s="67">
        <f t="shared" ca="1" si="70"/>
        <v>24.833333333333336</v>
      </c>
      <c r="K397" t="str">
        <f t="shared" si="76"/>
        <v>Чеслав</v>
      </c>
      <c r="L397" t="str">
        <f t="shared" si="77"/>
        <v>Бориславович</v>
      </c>
      <c r="M397" t="e">
        <f t="shared" si="78"/>
        <v>#VALUE!</v>
      </c>
    </row>
    <row r="398" spans="2:13" hidden="1" x14ac:dyDescent="0.25">
      <c r="B398" s="5">
        <v>303</v>
      </c>
      <c r="C398" s="4" t="s">
        <v>929</v>
      </c>
      <c r="D398" s="4" t="s">
        <v>928</v>
      </c>
      <c r="E398" s="4" t="s">
        <v>140</v>
      </c>
      <c r="F398" s="50">
        <v>44771</v>
      </c>
      <c r="G398" s="4" t="str">
        <f t="shared" si="72"/>
        <v>+998</v>
      </c>
      <c r="H398" s="4" t="str">
        <f>_xlfn.XLOOKUP(G400, 'коды стран'!$C$4:$C$9, 'коды стран'!$B$4:$B$9, "не найдено", 0)</f>
        <v>Таджикистан</v>
      </c>
      <c r="I398" s="67">
        <f t="shared" ca="1" si="73"/>
        <v>34.6</v>
      </c>
      <c r="J398" s="67">
        <f t="shared" ca="1" si="70"/>
        <v>25.850000000000005</v>
      </c>
      <c r="K398" t="str">
        <f t="shared" si="76"/>
        <v>Чеслав</v>
      </c>
      <c r="L398" t="str">
        <f t="shared" si="77"/>
        <v>Виленович</v>
      </c>
      <c r="M398" t="e">
        <f t="shared" si="78"/>
        <v>#VALUE!</v>
      </c>
    </row>
    <row r="399" spans="2:13" x14ac:dyDescent="0.25">
      <c r="B399" s="116">
        <v>478</v>
      </c>
      <c r="C399" s="106" t="s">
        <v>617</v>
      </c>
      <c r="D399" s="4" t="s">
        <v>616</v>
      </c>
      <c r="E399" s="4" t="s">
        <v>140</v>
      </c>
      <c r="F399" s="50">
        <v>44930</v>
      </c>
      <c r="G399" s="106" t="str">
        <f t="shared" si="72"/>
        <v>+380</v>
      </c>
      <c r="H399" s="4" t="str">
        <f>_xlfn.XLOOKUP(G401, 'коды стран'!$C$4:$C$9, 'коды стран'!$B$4:$B$9, "не найдено", 0)</f>
        <v>Россия</v>
      </c>
      <c r="I399" s="67">
        <f t="shared" ca="1" si="73"/>
        <v>29.3</v>
      </c>
      <c r="J399" s="67">
        <f t="shared" ca="1" si="70"/>
        <v>23.2</v>
      </c>
      <c r="K399" t="str">
        <f t="shared" si="76"/>
        <v>Шарова</v>
      </c>
      <c r="L399" t="str">
        <f t="shared" si="77"/>
        <v>Екатерина</v>
      </c>
      <c r="M399" s="75" t="str">
        <f t="shared" ref="M399:M402" si="80">RIGHT(D399, LEN(D399) - FIND(" ", D399, FIND(" ", D399) + 1))</f>
        <v>Леоновна</v>
      </c>
    </row>
    <row r="400" spans="2:13" x14ac:dyDescent="0.25">
      <c r="B400" s="116">
        <v>263</v>
      </c>
      <c r="C400" s="106" t="s">
        <v>423</v>
      </c>
      <c r="D400" s="4" t="s">
        <v>422</v>
      </c>
      <c r="E400" s="4" t="s">
        <v>143</v>
      </c>
      <c r="F400" s="50">
        <v>45032</v>
      </c>
      <c r="G400" s="106" t="str">
        <f t="shared" si="72"/>
        <v>+992</v>
      </c>
      <c r="H400" s="4" t="str">
        <f>_xlfn.XLOOKUP(G402, 'коды стран'!$C$4:$C$9, 'коды стран'!$B$4:$B$9, "не найдено", 0)</f>
        <v>Россия</v>
      </c>
      <c r="I400" s="67">
        <f t="shared" ca="1" si="73"/>
        <v>25.9</v>
      </c>
      <c r="J400" s="67">
        <f t="shared" ca="1" si="70"/>
        <v>21.5</v>
      </c>
      <c r="K400" t="str">
        <f t="shared" si="76"/>
        <v>Шестакова</v>
      </c>
      <c r="L400" t="str">
        <f t="shared" si="77"/>
        <v>Элеонора</v>
      </c>
      <c r="M400" s="75" t="str">
        <f t="shared" si="80"/>
        <v>Дмитриевна</v>
      </c>
    </row>
    <row r="401" spans="2:13" x14ac:dyDescent="0.25">
      <c r="B401" s="116">
        <v>19</v>
      </c>
      <c r="C401" s="106" t="s">
        <v>471</v>
      </c>
      <c r="D401" s="4" t="s">
        <v>470</v>
      </c>
      <c r="E401" s="4" t="s">
        <v>143</v>
      </c>
      <c r="F401" s="50">
        <v>45008</v>
      </c>
      <c r="G401" s="106" t="str">
        <f t="shared" si="72"/>
        <v>+7</v>
      </c>
      <c r="H401" s="4" t="str">
        <f>_xlfn.XLOOKUP(G403, 'коды стран'!$C$4:$C$9, 'коды стран'!$B$4:$B$9, "не найдено", 0)</f>
        <v>Таджикистан</v>
      </c>
      <c r="I401" s="67">
        <f t="shared" ca="1" si="73"/>
        <v>26.7</v>
      </c>
      <c r="J401" s="67">
        <f t="shared" ca="1" si="70"/>
        <v>21.9</v>
      </c>
      <c r="K401" t="str">
        <f t="shared" si="76"/>
        <v>Шубин</v>
      </c>
      <c r="L401" t="str">
        <f t="shared" si="77"/>
        <v>Орест</v>
      </c>
      <c r="M401" s="75" t="str">
        <f t="shared" si="80"/>
        <v>Августович</v>
      </c>
    </row>
    <row r="402" spans="2:13" x14ac:dyDescent="0.25">
      <c r="B402" s="116">
        <v>351</v>
      </c>
      <c r="C402" s="106" t="s">
        <v>315</v>
      </c>
      <c r="D402" s="4" t="s">
        <v>314</v>
      </c>
      <c r="E402" s="4" t="s">
        <v>143</v>
      </c>
      <c r="F402" s="50">
        <v>45090</v>
      </c>
      <c r="G402" s="106" t="str">
        <f t="shared" si="72"/>
        <v>+7</v>
      </c>
      <c r="H402" s="4" t="str">
        <f>_xlfn.XLOOKUP(G404, 'коды стран'!$C$4:$C$9, 'коды стран'!$B$4:$B$9, "не найдено", 0)</f>
        <v>Узбекистан</v>
      </c>
      <c r="I402" s="67">
        <f t="shared" ca="1" si="73"/>
        <v>23.966666666666665</v>
      </c>
      <c r="J402" s="67">
        <f t="shared" ca="1" si="70"/>
        <v>20.533333333333331</v>
      </c>
      <c r="K402" t="str">
        <f t="shared" si="76"/>
        <v>Щукина</v>
      </c>
      <c r="L402" t="str">
        <f t="shared" si="77"/>
        <v>Элеонора</v>
      </c>
      <c r="M402" s="75" t="str">
        <f t="shared" si="80"/>
        <v>Робертовна</v>
      </c>
    </row>
    <row r="403" spans="2:13" hidden="1" x14ac:dyDescent="0.25">
      <c r="B403" s="5">
        <v>372</v>
      </c>
      <c r="C403" s="4" t="s">
        <v>433</v>
      </c>
      <c r="D403" s="4" t="s">
        <v>432</v>
      </c>
      <c r="E403" s="4" t="s">
        <v>140</v>
      </c>
      <c r="F403" s="50">
        <v>45027</v>
      </c>
      <c r="G403" s="4" t="str">
        <f t="shared" si="72"/>
        <v>+992</v>
      </c>
      <c r="H403" s="4" t="str">
        <f>_xlfn.XLOOKUP(G405, 'коды стран'!$C$4:$C$9, 'коды стран'!$B$4:$B$9, "не найдено", 0)</f>
        <v>Украина</v>
      </c>
      <c r="I403" s="67">
        <f t="shared" ca="1" si="73"/>
        <v>26.066666666666666</v>
      </c>
      <c r="J403" s="67">
        <f t="shared" ca="1" si="70"/>
        <v>21.583333333333332</v>
      </c>
      <c r="K403" t="str">
        <f t="shared" si="76"/>
        <v>Эдуард</v>
      </c>
      <c r="L403" t="str">
        <f t="shared" si="77"/>
        <v>Фадеевич</v>
      </c>
      <c r="M403" t="e">
        <f t="shared" si="78"/>
        <v>#VALUE!</v>
      </c>
    </row>
    <row r="404" spans="2:13" hidden="1" x14ac:dyDescent="0.25">
      <c r="B404" s="5">
        <v>160</v>
      </c>
      <c r="C404" s="4" t="s">
        <v>919</v>
      </c>
      <c r="D404" s="4" t="s">
        <v>918</v>
      </c>
      <c r="E404" s="4" t="s">
        <v>143</v>
      </c>
      <c r="F404" s="50">
        <v>44777</v>
      </c>
      <c r="G404" s="4" t="str">
        <f t="shared" si="72"/>
        <v>+998</v>
      </c>
      <c r="H404" s="4" t="str">
        <f>_xlfn.XLOOKUP(G406, 'коды стран'!$C$4:$C$9, 'коды стран'!$B$4:$B$9, "не найдено", 0)</f>
        <v>Таджикистан</v>
      </c>
      <c r="I404" s="67">
        <f t="shared" ca="1" si="73"/>
        <v>34.4</v>
      </c>
      <c r="J404" s="67">
        <f t="shared" ca="1" si="70"/>
        <v>25.749999999999996</v>
      </c>
      <c r="K404" t="str">
        <f t="shared" si="76"/>
        <v>Элеонора</v>
      </c>
      <c r="L404" t="str">
        <f t="shared" si="77"/>
        <v>Ивановна</v>
      </c>
      <c r="M404" t="e">
        <f t="shared" si="78"/>
        <v>#VALUE!</v>
      </c>
    </row>
    <row r="405" spans="2:13" hidden="1" x14ac:dyDescent="0.25">
      <c r="B405" s="5">
        <v>6</v>
      </c>
      <c r="C405" s="4" t="s">
        <v>169</v>
      </c>
      <c r="D405" s="4" t="s">
        <v>168</v>
      </c>
      <c r="E405" s="4" t="s">
        <v>140</v>
      </c>
      <c r="F405" s="50">
        <v>45167</v>
      </c>
      <c r="G405" s="4" t="str">
        <f t="shared" si="72"/>
        <v>+380</v>
      </c>
      <c r="H405" s="4" t="str">
        <f>_xlfn.XLOOKUP(G407, 'коды стран'!$C$4:$C$9, 'коды стран'!$B$4:$B$9, "не найдено", 0)</f>
        <v>Узбекистан</v>
      </c>
      <c r="I405" s="67">
        <f t="shared" ca="1" si="73"/>
        <v>21.4</v>
      </c>
      <c r="J405" s="67">
        <f t="shared" ca="1" si="70"/>
        <v>19.25</v>
      </c>
      <c r="K405" t="str">
        <f t="shared" si="76"/>
        <v>Эмилия</v>
      </c>
      <c r="L405" t="str">
        <f t="shared" si="77"/>
        <v>Болеславовна</v>
      </c>
      <c r="M405" t="e">
        <f t="shared" si="78"/>
        <v>#VALUE!</v>
      </c>
    </row>
    <row r="406" spans="2:13" hidden="1" x14ac:dyDescent="0.25">
      <c r="B406" s="5">
        <v>367</v>
      </c>
      <c r="C406" s="4" t="s">
        <v>407</v>
      </c>
      <c r="D406" s="4" t="s">
        <v>406</v>
      </c>
      <c r="E406" s="4" t="s">
        <v>140</v>
      </c>
      <c r="F406" s="50">
        <v>45041</v>
      </c>
      <c r="G406" s="4" t="str">
        <f t="shared" si="72"/>
        <v>+992</v>
      </c>
      <c r="H406" s="4" t="str">
        <f>_xlfn.XLOOKUP(G408, 'коды стран'!$C$4:$C$9, 'коды стран'!$B$4:$B$9, "не найдено", 0)</f>
        <v>Украина</v>
      </c>
      <c r="I406" s="67">
        <f t="shared" ca="1" si="73"/>
        <v>25.6</v>
      </c>
      <c r="J406" s="67">
        <f t="shared" ca="1" si="70"/>
        <v>21.35</v>
      </c>
      <c r="K406" t="str">
        <f t="shared" si="76"/>
        <v>Эмилия</v>
      </c>
      <c r="L406" t="str">
        <f t="shared" si="77"/>
        <v>Вадимовна</v>
      </c>
      <c r="M406" t="e">
        <f t="shared" si="78"/>
        <v>#VALUE!</v>
      </c>
    </row>
    <row r="407" spans="2:13" hidden="1" x14ac:dyDescent="0.25">
      <c r="B407" s="5">
        <v>111</v>
      </c>
      <c r="C407" s="4" t="s">
        <v>793</v>
      </c>
      <c r="D407" s="4" t="s">
        <v>792</v>
      </c>
      <c r="E407" s="4" t="s">
        <v>143</v>
      </c>
      <c r="F407" s="50">
        <v>44840</v>
      </c>
      <c r="G407" s="4" t="str">
        <f t="shared" si="72"/>
        <v>+998</v>
      </c>
      <c r="H407" s="4" t="str">
        <f>_xlfn.XLOOKUP(G409, 'коды стран'!$C$4:$C$9, 'коды стран'!$B$4:$B$9, "не найдено", 0)</f>
        <v>Россия</v>
      </c>
      <c r="I407" s="67">
        <f t="shared" ca="1" si="73"/>
        <v>32.299999999999997</v>
      </c>
      <c r="J407" s="67">
        <f t="shared" ca="1" si="70"/>
        <v>24.699999999999996</v>
      </c>
      <c r="K407" t="str">
        <f t="shared" si="76"/>
        <v>Эмилия</v>
      </c>
      <c r="L407" t="str">
        <f t="shared" si="77"/>
        <v>Олеговна</v>
      </c>
      <c r="M407" t="e">
        <f t="shared" si="78"/>
        <v>#VALUE!</v>
      </c>
    </row>
    <row r="408" spans="2:13" hidden="1" x14ac:dyDescent="0.25">
      <c r="B408" s="5">
        <v>222</v>
      </c>
      <c r="C408" s="4" t="s">
        <v>871</v>
      </c>
      <c r="D408" s="4" t="s">
        <v>870</v>
      </c>
      <c r="E408" s="4" t="s">
        <v>143</v>
      </c>
      <c r="F408" s="50">
        <v>44801</v>
      </c>
      <c r="G408" s="4" t="str">
        <f t="shared" si="72"/>
        <v>+380</v>
      </c>
      <c r="H408" s="4" t="str">
        <f>_xlfn.XLOOKUP(G410, 'коды стран'!$C$4:$C$9, 'коды стран'!$B$4:$B$9, "не найдено", 0)</f>
        <v>Украина</v>
      </c>
      <c r="I408" s="67">
        <f t="shared" ca="1" si="73"/>
        <v>33.6</v>
      </c>
      <c r="J408" s="67">
        <f t="shared" ca="1" si="70"/>
        <v>25.35</v>
      </c>
      <c r="K408" t="str">
        <f t="shared" si="76"/>
        <v>Эмилия</v>
      </c>
      <c r="L408" t="str">
        <f t="shared" si="77"/>
        <v>Руслановна</v>
      </c>
      <c r="M408" t="e">
        <f t="shared" si="78"/>
        <v>#VALUE!</v>
      </c>
    </row>
    <row r="409" spans="2:13" hidden="1" x14ac:dyDescent="0.25">
      <c r="B409" s="5">
        <v>392</v>
      </c>
      <c r="C409" s="4" t="s">
        <v>831</v>
      </c>
      <c r="D409" s="4" t="s">
        <v>830</v>
      </c>
      <c r="E409" s="4" t="s">
        <v>140</v>
      </c>
      <c r="F409" s="50">
        <v>44821</v>
      </c>
      <c r="G409" s="4" t="str">
        <f t="shared" si="72"/>
        <v>+7</v>
      </c>
      <c r="H409" s="4" t="str">
        <f>_xlfn.XLOOKUP(G411, 'коды стран'!$C$4:$C$9, 'коды стран'!$B$4:$B$9, "не найдено", 0)</f>
        <v>Украина</v>
      </c>
      <c r="I409" s="67">
        <f t="shared" ca="1" si="73"/>
        <v>32.93333333333333</v>
      </c>
      <c r="J409" s="67">
        <f t="shared" ca="1" si="70"/>
        <v>25.016666666666673</v>
      </c>
      <c r="K409" t="str">
        <f t="shared" si="76"/>
        <v>Эммануил</v>
      </c>
      <c r="L409" t="str">
        <f t="shared" si="77"/>
        <v>Ааронович</v>
      </c>
      <c r="M409" t="e">
        <f t="shared" si="78"/>
        <v>#VALUE!</v>
      </c>
    </row>
    <row r="410" spans="2:13" hidden="1" x14ac:dyDescent="0.25">
      <c r="B410" s="5">
        <v>70</v>
      </c>
      <c r="C410" s="4" t="s">
        <v>271</v>
      </c>
      <c r="D410" s="4" t="s">
        <v>270</v>
      </c>
      <c r="E410" s="4" t="s">
        <v>143</v>
      </c>
      <c r="F410" s="50">
        <v>45114</v>
      </c>
      <c r="G410" s="4" t="str">
        <f t="shared" si="72"/>
        <v>+380</v>
      </c>
      <c r="H410" s="4" t="str">
        <f>_xlfn.XLOOKUP(G412, 'коды стран'!$C$4:$C$9, 'коды стран'!$B$4:$B$9, "не найдено", 0)</f>
        <v>Россия</v>
      </c>
      <c r="I410" s="67">
        <f t="shared" ca="1" si="73"/>
        <v>23.166666666666668</v>
      </c>
      <c r="J410" s="67">
        <f t="shared" ca="1" si="70"/>
        <v>20.133333333333333</v>
      </c>
      <c r="K410" t="str">
        <f t="shared" si="76"/>
        <v>Эммануил</v>
      </c>
      <c r="L410" t="str">
        <f t="shared" si="77"/>
        <v>Валерьевич</v>
      </c>
      <c r="M410" t="e">
        <f t="shared" si="78"/>
        <v>#VALUE!</v>
      </c>
    </row>
    <row r="411" spans="2:13" hidden="1" x14ac:dyDescent="0.25">
      <c r="B411" s="5">
        <v>208</v>
      </c>
      <c r="C411" s="4" t="s">
        <v>205</v>
      </c>
      <c r="D411" s="4" t="s">
        <v>204</v>
      </c>
      <c r="E411" s="4" t="s">
        <v>140</v>
      </c>
      <c r="F411" s="50">
        <v>45149</v>
      </c>
      <c r="G411" s="4" t="str">
        <f t="shared" si="72"/>
        <v>+380</v>
      </c>
      <c r="H411" s="4" t="str">
        <f>_xlfn.XLOOKUP(G413, 'коды стран'!$C$4:$C$9, 'коды стран'!$B$4:$B$9, "не найдено", 0)</f>
        <v>Россия</v>
      </c>
      <c r="I411" s="67">
        <f t="shared" ca="1" si="73"/>
        <v>22</v>
      </c>
      <c r="J411" s="67">
        <f t="shared" ca="1" si="70"/>
        <v>19.55</v>
      </c>
      <c r="K411" t="str">
        <f t="shared" si="76"/>
        <v>Эммануил</v>
      </c>
      <c r="L411" t="str">
        <f t="shared" si="77"/>
        <v>Филимонович</v>
      </c>
      <c r="M411" t="e">
        <f t="shared" si="78"/>
        <v>#VALUE!</v>
      </c>
    </row>
    <row r="412" spans="2:13" hidden="1" x14ac:dyDescent="0.25">
      <c r="B412" s="5">
        <v>408</v>
      </c>
      <c r="C412" s="4" t="s">
        <v>917</v>
      </c>
      <c r="D412" s="4" t="s">
        <v>916</v>
      </c>
      <c r="E412" s="4" t="s">
        <v>140</v>
      </c>
      <c r="F412" s="50">
        <v>44778</v>
      </c>
      <c r="G412" s="4" t="str">
        <f t="shared" si="72"/>
        <v>+7</v>
      </c>
      <c r="H412" s="4" t="str">
        <f>_xlfn.XLOOKUP(G414, 'коды стран'!$C$4:$C$9, 'коды стран'!$B$4:$B$9, "не найдено", 0)</f>
        <v>Узбекистан</v>
      </c>
      <c r="I412" s="67">
        <f t="shared" ca="1" si="73"/>
        <v>34.366666666666667</v>
      </c>
      <c r="J412" s="67">
        <f t="shared" ca="1" si="70"/>
        <v>25.733333333333331</v>
      </c>
      <c r="K412" t="str">
        <f t="shared" si="76"/>
        <v>Юлия</v>
      </c>
      <c r="L412" t="str">
        <f t="shared" si="77"/>
        <v>Вячеславовна</v>
      </c>
      <c r="M412" t="e">
        <f t="shared" si="78"/>
        <v>#VALUE!</v>
      </c>
    </row>
    <row r="413" spans="2:13" hidden="1" x14ac:dyDescent="0.25">
      <c r="B413" s="5">
        <v>187</v>
      </c>
      <c r="C413" s="4" t="s">
        <v>527</v>
      </c>
      <c r="D413" s="4" t="s">
        <v>526</v>
      </c>
      <c r="E413" s="4" t="s">
        <v>143</v>
      </c>
      <c r="F413" s="50">
        <v>44979</v>
      </c>
      <c r="G413" s="4" t="str">
        <f t="shared" si="72"/>
        <v>+7</v>
      </c>
      <c r="H413" s="4" t="str">
        <f>_xlfn.XLOOKUP(G415, 'коды стран'!$C$4:$C$9, 'коды стран'!$B$4:$B$9, "не найдено", 0)</f>
        <v>Беларусь</v>
      </c>
      <c r="I413" s="67">
        <f t="shared" ca="1" si="73"/>
        <v>27.666666666666668</v>
      </c>
      <c r="J413" s="67">
        <f t="shared" ca="1" si="70"/>
        <v>22.383333333333336</v>
      </c>
      <c r="K413" t="str">
        <f t="shared" si="76"/>
        <v>Юлия</v>
      </c>
      <c r="L413" t="str">
        <f t="shared" si="77"/>
        <v>Геннадиевна</v>
      </c>
      <c r="M413" t="e">
        <f t="shared" si="78"/>
        <v>#VALUE!</v>
      </c>
    </row>
    <row r="414" spans="2:13" hidden="1" x14ac:dyDescent="0.25">
      <c r="B414" s="5">
        <v>480</v>
      </c>
      <c r="C414" s="4" t="s">
        <v>573</v>
      </c>
      <c r="D414" s="4" t="s">
        <v>572</v>
      </c>
      <c r="E414" s="4" t="s">
        <v>143</v>
      </c>
      <c r="F414" s="50">
        <v>44954</v>
      </c>
      <c r="G414" s="4" t="str">
        <f t="shared" si="72"/>
        <v>+998</v>
      </c>
      <c r="H414" s="4" t="str">
        <f>_xlfn.XLOOKUP(G416, 'коды стран'!$C$4:$C$9, 'коды стран'!$B$4:$B$9, "не найдено", 0)</f>
        <v>Россия</v>
      </c>
      <c r="I414" s="67">
        <f t="shared" ca="1" si="73"/>
        <v>28.5</v>
      </c>
      <c r="J414" s="67">
        <f t="shared" ca="1" si="70"/>
        <v>22.800000000000004</v>
      </c>
      <c r="K414" t="str">
        <f t="shared" si="76"/>
        <v>Юлия</v>
      </c>
      <c r="L414" t="str">
        <f t="shared" si="77"/>
        <v>Кузьминична</v>
      </c>
      <c r="M414" t="e">
        <f t="shared" si="78"/>
        <v>#VALUE!</v>
      </c>
    </row>
    <row r="415" spans="2:13" hidden="1" x14ac:dyDescent="0.25">
      <c r="B415" s="5">
        <v>414</v>
      </c>
      <c r="C415" s="4" t="s">
        <v>949</v>
      </c>
      <c r="D415" s="4" t="s">
        <v>948</v>
      </c>
      <c r="E415" s="4" t="s">
        <v>140</v>
      </c>
      <c r="F415" s="50">
        <v>44760</v>
      </c>
      <c r="G415" s="4" t="str">
        <f t="shared" si="72"/>
        <v>+375</v>
      </c>
      <c r="H415" s="4" t="str">
        <f>_xlfn.XLOOKUP(G417, 'коды стран'!$C$4:$C$9, 'коды стран'!$B$4:$B$9, "не найдено", 0)</f>
        <v>Беларусь</v>
      </c>
      <c r="I415" s="67">
        <f t="shared" ca="1" si="73"/>
        <v>34.966666666666669</v>
      </c>
      <c r="J415" s="67">
        <f t="shared" ca="1" si="70"/>
        <v>26.033333333333335</v>
      </c>
      <c r="K415" t="str">
        <f t="shared" si="76"/>
        <v>Юлия</v>
      </c>
      <c r="L415" t="str">
        <f t="shared" si="77"/>
        <v>Леоновна</v>
      </c>
      <c r="M415" t="e">
        <f t="shared" si="78"/>
        <v>#VALUE!</v>
      </c>
    </row>
    <row r="416" spans="2:13" hidden="1" x14ac:dyDescent="0.25">
      <c r="B416" s="5">
        <v>62</v>
      </c>
      <c r="C416" s="4" t="s">
        <v>633</v>
      </c>
      <c r="D416" s="4" t="s">
        <v>632</v>
      </c>
      <c r="E416" s="4" t="s">
        <v>140</v>
      </c>
      <c r="F416" s="50">
        <v>44922</v>
      </c>
      <c r="G416" s="4" t="str">
        <f t="shared" si="72"/>
        <v>+7</v>
      </c>
      <c r="H416" s="4" t="str">
        <f>_xlfn.XLOOKUP(G418, 'коды стран'!$C$4:$C$9, 'коды стран'!$B$4:$B$9, "не найдено", 0)</f>
        <v>Узбекистан</v>
      </c>
      <c r="I416" s="67">
        <f t="shared" ca="1" si="73"/>
        <v>29.566666666666666</v>
      </c>
      <c r="J416" s="67">
        <f t="shared" ca="1" si="70"/>
        <v>23.333333333333339</v>
      </c>
      <c r="K416" t="str">
        <f t="shared" si="76"/>
        <v>Юрий</v>
      </c>
      <c r="L416" t="str">
        <f t="shared" si="77"/>
        <v>Августович</v>
      </c>
      <c r="M416" t="e">
        <f t="shared" si="78"/>
        <v>#VALUE!</v>
      </c>
    </row>
    <row r="417" spans="2:13" hidden="1" x14ac:dyDescent="0.25">
      <c r="B417" s="5">
        <v>499</v>
      </c>
      <c r="C417" s="4" t="s">
        <v>159</v>
      </c>
      <c r="D417" s="4" t="s">
        <v>158</v>
      </c>
      <c r="E417" s="4" t="s">
        <v>143</v>
      </c>
      <c r="F417" s="50">
        <v>45172</v>
      </c>
      <c r="G417" s="4" t="str">
        <f t="shared" si="72"/>
        <v>+375</v>
      </c>
      <c r="H417" s="4" t="str">
        <f>_xlfn.XLOOKUP(G419, 'коды стран'!$C$4:$C$9, 'коды стран'!$B$4:$B$9, "не найдено", 0)</f>
        <v>Украина</v>
      </c>
      <c r="I417" s="67">
        <f t="shared" ca="1" si="73"/>
        <v>21.233333333333334</v>
      </c>
      <c r="J417" s="67">
        <f t="shared" ca="1" si="70"/>
        <v>19.166666666666668</v>
      </c>
      <c r="K417" t="str">
        <f t="shared" si="76"/>
        <v>Якуб</v>
      </c>
      <c r="L417" t="str">
        <f t="shared" si="77"/>
        <v>Филатович</v>
      </c>
      <c r="M417" t="e">
        <f t="shared" si="78"/>
        <v>#VALUE!</v>
      </c>
    </row>
    <row r="418" spans="2:13" x14ac:dyDescent="0.25">
      <c r="B418" s="116">
        <v>395</v>
      </c>
      <c r="C418" s="106" t="s">
        <v>687</v>
      </c>
      <c r="D418" s="4" t="s">
        <v>686</v>
      </c>
      <c r="E418" s="4" t="s">
        <v>140</v>
      </c>
      <c r="F418" s="50">
        <v>44895</v>
      </c>
      <c r="G418" s="106" t="str">
        <f t="shared" si="72"/>
        <v>+998</v>
      </c>
      <c r="H418" s="4" t="str">
        <f>_xlfn.XLOOKUP(G420, 'коды стран'!$C$4:$C$9, 'коды стран'!$B$4:$B$9, "не найдено", 0)</f>
        <v>не найдено</v>
      </c>
      <c r="I418" s="67">
        <f t="shared" ca="1" si="73"/>
        <v>30.466666666666665</v>
      </c>
      <c r="J418" s="67">
        <f t="shared" ca="1" si="70"/>
        <v>23.783333333333339</v>
      </c>
      <c r="K418" t="str">
        <f t="shared" si="76"/>
        <v>Якушев</v>
      </c>
      <c r="L418" t="str">
        <f t="shared" si="77"/>
        <v>Мина</v>
      </c>
      <c r="M418" s="75" t="str">
        <f t="shared" ref="M418:M419" si="81">RIGHT(D418, LEN(D418) - FIND(" ", D418, FIND(" ", D418) + 1))</f>
        <v>Гавриилович</v>
      </c>
    </row>
    <row r="419" spans="2:13" x14ac:dyDescent="0.25">
      <c r="B419" s="117">
        <v>3</v>
      </c>
      <c r="C419" s="118" t="s">
        <v>223</v>
      </c>
      <c r="D419" s="10" t="s">
        <v>222</v>
      </c>
      <c r="E419" s="10" t="s">
        <v>140</v>
      </c>
      <c r="F419" s="50">
        <v>45140</v>
      </c>
      <c r="G419" s="118" t="str">
        <f t="shared" si="72"/>
        <v>+380</v>
      </c>
      <c r="H419" s="10" t="str">
        <f>_xlfn.XLOOKUP(G421, 'коды стран'!$C$4:$C$9, 'коды стран'!$B$4:$B$9, "не найдено", 0)</f>
        <v>не найдено</v>
      </c>
      <c r="I419" s="67">
        <f t="shared" ca="1" si="73"/>
        <v>22.3</v>
      </c>
      <c r="J419" s="67">
        <f t="shared" ca="1" si="70"/>
        <v>19.7</v>
      </c>
      <c r="K419" t="str">
        <f t="shared" si="76"/>
        <v>Якушева</v>
      </c>
      <c r="L419" t="str">
        <f t="shared" si="77"/>
        <v>Светлана</v>
      </c>
      <c r="M419" s="75" t="str">
        <f t="shared" si="81"/>
        <v>Даниловна</v>
      </c>
    </row>
  </sheetData>
  <phoneticPr fontId="12" type="noConversion"/>
  <conditionalFormatting sqref="B3:F419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ignoredErrors>
    <ignoredError sqref="M4" calculatedColumn="1"/>
  </ignoredErrors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EB49-02E6-2448-81DB-FC5F6DC7D67D}">
  <dimension ref="B3:C9"/>
  <sheetViews>
    <sheetView workbookViewId="0">
      <selection activeCell="D9" sqref="D9"/>
    </sheetView>
  </sheetViews>
  <sheetFormatPr defaultColWidth="8.85546875" defaultRowHeight="15" x14ac:dyDescent="0.25"/>
  <cols>
    <col min="2" max="2" width="12.7109375" bestFit="1" customWidth="1"/>
    <col min="3" max="3" width="9.140625" customWidth="1"/>
  </cols>
  <sheetData>
    <row r="3" spans="2:3" x14ac:dyDescent="0.25">
      <c r="B3" s="6" t="s">
        <v>139</v>
      </c>
      <c r="C3" s="8" t="s">
        <v>138</v>
      </c>
    </row>
    <row r="4" spans="2:3" x14ac:dyDescent="0.25">
      <c r="B4" s="5" t="s">
        <v>137</v>
      </c>
      <c r="C4" s="120" t="s">
        <v>135</v>
      </c>
    </row>
    <row r="5" spans="2:3" x14ac:dyDescent="0.25">
      <c r="B5" s="5" t="s">
        <v>136</v>
      </c>
      <c r="C5" s="120" t="s">
        <v>135</v>
      </c>
    </row>
    <row r="6" spans="2:3" x14ac:dyDescent="0.25">
      <c r="B6" s="5" t="s">
        <v>134</v>
      </c>
      <c r="C6" s="120" t="s">
        <v>133</v>
      </c>
    </row>
    <row r="7" spans="2:3" x14ac:dyDescent="0.25">
      <c r="B7" s="5" t="s">
        <v>132</v>
      </c>
      <c r="C7" s="120" t="s">
        <v>131</v>
      </c>
    </row>
    <row r="8" spans="2:3" x14ac:dyDescent="0.25">
      <c r="B8" s="5" t="s">
        <v>130</v>
      </c>
      <c r="C8" s="120" t="s">
        <v>129</v>
      </c>
    </row>
    <row r="9" spans="2:3" x14ac:dyDescent="0.25">
      <c r="B9" s="9" t="s">
        <v>128</v>
      </c>
      <c r="C9" s="121" t="s">
        <v>127</v>
      </c>
    </row>
  </sheetData>
  <conditionalFormatting sqref="B3:C9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интро</vt:lpstr>
      <vt:lpstr>Дашборд</vt:lpstr>
      <vt:lpstr>Продажи магазинов</vt:lpstr>
      <vt:lpstr>Выгода клиентам</vt:lpstr>
      <vt:lpstr>Суммарные продажи по магазинам</vt:lpstr>
      <vt:lpstr>Анализ цен внутри категории по </vt:lpstr>
      <vt:lpstr>Суммарные продажи по поставщика</vt:lpstr>
      <vt:lpstr>Суммарные продажи по категориям</vt:lpstr>
      <vt:lpstr>Среднее кол-во по категориям</vt:lpstr>
      <vt:lpstr>суммарные продажи по странам</vt:lpstr>
      <vt:lpstr>продажи</vt:lpstr>
      <vt:lpstr>товар</vt:lpstr>
      <vt:lpstr>География клиента</vt:lpstr>
      <vt:lpstr>Лайфтайм клиентов</vt:lpstr>
      <vt:lpstr>Кол-во клиентов в программе лоя</vt:lpstr>
      <vt:lpstr>частотность имен для рекламной </vt:lpstr>
      <vt:lpstr>клиенты</vt:lpstr>
      <vt:lpstr>коды стран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oleg_gerasimchuk</dc:creator>
  <cp:lastModifiedBy>Олег Герасимчук</cp:lastModifiedBy>
  <dcterms:created xsi:type="dcterms:W3CDTF">2024-05-23T18:05:44Z</dcterms:created>
  <dcterms:modified xsi:type="dcterms:W3CDTF">2025-05-31T22:19:27Z</dcterms:modified>
</cp:coreProperties>
</file>