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5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0" i="1"/>
  <c r="E8" i="1"/>
  <c r="F4" i="1"/>
  <c r="E4" i="1"/>
  <c r="D4" i="1"/>
  <c r="C4" i="1"/>
  <c r="B4" i="1"/>
  <c r="F8" i="1"/>
  <c r="F7" i="1"/>
  <c r="E47" i="1"/>
  <c r="E46" i="1"/>
  <c r="E7" i="1"/>
  <c r="E38" i="1" l="1"/>
  <c r="B7" i="1"/>
  <c r="E40" i="1"/>
  <c r="E32" i="1"/>
  <c r="E29" i="1"/>
  <c r="E21" i="1"/>
  <c r="E15" i="1"/>
  <c r="E11" i="1"/>
  <c r="E10" i="1" s="1"/>
  <c r="E37" i="1"/>
  <c r="D32" i="1" l="1"/>
  <c r="D28" i="1"/>
  <c r="D26" i="1"/>
  <c r="D21" i="1"/>
  <c r="D15" i="1"/>
  <c r="D11" i="1"/>
  <c r="B32" i="1"/>
  <c r="B30" i="1"/>
  <c r="B28" i="1"/>
  <c r="B26" i="1"/>
  <c r="B21" i="1"/>
  <c r="B15" i="1"/>
  <c r="B11" i="1"/>
  <c r="B10" i="1" s="1"/>
  <c r="B46" i="1" s="1"/>
  <c r="B5" i="1"/>
  <c r="B3" i="1"/>
  <c r="D10" i="1" l="1"/>
  <c r="D46" i="1" s="1"/>
  <c r="D48" i="1" s="1"/>
  <c r="B47" i="1"/>
  <c r="B48" i="1" s="1"/>
  <c r="B8" i="1"/>
  <c r="C15" i="1" l="1"/>
  <c r="C11" i="1"/>
  <c r="C5" i="1"/>
  <c r="C7" i="1"/>
  <c r="C40" i="1"/>
  <c r="C39" i="1"/>
  <c r="C44" i="1"/>
  <c r="C30" i="1"/>
  <c r="C28" i="1" s="1"/>
  <c r="C21" i="1"/>
  <c r="C32" i="1"/>
  <c r="C26" i="1"/>
  <c r="C8" i="1" l="1"/>
  <c r="C10" i="1"/>
  <c r="C46" i="1" s="1"/>
  <c r="C48" i="1" l="1"/>
  <c r="C47" i="1"/>
</calcChain>
</file>

<file path=xl/sharedStrings.xml><?xml version="1.0" encoding="utf-8"?>
<sst xmlns="http://schemas.openxmlformats.org/spreadsheetml/2006/main" count="51" uniqueCount="51">
  <si>
    <t xml:space="preserve">1.1. обладнання </t>
  </si>
  <si>
    <t xml:space="preserve">1.2.1 Національний інститут раку </t>
  </si>
  <si>
    <t>1.2.2. Клініка нейрохірургії дитячого віку</t>
  </si>
  <si>
    <t xml:space="preserve">1.2.3. Західноукраїнський спеціалізований дитячий медичний центр </t>
  </si>
  <si>
    <t xml:space="preserve">1.6. Психологічна допомога </t>
  </si>
  <si>
    <t xml:space="preserve">ПРИХІД </t>
  </si>
  <si>
    <t>РОЗХІД</t>
  </si>
  <si>
    <t>УСЬОГО ПРОЕКТНИХ ВИТРАТ</t>
  </si>
  <si>
    <t>грошовий</t>
  </si>
  <si>
    <t>негрошовий</t>
  </si>
  <si>
    <t>УСЬОГО ВИТРАТ</t>
  </si>
  <si>
    <t xml:space="preserve">1.4.1 Національний інститут раку </t>
  </si>
  <si>
    <t>1.4.2. Клініка нейрохірургії дитячого віку</t>
  </si>
  <si>
    <t xml:space="preserve">1.4.3. Західноукраїнський спеціалізований дитячий медичний центр </t>
  </si>
  <si>
    <t xml:space="preserve">1.6.1 Національний інститут раку </t>
  </si>
  <si>
    <t>1.6.2. Клініка нейрохірургії дитячого віку</t>
  </si>
  <si>
    <t xml:space="preserve">1.6.3. Західноукраїнський спеціалізований дитячий медичний центр </t>
  </si>
  <si>
    <t>1. ДОПОМОГА ВАЖКОХВОРИМ ДІТЯМ У ЛІКАРНЯХ</t>
  </si>
  <si>
    <t xml:space="preserve">1.7.1 Національний інститут раку (оплата праці двох фізіотерапевтів) </t>
  </si>
  <si>
    <t>1.2. Адресна допомога (ліки, патронажна сестра, харчування)</t>
  </si>
  <si>
    <t xml:space="preserve">1.3. Оплата лікування за кордоном </t>
  </si>
  <si>
    <t>1.4. Медичні витратні матеріали</t>
  </si>
  <si>
    <t>1.5. Фізична реабілітація</t>
  </si>
  <si>
    <t>1.7.Покращення санітарного стану лікарень</t>
  </si>
  <si>
    <t xml:space="preserve">1.7.3. Західноукраїнський спеціалізований дитячий медичний центр </t>
  </si>
  <si>
    <t>1.8. Виховна робота з дітьми (вчителі, вихователі +матеріали для роботи)</t>
  </si>
  <si>
    <t>1.9. Фінансова підтримка середнього медичного персоналу НІРу</t>
  </si>
  <si>
    <t>3. ПОСТРЕАБІЛІТАЦІЯ (ТАБІР ПЕРЕМОЖЦІВ)</t>
  </si>
  <si>
    <t>4.ПЕРВИННА ДІАГНОСТИКА</t>
  </si>
  <si>
    <t>4.1. друк буклетів для педіатрів</t>
  </si>
  <si>
    <t xml:space="preserve">2. ЦЕНТР ДЛЯ ОНКОХВОРИХ ДІТЕЙ "ДАЧА" (оренда, комунальні, утримання, поб.техніка, дрібний ремонт, паливо, персонал) </t>
  </si>
  <si>
    <t>1.10. Різне (подарунки, продукти харчування і т.д. для дітей відділеннь)</t>
  </si>
  <si>
    <t>5. ІНФОРМАЦІЙНИЙ ЦЕНТР З ПИТАНЬ МІГРАЦІЇ У ЛЬВОВІ</t>
  </si>
  <si>
    <t>6. АДМІНІСТРАТИВНІ ВИТРАТИ 15,9%</t>
  </si>
  <si>
    <t>1.11. Оплата праці проектних працівників (відповідальні за відділення)</t>
  </si>
  <si>
    <t>САЛЬДО НА ПОЧАТКУ ПЕРІОДУ</t>
  </si>
  <si>
    <t xml:space="preserve">САЛЬДО НА КІНЕЦЬ ПЕРІОДУ </t>
  </si>
  <si>
    <t>I квартал 2016</t>
  </si>
  <si>
    <t>II квартал 2016</t>
  </si>
  <si>
    <t>III квартал 2016</t>
  </si>
  <si>
    <t>IV квартал 2016</t>
  </si>
  <si>
    <t>1.4.4.Вінницька обласна лікарня, Центр радіаційної медицини</t>
  </si>
  <si>
    <t>1.7.1 Національний інститут раку  (кухня пансіонат, заміна розеток)</t>
  </si>
  <si>
    <t xml:space="preserve"> </t>
  </si>
  <si>
    <t>1.1.2. Клініка нейрохірургії дитячого віку ( автоклав, запаювач)</t>
  </si>
  <si>
    <t>1.2.4.Інші лікарні</t>
  </si>
  <si>
    <t>6. Ремонт в будинку для літніх людей м. Угнів</t>
  </si>
  <si>
    <t>1.1.1 Національний інститут раку  ( ендоскоп, аксесуари у каб.реабілітації, обладнання у відділ трансфузіології)</t>
  </si>
  <si>
    <t>1.1.3. Західноукраїнський спеціалізований дитячий медичний центр (інфузомати, компютери, принтери)</t>
  </si>
  <si>
    <t>1.7.2. Клініка нейрохірургії дитячого віку ( ремонт реанімації, палати, заміна тумбочок, дрібний ремонт)</t>
  </si>
  <si>
    <t>ЗАГАЛОМ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</si>
</sst>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UAH]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164" fontId="5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164" fontId="7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6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164" fontId="7" fillId="2" borderId="1" xfId="0" applyNumberFormat="1" applyFont="1" applyFill="1" applyBorder="1"/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4" fontId="9" fillId="0" borderId="1" xfId="0" applyNumberFormat="1" applyFont="1" applyBorder="1"/>
    <xf numFmtId="164" fontId="1" fillId="0" borderId="1" xfId="0" applyNumberFormat="1" applyFont="1" applyBorder="1"/>
    <xf numFmtId="0" fontId="0" fillId="0" borderId="1" xfId="0" applyBorder="1"/>
    <xf numFmtId="164" fontId="8" fillId="0" borderId="1" xfId="0" applyNumberFormat="1" applyFont="1" applyBorder="1"/>
    <xf numFmtId="0" fontId="0" fillId="0" borderId="1" xfId="0" applyBorder="1" applyAlignment="1">
      <alignment wrapText="1"/>
    </xf>
    <xf numFmtId="164" fontId="7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7" fillId="0" borderId="1" xfId="0" applyNumberFormat="1" applyFont="1" applyFill="1" applyBorder="1"/>
    <xf numFmtId="0" fontId="5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2"/>
  <sheetViews>
    <sheetView tabSelected="1" workbookViewId="0">
      <selection activeCell="N52" sqref="N52"/>
    </sheetView>
  </sheetViews>
  <sheetFormatPr defaultRowHeight="15" x14ac:dyDescent="0.25"/>
  <cols>
    <col min="1" max="1" width="69.140625" style="17" customWidth="1"/>
    <col min="2" max="2" width="16.85546875" customWidth="1"/>
    <col min="3" max="3" width="19.7109375" style="3" customWidth="1"/>
    <col min="4" max="5" width="17.7109375" customWidth="1"/>
    <col min="6" max="6" width="18.7109375" customWidth="1"/>
    <col min="10" max="10" width="15.85546875" bestFit="1" customWidth="1"/>
  </cols>
  <sheetData>
    <row r="2" spans="1:10" x14ac:dyDescent="0.25">
      <c r="B2" t="s">
        <v>37</v>
      </c>
      <c r="C2" t="s">
        <v>38</v>
      </c>
      <c r="D2" t="s">
        <v>39</v>
      </c>
      <c r="E2" t="s">
        <v>40</v>
      </c>
      <c r="F2" t="s">
        <v>50</v>
      </c>
    </row>
    <row r="3" spans="1:10" x14ac:dyDescent="0.25">
      <c r="A3" s="18" t="s">
        <v>35</v>
      </c>
      <c r="B3" s="7">
        <f>169833.71+87911.89</f>
        <v>257745.59999999998</v>
      </c>
      <c r="C3" s="7">
        <v>1904282.63</v>
      </c>
      <c r="D3" s="7">
        <v>3197769.42</v>
      </c>
      <c r="E3" s="7">
        <v>1912175.58</v>
      </c>
      <c r="F3" s="25">
        <v>257745.6</v>
      </c>
    </row>
    <row r="4" spans="1:10" x14ac:dyDescent="0.25">
      <c r="A4" s="18" t="s">
        <v>5</v>
      </c>
      <c r="B4" s="7">
        <f>B5+B6</f>
        <v>3762906.63</v>
      </c>
      <c r="C4" s="7">
        <f>C5+C6</f>
        <v>7323731.0099999998</v>
      </c>
      <c r="D4" s="7">
        <f>D5+D6</f>
        <v>1061760.8900000001</v>
      </c>
      <c r="E4" s="7">
        <f>E5+E6</f>
        <v>2276310.5499999998</v>
      </c>
      <c r="F4" s="25">
        <f>B4+C4+D4+E4</f>
        <v>14424709.080000002</v>
      </c>
    </row>
    <row r="5" spans="1:10" x14ac:dyDescent="0.25">
      <c r="A5" s="19" t="s">
        <v>8</v>
      </c>
      <c r="B5" s="6">
        <f>446695.52+755780.89+2477535.4+6809+29068</f>
        <v>3715888.81</v>
      </c>
      <c r="C5" s="6">
        <f>3348867.08+3931048.6</f>
        <v>7279915.6799999997</v>
      </c>
      <c r="D5" s="6">
        <v>1029598.92</v>
      </c>
      <c r="E5" s="6">
        <v>2101175.23</v>
      </c>
      <c r="F5" s="26"/>
    </row>
    <row r="6" spans="1:10" x14ac:dyDescent="0.25">
      <c r="A6" s="19" t="s">
        <v>9</v>
      </c>
      <c r="B6" s="6">
        <v>47017.82</v>
      </c>
      <c r="C6" s="6">
        <v>43815.33</v>
      </c>
      <c r="D6" s="6">
        <v>32161.97</v>
      </c>
      <c r="E6" s="6">
        <v>175135.32</v>
      </c>
      <c r="F6" s="26"/>
    </row>
    <row r="7" spans="1:10" x14ac:dyDescent="0.25">
      <c r="A7" s="18" t="s">
        <v>6</v>
      </c>
      <c r="B7" s="7">
        <f>540492.19+589541.53+923632.06+47017.82+200+15486</f>
        <v>2116369.6</v>
      </c>
      <c r="C7" s="7">
        <f>2099195.62+3931048.6</f>
        <v>6030244.2200000007</v>
      </c>
      <c r="D7" s="7">
        <v>2347354.73</v>
      </c>
      <c r="E7" s="7">
        <f>2822414.65</f>
        <v>2822414.65</v>
      </c>
      <c r="F7" s="25">
        <f>B7+C7+D7+E7</f>
        <v>13316383.200000001</v>
      </c>
    </row>
    <row r="8" spans="1:10" x14ac:dyDescent="0.25">
      <c r="A8" s="18" t="s">
        <v>36</v>
      </c>
      <c r="B8" s="7">
        <f>B3+B4-B7</f>
        <v>1904282.63</v>
      </c>
      <c r="C8" s="7">
        <f>C3+C4-C7</f>
        <v>3197769.42</v>
      </c>
      <c r="D8" s="7">
        <v>1912175.58</v>
      </c>
      <c r="E8" s="7">
        <f>E3+E4-E7</f>
        <v>1366071.48</v>
      </c>
      <c r="F8" s="25">
        <f>F3+F4-F7</f>
        <v>1366071.4800000004</v>
      </c>
      <c r="J8" s="3"/>
    </row>
    <row r="9" spans="1:10" ht="23.25" customHeight="1" x14ac:dyDescent="0.25">
      <c r="A9" s="29"/>
      <c r="B9" s="27"/>
      <c r="C9" s="6"/>
      <c r="D9" s="27"/>
      <c r="E9" s="27"/>
      <c r="F9" s="27"/>
    </row>
    <row r="10" spans="1:10" x14ac:dyDescent="0.25">
      <c r="A10" s="20" t="s">
        <v>17</v>
      </c>
      <c r="B10" s="5">
        <f>B11+B15+B20+B21+B26+B28+B32+B36+B37+B39+B38</f>
        <v>1227280.6400000004</v>
      </c>
      <c r="C10" s="5">
        <f>C11+C15+C20+C21+C26+C28+C32+C36+C37+C38+C39</f>
        <v>5345642.6800000006</v>
      </c>
      <c r="D10" s="5">
        <f>D11+D15+D21+D26+D28+D32+D36+D37+D38+D39</f>
        <v>1522575.2</v>
      </c>
      <c r="E10" s="5">
        <f>E11+E15+E21+E26+E28+E32+E36+E37+E38+E39</f>
        <v>2015131.1300000001</v>
      </c>
      <c r="F10" s="25">
        <f>B10+C10+D10+E10</f>
        <v>10110629.650000002</v>
      </c>
    </row>
    <row r="11" spans="1:10" x14ac:dyDescent="0.25">
      <c r="A11" s="21" t="s">
        <v>0</v>
      </c>
      <c r="B11" s="12">
        <f>SUM(B12:B14)</f>
        <v>93252.49</v>
      </c>
      <c r="C11" s="8">
        <f>SUM(C12:C14)</f>
        <v>173699.68</v>
      </c>
      <c r="D11" s="8">
        <f>SUM(D12:D14)</f>
        <v>336659.5</v>
      </c>
      <c r="E11" s="8">
        <f>SUM(E12:E14)</f>
        <v>326093.40000000002</v>
      </c>
      <c r="F11" s="9">
        <f t="shared" ref="F11:F48" si="0">B11+C11+D11+E11</f>
        <v>929705.07</v>
      </c>
    </row>
    <row r="12" spans="1:10" ht="30" x14ac:dyDescent="0.25">
      <c r="A12" s="22" t="s">
        <v>47</v>
      </c>
      <c r="B12" s="13">
        <v>0</v>
      </c>
      <c r="C12" s="11">
        <v>55541.96</v>
      </c>
      <c r="D12" s="11">
        <v>267496</v>
      </c>
      <c r="E12" s="11">
        <v>321325.26</v>
      </c>
      <c r="F12" s="9">
        <f t="shared" si="0"/>
        <v>644363.22</v>
      </c>
    </row>
    <row r="13" spans="1:10" x14ac:dyDescent="0.25">
      <c r="A13" s="22" t="s">
        <v>44</v>
      </c>
      <c r="B13" s="13">
        <v>93252.49</v>
      </c>
      <c r="C13" s="11">
        <v>70476.72</v>
      </c>
      <c r="D13" s="11">
        <v>17223</v>
      </c>
      <c r="E13" s="11">
        <v>0</v>
      </c>
      <c r="F13" s="9">
        <f t="shared" si="0"/>
        <v>180952.21000000002</v>
      </c>
    </row>
    <row r="14" spans="1:10" ht="30" x14ac:dyDescent="0.25">
      <c r="A14" s="22" t="s">
        <v>48</v>
      </c>
      <c r="B14" s="13">
        <v>0</v>
      </c>
      <c r="C14" s="11">
        <v>47681</v>
      </c>
      <c r="D14" s="11">
        <v>51940.5</v>
      </c>
      <c r="E14" s="11">
        <v>4768.1400000000003</v>
      </c>
      <c r="F14" s="9">
        <f t="shared" si="0"/>
        <v>104389.64</v>
      </c>
    </row>
    <row r="15" spans="1:10" x14ac:dyDescent="0.25">
      <c r="A15" s="23" t="s">
        <v>19</v>
      </c>
      <c r="B15" s="12">
        <f>B16+B17+B18</f>
        <v>387723.17000000004</v>
      </c>
      <c r="C15" s="8">
        <f>C16+C17+C18</f>
        <v>527739.41999999993</v>
      </c>
      <c r="D15" s="8">
        <f>D16+D17+D18+D19</f>
        <v>592542.39</v>
      </c>
      <c r="E15" s="8">
        <f>SUM(E16:E19)</f>
        <v>905934.90999999992</v>
      </c>
      <c r="F15" s="9">
        <f t="shared" si="0"/>
        <v>2413939.8899999997</v>
      </c>
    </row>
    <row r="16" spans="1:10" x14ac:dyDescent="0.25">
      <c r="A16" s="22" t="s">
        <v>1</v>
      </c>
      <c r="B16" s="13">
        <v>124993.88</v>
      </c>
      <c r="C16" s="11">
        <v>196020.25</v>
      </c>
      <c r="D16" s="11">
        <v>307948.03000000003</v>
      </c>
      <c r="E16" s="11">
        <v>412840.61</v>
      </c>
      <c r="F16" s="9">
        <f t="shared" si="0"/>
        <v>1041802.77</v>
      </c>
    </row>
    <row r="17" spans="1:6" x14ac:dyDescent="0.25">
      <c r="A17" s="22" t="s">
        <v>2</v>
      </c>
      <c r="B17" s="13">
        <v>158817.20000000001</v>
      </c>
      <c r="C17" s="11">
        <v>313825.59999999998</v>
      </c>
      <c r="D17" s="11">
        <v>218308.48000000001</v>
      </c>
      <c r="E17" s="11">
        <v>462666.58</v>
      </c>
      <c r="F17" s="9">
        <f t="shared" si="0"/>
        <v>1153617.8600000001</v>
      </c>
    </row>
    <row r="18" spans="1:6" x14ac:dyDescent="0.25">
      <c r="A18" s="22" t="s">
        <v>3</v>
      </c>
      <c r="B18" s="13">
        <v>103912.09</v>
      </c>
      <c r="C18" s="11">
        <v>17893.57</v>
      </c>
      <c r="D18" s="11">
        <v>57228.76</v>
      </c>
      <c r="E18" s="11">
        <v>28730</v>
      </c>
      <c r="F18" s="9">
        <f t="shared" si="0"/>
        <v>207764.42</v>
      </c>
    </row>
    <row r="19" spans="1:6" x14ac:dyDescent="0.25">
      <c r="A19" s="22" t="s">
        <v>45</v>
      </c>
      <c r="B19" s="13"/>
      <c r="C19" s="11"/>
      <c r="D19" s="11">
        <v>9057.1200000000008</v>
      </c>
      <c r="E19" s="11">
        <v>1697.72</v>
      </c>
      <c r="F19" s="9">
        <f t="shared" si="0"/>
        <v>10754.84</v>
      </c>
    </row>
    <row r="20" spans="1:6" x14ac:dyDescent="0.25">
      <c r="A20" s="23" t="s">
        <v>20</v>
      </c>
      <c r="B20" s="12">
        <v>319980</v>
      </c>
      <c r="C20" s="8">
        <v>3931048.6</v>
      </c>
      <c r="D20" s="30">
        <v>0</v>
      </c>
      <c r="E20" s="30">
        <v>0</v>
      </c>
      <c r="F20" s="9">
        <f t="shared" si="0"/>
        <v>4251028.5999999996</v>
      </c>
    </row>
    <row r="21" spans="1:6" s="1" customFormat="1" x14ac:dyDescent="0.25">
      <c r="A21" s="23" t="s">
        <v>21</v>
      </c>
      <c r="B21" s="12">
        <f>B22+B23+B24+B25</f>
        <v>56568.160000000003</v>
      </c>
      <c r="C21" s="8">
        <f>C22+C23+C24+C25</f>
        <v>51480.869999999995</v>
      </c>
      <c r="D21" s="8">
        <f>D22+D23+D24</f>
        <v>12279.78</v>
      </c>
      <c r="E21" s="8">
        <f>SUM(E22:E25)</f>
        <v>114616.57</v>
      </c>
      <c r="F21" s="9">
        <f t="shared" si="0"/>
        <v>234945.38</v>
      </c>
    </row>
    <row r="22" spans="1:6" s="1" customFormat="1" x14ac:dyDescent="0.25">
      <c r="A22" s="22" t="s">
        <v>11</v>
      </c>
      <c r="B22" s="13">
        <v>11691.69</v>
      </c>
      <c r="C22" s="11">
        <v>16513.46</v>
      </c>
      <c r="D22" s="11">
        <v>5503.04</v>
      </c>
      <c r="E22" s="11">
        <v>98724.73</v>
      </c>
      <c r="F22" s="9">
        <f t="shared" si="0"/>
        <v>132432.91999999998</v>
      </c>
    </row>
    <row r="23" spans="1:6" s="1" customFormat="1" x14ac:dyDescent="0.25">
      <c r="A23" s="22" t="s">
        <v>12</v>
      </c>
      <c r="B23" s="13">
        <v>1579.49</v>
      </c>
      <c r="C23" s="11">
        <v>0</v>
      </c>
      <c r="D23" s="11">
        <v>1574.4</v>
      </c>
      <c r="E23" s="11">
        <v>7010.3</v>
      </c>
      <c r="F23" s="9">
        <f t="shared" si="0"/>
        <v>10164.19</v>
      </c>
    </row>
    <row r="24" spans="1:6" s="1" customFormat="1" x14ac:dyDescent="0.25">
      <c r="A24" s="22" t="s">
        <v>13</v>
      </c>
      <c r="B24" s="13">
        <v>32708.68</v>
      </c>
      <c r="C24" s="11">
        <v>18270.740000000002</v>
      </c>
      <c r="D24" s="11">
        <v>5202.34</v>
      </c>
      <c r="E24" s="11">
        <v>8881.5400000000009</v>
      </c>
      <c r="F24" s="9">
        <f t="shared" si="0"/>
        <v>65063.299999999996</v>
      </c>
    </row>
    <row r="25" spans="1:6" s="1" customFormat="1" x14ac:dyDescent="0.25">
      <c r="A25" s="22" t="s">
        <v>41</v>
      </c>
      <c r="B25" s="13">
        <v>10588.3</v>
      </c>
      <c r="C25" s="11">
        <v>16696.669999999998</v>
      </c>
      <c r="D25" s="31">
        <v>0</v>
      </c>
      <c r="E25" s="31">
        <v>0</v>
      </c>
      <c r="F25" s="9">
        <f t="shared" si="0"/>
        <v>27284.969999999998</v>
      </c>
    </row>
    <row r="26" spans="1:6" x14ac:dyDescent="0.25">
      <c r="A26" s="23" t="s">
        <v>22</v>
      </c>
      <c r="B26" s="12">
        <f>B27</f>
        <v>41400</v>
      </c>
      <c r="C26" s="8">
        <f>C27</f>
        <v>41400</v>
      </c>
      <c r="D26" s="8">
        <f>D27</f>
        <v>41400</v>
      </c>
      <c r="E26" s="8">
        <v>41400</v>
      </c>
      <c r="F26" s="9">
        <f t="shared" si="0"/>
        <v>165600</v>
      </c>
    </row>
    <row r="27" spans="1:6" x14ac:dyDescent="0.25">
      <c r="A27" s="22" t="s">
        <v>18</v>
      </c>
      <c r="B27" s="6">
        <v>41400</v>
      </c>
      <c r="C27" s="9">
        <v>41400</v>
      </c>
      <c r="D27" s="9">
        <v>41400</v>
      </c>
      <c r="E27" s="9">
        <v>41400</v>
      </c>
      <c r="F27" s="9">
        <f t="shared" si="0"/>
        <v>165600</v>
      </c>
    </row>
    <row r="28" spans="1:6" x14ac:dyDescent="0.25">
      <c r="A28" s="23" t="s">
        <v>4</v>
      </c>
      <c r="B28" s="12">
        <f>B29+B30+B31</f>
        <v>88500</v>
      </c>
      <c r="C28" s="8">
        <f>C29+C30+C31</f>
        <v>98940</v>
      </c>
      <c r="D28" s="8">
        <f>D29+D30+D31</f>
        <v>130300</v>
      </c>
      <c r="E28" s="8">
        <v>118204</v>
      </c>
      <c r="F28" s="9">
        <f t="shared" si="0"/>
        <v>435944</v>
      </c>
    </row>
    <row r="29" spans="1:6" x14ac:dyDescent="0.25">
      <c r="A29" s="22" t="s">
        <v>14</v>
      </c>
      <c r="B29" s="6">
        <v>40500</v>
      </c>
      <c r="C29" s="9">
        <v>40500</v>
      </c>
      <c r="D29" s="9">
        <v>57360</v>
      </c>
      <c r="E29" s="9">
        <f>E28-E30-E31</f>
        <v>46264</v>
      </c>
      <c r="F29" s="9">
        <f t="shared" si="0"/>
        <v>184624</v>
      </c>
    </row>
    <row r="30" spans="1:6" x14ac:dyDescent="0.25">
      <c r="A30" s="22" t="s">
        <v>15</v>
      </c>
      <c r="B30" s="6">
        <f>21000</f>
        <v>21000</v>
      </c>
      <c r="C30" s="9">
        <f>21000</f>
        <v>21000</v>
      </c>
      <c r="D30" s="9">
        <v>36000</v>
      </c>
      <c r="E30" s="9">
        <v>36000</v>
      </c>
      <c r="F30" s="9">
        <f t="shared" si="0"/>
        <v>114000</v>
      </c>
    </row>
    <row r="31" spans="1:6" x14ac:dyDescent="0.25">
      <c r="A31" s="22" t="s">
        <v>16</v>
      </c>
      <c r="B31" s="6">
        <v>27000</v>
      </c>
      <c r="C31" s="9">
        <v>37440</v>
      </c>
      <c r="D31" s="9">
        <v>36940</v>
      </c>
      <c r="E31" s="9">
        <v>35940</v>
      </c>
      <c r="F31" s="9">
        <f t="shared" si="0"/>
        <v>137320</v>
      </c>
    </row>
    <row r="32" spans="1:6" x14ac:dyDescent="0.25">
      <c r="A32" s="23" t="s">
        <v>23</v>
      </c>
      <c r="B32" s="12">
        <f>B33+B35+B34</f>
        <v>30264.39</v>
      </c>
      <c r="C32" s="8">
        <f>C33+C35+C34</f>
        <v>271383.61</v>
      </c>
      <c r="D32" s="8">
        <f>D34+D33</f>
        <v>109077.53</v>
      </c>
      <c r="E32" s="8">
        <f>SUM(E33:E35)</f>
        <v>192280.4</v>
      </c>
      <c r="F32" s="9">
        <f t="shared" si="0"/>
        <v>603005.93000000005</v>
      </c>
    </row>
    <row r="33" spans="1:6" x14ac:dyDescent="0.25">
      <c r="A33" s="22" t="s">
        <v>42</v>
      </c>
      <c r="B33" s="6">
        <v>29282.78</v>
      </c>
      <c r="C33" s="9">
        <v>16995.439999999999</v>
      </c>
      <c r="D33" s="9">
        <v>107383.65</v>
      </c>
      <c r="E33" s="9">
        <v>0</v>
      </c>
      <c r="F33" s="9">
        <f t="shared" si="0"/>
        <v>153661.87</v>
      </c>
    </row>
    <row r="34" spans="1:6" ht="30" x14ac:dyDescent="0.25">
      <c r="A34" s="22" t="s">
        <v>49</v>
      </c>
      <c r="B34" s="6">
        <v>981.61</v>
      </c>
      <c r="C34" s="9">
        <v>251779.56</v>
      </c>
      <c r="D34" s="9">
        <v>1693.88</v>
      </c>
      <c r="E34" s="9">
        <v>178536.16</v>
      </c>
      <c r="F34" s="9">
        <f t="shared" si="0"/>
        <v>432991.20999999996</v>
      </c>
    </row>
    <row r="35" spans="1:6" x14ac:dyDescent="0.25">
      <c r="A35" s="22" t="s">
        <v>24</v>
      </c>
      <c r="B35" s="6"/>
      <c r="C35" s="9">
        <v>2608.61</v>
      </c>
      <c r="D35" s="27"/>
      <c r="E35" s="32">
        <v>13744.24</v>
      </c>
      <c r="F35" s="9">
        <f t="shared" si="0"/>
        <v>16352.85</v>
      </c>
    </row>
    <row r="36" spans="1:6" s="2" customFormat="1" ht="30" x14ac:dyDescent="0.25">
      <c r="A36" s="23" t="s">
        <v>25</v>
      </c>
      <c r="B36" s="12">
        <v>35742.239999999998</v>
      </c>
      <c r="C36" s="8">
        <v>21419.95</v>
      </c>
      <c r="D36" s="14">
        <v>40445</v>
      </c>
      <c r="E36" s="14">
        <v>19200</v>
      </c>
      <c r="F36" s="9">
        <f t="shared" si="0"/>
        <v>116807.19</v>
      </c>
    </row>
    <row r="37" spans="1:6" s="2" customFormat="1" x14ac:dyDescent="0.25">
      <c r="A37" s="23" t="s">
        <v>26</v>
      </c>
      <c r="B37" s="12">
        <v>57485</v>
      </c>
      <c r="C37" s="8">
        <v>68020</v>
      </c>
      <c r="D37" s="14">
        <v>92092</v>
      </c>
      <c r="E37" s="14">
        <f>111400+3750</f>
        <v>115150</v>
      </c>
      <c r="F37" s="9">
        <f t="shared" si="0"/>
        <v>332747</v>
      </c>
    </row>
    <row r="38" spans="1:6" s="2" customFormat="1" ht="30" x14ac:dyDescent="0.25">
      <c r="A38" s="23" t="s">
        <v>31</v>
      </c>
      <c r="B38" s="12">
        <v>47017.82</v>
      </c>
      <c r="C38" s="8">
        <v>43815.33</v>
      </c>
      <c r="D38" s="14">
        <v>8943</v>
      </c>
      <c r="E38" s="14">
        <f>47745.29+5910</f>
        <v>53655.29</v>
      </c>
      <c r="F38" s="9">
        <f t="shared" si="0"/>
        <v>153431.44</v>
      </c>
    </row>
    <row r="39" spans="1:6" s="2" customFormat="1" x14ac:dyDescent="0.25">
      <c r="A39" s="23" t="s">
        <v>34</v>
      </c>
      <c r="B39" s="8">
        <v>69347.37</v>
      </c>
      <c r="C39" s="8">
        <f>69115.22+47580</f>
        <v>116695.22</v>
      </c>
      <c r="D39" s="14">
        <v>158836</v>
      </c>
      <c r="E39" s="14">
        <v>128596.56</v>
      </c>
      <c r="F39" s="9">
        <f t="shared" si="0"/>
        <v>473475.14999999997</v>
      </c>
    </row>
    <row r="40" spans="1:6" ht="43.5" customHeight="1" x14ac:dyDescent="0.25">
      <c r="A40" s="10" t="s">
        <v>30</v>
      </c>
      <c r="B40" s="5">
        <v>290659.77</v>
      </c>
      <c r="C40" s="4">
        <f>173532.94+47580</f>
        <v>221112.94</v>
      </c>
      <c r="D40" s="15">
        <v>229226</v>
      </c>
      <c r="E40" s="15">
        <f>218982.72+66000</f>
        <v>284982.71999999997</v>
      </c>
      <c r="F40" s="28">
        <f t="shared" si="0"/>
        <v>1025981.4299999999</v>
      </c>
    </row>
    <row r="41" spans="1:6" s="2" customFormat="1" x14ac:dyDescent="0.25">
      <c r="A41" s="10" t="s">
        <v>27</v>
      </c>
      <c r="B41" s="4">
        <v>114589.06</v>
      </c>
      <c r="C41" s="4">
        <v>22400</v>
      </c>
      <c r="D41" s="15">
        <v>114003.43</v>
      </c>
      <c r="E41" s="15">
        <v>0</v>
      </c>
      <c r="F41" s="28">
        <f t="shared" si="0"/>
        <v>250992.49</v>
      </c>
    </row>
    <row r="42" spans="1:6" s="2" customFormat="1" x14ac:dyDescent="0.25">
      <c r="A42" s="10" t="s">
        <v>28</v>
      </c>
      <c r="B42" s="4">
        <v>9600</v>
      </c>
      <c r="C42" s="4">
        <v>3240</v>
      </c>
      <c r="D42" s="15">
        <v>0</v>
      </c>
      <c r="E42" s="15">
        <v>0</v>
      </c>
      <c r="F42" s="28">
        <f t="shared" si="0"/>
        <v>12840</v>
      </c>
    </row>
    <row r="43" spans="1:6" s="2" customFormat="1" x14ac:dyDescent="0.25">
      <c r="A43" s="22" t="s">
        <v>29</v>
      </c>
      <c r="B43" s="9">
        <v>9600</v>
      </c>
      <c r="C43" s="9">
        <v>3240</v>
      </c>
      <c r="D43" s="16">
        <v>0</v>
      </c>
      <c r="E43" s="16">
        <v>0</v>
      </c>
      <c r="F43" s="9">
        <f t="shared" si="0"/>
        <v>12840</v>
      </c>
    </row>
    <row r="44" spans="1:6" x14ac:dyDescent="0.25">
      <c r="A44" s="10" t="s">
        <v>32</v>
      </c>
      <c r="B44" s="4">
        <v>137904.69</v>
      </c>
      <c r="C44" s="4">
        <f>87836.08+48402</f>
        <v>136238.08000000002</v>
      </c>
      <c r="D44" s="15">
        <v>112683.22</v>
      </c>
      <c r="E44" s="15">
        <v>120603.29</v>
      </c>
      <c r="F44" s="28">
        <f t="shared" si="0"/>
        <v>507429.27999999997</v>
      </c>
    </row>
    <row r="45" spans="1:6" x14ac:dyDescent="0.25">
      <c r="A45" s="10" t="s">
        <v>46</v>
      </c>
      <c r="B45" s="4"/>
      <c r="C45" s="4"/>
      <c r="D45" s="4">
        <v>20000</v>
      </c>
      <c r="E45" s="4">
        <v>20000</v>
      </c>
      <c r="F45" s="28">
        <f t="shared" si="0"/>
        <v>40000</v>
      </c>
    </row>
    <row r="46" spans="1:6" x14ac:dyDescent="0.25">
      <c r="A46" s="24" t="s">
        <v>7</v>
      </c>
      <c r="B46" s="7">
        <f>B44+B42+B41+B40+B10</f>
        <v>1780034.1600000004</v>
      </c>
      <c r="C46" s="7">
        <f>C44+C42+C41+C40+C10</f>
        <v>5728633.7000000011</v>
      </c>
      <c r="D46" s="7">
        <f>D45+D44+D41+D40+D10</f>
        <v>1998487.85</v>
      </c>
      <c r="E46" s="7">
        <f>E45+E44+E40+E10</f>
        <v>2440717.14</v>
      </c>
      <c r="F46" s="25">
        <f t="shared" si="0"/>
        <v>11947872.850000001</v>
      </c>
    </row>
    <row r="47" spans="1:6" x14ac:dyDescent="0.25">
      <c r="A47" s="10" t="s">
        <v>33</v>
      </c>
      <c r="B47" s="6">
        <f>B7-B46</f>
        <v>336335.43999999971</v>
      </c>
      <c r="C47" s="6">
        <f>C7-C46</f>
        <v>301610.51999999955</v>
      </c>
      <c r="D47" s="6">
        <v>348866.88</v>
      </c>
      <c r="E47" s="6">
        <f>E48-E46</f>
        <v>381697.50999999978</v>
      </c>
      <c r="F47" s="9">
        <f t="shared" si="0"/>
        <v>1368510.3499999992</v>
      </c>
    </row>
    <row r="48" spans="1:6" x14ac:dyDescent="0.25">
      <c r="A48" s="33" t="s">
        <v>10</v>
      </c>
      <c r="B48" s="7">
        <f>SUM(B46:B47)</f>
        <v>2116369.6</v>
      </c>
      <c r="C48" s="7">
        <f>SUM(C46:C47)</f>
        <v>6030244.2200000007</v>
      </c>
      <c r="D48" s="7">
        <f>SUM(D46:D47)</f>
        <v>2347354.73</v>
      </c>
      <c r="E48" s="7">
        <v>2822414.65</v>
      </c>
      <c r="F48" s="25">
        <f t="shared" si="0"/>
        <v>13316383.200000001</v>
      </c>
    </row>
    <row r="52" spans="4:4" x14ac:dyDescent="0.25">
      <c r="D52" t="s">
        <v>43</v>
      </c>
    </row>
  </sheetData>
  <pageMargins left="0.7" right="0.7" top="0.75" bottom="0.75" header="0.3" footer="0.3"/>
  <pageSetup paperSize="9" scale="56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onipko</dc:creator>
  <cp:lastModifiedBy>Yana</cp:lastModifiedBy>
  <cp:lastPrinted>2017-01-30T13:28:42Z</cp:lastPrinted>
  <dcterms:created xsi:type="dcterms:W3CDTF">2015-03-26T08:34:51Z</dcterms:created>
  <dcterms:modified xsi:type="dcterms:W3CDTF">2017-01-30T13:29:09Z</dcterms:modified>
</cp:coreProperties>
</file>