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lkov\Desktop\"/>
    </mc:Choice>
  </mc:AlternateContent>
  <xr:revisionPtr revIDLastSave="0" documentId="13_ncr:1_{8B82A4C7-D9D3-4C42-BBCF-AB93781ACC37}" xr6:coauthVersionLast="47" xr6:coauthVersionMax="47" xr10:uidLastSave="{00000000-0000-0000-0000-000000000000}"/>
  <bookViews>
    <workbookView xWindow="3900" yWindow="3900" windowWidth="28800" windowHeight="15435" xr2:uid="{00000000-000D-0000-FFFF-FFFF00000000}"/>
  </bookViews>
  <sheets>
    <sheet name="Скоуп Работ" sheetId="4" r:id="rId1"/>
    <sheet name="Оценка" sheetId="1" r:id="rId2"/>
    <sheet name="График и ресурсы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J163" i="1"/>
  <c r="G163" i="1"/>
  <c r="N163" i="1" s="1"/>
  <c r="U163" i="1" s="1"/>
  <c r="F163" i="1"/>
  <c r="M163" i="1" s="1"/>
  <c r="T163" i="1" s="1"/>
  <c r="L163" i="1"/>
  <c r="S163" i="1" s="1"/>
  <c r="D166" i="1"/>
  <c r="C166" i="1"/>
  <c r="C19" i="1"/>
  <c r="C20" i="1"/>
  <c r="C21" i="1"/>
  <c r="C22" i="1"/>
  <c r="C23" i="1"/>
  <c r="C25" i="1"/>
  <c r="C26" i="1"/>
  <c r="C27" i="1"/>
  <c r="C28" i="1"/>
  <c r="C29" i="1"/>
  <c r="C30" i="1"/>
  <c r="C32" i="1"/>
  <c r="C33" i="1"/>
  <c r="C34" i="1"/>
  <c r="C36" i="1"/>
  <c r="C37" i="1"/>
  <c r="C39" i="1"/>
  <c r="C41" i="1"/>
  <c r="C43" i="1"/>
  <c r="C44" i="1"/>
  <c r="C46" i="1"/>
  <c r="C48" i="1"/>
  <c r="C49" i="1"/>
  <c r="C50" i="1"/>
  <c r="C52" i="1"/>
  <c r="C54" i="1"/>
  <c r="C55" i="1"/>
  <c r="C57" i="1"/>
  <c r="C58" i="1"/>
  <c r="C61" i="1"/>
  <c r="C63" i="1"/>
  <c r="C66" i="1"/>
  <c r="C67" i="1"/>
  <c r="C68" i="1"/>
  <c r="C69" i="1"/>
  <c r="C70" i="1"/>
  <c r="C71" i="1"/>
  <c r="C72" i="1"/>
  <c r="C74" i="1"/>
  <c r="C75" i="1"/>
  <c r="C76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4" i="1"/>
  <c r="C95" i="1"/>
  <c r="C96" i="1"/>
  <c r="C97" i="1"/>
  <c r="C98" i="1"/>
  <c r="C99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5" i="1"/>
  <c r="C116" i="1"/>
  <c r="C117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1" i="1"/>
  <c r="C134" i="1"/>
  <c r="C135" i="1"/>
  <c r="C136" i="1"/>
  <c r="C137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4" i="1"/>
  <c r="C155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C18" i="1"/>
  <c r="D18" i="1" s="1"/>
  <c r="A153" i="1"/>
  <c r="A146" i="1"/>
  <c r="A138" i="1"/>
  <c r="A133" i="1"/>
  <c r="A132" i="1"/>
  <c r="A130" i="1"/>
  <c r="A126" i="1"/>
  <c r="A124" i="1"/>
  <c r="A114" i="1"/>
  <c r="A99" i="1"/>
  <c r="A98" i="1"/>
  <c r="A93" i="1"/>
  <c r="A92" i="1"/>
  <c r="A88" i="1"/>
  <c r="A85" i="1"/>
  <c r="A81" i="1"/>
  <c r="A77" i="1"/>
  <c r="A73" i="1"/>
  <c r="A65" i="1"/>
  <c r="A64" i="1"/>
  <c r="A62" i="1"/>
  <c r="A60" i="1"/>
  <c r="A59" i="1"/>
  <c r="A56" i="1"/>
  <c r="A53" i="1"/>
  <c r="A51" i="1"/>
  <c r="A49" i="1"/>
  <c r="A47" i="1"/>
  <c r="A45" i="1"/>
  <c r="A42" i="1"/>
  <c r="A40" i="1"/>
  <c r="A38" i="1"/>
  <c r="A35" i="1"/>
  <c r="A31" i="1"/>
  <c r="A24" i="1"/>
  <c r="A22" i="1"/>
  <c r="A17" i="1"/>
  <c r="A16" i="1"/>
  <c r="A18" i="1"/>
  <c r="A137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4" i="1"/>
  <c r="A155" i="1"/>
  <c r="A125" i="1"/>
  <c r="A127" i="1"/>
  <c r="A128" i="1"/>
  <c r="A129" i="1"/>
  <c r="A131" i="1"/>
  <c r="A134" i="1"/>
  <c r="A135" i="1"/>
  <c r="A136" i="1"/>
  <c r="A115" i="1"/>
  <c r="A116" i="1"/>
  <c r="A117" i="1"/>
  <c r="A118" i="1"/>
  <c r="A119" i="1"/>
  <c r="A120" i="1"/>
  <c r="A121" i="1"/>
  <c r="A122" i="1"/>
  <c r="A123" i="1"/>
  <c r="A80" i="1"/>
  <c r="A82" i="1"/>
  <c r="A83" i="1"/>
  <c r="A84" i="1"/>
  <c r="A86" i="1"/>
  <c r="A87" i="1"/>
  <c r="A89" i="1"/>
  <c r="A90" i="1"/>
  <c r="A91" i="1"/>
  <c r="A94" i="1"/>
  <c r="A95" i="1"/>
  <c r="A96" i="1"/>
  <c r="A97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74" i="1"/>
  <c r="A75" i="1"/>
  <c r="A76" i="1"/>
  <c r="A78" i="1"/>
  <c r="A79" i="1"/>
  <c r="A67" i="1"/>
  <c r="A68" i="1"/>
  <c r="A69" i="1"/>
  <c r="A70" i="1"/>
  <c r="A71" i="1"/>
  <c r="A72" i="1"/>
  <c r="A39" i="1"/>
  <c r="A41" i="1"/>
  <c r="A43" i="1"/>
  <c r="A44" i="1"/>
  <c r="A46" i="1"/>
  <c r="A48" i="1"/>
  <c r="A50" i="1"/>
  <c r="A52" i="1"/>
  <c r="A54" i="1"/>
  <c r="A55" i="1"/>
  <c r="A57" i="1"/>
  <c r="A58" i="1"/>
  <c r="A61" i="1"/>
  <c r="A63" i="1"/>
  <c r="A66" i="1"/>
  <c r="A19" i="1"/>
  <c r="A20" i="1"/>
  <c r="A21" i="1"/>
  <c r="A23" i="1"/>
  <c r="A25" i="1"/>
  <c r="A26" i="1"/>
  <c r="A27" i="1"/>
  <c r="A28" i="1"/>
  <c r="A29" i="1"/>
  <c r="A30" i="1"/>
  <c r="A32" i="1"/>
  <c r="A33" i="1"/>
  <c r="A34" i="1"/>
  <c r="A36" i="1"/>
  <c r="A37" i="1"/>
  <c r="G10" i="1"/>
  <c r="G11" i="1"/>
  <c r="U11" i="1"/>
  <c r="T11" i="1"/>
  <c r="R11" i="1"/>
  <c r="H162" i="1"/>
  <c r="H11" i="1"/>
  <c r="H10" i="1"/>
  <c r="L162" i="1"/>
  <c r="S162" i="1" s="1"/>
  <c r="J162" i="1"/>
  <c r="I162" i="1"/>
  <c r="G161" i="1"/>
  <c r="N161" i="1" s="1"/>
  <c r="U161" i="1" s="1"/>
  <c r="F161" i="1"/>
  <c r="M161" i="1" s="1"/>
  <c r="T161" i="1" s="1"/>
  <c r="G18" i="1"/>
  <c r="N18" i="1" s="1"/>
  <c r="U18" i="1" s="1"/>
  <c r="F18" i="1"/>
  <c r="M18" i="1" s="1"/>
  <c r="T18" i="1" s="1"/>
  <c r="L11" i="1"/>
  <c r="S11" i="1" s="1"/>
  <c r="L10" i="1"/>
  <c r="S10" i="1" s="1"/>
  <c r="J161" i="1"/>
  <c r="J11" i="1"/>
  <c r="J18" i="1"/>
  <c r="E161" i="1"/>
  <c r="L161" i="1" s="1"/>
  <c r="S161" i="1" s="1"/>
  <c r="E18" i="1"/>
  <c r="L18" i="1" s="1"/>
  <c r="S18" i="1" s="1"/>
  <c r="D161" i="1"/>
  <c r="H161" i="1" s="1"/>
  <c r="H18" i="1"/>
  <c r="I11" i="1"/>
  <c r="R10" i="1"/>
  <c r="J10" i="1"/>
  <c r="I10" i="1"/>
  <c r="C3" i="1"/>
  <c r="C4" i="1" s="1"/>
  <c r="C5" i="1" s="1"/>
  <c r="G3" i="2" l="1"/>
  <c r="G5" i="2" s="1"/>
  <c r="C2" i="2"/>
  <c r="H163" i="1"/>
  <c r="I163" i="1" s="1"/>
  <c r="Q163" i="1"/>
  <c r="K163" i="1"/>
  <c r="J158" i="1"/>
  <c r="G158" i="1"/>
  <c r="N158" i="1" s="1"/>
  <c r="U158" i="1" s="1"/>
  <c r="F158" i="1"/>
  <c r="M158" i="1" s="1"/>
  <c r="T158" i="1" s="1"/>
  <c r="E158" i="1"/>
  <c r="L158" i="1" s="1"/>
  <c r="S158" i="1" s="1"/>
  <c r="D158" i="1"/>
  <c r="J166" i="1"/>
  <c r="G166" i="1"/>
  <c r="N166" i="1" s="1"/>
  <c r="U166" i="1" s="1"/>
  <c r="F166" i="1"/>
  <c r="M166" i="1" s="1"/>
  <c r="T166" i="1" s="1"/>
  <c r="E166" i="1"/>
  <c r="L166" i="1" s="1"/>
  <c r="S166" i="1" s="1"/>
  <c r="H166" i="1"/>
  <c r="I166" i="1" s="1"/>
  <c r="Q166" i="1"/>
  <c r="K166" i="1"/>
  <c r="D21" i="1"/>
  <c r="E21" i="1"/>
  <c r="L21" i="1" s="1"/>
  <c r="S21" i="1" s="1"/>
  <c r="F21" i="1"/>
  <c r="M21" i="1" s="1"/>
  <c r="T21" i="1" s="1"/>
  <c r="G21" i="1"/>
  <c r="N21" i="1" s="1"/>
  <c r="U21" i="1" s="1"/>
  <c r="H21" i="1"/>
  <c r="I21" i="1"/>
  <c r="J21" i="1"/>
  <c r="D20" i="1"/>
  <c r="E20" i="1"/>
  <c r="L20" i="1" s="1"/>
  <c r="S20" i="1" s="1"/>
  <c r="F20" i="1"/>
  <c r="M20" i="1" s="1"/>
  <c r="T20" i="1" s="1"/>
  <c r="G20" i="1"/>
  <c r="N20" i="1" s="1"/>
  <c r="U20" i="1" s="1"/>
  <c r="H20" i="1"/>
  <c r="I20" i="1"/>
  <c r="J20" i="1"/>
  <c r="D19" i="1"/>
  <c r="E19" i="1"/>
  <c r="F19" i="1"/>
  <c r="M19" i="1" s="1"/>
  <c r="T19" i="1" s="1"/>
  <c r="G19" i="1"/>
  <c r="N19" i="1" s="1"/>
  <c r="U19" i="1" s="1"/>
  <c r="H19" i="1"/>
  <c r="I19" i="1"/>
  <c r="J19" i="1"/>
  <c r="D23" i="1"/>
  <c r="E23" i="1"/>
  <c r="L23" i="1" s="1"/>
  <c r="S23" i="1" s="1"/>
  <c r="F23" i="1"/>
  <c r="M23" i="1" s="1"/>
  <c r="T23" i="1" s="1"/>
  <c r="G23" i="1"/>
  <c r="N23" i="1" s="1"/>
  <c r="U23" i="1" s="1"/>
  <c r="H23" i="1"/>
  <c r="I23" i="1"/>
  <c r="J23" i="1"/>
  <c r="D22" i="1"/>
  <c r="E22" i="1"/>
  <c r="L22" i="1" s="1"/>
  <c r="S22" i="1" s="1"/>
  <c r="F22" i="1"/>
  <c r="M22" i="1" s="1"/>
  <c r="T22" i="1" s="1"/>
  <c r="G22" i="1"/>
  <c r="N22" i="1" s="1"/>
  <c r="U22" i="1" s="1"/>
  <c r="H22" i="1"/>
  <c r="I22" i="1"/>
  <c r="J22" i="1"/>
  <c r="D28" i="1"/>
  <c r="E28" i="1"/>
  <c r="L28" i="1" s="1"/>
  <c r="S28" i="1" s="1"/>
  <c r="F28" i="1"/>
  <c r="M28" i="1" s="1"/>
  <c r="T28" i="1" s="1"/>
  <c r="G28" i="1"/>
  <c r="N28" i="1" s="1"/>
  <c r="U28" i="1" s="1"/>
  <c r="H28" i="1"/>
  <c r="I28" i="1"/>
  <c r="J28" i="1"/>
  <c r="D27" i="1"/>
  <c r="E27" i="1"/>
  <c r="L27" i="1" s="1"/>
  <c r="S27" i="1" s="1"/>
  <c r="F27" i="1"/>
  <c r="M27" i="1" s="1"/>
  <c r="T27" i="1" s="1"/>
  <c r="G27" i="1"/>
  <c r="N27" i="1" s="1"/>
  <c r="U27" i="1" s="1"/>
  <c r="H27" i="1"/>
  <c r="I27" i="1"/>
  <c r="J27" i="1"/>
  <c r="D26" i="1"/>
  <c r="E26" i="1"/>
  <c r="L26" i="1" s="1"/>
  <c r="S26" i="1" s="1"/>
  <c r="F26" i="1"/>
  <c r="M26" i="1" s="1"/>
  <c r="T26" i="1" s="1"/>
  <c r="G26" i="1"/>
  <c r="N26" i="1" s="1"/>
  <c r="U26" i="1" s="1"/>
  <c r="H26" i="1"/>
  <c r="I26" i="1"/>
  <c r="J26" i="1"/>
  <c r="D25" i="1"/>
  <c r="E25" i="1"/>
  <c r="L25" i="1" s="1"/>
  <c r="S25" i="1" s="1"/>
  <c r="F25" i="1"/>
  <c r="M25" i="1" s="1"/>
  <c r="T25" i="1" s="1"/>
  <c r="G25" i="1"/>
  <c r="N25" i="1" s="1"/>
  <c r="U25" i="1" s="1"/>
  <c r="H25" i="1"/>
  <c r="I25" i="1"/>
  <c r="J25" i="1"/>
  <c r="D34" i="1"/>
  <c r="E34" i="1"/>
  <c r="L34" i="1" s="1"/>
  <c r="S34" i="1" s="1"/>
  <c r="F34" i="1"/>
  <c r="M34" i="1" s="1"/>
  <c r="T34" i="1" s="1"/>
  <c r="G34" i="1"/>
  <c r="N34" i="1" s="1"/>
  <c r="U34" i="1" s="1"/>
  <c r="H34" i="1"/>
  <c r="I34" i="1"/>
  <c r="J34" i="1"/>
  <c r="D33" i="1"/>
  <c r="E33" i="1"/>
  <c r="L33" i="1" s="1"/>
  <c r="S33" i="1" s="1"/>
  <c r="F33" i="1"/>
  <c r="M33" i="1" s="1"/>
  <c r="T33" i="1" s="1"/>
  <c r="G33" i="1"/>
  <c r="N33" i="1" s="1"/>
  <c r="U33" i="1" s="1"/>
  <c r="H33" i="1"/>
  <c r="I33" i="1"/>
  <c r="J33" i="1"/>
  <c r="D32" i="1"/>
  <c r="E32" i="1"/>
  <c r="L32" i="1" s="1"/>
  <c r="S32" i="1" s="1"/>
  <c r="F32" i="1"/>
  <c r="M32" i="1" s="1"/>
  <c r="T32" i="1" s="1"/>
  <c r="G32" i="1"/>
  <c r="N32" i="1" s="1"/>
  <c r="U32" i="1" s="1"/>
  <c r="H32" i="1"/>
  <c r="I32" i="1"/>
  <c r="J32" i="1"/>
  <c r="D30" i="1"/>
  <c r="E30" i="1"/>
  <c r="L30" i="1" s="1"/>
  <c r="S30" i="1" s="1"/>
  <c r="F30" i="1"/>
  <c r="M30" i="1" s="1"/>
  <c r="T30" i="1" s="1"/>
  <c r="G30" i="1"/>
  <c r="N30" i="1" s="1"/>
  <c r="U30" i="1" s="1"/>
  <c r="H30" i="1"/>
  <c r="I30" i="1"/>
  <c r="J30" i="1"/>
  <c r="D29" i="1"/>
  <c r="E29" i="1"/>
  <c r="L29" i="1" s="1"/>
  <c r="S29" i="1" s="1"/>
  <c r="F29" i="1"/>
  <c r="M29" i="1" s="1"/>
  <c r="T29" i="1" s="1"/>
  <c r="G29" i="1"/>
  <c r="N29" i="1" s="1"/>
  <c r="U29" i="1" s="1"/>
  <c r="H29" i="1"/>
  <c r="I29" i="1"/>
  <c r="J29" i="1"/>
  <c r="D155" i="1"/>
  <c r="E155" i="1"/>
  <c r="L155" i="1" s="1"/>
  <c r="S155" i="1" s="1"/>
  <c r="F155" i="1"/>
  <c r="M155" i="1" s="1"/>
  <c r="T155" i="1" s="1"/>
  <c r="G155" i="1"/>
  <c r="N155" i="1" s="1"/>
  <c r="U155" i="1" s="1"/>
  <c r="H155" i="1"/>
  <c r="I155" i="1"/>
  <c r="J155" i="1"/>
  <c r="D154" i="1"/>
  <c r="E154" i="1"/>
  <c r="L154" i="1" s="1"/>
  <c r="S154" i="1" s="1"/>
  <c r="F154" i="1"/>
  <c r="M154" i="1" s="1"/>
  <c r="T154" i="1" s="1"/>
  <c r="G154" i="1"/>
  <c r="N154" i="1" s="1"/>
  <c r="U154" i="1" s="1"/>
  <c r="H154" i="1"/>
  <c r="I154" i="1"/>
  <c r="J154" i="1"/>
  <c r="D152" i="1"/>
  <c r="E152" i="1"/>
  <c r="L152" i="1" s="1"/>
  <c r="S152" i="1" s="1"/>
  <c r="F152" i="1"/>
  <c r="M152" i="1" s="1"/>
  <c r="T152" i="1" s="1"/>
  <c r="G152" i="1"/>
  <c r="N152" i="1" s="1"/>
  <c r="U152" i="1" s="1"/>
  <c r="H152" i="1"/>
  <c r="I152" i="1"/>
  <c r="J152" i="1"/>
  <c r="D151" i="1"/>
  <c r="E151" i="1"/>
  <c r="L151" i="1" s="1"/>
  <c r="S151" i="1" s="1"/>
  <c r="F151" i="1"/>
  <c r="M151" i="1" s="1"/>
  <c r="T151" i="1" s="1"/>
  <c r="G151" i="1"/>
  <c r="N151" i="1" s="1"/>
  <c r="U151" i="1" s="1"/>
  <c r="H151" i="1"/>
  <c r="I151" i="1"/>
  <c r="J151" i="1"/>
  <c r="D150" i="1"/>
  <c r="E150" i="1"/>
  <c r="L150" i="1" s="1"/>
  <c r="S150" i="1" s="1"/>
  <c r="F150" i="1"/>
  <c r="M150" i="1" s="1"/>
  <c r="T150" i="1" s="1"/>
  <c r="G150" i="1"/>
  <c r="N150" i="1" s="1"/>
  <c r="U150" i="1" s="1"/>
  <c r="H150" i="1"/>
  <c r="I150" i="1"/>
  <c r="J150" i="1"/>
  <c r="D149" i="1"/>
  <c r="E149" i="1"/>
  <c r="L149" i="1" s="1"/>
  <c r="S149" i="1" s="1"/>
  <c r="F149" i="1"/>
  <c r="M149" i="1" s="1"/>
  <c r="T149" i="1" s="1"/>
  <c r="G149" i="1"/>
  <c r="N149" i="1" s="1"/>
  <c r="U149" i="1" s="1"/>
  <c r="H149" i="1"/>
  <c r="I149" i="1"/>
  <c r="J149" i="1"/>
  <c r="D147" i="1"/>
  <c r="E147" i="1"/>
  <c r="L147" i="1" s="1"/>
  <c r="S147" i="1" s="1"/>
  <c r="F147" i="1"/>
  <c r="M147" i="1" s="1"/>
  <c r="T147" i="1" s="1"/>
  <c r="G147" i="1"/>
  <c r="N147" i="1" s="1"/>
  <c r="U147" i="1" s="1"/>
  <c r="H147" i="1"/>
  <c r="I147" i="1"/>
  <c r="J147" i="1"/>
  <c r="D145" i="1"/>
  <c r="E145" i="1"/>
  <c r="L145" i="1" s="1"/>
  <c r="S145" i="1" s="1"/>
  <c r="F145" i="1"/>
  <c r="M145" i="1" s="1"/>
  <c r="T145" i="1" s="1"/>
  <c r="G145" i="1"/>
  <c r="N145" i="1" s="1"/>
  <c r="U145" i="1" s="1"/>
  <c r="H145" i="1"/>
  <c r="I145" i="1"/>
  <c r="J145" i="1"/>
  <c r="D144" i="1"/>
  <c r="E144" i="1"/>
  <c r="L144" i="1" s="1"/>
  <c r="S144" i="1" s="1"/>
  <c r="F144" i="1"/>
  <c r="M144" i="1" s="1"/>
  <c r="T144" i="1" s="1"/>
  <c r="G144" i="1"/>
  <c r="N144" i="1" s="1"/>
  <c r="U144" i="1" s="1"/>
  <c r="H144" i="1"/>
  <c r="I144" i="1"/>
  <c r="J144" i="1"/>
  <c r="D143" i="1"/>
  <c r="E143" i="1"/>
  <c r="L143" i="1" s="1"/>
  <c r="S143" i="1" s="1"/>
  <c r="F143" i="1"/>
  <c r="M143" i="1" s="1"/>
  <c r="T143" i="1" s="1"/>
  <c r="G143" i="1"/>
  <c r="N143" i="1" s="1"/>
  <c r="U143" i="1" s="1"/>
  <c r="H143" i="1"/>
  <c r="I143" i="1"/>
  <c r="J143" i="1"/>
  <c r="D142" i="1"/>
  <c r="E142" i="1"/>
  <c r="L142" i="1" s="1"/>
  <c r="S142" i="1" s="1"/>
  <c r="F142" i="1"/>
  <c r="M142" i="1" s="1"/>
  <c r="T142" i="1" s="1"/>
  <c r="G142" i="1"/>
  <c r="N142" i="1" s="1"/>
  <c r="U142" i="1" s="1"/>
  <c r="H142" i="1"/>
  <c r="I142" i="1"/>
  <c r="J142" i="1"/>
  <c r="D141" i="1"/>
  <c r="E141" i="1"/>
  <c r="L141" i="1" s="1"/>
  <c r="S141" i="1" s="1"/>
  <c r="F141" i="1"/>
  <c r="M141" i="1" s="1"/>
  <c r="T141" i="1" s="1"/>
  <c r="G141" i="1"/>
  <c r="N141" i="1" s="1"/>
  <c r="U141" i="1" s="1"/>
  <c r="H141" i="1"/>
  <c r="I141" i="1"/>
  <c r="J141" i="1"/>
  <c r="D140" i="1"/>
  <c r="E140" i="1"/>
  <c r="L140" i="1" s="1"/>
  <c r="S140" i="1" s="1"/>
  <c r="F140" i="1"/>
  <c r="M140" i="1" s="1"/>
  <c r="T140" i="1" s="1"/>
  <c r="G140" i="1"/>
  <c r="N140" i="1" s="1"/>
  <c r="U140" i="1" s="1"/>
  <c r="H140" i="1"/>
  <c r="I140" i="1"/>
  <c r="J140" i="1"/>
  <c r="D139" i="1"/>
  <c r="E139" i="1"/>
  <c r="L139" i="1" s="1"/>
  <c r="S139" i="1" s="1"/>
  <c r="F139" i="1"/>
  <c r="M139" i="1" s="1"/>
  <c r="T139" i="1" s="1"/>
  <c r="G139" i="1"/>
  <c r="N139" i="1" s="1"/>
  <c r="U139" i="1" s="1"/>
  <c r="H139" i="1"/>
  <c r="I139" i="1"/>
  <c r="J139" i="1"/>
  <c r="D137" i="1"/>
  <c r="E137" i="1"/>
  <c r="L137" i="1" s="1"/>
  <c r="S137" i="1" s="1"/>
  <c r="F137" i="1"/>
  <c r="M137" i="1" s="1"/>
  <c r="T137" i="1" s="1"/>
  <c r="G137" i="1"/>
  <c r="N137" i="1" s="1"/>
  <c r="U137" i="1" s="1"/>
  <c r="H137" i="1"/>
  <c r="I137" i="1"/>
  <c r="J137" i="1"/>
  <c r="D136" i="1"/>
  <c r="E136" i="1"/>
  <c r="L136" i="1" s="1"/>
  <c r="S136" i="1" s="1"/>
  <c r="F136" i="1"/>
  <c r="M136" i="1" s="1"/>
  <c r="T136" i="1" s="1"/>
  <c r="G136" i="1"/>
  <c r="N136" i="1" s="1"/>
  <c r="U136" i="1" s="1"/>
  <c r="H136" i="1"/>
  <c r="I136" i="1"/>
  <c r="J136" i="1"/>
  <c r="D135" i="1"/>
  <c r="E135" i="1"/>
  <c r="L135" i="1" s="1"/>
  <c r="S135" i="1" s="1"/>
  <c r="F135" i="1"/>
  <c r="M135" i="1" s="1"/>
  <c r="T135" i="1" s="1"/>
  <c r="G135" i="1"/>
  <c r="N135" i="1" s="1"/>
  <c r="U135" i="1" s="1"/>
  <c r="H135" i="1"/>
  <c r="I135" i="1"/>
  <c r="J135" i="1"/>
  <c r="D134" i="1"/>
  <c r="E134" i="1"/>
  <c r="L134" i="1" s="1"/>
  <c r="S134" i="1" s="1"/>
  <c r="F134" i="1"/>
  <c r="M134" i="1" s="1"/>
  <c r="T134" i="1" s="1"/>
  <c r="G134" i="1"/>
  <c r="N134" i="1" s="1"/>
  <c r="U134" i="1" s="1"/>
  <c r="H134" i="1"/>
  <c r="I134" i="1"/>
  <c r="J134" i="1"/>
  <c r="D131" i="1"/>
  <c r="E131" i="1"/>
  <c r="L131" i="1" s="1"/>
  <c r="S131" i="1" s="1"/>
  <c r="F131" i="1"/>
  <c r="M131" i="1" s="1"/>
  <c r="T131" i="1" s="1"/>
  <c r="G131" i="1"/>
  <c r="N131" i="1" s="1"/>
  <c r="U131" i="1" s="1"/>
  <c r="H131" i="1"/>
  <c r="I131" i="1"/>
  <c r="J131" i="1"/>
  <c r="D130" i="1"/>
  <c r="E130" i="1"/>
  <c r="L130" i="1" s="1"/>
  <c r="S130" i="1" s="1"/>
  <c r="F130" i="1"/>
  <c r="M130" i="1" s="1"/>
  <c r="T130" i="1" s="1"/>
  <c r="G130" i="1"/>
  <c r="N130" i="1" s="1"/>
  <c r="U130" i="1" s="1"/>
  <c r="H130" i="1"/>
  <c r="I130" i="1"/>
  <c r="J130" i="1"/>
  <c r="D129" i="1"/>
  <c r="E129" i="1"/>
  <c r="L129" i="1" s="1"/>
  <c r="S129" i="1" s="1"/>
  <c r="F129" i="1"/>
  <c r="M129" i="1" s="1"/>
  <c r="T129" i="1" s="1"/>
  <c r="G129" i="1"/>
  <c r="N129" i="1" s="1"/>
  <c r="U129" i="1" s="1"/>
  <c r="H129" i="1"/>
  <c r="I129" i="1"/>
  <c r="J129" i="1"/>
  <c r="D128" i="1"/>
  <c r="E128" i="1"/>
  <c r="L128" i="1" s="1"/>
  <c r="S128" i="1" s="1"/>
  <c r="F128" i="1"/>
  <c r="M128" i="1" s="1"/>
  <c r="T128" i="1" s="1"/>
  <c r="G128" i="1"/>
  <c r="N128" i="1" s="1"/>
  <c r="U128" i="1" s="1"/>
  <c r="H128" i="1"/>
  <c r="I128" i="1"/>
  <c r="J128" i="1"/>
  <c r="D127" i="1"/>
  <c r="E127" i="1"/>
  <c r="L127" i="1" s="1"/>
  <c r="S127" i="1" s="1"/>
  <c r="F127" i="1"/>
  <c r="M127" i="1" s="1"/>
  <c r="T127" i="1" s="1"/>
  <c r="G127" i="1"/>
  <c r="N127" i="1" s="1"/>
  <c r="U127" i="1" s="1"/>
  <c r="H127" i="1"/>
  <c r="I127" i="1"/>
  <c r="J127" i="1"/>
  <c r="D126" i="1"/>
  <c r="E126" i="1"/>
  <c r="L126" i="1" s="1"/>
  <c r="S126" i="1" s="1"/>
  <c r="F126" i="1"/>
  <c r="M126" i="1" s="1"/>
  <c r="T126" i="1" s="1"/>
  <c r="G126" i="1"/>
  <c r="N126" i="1" s="1"/>
  <c r="U126" i="1" s="1"/>
  <c r="H126" i="1"/>
  <c r="I126" i="1"/>
  <c r="J126" i="1"/>
  <c r="D125" i="1"/>
  <c r="E125" i="1"/>
  <c r="L125" i="1" s="1"/>
  <c r="S125" i="1" s="1"/>
  <c r="F125" i="1"/>
  <c r="M125" i="1" s="1"/>
  <c r="T125" i="1" s="1"/>
  <c r="G125" i="1"/>
  <c r="N125" i="1" s="1"/>
  <c r="U125" i="1" s="1"/>
  <c r="H125" i="1"/>
  <c r="I125" i="1"/>
  <c r="J125" i="1"/>
  <c r="D123" i="1"/>
  <c r="E123" i="1"/>
  <c r="L123" i="1" s="1"/>
  <c r="S123" i="1" s="1"/>
  <c r="F123" i="1"/>
  <c r="M123" i="1" s="1"/>
  <c r="T123" i="1" s="1"/>
  <c r="G123" i="1"/>
  <c r="N123" i="1" s="1"/>
  <c r="U123" i="1" s="1"/>
  <c r="H123" i="1"/>
  <c r="I123" i="1"/>
  <c r="J123" i="1"/>
  <c r="D122" i="1"/>
  <c r="E122" i="1"/>
  <c r="L122" i="1" s="1"/>
  <c r="S122" i="1" s="1"/>
  <c r="F122" i="1"/>
  <c r="M122" i="1" s="1"/>
  <c r="T122" i="1" s="1"/>
  <c r="G122" i="1"/>
  <c r="N122" i="1" s="1"/>
  <c r="U122" i="1" s="1"/>
  <c r="H122" i="1"/>
  <c r="I122" i="1"/>
  <c r="J122" i="1"/>
  <c r="D121" i="1"/>
  <c r="E121" i="1"/>
  <c r="L121" i="1" s="1"/>
  <c r="S121" i="1" s="1"/>
  <c r="F121" i="1"/>
  <c r="M121" i="1" s="1"/>
  <c r="T121" i="1" s="1"/>
  <c r="G121" i="1"/>
  <c r="N121" i="1" s="1"/>
  <c r="U121" i="1" s="1"/>
  <c r="H121" i="1"/>
  <c r="I121" i="1"/>
  <c r="J121" i="1"/>
  <c r="D120" i="1"/>
  <c r="E120" i="1"/>
  <c r="L120" i="1" s="1"/>
  <c r="S120" i="1" s="1"/>
  <c r="F120" i="1"/>
  <c r="M120" i="1" s="1"/>
  <c r="T120" i="1" s="1"/>
  <c r="G120" i="1"/>
  <c r="N120" i="1" s="1"/>
  <c r="U120" i="1" s="1"/>
  <c r="H120" i="1"/>
  <c r="I120" i="1"/>
  <c r="J120" i="1"/>
  <c r="D119" i="1"/>
  <c r="E119" i="1"/>
  <c r="L119" i="1" s="1"/>
  <c r="S119" i="1" s="1"/>
  <c r="F119" i="1"/>
  <c r="M119" i="1" s="1"/>
  <c r="T119" i="1" s="1"/>
  <c r="G119" i="1"/>
  <c r="N119" i="1" s="1"/>
  <c r="U119" i="1" s="1"/>
  <c r="H119" i="1"/>
  <c r="I119" i="1"/>
  <c r="J119" i="1"/>
  <c r="D118" i="1"/>
  <c r="E118" i="1"/>
  <c r="L118" i="1" s="1"/>
  <c r="S118" i="1" s="1"/>
  <c r="F118" i="1"/>
  <c r="M118" i="1" s="1"/>
  <c r="T118" i="1" s="1"/>
  <c r="G118" i="1"/>
  <c r="N118" i="1" s="1"/>
  <c r="U118" i="1" s="1"/>
  <c r="H118" i="1"/>
  <c r="I118" i="1"/>
  <c r="J118" i="1"/>
  <c r="D117" i="1"/>
  <c r="E117" i="1"/>
  <c r="L117" i="1" s="1"/>
  <c r="S117" i="1" s="1"/>
  <c r="F117" i="1"/>
  <c r="M117" i="1" s="1"/>
  <c r="T117" i="1" s="1"/>
  <c r="G117" i="1"/>
  <c r="N117" i="1" s="1"/>
  <c r="U117" i="1" s="1"/>
  <c r="H117" i="1"/>
  <c r="I117" i="1"/>
  <c r="J117" i="1"/>
  <c r="D116" i="1"/>
  <c r="E116" i="1"/>
  <c r="L116" i="1" s="1"/>
  <c r="S116" i="1" s="1"/>
  <c r="F116" i="1"/>
  <c r="M116" i="1" s="1"/>
  <c r="T116" i="1" s="1"/>
  <c r="G116" i="1"/>
  <c r="N116" i="1" s="1"/>
  <c r="U116" i="1" s="1"/>
  <c r="H116" i="1"/>
  <c r="I116" i="1"/>
  <c r="J116" i="1"/>
  <c r="D115" i="1"/>
  <c r="E115" i="1"/>
  <c r="L115" i="1" s="1"/>
  <c r="S115" i="1" s="1"/>
  <c r="F115" i="1"/>
  <c r="M115" i="1" s="1"/>
  <c r="T115" i="1" s="1"/>
  <c r="G115" i="1"/>
  <c r="N115" i="1" s="1"/>
  <c r="U115" i="1" s="1"/>
  <c r="H115" i="1"/>
  <c r="I115" i="1"/>
  <c r="J115" i="1"/>
  <c r="D113" i="1"/>
  <c r="E113" i="1"/>
  <c r="L113" i="1" s="1"/>
  <c r="S113" i="1" s="1"/>
  <c r="F113" i="1"/>
  <c r="M113" i="1" s="1"/>
  <c r="T113" i="1" s="1"/>
  <c r="G113" i="1"/>
  <c r="N113" i="1" s="1"/>
  <c r="U113" i="1" s="1"/>
  <c r="H113" i="1"/>
  <c r="I113" i="1"/>
  <c r="J113" i="1"/>
  <c r="D112" i="1"/>
  <c r="E112" i="1"/>
  <c r="L112" i="1" s="1"/>
  <c r="S112" i="1" s="1"/>
  <c r="F112" i="1"/>
  <c r="M112" i="1" s="1"/>
  <c r="T112" i="1" s="1"/>
  <c r="G112" i="1"/>
  <c r="N112" i="1" s="1"/>
  <c r="U112" i="1" s="1"/>
  <c r="H112" i="1"/>
  <c r="I112" i="1"/>
  <c r="J112" i="1"/>
  <c r="D111" i="1"/>
  <c r="E111" i="1"/>
  <c r="L111" i="1" s="1"/>
  <c r="S111" i="1" s="1"/>
  <c r="F111" i="1"/>
  <c r="M111" i="1" s="1"/>
  <c r="T111" i="1" s="1"/>
  <c r="G111" i="1"/>
  <c r="N111" i="1" s="1"/>
  <c r="U111" i="1" s="1"/>
  <c r="H111" i="1"/>
  <c r="I111" i="1"/>
  <c r="J111" i="1"/>
  <c r="D110" i="1"/>
  <c r="E110" i="1"/>
  <c r="L110" i="1" s="1"/>
  <c r="S110" i="1" s="1"/>
  <c r="F110" i="1"/>
  <c r="M110" i="1" s="1"/>
  <c r="T110" i="1" s="1"/>
  <c r="G110" i="1"/>
  <c r="N110" i="1" s="1"/>
  <c r="U110" i="1" s="1"/>
  <c r="H110" i="1"/>
  <c r="I110" i="1"/>
  <c r="J110" i="1"/>
  <c r="D109" i="1"/>
  <c r="E109" i="1"/>
  <c r="L109" i="1" s="1"/>
  <c r="S109" i="1" s="1"/>
  <c r="F109" i="1"/>
  <c r="M109" i="1" s="1"/>
  <c r="T109" i="1" s="1"/>
  <c r="G109" i="1"/>
  <c r="N109" i="1" s="1"/>
  <c r="U109" i="1" s="1"/>
  <c r="H109" i="1"/>
  <c r="I109" i="1"/>
  <c r="J109" i="1"/>
  <c r="D108" i="1"/>
  <c r="E108" i="1"/>
  <c r="L108" i="1" s="1"/>
  <c r="S108" i="1" s="1"/>
  <c r="F108" i="1"/>
  <c r="M108" i="1" s="1"/>
  <c r="T108" i="1" s="1"/>
  <c r="G108" i="1"/>
  <c r="N108" i="1" s="1"/>
  <c r="U108" i="1" s="1"/>
  <c r="H108" i="1"/>
  <c r="I108" i="1"/>
  <c r="J108" i="1"/>
  <c r="D107" i="1"/>
  <c r="E107" i="1"/>
  <c r="L107" i="1" s="1"/>
  <c r="S107" i="1" s="1"/>
  <c r="F107" i="1"/>
  <c r="M107" i="1" s="1"/>
  <c r="T107" i="1" s="1"/>
  <c r="G107" i="1"/>
  <c r="N107" i="1" s="1"/>
  <c r="U107" i="1" s="1"/>
  <c r="H107" i="1"/>
  <c r="I107" i="1"/>
  <c r="J107" i="1"/>
  <c r="D106" i="1"/>
  <c r="E106" i="1"/>
  <c r="L106" i="1" s="1"/>
  <c r="S106" i="1" s="1"/>
  <c r="F106" i="1"/>
  <c r="M106" i="1" s="1"/>
  <c r="T106" i="1" s="1"/>
  <c r="G106" i="1"/>
  <c r="N106" i="1" s="1"/>
  <c r="U106" i="1" s="1"/>
  <c r="H106" i="1"/>
  <c r="I106" i="1"/>
  <c r="J106" i="1"/>
  <c r="D105" i="1"/>
  <c r="E105" i="1"/>
  <c r="L105" i="1" s="1"/>
  <c r="S105" i="1" s="1"/>
  <c r="F105" i="1"/>
  <c r="M105" i="1" s="1"/>
  <c r="T105" i="1" s="1"/>
  <c r="G105" i="1"/>
  <c r="N105" i="1" s="1"/>
  <c r="U105" i="1" s="1"/>
  <c r="H105" i="1"/>
  <c r="I105" i="1"/>
  <c r="J105" i="1"/>
  <c r="D104" i="1"/>
  <c r="E104" i="1"/>
  <c r="L104" i="1" s="1"/>
  <c r="S104" i="1" s="1"/>
  <c r="F104" i="1"/>
  <c r="M104" i="1" s="1"/>
  <c r="T104" i="1" s="1"/>
  <c r="G104" i="1"/>
  <c r="N104" i="1" s="1"/>
  <c r="U104" i="1" s="1"/>
  <c r="H104" i="1"/>
  <c r="I104" i="1"/>
  <c r="J104" i="1"/>
  <c r="D103" i="1"/>
  <c r="E103" i="1"/>
  <c r="L103" i="1" s="1"/>
  <c r="S103" i="1" s="1"/>
  <c r="F103" i="1"/>
  <c r="M103" i="1" s="1"/>
  <c r="T103" i="1" s="1"/>
  <c r="G103" i="1"/>
  <c r="N103" i="1" s="1"/>
  <c r="U103" i="1" s="1"/>
  <c r="H103" i="1"/>
  <c r="I103" i="1"/>
  <c r="J103" i="1"/>
  <c r="D102" i="1"/>
  <c r="E102" i="1"/>
  <c r="L102" i="1" s="1"/>
  <c r="S102" i="1" s="1"/>
  <c r="F102" i="1"/>
  <c r="M102" i="1" s="1"/>
  <c r="T102" i="1" s="1"/>
  <c r="G102" i="1"/>
  <c r="N102" i="1" s="1"/>
  <c r="U102" i="1" s="1"/>
  <c r="H102" i="1"/>
  <c r="I102" i="1"/>
  <c r="J102" i="1"/>
  <c r="D101" i="1"/>
  <c r="E101" i="1"/>
  <c r="L101" i="1" s="1"/>
  <c r="S101" i="1" s="1"/>
  <c r="F101" i="1"/>
  <c r="M101" i="1" s="1"/>
  <c r="T101" i="1" s="1"/>
  <c r="G101" i="1"/>
  <c r="N101" i="1" s="1"/>
  <c r="U101" i="1" s="1"/>
  <c r="H101" i="1"/>
  <c r="I101" i="1"/>
  <c r="J101" i="1"/>
  <c r="D99" i="1"/>
  <c r="E99" i="1"/>
  <c r="L99" i="1" s="1"/>
  <c r="S99" i="1" s="1"/>
  <c r="F99" i="1"/>
  <c r="M99" i="1" s="1"/>
  <c r="T99" i="1" s="1"/>
  <c r="G99" i="1"/>
  <c r="N99" i="1" s="1"/>
  <c r="U99" i="1" s="1"/>
  <c r="H99" i="1"/>
  <c r="I99" i="1"/>
  <c r="J99" i="1"/>
  <c r="D98" i="1"/>
  <c r="E98" i="1"/>
  <c r="L98" i="1" s="1"/>
  <c r="S98" i="1" s="1"/>
  <c r="F98" i="1"/>
  <c r="M98" i="1" s="1"/>
  <c r="T98" i="1" s="1"/>
  <c r="G98" i="1"/>
  <c r="N98" i="1" s="1"/>
  <c r="U98" i="1" s="1"/>
  <c r="H98" i="1"/>
  <c r="I98" i="1"/>
  <c r="J98" i="1"/>
  <c r="D97" i="1"/>
  <c r="E97" i="1"/>
  <c r="L97" i="1" s="1"/>
  <c r="S97" i="1" s="1"/>
  <c r="F97" i="1"/>
  <c r="M97" i="1" s="1"/>
  <c r="T97" i="1" s="1"/>
  <c r="G97" i="1"/>
  <c r="N97" i="1" s="1"/>
  <c r="U97" i="1" s="1"/>
  <c r="H97" i="1"/>
  <c r="I97" i="1"/>
  <c r="J97" i="1"/>
  <c r="D96" i="1"/>
  <c r="E96" i="1"/>
  <c r="L96" i="1" s="1"/>
  <c r="S96" i="1" s="1"/>
  <c r="F96" i="1"/>
  <c r="M96" i="1" s="1"/>
  <c r="T96" i="1" s="1"/>
  <c r="G96" i="1"/>
  <c r="N96" i="1" s="1"/>
  <c r="U96" i="1" s="1"/>
  <c r="H96" i="1"/>
  <c r="I96" i="1"/>
  <c r="J96" i="1"/>
  <c r="D95" i="1"/>
  <c r="E95" i="1"/>
  <c r="L95" i="1" s="1"/>
  <c r="S95" i="1" s="1"/>
  <c r="F95" i="1"/>
  <c r="M95" i="1" s="1"/>
  <c r="T95" i="1" s="1"/>
  <c r="G95" i="1"/>
  <c r="N95" i="1" s="1"/>
  <c r="U95" i="1" s="1"/>
  <c r="H95" i="1"/>
  <c r="I95" i="1"/>
  <c r="J95" i="1"/>
  <c r="D94" i="1"/>
  <c r="E94" i="1"/>
  <c r="L94" i="1" s="1"/>
  <c r="S94" i="1" s="1"/>
  <c r="F94" i="1"/>
  <c r="M94" i="1" s="1"/>
  <c r="T94" i="1" s="1"/>
  <c r="G94" i="1"/>
  <c r="N94" i="1" s="1"/>
  <c r="U94" i="1" s="1"/>
  <c r="H94" i="1"/>
  <c r="I94" i="1"/>
  <c r="J94" i="1"/>
  <c r="D91" i="1"/>
  <c r="E91" i="1"/>
  <c r="L91" i="1" s="1"/>
  <c r="S91" i="1" s="1"/>
  <c r="F91" i="1"/>
  <c r="M91" i="1" s="1"/>
  <c r="T91" i="1" s="1"/>
  <c r="G91" i="1"/>
  <c r="N91" i="1" s="1"/>
  <c r="U91" i="1" s="1"/>
  <c r="H91" i="1"/>
  <c r="I91" i="1"/>
  <c r="J91" i="1"/>
  <c r="D90" i="1"/>
  <c r="E90" i="1"/>
  <c r="L90" i="1" s="1"/>
  <c r="S90" i="1" s="1"/>
  <c r="F90" i="1"/>
  <c r="M90" i="1" s="1"/>
  <c r="T90" i="1" s="1"/>
  <c r="G90" i="1"/>
  <c r="N90" i="1" s="1"/>
  <c r="U90" i="1" s="1"/>
  <c r="H90" i="1"/>
  <c r="I90" i="1"/>
  <c r="J90" i="1"/>
  <c r="D89" i="1"/>
  <c r="E89" i="1"/>
  <c r="L89" i="1" s="1"/>
  <c r="S89" i="1" s="1"/>
  <c r="F89" i="1"/>
  <c r="M89" i="1" s="1"/>
  <c r="T89" i="1" s="1"/>
  <c r="G89" i="1"/>
  <c r="N89" i="1" s="1"/>
  <c r="U89" i="1" s="1"/>
  <c r="H89" i="1"/>
  <c r="I89" i="1"/>
  <c r="J89" i="1"/>
  <c r="D88" i="1"/>
  <c r="E88" i="1"/>
  <c r="L88" i="1" s="1"/>
  <c r="S88" i="1" s="1"/>
  <c r="F88" i="1"/>
  <c r="M88" i="1" s="1"/>
  <c r="T88" i="1" s="1"/>
  <c r="G88" i="1"/>
  <c r="N88" i="1" s="1"/>
  <c r="U88" i="1" s="1"/>
  <c r="H88" i="1"/>
  <c r="I88" i="1"/>
  <c r="J88" i="1"/>
  <c r="D87" i="1"/>
  <c r="E87" i="1"/>
  <c r="L87" i="1" s="1"/>
  <c r="S87" i="1" s="1"/>
  <c r="F87" i="1"/>
  <c r="M87" i="1" s="1"/>
  <c r="T87" i="1" s="1"/>
  <c r="G87" i="1"/>
  <c r="N87" i="1" s="1"/>
  <c r="U87" i="1" s="1"/>
  <c r="H87" i="1"/>
  <c r="I87" i="1"/>
  <c r="J87" i="1"/>
  <c r="D86" i="1"/>
  <c r="E86" i="1"/>
  <c r="L86" i="1" s="1"/>
  <c r="S86" i="1" s="1"/>
  <c r="F86" i="1"/>
  <c r="M86" i="1" s="1"/>
  <c r="T86" i="1" s="1"/>
  <c r="G86" i="1"/>
  <c r="N86" i="1" s="1"/>
  <c r="U86" i="1" s="1"/>
  <c r="H86" i="1"/>
  <c r="I86" i="1"/>
  <c r="J86" i="1"/>
  <c r="D84" i="1"/>
  <c r="E84" i="1"/>
  <c r="L84" i="1" s="1"/>
  <c r="S84" i="1" s="1"/>
  <c r="F84" i="1"/>
  <c r="M84" i="1" s="1"/>
  <c r="T84" i="1" s="1"/>
  <c r="G84" i="1"/>
  <c r="N84" i="1" s="1"/>
  <c r="U84" i="1" s="1"/>
  <c r="H84" i="1"/>
  <c r="I84" i="1"/>
  <c r="J84" i="1"/>
  <c r="D83" i="1"/>
  <c r="E83" i="1"/>
  <c r="L83" i="1" s="1"/>
  <c r="S83" i="1" s="1"/>
  <c r="F83" i="1"/>
  <c r="M83" i="1" s="1"/>
  <c r="T83" i="1" s="1"/>
  <c r="G83" i="1"/>
  <c r="N83" i="1" s="1"/>
  <c r="U83" i="1" s="1"/>
  <c r="H83" i="1"/>
  <c r="I83" i="1"/>
  <c r="J83" i="1"/>
  <c r="D82" i="1"/>
  <c r="E82" i="1"/>
  <c r="L82" i="1" s="1"/>
  <c r="S82" i="1" s="1"/>
  <c r="F82" i="1"/>
  <c r="M82" i="1" s="1"/>
  <c r="T82" i="1" s="1"/>
  <c r="G82" i="1"/>
  <c r="N82" i="1" s="1"/>
  <c r="U82" i="1" s="1"/>
  <c r="H82" i="1"/>
  <c r="I82" i="1"/>
  <c r="J82" i="1"/>
  <c r="D81" i="1"/>
  <c r="E81" i="1"/>
  <c r="L81" i="1" s="1"/>
  <c r="S81" i="1" s="1"/>
  <c r="F81" i="1"/>
  <c r="M81" i="1" s="1"/>
  <c r="T81" i="1" s="1"/>
  <c r="G81" i="1"/>
  <c r="N81" i="1" s="1"/>
  <c r="U81" i="1" s="1"/>
  <c r="H81" i="1"/>
  <c r="I81" i="1"/>
  <c r="J81" i="1"/>
  <c r="D80" i="1"/>
  <c r="E80" i="1"/>
  <c r="L80" i="1" s="1"/>
  <c r="S80" i="1" s="1"/>
  <c r="F80" i="1"/>
  <c r="M80" i="1" s="1"/>
  <c r="T80" i="1" s="1"/>
  <c r="G80" i="1"/>
  <c r="N80" i="1" s="1"/>
  <c r="U80" i="1" s="1"/>
  <c r="H80" i="1"/>
  <c r="I80" i="1"/>
  <c r="J80" i="1"/>
  <c r="D79" i="1"/>
  <c r="E79" i="1"/>
  <c r="L79" i="1" s="1"/>
  <c r="S79" i="1" s="1"/>
  <c r="F79" i="1"/>
  <c r="M79" i="1" s="1"/>
  <c r="T79" i="1" s="1"/>
  <c r="G79" i="1"/>
  <c r="N79" i="1" s="1"/>
  <c r="U79" i="1" s="1"/>
  <c r="H79" i="1"/>
  <c r="I79" i="1"/>
  <c r="J79" i="1"/>
  <c r="D78" i="1"/>
  <c r="E78" i="1"/>
  <c r="L78" i="1" s="1"/>
  <c r="S78" i="1" s="1"/>
  <c r="F78" i="1"/>
  <c r="M78" i="1" s="1"/>
  <c r="T78" i="1" s="1"/>
  <c r="G78" i="1"/>
  <c r="N78" i="1" s="1"/>
  <c r="U78" i="1" s="1"/>
  <c r="H78" i="1"/>
  <c r="I78" i="1"/>
  <c r="J78" i="1"/>
  <c r="D76" i="1"/>
  <c r="E76" i="1"/>
  <c r="L76" i="1" s="1"/>
  <c r="S76" i="1" s="1"/>
  <c r="F76" i="1"/>
  <c r="M76" i="1" s="1"/>
  <c r="T76" i="1" s="1"/>
  <c r="G76" i="1"/>
  <c r="N76" i="1" s="1"/>
  <c r="U76" i="1" s="1"/>
  <c r="H76" i="1"/>
  <c r="I76" i="1"/>
  <c r="J76" i="1"/>
  <c r="D75" i="1"/>
  <c r="E75" i="1"/>
  <c r="L75" i="1" s="1"/>
  <c r="S75" i="1" s="1"/>
  <c r="F75" i="1"/>
  <c r="M75" i="1" s="1"/>
  <c r="T75" i="1" s="1"/>
  <c r="G75" i="1"/>
  <c r="N75" i="1" s="1"/>
  <c r="U75" i="1" s="1"/>
  <c r="H75" i="1"/>
  <c r="I75" i="1"/>
  <c r="J75" i="1"/>
  <c r="D74" i="1"/>
  <c r="E74" i="1"/>
  <c r="L74" i="1" s="1"/>
  <c r="S74" i="1" s="1"/>
  <c r="F74" i="1"/>
  <c r="M74" i="1" s="1"/>
  <c r="T74" i="1" s="1"/>
  <c r="G74" i="1"/>
  <c r="N74" i="1" s="1"/>
  <c r="U74" i="1" s="1"/>
  <c r="H74" i="1"/>
  <c r="I74" i="1"/>
  <c r="J74" i="1"/>
  <c r="D72" i="1"/>
  <c r="E72" i="1"/>
  <c r="L72" i="1" s="1"/>
  <c r="S72" i="1" s="1"/>
  <c r="F72" i="1"/>
  <c r="M72" i="1" s="1"/>
  <c r="T72" i="1" s="1"/>
  <c r="G72" i="1"/>
  <c r="N72" i="1" s="1"/>
  <c r="U72" i="1" s="1"/>
  <c r="H72" i="1"/>
  <c r="I72" i="1"/>
  <c r="J72" i="1"/>
  <c r="D71" i="1"/>
  <c r="E71" i="1"/>
  <c r="L71" i="1" s="1"/>
  <c r="S71" i="1" s="1"/>
  <c r="F71" i="1"/>
  <c r="M71" i="1" s="1"/>
  <c r="T71" i="1" s="1"/>
  <c r="G71" i="1"/>
  <c r="N71" i="1" s="1"/>
  <c r="U71" i="1" s="1"/>
  <c r="H71" i="1"/>
  <c r="I71" i="1"/>
  <c r="J71" i="1"/>
  <c r="D70" i="1"/>
  <c r="E70" i="1"/>
  <c r="L70" i="1" s="1"/>
  <c r="S70" i="1" s="1"/>
  <c r="F70" i="1"/>
  <c r="M70" i="1" s="1"/>
  <c r="T70" i="1" s="1"/>
  <c r="G70" i="1"/>
  <c r="N70" i="1" s="1"/>
  <c r="U70" i="1" s="1"/>
  <c r="H70" i="1"/>
  <c r="I70" i="1"/>
  <c r="J70" i="1"/>
  <c r="D69" i="1"/>
  <c r="E69" i="1"/>
  <c r="L69" i="1" s="1"/>
  <c r="S69" i="1" s="1"/>
  <c r="F69" i="1"/>
  <c r="M69" i="1" s="1"/>
  <c r="T69" i="1" s="1"/>
  <c r="G69" i="1"/>
  <c r="N69" i="1" s="1"/>
  <c r="U69" i="1" s="1"/>
  <c r="H69" i="1"/>
  <c r="I69" i="1"/>
  <c r="J69" i="1"/>
  <c r="D68" i="1"/>
  <c r="E68" i="1"/>
  <c r="L68" i="1" s="1"/>
  <c r="S68" i="1" s="1"/>
  <c r="F68" i="1"/>
  <c r="M68" i="1" s="1"/>
  <c r="T68" i="1" s="1"/>
  <c r="G68" i="1"/>
  <c r="N68" i="1" s="1"/>
  <c r="U68" i="1" s="1"/>
  <c r="H68" i="1"/>
  <c r="I68" i="1"/>
  <c r="J68" i="1"/>
  <c r="D67" i="1"/>
  <c r="E67" i="1"/>
  <c r="L67" i="1" s="1"/>
  <c r="S67" i="1" s="1"/>
  <c r="F67" i="1"/>
  <c r="M67" i="1" s="1"/>
  <c r="T67" i="1" s="1"/>
  <c r="G67" i="1"/>
  <c r="N67" i="1" s="1"/>
  <c r="U67" i="1" s="1"/>
  <c r="H67" i="1"/>
  <c r="I67" i="1"/>
  <c r="J67" i="1"/>
  <c r="D66" i="1"/>
  <c r="E66" i="1"/>
  <c r="L66" i="1" s="1"/>
  <c r="S66" i="1" s="1"/>
  <c r="F66" i="1"/>
  <c r="M66" i="1" s="1"/>
  <c r="T66" i="1" s="1"/>
  <c r="G66" i="1"/>
  <c r="N66" i="1" s="1"/>
  <c r="U66" i="1" s="1"/>
  <c r="H66" i="1"/>
  <c r="I66" i="1"/>
  <c r="J66" i="1"/>
  <c r="D63" i="1"/>
  <c r="E63" i="1"/>
  <c r="L63" i="1" s="1"/>
  <c r="S63" i="1" s="1"/>
  <c r="F63" i="1"/>
  <c r="M63" i="1" s="1"/>
  <c r="T63" i="1" s="1"/>
  <c r="G63" i="1"/>
  <c r="N63" i="1" s="1"/>
  <c r="U63" i="1" s="1"/>
  <c r="H63" i="1"/>
  <c r="I63" i="1"/>
  <c r="J63" i="1"/>
  <c r="D61" i="1"/>
  <c r="E61" i="1"/>
  <c r="L61" i="1" s="1"/>
  <c r="S61" i="1" s="1"/>
  <c r="F61" i="1"/>
  <c r="M61" i="1" s="1"/>
  <c r="T61" i="1" s="1"/>
  <c r="G61" i="1"/>
  <c r="N61" i="1" s="1"/>
  <c r="U61" i="1" s="1"/>
  <c r="H61" i="1"/>
  <c r="I61" i="1"/>
  <c r="J61" i="1"/>
  <c r="D58" i="1"/>
  <c r="E58" i="1"/>
  <c r="L58" i="1" s="1"/>
  <c r="S58" i="1" s="1"/>
  <c r="F58" i="1"/>
  <c r="M58" i="1" s="1"/>
  <c r="T58" i="1" s="1"/>
  <c r="G58" i="1"/>
  <c r="N58" i="1" s="1"/>
  <c r="U58" i="1" s="1"/>
  <c r="H58" i="1"/>
  <c r="I58" i="1"/>
  <c r="J58" i="1"/>
  <c r="D57" i="1"/>
  <c r="E57" i="1"/>
  <c r="L57" i="1" s="1"/>
  <c r="S57" i="1" s="1"/>
  <c r="F57" i="1"/>
  <c r="M57" i="1" s="1"/>
  <c r="T57" i="1" s="1"/>
  <c r="G57" i="1"/>
  <c r="N57" i="1" s="1"/>
  <c r="U57" i="1" s="1"/>
  <c r="H57" i="1"/>
  <c r="I57" i="1"/>
  <c r="J57" i="1"/>
  <c r="D55" i="1"/>
  <c r="E55" i="1"/>
  <c r="L55" i="1" s="1"/>
  <c r="S55" i="1" s="1"/>
  <c r="F55" i="1"/>
  <c r="M55" i="1" s="1"/>
  <c r="T55" i="1" s="1"/>
  <c r="G55" i="1"/>
  <c r="N55" i="1" s="1"/>
  <c r="U55" i="1" s="1"/>
  <c r="H55" i="1"/>
  <c r="I55" i="1"/>
  <c r="J55" i="1"/>
  <c r="D54" i="1"/>
  <c r="E54" i="1"/>
  <c r="L54" i="1" s="1"/>
  <c r="S54" i="1" s="1"/>
  <c r="F54" i="1"/>
  <c r="M54" i="1" s="1"/>
  <c r="T54" i="1" s="1"/>
  <c r="G54" i="1"/>
  <c r="N54" i="1" s="1"/>
  <c r="U54" i="1" s="1"/>
  <c r="H54" i="1"/>
  <c r="I54" i="1"/>
  <c r="J54" i="1"/>
  <c r="D52" i="1"/>
  <c r="E52" i="1"/>
  <c r="L52" i="1" s="1"/>
  <c r="S52" i="1" s="1"/>
  <c r="F52" i="1"/>
  <c r="M52" i="1" s="1"/>
  <c r="T52" i="1" s="1"/>
  <c r="G52" i="1"/>
  <c r="N52" i="1" s="1"/>
  <c r="U52" i="1" s="1"/>
  <c r="H52" i="1"/>
  <c r="I52" i="1"/>
  <c r="J52" i="1"/>
  <c r="D50" i="1"/>
  <c r="E50" i="1"/>
  <c r="L50" i="1" s="1"/>
  <c r="S50" i="1" s="1"/>
  <c r="F50" i="1"/>
  <c r="M50" i="1" s="1"/>
  <c r="T50" i="1" s="1"/>
  <c r="G50" i="1"/>
  <c r="N50" i="1" s="1"/>
  <c r="U50" i="1" s="1"/>
  <c r="H50" i="1"/>
  <c r="I50" i="1"/>
  <c r="J50" i="1"/>
  <c r="D49" i="1"/>
  <c r="E49" i="1"/>
  <c r="L49" i="1" s="1"/>
  <c r="S49" i="1" s="1"/>
  <c r="F49" i="1"/>
  <c r="M49" i="1" s="1"/>
  <c r="T49" i="1" s="1"/>
  <c r="G49" i="1"/>
  <c r="N49" i="1" s="1"/>
  <c r="U49" i="1" s="1"/>
  <c r="H49" i="1"/>
  <c r="I49" i="1"/>
  <c r="J49" i="1"/>
  <c r="D48" i="1"/>
  <c r="E48" i="1"/>
  <c r="L48" i="1" s="1"/>
  <c r="S48" i="1" s="1"/>
  <c r="F48" i="1"/>
  <c r="M48" i="1" s="1"/>
  <c r="T48" i="1" s="1"/>
  <c r="G48" i="1"/>
  <c r="N48" i="1" s="1"/>
  <c r="U48" i="1" s="1"/>
  <c r="H48" i="1"/>
  <c r="I48" i="1"/>
  <c r="J48" i="1"/>
  <c r="D46" i="1"/>
  <c r="E46" i="1"/>
  <c r="L46" i="1" s="1"/>
  <c r="S46" i="1" s="1"/>
  <c r="F46" i="1"/>
  <c r="M46" i="1" s="1"/>
  <c r="T46" i="1" s="1"/>
  <c r="G46" i="1"/>
  <c r="N46" i="1" s="1"/>
  <c r="U46" i="1" s="1"/>
  <c r="H46" i="1"/>
  <c r="I46" i="1"/>
  <c r="J46" i="1"/>
  <c r="D44" i="1"/>
  <c r="E44" i="1"/>
  <c r="L44" i="1" s="1"/>
  <c r="S44" i="1" s="1"/>
  <c r="F44" i="1"/>
  <c r="M44" i="1" s="1"/>
  <c r="T44" i="1" s="1"/>
  <c r="G44" i="1"/>
  <c r="N44" i="1" s="1"/>
  <c r="U44" i="1" s="1"/>
  <c r="H44" i="1"/>
  <c r="I44" i="1"/>
  <c r="J44" i="1"/>
  <c r="D43" i="1"/>
  <c r="E43" i="1"/>
  <c r="L43" i="1" s="1"/>
  <c r="S43" i="1" s="1"/>
  <c r="F43" i="1"/>
  <c r="M43" i="1" s="1"/>
  <c r="T43" i="1" s="1"/>
  <c r="G43" i="1"/>
  <c r="N43" i="1" s="1"/>
  <c r="U43" i="1" s="1"/>
  <c r="H43" i="1"/>
  <c r="I43" i="1"/>
  <c r="J43" i="1"/>
  <c r="D41" i="1"/>
  <c r="E41" i="1"/>
  <c r="L41" i="1" s="1"/>
  <c r="S41" i="1" s="1"/>
  <c r="F41" i="1"/>
  <c r="M41" i="1" s="1"/>
  <c r="T41" i="1" s="1"/>
  <c r="G41" i="1"/>
  <c r="N41" i="1" s="1"/>
  <c r="U41" i="1" s="1"/>
  <c r="H41" i="1"/>
  <c r="I41" i="1"/>
  <c r="J41" i="1"/>
  <c r="D39" i="1"/>
  <c r="E39" i="1"/>
  <c r="L39" i="1" s="1"/>
  <c r="S39" i="1" s="1"/>
  <c r="F39" i="1"/>
  <c r="M39" i="1" s="1"/>
  <c r="T39" i="1" s="1"/>
  <c r="G39" i="1"/>
  <c r="N39" i="1" s="1"/>
  <c r="U39" i="1" s="1"/>
  <c r="H39" i="1"/>
  <c r="I39" i="1"/>
  <c r="J39" i="1"/>
  <c r="D37" i="1"/>
  <c r="E37" i="1"/>
  <c r="L37" i="1" s="1"/>
  <c r="S37" i="1" s="1"/>
  <c r="F37" i="1"/>
  <c r="M37" i="1" s="1"/>
  <c r="T37" i="1" s="1"/>
  <c r="G37" i="1"/>
  <c r="N37" i="1" s="1"/>
  <c r="U37" i="1" s="1"/>
  <c r="H37" i="1"/>
  <c r="I37" i="1"/>
  <c r="J37" i="1"/>
  <c r="D36" i="1"/>
  <c r="E36" i="1"/>
  <c r="L36" i="1" s="1"/>
  <c r="S36" i="1" s="1"/>
  <c r="F36" i="1"/>
  <c r="M36" i="1" s="1"/>
  <c r="T36" i="1" s="1"/>
  <c r="G36" i="1"/>
  <c r="N36" i="1" s="1"/>
  <c r="U36" i="1" s="1"/>
  <c r="H36" i="1"/>
  <c r="I36" i="1"/>
  <c r="J36" i="1"/>
  <c r="O11" i="1"/>
  <c r="V11" i="1" s="1"/>
  <c r="Q11" i="1"/>
  <c r="W11" i="1" s="1"/>
  <c r="O10" i="1"/>
  <c r="V10" i="1" s="1"/>
  <c r="Q18" i="1"/>
  <c r="Q162" i="1"/>
  <c r="K162" i="1"/>
  <c r="O162" i="1" s="1"/>
  <c r="F3" i="1"/>
  <c r="F4" i="1" s="1"/>
  <c r="F5" i="1" s="1"/>
  <c r="G3" i="1"/>
  <c r="G4" i="1" s="1"/>
  <c r="G5" i="1" s="1"/>
  <c r="Q161" i="1"/>
  <c r="K161" i="1"/>
  <c r="O161" i="1" s="1"/>
  <c r="K18" i="1"/>
  <c r="Q10" i="1"/>
  <c r="I161" i="1"/>
  <c r="R163" i="1" l="1"/>
  <c r="O163" i="1"/>
  <c r="H158" i="1"/>
  <c r="I158" i="1" s="1"/>
  <c r="Q158" i="1"/>
  <c r="K158" i="1"/>
  <c r="R166" i="1"/>
  <c r="O166" i="1"/>
  <c r="K36" i="1"/>
  <c r="R36" i="1" s="1"/>
  <c r="O36" i="1"/>
  <c r="V36" i="1" s="1"/>
  <c r="P36" i="1"/>
  <c r="Q36" i="1"/>
  <c r="W36" i="1" s="1"/>
  <c r="K37" i="1"/>
  <c r="R37" i="1" s="1"/>
  <c r="O37" i="1"/>
  <c r="V37" i="1" s="1"/>
  <c r="P37" i="1"/>
  <c r="Q37" i="1"/>
  <c r="W37" i="1" s="1"/>
  <c r="K39" i="1"/>
  <c r="R39" i="1" s="1"/>
  <c r="O39" i="1"/>
  <c r="V39" i="1" s="1"/>
  <c r="P39" i="1"/>
  <c r="Q39" i="1"/>
  <c r="W39" i="1" s="1"/>
  <c r="K41" i="1"/>
  <c r="R41" i="1" s="1"/>
  <c r="O41" i="1"/>
  <c r="V41" i="1" s="1"/>
  <c r="P41" i="1"/>
  <c r="Q41" i="1"/>
  <c r="W41" i="1" s="1"/>
  <c r="K43" i="1"/>
  <c r="R43" i="1" s="1"/>
  <c r="O43" i="1"/>
  <c r="V43" i="1" s="1"/>
  <c r="P43" i="1"/>
  <c r="Q43" i="1"/>
  <c r="W43" i="1" s="1"/>
  <c r="K44" i="1"/>
  <c r="R44" i="1" s="1"/>
  <c r="O44" i="1"/>
  <c r="V44" i="1" s="1"/>
  <c r="P44" i="1"/>
  <c r="Q44" i="1"/>
  <c r="W44" i="1" s="1"/>
  <c r="K46" i="1"/>
  <c r="R46" i="1" s="1"/>
  <c r="O46" i="1"/>
  <c r="V46" i="1" s="1"/>
  <c r="P46" i="1"/>
  <c r="Q46" i="1"/>
  <c r="W46" i="1" s="1"/>
  <c r="K48" i="1"/>
  <c r="R48" i="1" s="1"/>
  <c r="O48" i="1"/>
  <c r="V48" i="1" s="1"/>
  <c r="P48" i="1"/>
  <c r="Q48" i="1"/>
  <c r="W48" i="1" s="1"/>
  <c r="K49" i="1"/>
  <c r="R49" i="1" s="1"/>
  <c r="O49" i="1"/>
  <c r="V49" i="1" s="1"/>
  <c r="P49" i="1"/>
  <c r="Q49" i="1"/>
  <c r="W49" i="1" s="1"/>
  <c r="K50" i="1"/>
  <c r="R50" i="1" s="1"/>
  <c r="O50" i="1"/>
  <c r="V50" i="1" s="1"/>
  <c r="P50" i="1"/>
  <c r="Q50" i="1"/>
  <c r="W50" i="1" s="1"/>
  <c r="K52" i="1"/>
  <c r="R52" i="1" s="1"/>
  <c r="O52" i="1"/>
  <c r="V52" i="1" s="1"/>
  <c r="P52" i="1"/>
  <c r="Q52" i="1"/>
  <c r="W52" i="1" s="1"/>
  <c r="K54" i="1"/>
  <c r="R54" i="1" s="1"/>
  <c r="O54" i="1"/>
  <c r="V54" i="1" s="1"/>
  <c r="P54" i="1"/>
  <c r="Q54" i="1"/>
  <c r="W54" i="1" s="1"/>
  <c r="K55" i="1"/>
  <c r="R55" i="1" s="1"/>
  <c r="O55" i="1"/>
  <c r="V55" i="1" s="1"/>
  <c r="P55" i="1"/>
  <c r="Q55" i="1"/>
  <c r="W55" i="1" s="1"/>
  <c r="K57" i="1"/>
  <c r="R57" i="1" s="1"/>
  <c r="O57" i="1"/>
  <c r="V57" i="1" s="1"/>
  <c r="P57" i="1"/>
  <c r="Q57" i="1"/>
  <c r="W57" i="1" s="1"/>
  <c r="K58" i="1"/>
  <c r="R58" i="1" s="1"/>
  <c r="O58" i="1"/>
  <c r="V58" i="1" s="1"/>
  <c r="P58" i="1"/>
  <c r="Q58" i="1"/>
  <c r="W58" i="1" s="1"/>
  <c r="K61" i="1"/>
  <c r="R61" i="1" s="1"/>
  <c r="O61" i="1"/>
  <c r="V61" i="1" s="1"/>
  <c r="P61" i="1"/>
  <c r="Q61" i="1"/>
  <c r="W61" i="1" s="1"/>
  <c r="K63" i="1"/>
  <c r="R63" i="1" s="1"/>
  <c r="O63" i="1"/>
  <c r="V63" i="1" s="1"/>
  <c r="P63" i="1"/>
  <c r="Q63" i="1"/>
  <c r="W63" i="1" s="1"/>
  <c r="K66" i="1"/>
  <c r="R66" i="1" s="1"/>
  <c r="O66" i="1"/>
  <c r="V66" i="1" s="1"/>
  <c r="P66" i="1"/>
  <c r="Q66" i="1"/>
  <c r="W66" i="1" s="1"/>
  <c r="K67" i="1"/>
  <c r="R67" i="1" s="1"/>
  <c r="O67" i="1"/>
  <c r="V67" i="1" s="1"/>
  <c r="P67" i="1"/>
  <c r="Q67" i="1"/>
  <c r="W67" i="1" s="1"/>
  <c r="K68" i="1"/>
  <c r="R68" i="1" s="1"/>
  <c r="O68" i="1"/>
  <c r="V68" i="1" s="1"/>
  <c r="P68" i="1"/>
  <c r="Q68" i="1"/>
  <c r="W68" i="1" s="1"/>
  <c r="K69" i="1"/>
  <c r="R69" i="1" s="1"/>
  <c r="O69" i="1"/>
  <c r="V69" i="1" s="1"/>
  <c r="P69" i="1"/>
  <c r="Q69" i="1"/>
  <c r="W69" i="1" s="1"/>
  <c r="K70" i="1"/>
  <c r="R70" i="1" s="1"/>
  <c r="O70" i="1"/>
  <c r="V70" i="1" s="1"/>
  <c r="P70" i="1"/>
  <c r="Q70" i="1"/>
  <c r="W70" i="1" s="1"/>
  <c r="K71" i="1"/>
  <c r="R71" i="1" s="1"/>
  <c r="O71" i="1"/>
  <c r="V71" i="1" s="1"/>
  <c r="P71" i="1"/>
  <c r="Q71" i="1"/>
  <c r="W71" i="1" s="1"/>
  <c r="K72" i="1"/>
  <c r="R72" i="1" s="1"/>
  <c r="O72" i="1"/>
  <c r="V72" i="1" s="1"/>
  <c r="P72" i="1"/>
  <c r="Q72" i="1"/>
  <c r="W72" i="1" s="1"/>
  <c r="K74" i="1"/>
  <c r="R74" i="1" s="1"/>
  <c r="O74" i="1"/>
  <c r="V74" i="1" s="1"/>
  <c r="P74" i="1"/>
  <c r="Q74" i="1"/>
  <c r="W74" i="1" s="1"/>
  <c r="K75" i="1"/>
  <c r="R75" i="1" s="1"/>
  <c r="O75" i="1"/>
  <c r="V75" i="1" s="1"/>
  <c r="P75" i="1"/>
  <c r="Q75" i="1"/>
  <c r="W75" i="1" s="1"/>
  <c r="K76" i="1"/>
  <c r="R76" i="1" s="1"/>
  <c r="O76" i="1"/>
  <c r="V76" i="1" s="1"/>
  <c r="P76" i="1"/>
  <c r="Q76" i="1"/>
  <c r="W76" i="1" s="1"/>
  <c r="K78" i="1"/>
  <c r="R78" i="1" s="1"/>
  <c r="O78" i="1"/>
  <c r="V78" i="1" s="1"/>
  <c r="P78" i="1"/>
  <c r="Q78" i="1"/>
  <c r="W78" i="1" s="1"/>
  <c r="K79" i="1"/>
  <c r="R79" i="1" s="1"/>
  <c r="O79" i="1"/>
  <c r="V79" i="1" s="1"/>
  <c r="P79" i="1"/>
  <c r="Q79" i="1"/>
  <c r="W79" i="1" s="1"/>
  <c r="K80" i="1"/>
  <c r="R80" i="1" s="1"/>
  <c r="O80" i="1"/>
  <c r="V80" i="1" s="1"/>
  <c r="P80" i="1"/>
  <c r="Q80" i="1"/>
  <c r="W80" i="1" s="1"/>
  <c r="K81" i="1"/>
  <c r="R81" i="1" s="1"/>
  <c r="O81" i="1"/>
  <c r="V81" i="1" s="1"/>
  <c r="P81" i="1"/>
  <c r="Q81" i="1"/>
  <c r="W81" i="1" s="1"/>
  <c r="K82" i="1"/>
  <c r="R82" i="1" s="1"/>
  <c r="O82" i="1"/>
  <c r="V82" i="1" s="1"/>
  <c r="P82" i="1"/>
  <c r="Q82" i="1"/>
  <c r="W82" i="1" s="1"/>
  <c r="K83" i="1"/>
  <c r="R83" i="1" s="1"/>
  <c r="O83" i="1"/>
  <c r="V83" i="1" s="1"/>
  <c r="P83" i="1"/>
  <c r="Q83" i="1"/>
  <c r="W83" i="1" s="1"/>
  <c r="K84" i="1"/>
  <c r="R84" i="1" s="1"/>
  <c r="O84" i="1"/>
  <c r="V84" i="1" s="1"/>
  <c r="P84" i="1"/>
  <c r="Q84" i="1"/>
  <c r="W84" i="1" s="1"/>
  <c r="K86" i="1"/>
  <c r="R86" i="1" s="1"/>
  <c r="O86" i="1"/>
  <c r="V86" i="1" s="1"/>
  <c r="P86" i="1"/>
  <c r="Q86" i="1"/>
  <c r="W86" i="1" s="1"/>
  <c r="K87" i="1"/>
  <c r="R87" i="1" s="1"/>
  <c r="O87" i="1"/>
  <c r="V87" i="1" s="1"/>
  <c r="P87" i="1"/>
  <c r="Q87" i="1"/>
  <c r="W87" i="1" s="1"/>
  <c r="K88" i="1"/>
  <c r="R88" i="1" s="1"/>
  <c r="O88" i="1"/>
  <c r="V88" i="1" s="1"/>
  <c r="P88" i="1"/>
  <c r="Q88" i="1"/>
  <c r="W88" i="1" s="1"/>
  <c r="K89" i="1"/>
  <c r="R89" i="1" s="1"/>
  <c r="O89" i="1"/>
  <c r="V89" i="1" s="1"/>
  <c r="P89" i="1"/>
  <c r="Q89" i="1"/>
  <c r="W89" i="1" s="1"/>
  <c r="K90" i="1"/>
  <c r="R90" i="1" s="1"/>
  <c r="O90" i="1"/>
  <c r="V90" i="1" s="1"/>
  <c r="P90" i="1"/>
  <c r="Q90" i="1"/>
  <c r="W90" i="1" s="1"/>
  <c r="K91" i="1"/>
  <c r="R91" i="1" s="1"/>
  <c r="O91" i="1"/>
  <c r="V91" i="1" s="1"/>
  <c r="P91" i="1"/>
  <c r="Q91" i="1"/>
  <c r="W91" i="1" s="1"/>
  <c r="K94" i="1"/>
  <c r="R94" i="1" s="1"/>
  <c r="O94" i="1"/>
  <c r="V94" i="1" s="1"/>
  <c r="P94" i="1"/>
  <c r="Q94" i="1"/>
  <c r="W94" i="1" s="1"/>
  <c r="K95" i="1"/>
  <c r="R95" i="1" s="1"/>
  <c r="O95" i="1"/>
  <c r="V95" i="1" s="1"/>
  <c r="P95" i="1"/>
  <c r="Q95" i="1"/>
  <c r="W95" i="1" s="1"/>
  <c r="K96" i="1"/>
  <c r="R96" i="1" s="1"/>
  <c r="O96" i="1"/>
  <c r="V96" i="1" s="1"/>
  <c r="P96" i="1"/>
  <c r="Q96" i="1"/>
  <c r="W96" i="1" s="1"/>
  <c r="K97" i="1"/>
  <c r="R97" i="1" s="1"/>
  <c r="O97" i="1"/>
  <c r="V97" i="1" s="1"/>
  <c r="P97" i="1"/>
  <c r="Q97" i="1"/>
  <c r="W97" i="1" s="1"/>
  <c r="K98" i="1"/>
  <c r="R98" i="1" s="1"/>
  <c r="O98" i="1"/>
  <c r="V98" i="1" s="1"/>
  <c r="P98" i="1"/>
  <c r="Q98" i="1"/>
  <c r="W98" i="1" s="1"/>
  <c r="K99" i="1"/>
  <c r="R99" i="1" s="1"/>
  <c r="O99" i="1"/>
  <c r="V99" i="1" s="1"/>
  <c r="P99" i="1"/>
  <c r="Q99" i="1"/>
  <c r="W99" i="1" s="1"/>
  <c r="K101" i="1"/>
  <c r="R101" i="1" s="1"/>
  <c r="O101" i="1"/>
  <c r="V101" i="1" s="1"/>
  <c r="P101" i="1"/>
  <c r="Q101" i="1"/>
  <c r="W101" i="1" s="1"/>
  <c r="K102" i="1"/>
  <c r="R102" i="1" s="1"/>
  <c r="O102" i="1"/>
  <c r="V102" i="1" s="1"/>
  <c r="P102" i="1"/>
  <c r="Q102" i="1"/>
  <c r="W102" i="1" s="1"/>
  <c r="K103" i="1"/>
  <c r="R103" i="1" s="1"/>
  <c r="O103" i="1"/>
  <c r="V103" i="1" s="1"/>
  <c r="P103" i="1"/>
  <c r="Q103" i="1"/>
  <c r="W103" i="1" s="1"/>
  <c r="K104" i="1"/>
  <c r="R104" i="1" s="1"/>
  <c r="O104" i="1"/>
  <c r="V104" i="1" s="1"/>
  <c r="P104" i="1"/>
  <c r="Q104" i="1"/>
  <c r="W104" i="1" s="1"/>
  <c r="K105" i="1"/>
  <c r="R105" i="1" s="1"/>
  <c r="O105" i="1"/>
  <c r="V105" i="1" s="1"/>
  <c r="P105" i="1"/>
  <c r="Q105" i="1"/>
  <c r="W105" i="1" s="1"/>
  <c r="K106" i="1"/>
  <c r="R106" i="1" s="1"/>
  <c r="O106" i="1"/>
  <c r="V106" i="1" s="1"/>
  <c r="P106" i="1"/>
  <c r="Q106" i="1"/>
  <c r="W106" i="1" s="1"/>
  <c r="K107" i="1"/>
  <c r="R107" i="1" s="1"/>
  <c r="O107" i="1"/>
  <c r="V107" i="1" s="1"/>
  <c r="P107" i="1"/>
  <c r="Q107" i="1"/>
  <c r="W107" i="1" s="1"/>
  <c r="K108" i="1"/>
  <c r="R108" i="1" s="1"/>
  <c r="O108" i="1"/>
  <c r="V108" i="1" s="1"/>
  <c r="P108" i="1"/>
  <c r="Q108" i="1"/>
  <c r="W108" i="1" s="1"/>
  <c r="K109" i="1"/>
  <c r="R109" i="1" s="1"/>
  <c r="O109" i="1"/>
  <c r="V109" i="1" s="1"/>
  <c r="P109" i="1"/>
  <c r="Q109" i="1"/>
  <c r="W109" i="1" s="1"/>
  <c r="K110" i="1"/>
  <c r="R110" i="1" s="1"/>
  <c r="O110" i="1"/>
  <c r="V110" i="1" s="1"/>
  <c r="P110" i="1"/>
  <c r="Q110" i="1"/>
  <c r="W110" i="1" s="1"/>
  <c r="K111" i="1"/>
  <c r="R111" i="1" s="1"/>
  <c r="O111" i="1"/>
  <c r="V111" i="1" s="1"/>
  <c r="P111" i="1"/>
  <c r="Q111" i="1"/>
  <c r="W111" i="1" s="1"/>
  <c r="K112" i="1"/>
  <c r="R112" i="1" s="1"/>
  <c r="O112" i="1"/>
  <c r="V112" i="1" s="1"/>
  <c r="P112" i="1"/>
  <c r="Q112" i="1"/>
  <c r="W112" i="1" s="1"/>
  <c r="K113" i="1"/>
  <c r="R113" i="1" s="1"/>
  <c r="O113" i="1"/>
  <c r="V113" i="1" s="1"/>
  <c r="P113" i="1"/>
  <c r="Q113" i="1"/>
  <c r="W113" i="1" s="1"/>
  <c r="K115" i="1"/>
  <c r="R115" i="1" s="1"/>
  <c r="O115" i="1"/>
  <c r="V115" i="1" s="1"/>
  <c r="P115" i="1"/>
  <c r="Q115" i="1"/>
  <c r="W115" i="1" s="1"/>
  <c r="K116" i="1"/>
  <c r="R116" i="1" s="1"/>
  <c r="O116" i="1"/>
  <c r="V116" i="1" s="1"/>
  <c r="P116" i="1"/>
  <c r="Q116" i="1"/>
  <c r="W116" i="1" s="1"/>
  <c r="K117" i="1"/>
  <c r="R117" i="1" s="1"/>
  <c r="O117" i="1"/>
  <c r="V117" i="1" s="1"/>
  <c r="P117" i="1"/>
  <c r="Q117" i="1"/>
  <c r="W117" i="1" s="1"/>
  <c r="K118" i="1"/>
  <c r="R118" i="1" s="1"/>
  <c r="O118" i="1"/>
  <c r="V118" i="1" s="1"/>
  <c r="P118" i="1"/>
  <c r="Q118" i="1"/>
  <c r="W118" i="1" s="1"/>
  <c r="K119" i="1"/>
  <c r="R119" i="1" s="1"/>
  <c r="O119" i="1"/>
  <c r="V119" i="1" s="1"/>
  <c r="P119" i="1"/>
  <c r="Q119" i="1"/>
  <c r="W119" i="1" s="1"/>
  <c r="K120" i="1"/>
  <c r="R120" i="1" s="1"/>
  <c r="O120" i="1"/>
  <c r="V120" i="1" s="1"/>
  <c r="P120" i="1"/>
  <c r="Q120" i="1"/>
  <c r="W120" i="1" s="1"/>
  <c r="K121" i="1"/>
  <c r="R121" i="1" s="1"/>
  <c r="O121" i="1"/>
  <c r="V121" i="1" s="1"/>
  <c r="P121" i="1"/>
  <c r="Q121" i="1"/>
  <c r="W121" i="1" s="1"/>
  <c r="K122" i="1"/>
  <c r="R122" i="1" s="1"/>
  <c r="O122" i="1"/>
  <c r="V122" i="1" s="1"/>
  <c r="P122" i="1"/>
  <c r="Q122" i="1"/>
  <c r="W122" i="1" s="1"/>
  <c r="K123" i="1"/>
  <c r="R123" i="1" s="1"/>
  <c r="O123" i="1"/>
  <c r="V123" i="1" s="1"/>
  <c r="P123" i="1"/>
  <c r="Q123" i="1"/>
  <c r="W123" i="1" s="1"/>
  <c r="K125" i="1"/>
  <c r="R125" i="1" s="1"/>
  <c r="O125" i="1"/>
  <c r="V125" i="1" s="1"/>
  <c r="P125" i="1"/>
  <c r="Q125" i="1"/>
  <c r="W125" i="1" s="1"/>
  <c r="K126" i="1"/>
  <c r="R126" i="1" s="1"/>
  <c r="O126" i="1"/>
  <c r="V126" i="1" s="1"/>
  <c r="P126" i="1"/>
  <c r="Q126" i="1"/>
  <c r="W126" i="1" s="1"/>
  <c r="K127" i="1"/>
  <c r="R127" i="1" s="1"/>
  <c r="O127" i="1"/>
  <c r="V127" i="1" s="1"/>
  <c r="P127" i="1"/>
  <c r="Q127" i="1"/>
  <c r="W127" i="1" s="1"/>
  <c r="K128" i="1"/>
  <c r="R128" i="1" s="1"/>
  <c r="O128" i="1"/>
  <c r="V128" i="1" s="1"/>
  <c r="P128" i="1"/>
  <c r="Q128" i="1"/>
  <c r="W128" i="1" s="1"/>
  <c r="K129" i="1"/>
  <c r="R129" i="1" s="1"/>
  <c r="O129" i="1"/>
  <c r="V129" i="1" s="1"/>
  <c r="P129" i="1"/>
  <c r="Q129" i="1"/>
  <c r="W129" i="1" s="1"/>
  <c r="K130" i="1"/>
  <c r="R130" i="1" s="1"/>
  <c r="O130" i="1"/>
  <c r="V130" i="1" s="1"/>
  <c r="P130" i="1"/>
  <c r="Q130" i="1"/>
  <c r="W130" i="1" s="1"/>
  <c r="K131" i="1"/>
  <c r="R131" i="1" s="1"/>
  <c r="O131" i="1"/>
  <c r="V131" i="1" s="1"/>
  <c r="P131" i="1"/>
  <c r="Q131" i="1"/>
  <c r="W131" i="1" s="1"/>
  <c r="K134" i="1"/>
  <c r="R134" i="1" s="1"/>
  <c r="O134" i="1"/>
  <c r="V134" i="1" s="1"/>
  <c r="P134" i="1"/>
  <c r="Q134" i="1"/>
  <c r="W134" i="1" s="1"/>
  <c r="K135" i="1"/>
  <c r="R135" i="1" s="1"/>
  <c r="O135" i="1"/>
  <c r="V135" i="1" s="1"/>
  <c r="P135" i="1"/>
  <c r="Q135" i="1"/>
  <c r="W135" i="1" s="1"/>
  <c r="K136" i="1"/>
  <c r="R136" i="1" s="1"/>
  <c r="O136" i="1"/>
  <c r="V136" i="1" s="1"/>
  <c r="P136" i="1"/>
  <c r="Q136" i="1"/>
  <c r="W136" i="1" s="1"/>
  <c r="K137" i="1"/>
  <c r="R137" i="1" s="1"/>
  <c r="O137" i="1"/>
  <c r="V137" i="1" s="1"/>
  <c r="P137" i="1"/>
  <c r="Q137" i="1"/>
  <c r="W137" i="1" s="1"/>
  <c r="K139" i="1"/>
  <c r="R139" i="1" s="1"/>
  <c r="O139" i="1"/>
  <c r="V139" i="1" s="1"/>
  <c r="P139" i="1"/>
  <c r="Q139" i="1"/>
  <c r="W139" i="1" s="1"/>
  <c r="K140" i="1"/>
  <c r="R140" i="1" s="1"/>
  <c r="O140" i="1"/>
  <c r="V140" i="1" s="1"/>
  <c r="P140" i="1"/>
  <c r="Q140" i="1"/>
  <c r="W140" i="1" s="1"/>
  <c r="K141" i="1"/>
  <c r="R141" i="1" s="1"/>
  <c r="O141" i="1"/>
  <c r="V141" i="1" s="1"/>
  <c r="P141" i="1"/>
  <c r="Q141" i="1"/>
  <c r="W141" i="1" s="1"/>
  <c r="K142" i="1"/>
  <c r="R142" i="1" s="1"/>
  <c r="O142" i="1"/>
  <c r="V142" i="1" s="1"/>
  <c r="P142" i="1"/>
  <c r="Q142" i="1"/>
  <c r="W142" i="1" s="1"/>
  <c r="K143" i="1"/>
  <c r="R143" i="1" s="1"/>
  <c r="O143" i="1"/>
  <c r="V143" i="1" s="1"/>
  <c r="P143" i="1"/>
  <c r="Q143" i="1"/>
  <c r="W143" i="1" s="1"/>
  <c r="K144" i="1"/>
  <c r="R144" i="1" s="1"/>
  <c r="O144" i="1"/>
  <c r="V144" i="1" s="1"/>
  <c r="P144" i="1"/>
  <c r="Q144" i="1"/>
  <c r="W144" i="1" s="1"/>
  <c r="K145" i="1"/>
  <c r="R145" i="1" s="1"/>
  <c r="O145" i="1"/>
  <c r="V145" i="1" s="1"/>
  <c r="P145" i="1"/>
  <c r="Q145" i="1"/>
  <c r="W145" i="1" s="1"/>
  <c r="K147" i="1"/>
  <c r="R147" i="1" s="1"/>
  <c r="O147" i="1"/>
  <c r="V147" i="1" s="1"/>
  <c r="P147" i="1"/>
  <c r="Q147" i="1"/>
  <c r="W147" i="1" s="1"/>
  <c r="K149" i="1"/>
  <c r="R149" i="1" s="1"/>
  <c r="O149" i="1"/>
  <c r="V149" i="1" s="1"/>
  <c r="P149" i="1"/>
  <c r="Q149" i="1"/>
  <c r="W149" i="1" s="1"/>
  <c r="K150" i="1"/>
  <c r="R150" i="1" s="1"/>
  <c r="O150" i="1"/>
  <c r="V150" i="1" s="1"/>
  <c r="P150" i="1"/>
  <c r="Q150" i="1"/>
  <c r="W150" i="1" s="1"/>
  <c r="K151" i="1"/>
  <c r="R151" i="1" s="1"/>
  <c r="O151" i="1"/>
  <c r="V151" i="1" s="1"/>
  <c r="P151" i="1"/>
  <c r="Q151" i="1"/>
  <c r="W151" i="1" s="1"/>
  <c r="K152" i="1"/>
  <c r="R152" i="1" s="1"/>
  <c r="O152" i="1"/>
  <c r="V152" i="1" s="1"/>
  <c r="P152" i="1"/>
  <c r="Q152" i="1"/>
  <c r="W152" i="1" s="1"/>
  <c r="K154" i="1"/>
  <c r="R154" i="1" s="1"/>
  <c r="O154" i="1"/>
  <c r="V154" i="1" s="1"/>
  <c r="P154" i="1"/>
  <c r="Q154" i="1"/>
  <c r="W154" i="1" s="1"/>
  <c r="K155" i="1"/>
  <c r="R155" i="1" s="1"/>
  <c r="O155" i="1"/>
  <c r="V155" i="1" s="1"/>
  <c r="P155" i="1"/>
  <c r="Q155" i="1"/>
  <c r="W155" i="1" s="1"/>
  <c r="K29" i="1"/>
  <c r="R29" i="1" s="1"/>
  <c r="O29" i="1"/>
  <c r="V29" i="1" s="1"/>
  <c r="P29" i="1"/>
  <c r="Q29" i="1"/>
  <c r="W29" i="1" s="1"/>
  <c r="K30" i="1"/>
  <c r="R30" i="1" s="1"/>
  <c r="O30" i="1"/>
  <c r="V30" i="1" s="1"/>
  <c r="P30" i="1"/>
  <c r="Q30" i="1"/>
  <c r="W30" i="1" s="1"/>
  <c r="K32" i="1"/>
  <c r="R32" i="1" s="1"/>
  <c r="O32" i="1"/>
  <c r="V32" i="1" s="1"/>
  <c r="P32" i="1"/>
  <c r="Q32" i="1"/>
  <c r="W32" i="1" s="1"/>
  <c r="K33" i="1"/>
  <c r="R33" i="1" s="1"/>
  <c r="O33" i="1"/>
  <c r="V33" i="1" s="1"/>
  <c r="P33" i="1"/>
  <c r="Q33" i="1"/>
  <c r="W33" i="1" s="1"/>
  <c r="K34" i="1"/>
  <c r="R34" i="1" s="1"/>
  <c r="O34" i="1"/>
  <c r="V34" i="1" s="1"/>
  <c r="P34" i="1"/>
  <c r="Q34" i="1"/>
  <c r="W34" i="1" s="1"/>
  <c r="K25" i="1"/>
  <c r="R25" i="1" s="1"/>
  <c r="O25" i="1"/>
  <c r="V25" i="1" s="1"/>
  <c r="P25" i="1"/>
  <c r="Q25" i="1"/>
  <c r="W25" i="1" s="1"/>
  <c r="K26" i="1"/>
  <c r="R26" i="1" s="1"/>
  <c r="O26" i="1"/>
  <c r="V26" i="1" s="1"/>
  <c r="P26" i="1"/>
  <c r="Q26" i="1"/>
  <c r="W26" i="1" s="1"/>
  <c r="K27" i="1"/>
  <c r="R27" i="1" s="1"/>
  <c r="O27" i="1"/>
  <c r="V27" i="1" s="1"/>
  <c r="P27" i="1"/>
  <c r="Q27" i="1"/>
  <c r="W27" i="1" s="1"/>
  <c r="K28" i="1"/>
  <c r="R28" i="1" s="1"/>
  <c r="O28" i="1"/>
  <c r="V28" i="1" s="1"/>
  <c r="P28" i="1"/>
  <c r="Q28" i="1"/>
  <c r="W28" i="1" s="1"/>
  <c r="K22" i="1"/>
  <c r="R22" i="1" s="1"/>
  <c r="O22" i="1"/>
  <c r="V22" i="1" s="1"/>
  <c r="P22" i="1"/>
  <c r="Q22" i="1"/>
  <c r="W22" i="1" s="1"/>
  <c r="K23" i="1"/>
  <c r="R23" i="1" s="1"/>
  <c r="O23" i="1"/>
  <c r="V23" i="1" s="1"/>
  <c r="P23" i="1"/>
  <c r="Q23" i="1"/>
  <c r="W23" i="1" s="1"/>
  <c r="K19" i="1"/>
  <c r="R19" i="1" s="1"/>
  <c r="Q19" i="1"/>
  <c r="J3" i="1"/>
  <c r="J4" i="1" s="1"/>
  <c r="J5" i="1" s="1"/>
  <c r="L19" i="1"/>
  <c r="E3" i="1"/>
  <c r="E4" i="1" s="1"/>
  <c r="E5" i="1" s="1"/>
  <c r="D3" i="1"/>
  <c r="D4" i="1" s="1"/>
  <c r="D5" i="1" s="1"/>
  <c r="K20" i="1"/>
  <c r="R20" i="1" s="1"/>
  <c r="O20" i="1"/>
  <c r="V20" i="1" s="1"/>
  <c r="P20" i="1"/>
  <c r="Q20" i="1"/>
  <c r="W20" i="1" s="1"/>
  <c r="K21" i="1"/>
  <c r="R21" i="1" s="1"/>
  <c r="O21" i="1"/>
  <c r="V21" i="1" s="1"/>
  <c r="P21" i="1"/>
  <c r="Q21" i="1"/>
  <c r="W21" i="1" s="1"/>
  <c r="R18" i="1"/>
  <c r="O18" i="1"/>
  <c r="V18" i="1" s="1"/>
  <c r="R162" i="1"/>
  <c r="N3" i="1"/>
  <c r="N4" i="1" s="1"/>
  <c r="N5" i="1" s="1"/>
  <c r="U3" i="1"/>
  <c r="U4" i="1" s="1"/>
  <c r="U5" i="1" s="1"/>
  <c r="M3" i="1"/>
  <c r="M4" i="1" s="1"/>
  <c r="M5" i="1" s="1"/>
  <c r="T3" i="1"/>
  <c r="L3" i="1"/>
  <c r="L4" i="1" s="1"/>
  <c r="L5" i="1" s="1"/>
  <c r="R161" i="1"/>
  <c r="V161" i="1"/>
  <c r="K3" i="1"/>
  <c r="K4" i="1" s="1"/>
  <c r="K5" i="1" s="1"/>
  <c r="H3" i="1"/>
  <c r="H4" i="1" s="1"/>
  <c r="H5" i="1" s="1"/>
  <c r="I18" i="1"/>
  <c r="I3" i="1" s="1"/>
  <c r="I4" i="1" s="1"/>
  <c r="I5" i="1" s="1"/>
  <c r="P11" i="1"/>
  <c r="P10" i="1"/>
  <c r="W10" i="1"/>
  <c r="Q3" i="1"/>
  <c r="V163" i="1" l="1"/>
  <c r="W163" i="1" s="1"/>
  <c r="P163" i="1"/>
  <c r="R158" i="1"/>
  <c r="O158" i="1"/>
  <c r="R3" i="1"/>
  <c r="V166" i="1"/>
  <c r="W166" i="1" s="1"/>
  <c r="P166" i="1"/>
  <c r="S19" i="1"/>
  <c r="S3" i="1" s="1"/>
  <c r="O19" i="1"/>
  <c r="P19" i="1"/>
  <c r="Q4" i="1"/>
  <c r="Q5" i="1" s="1"/>
  <c r="C3" i="2"/>
  <c r="C5" i="2" s="1"/>
  <c r="R4" i="1"/>
  <c r="R5" i="1" s="1"/>
  <c r="D2" i="2"/>
  <c r="D3" i="2" s="1"/>
  <c r="D5" i="2" s="1"/>
  <c r="S4" i="1"/>
  <c r="S5" i="1" s="1"/>
  <c r="B2" i="2"/>
  <c r="B3" i="2" s="1"/>
  <c r="B5" i="2" s="1"/>
  <c r="T4" i="1"/>
  <c r="T5" i="1" s="1"/>
  <c r="E2" i="2"/>
  <c r="E3" i="2" s="1"/>
  <c r="E5" i="2" s="1"/>
  <c r="V162" i="1"/>
  <c r="W162" i="1" s="1"/>
  <c r="P162" i="1"/>
  <c r="P18" i="1"/>
  <c r="W161" i="1"/>
  <c r="P161" i="1"/>
  <c r="V158" i="1" l="1"/>
  <c r="W158" i="1" s="1"/>
  <c r="P158" i="1"/>
  <c r="V19" i="1"/>
  <c r="W19" i="1" s="1"/>
  <c r="O3" i="1"/>
  <c r="O4" i="1" s="1"/>
  <c r="O5" i="1" s="1"/>
  <c r="P3" i="1"/>
  <c r="P4" i="1" s="1"/>
  <c r="P5" i="1" s="1"/>
  <c r="W18" i="1"/>
  <c r="W3" i="1" s="1"/>
  <c r="W4" i="1" s="1"/>
  <c r="W5" i="1" s="1"/>
  <c r="V3" i="1"/>
  <c r="V4" i="1" s="1"/>
  <c r="V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tc={9C33CCC1-1811-4807-BF23-BB9400606D3B}</author>
    <author>tc={6C0138AA-095A-4C0A-9FFF-BDF29B20A33D}</author>
    <author>tc={D6CF8EC8-B86E-E847-AE16-49F98DF951DD}</author>
  </authors>
  <commentList>
    <comment ref="F23" authorId="0" shapeId="0" xr:uid="{9C33CCC1-1811-4807-BF23-BB9400606D3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@Ivan Timofeev Обновили требования</t>
        </r>
      </text>
    </comment>
    <comment ref="B39" authorId="1" shapeId="0" xr:uid="{6C0138AA-095A-4C0A-9FFF-BDF29B20A33D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@Ivan Timofeev Переделали описание требование, надо повторно глянуть
Reply:
    Кажется, сейчас нет возможности у ЗДФ работать с договорами, а они это хотят
Reply:
    @Ivan Timofeev ага, глянь обсуждение, хотят
Reply:
    @Konstantin Strelkov судя по тому что я прочитал, они хотят уметь редактировать связи. Добавил оценку.
Reply:
    Фронт тогда надо переоценить?
Reply:
    Да, думал да. @Ilia Kolesnikov
Reply:
    @Ivan Timofeev это касается заключение договора? Там в описании, вроде всё то же самое
Reply:
    Да. Если сейчас это так работает, тогда ок.
Reply:
    А почему прикрепление договора из карточки ЭПП? В описании тз про это ни слова
Reply:
    Вроде в таблице в пункте "Номер договора на ЭПП" про это и написано. Они там ещё переписывали, т.к. мы выяснили, что теперь с договором ЗДФ должен работать + инициатор в карточке указывает номер договора</t>
        </r>
      </text>
    </comment>
    <comment ref="F121" authorId="2" shapeId="0" xr:uid="{D6CF8EC8-B86E-E847-AE16-49F98DF951DD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@Konstantin Strelkov включил доработку матрицы</t>
        </r>
      </text>
    </comment>
  </commentList>
</comments>
</file>

<file path=xl/sharedStrings.xml><?xml version="1.0" encoding="utf-8"?>
<sst xmlns="http://schemas.openxmlformats.org/spreadsheetml/2006/main" count="299" uniqueCount="257">
  <si>
    <t>BE</t>
  </si>
  <si>
    <t>FE</t>
  </si>
  <si>
    <t>Комментарий</t>
  </si>
  <si>
    <t>Вопрос</t>
  </si>
  <si>
    <t>Общие требования</t>
  </si>
  <si>
    <t>Визуальные изменения</t>
  </si>
  <si>
    <t>В шапке разделов "Мои ЭПП", "Заявки на ЭПП", "Все ЭПП", "Мои заявки" заменить заголовок и комментарий под ними</t>
  </si>
  <si>
    <t>Реализовать настройку столбцов любой таблицы</t>
  </si>
  <si>
    <t>Настройки запоминаются для каждого пользователя. Необходимо настраивать видимость столбцов и их последовательность. 
Закладывается кнопка для сброса настроек к стандартному состоянию.  
Реализация: 
- Бэкенд выступает только в роли хранилища настроек 
- Фронт получает/сохраняет настройки по ID таблицы, которую сам зашивает у себя для каждой страницы. 
- Бэкенд не знает ничего о том, на какой странице будет показана та или иная таблица и понятия не имеет какие столбцы за что отвечают.</t>
  </si>
  <si>
    <t>Расширить количество мест, по клику на которые можно перейти в карточку ЭПП</t>
  </si>
  <si>
    <t>Реализовать подсказки для атрибутов на фронтенде</t>
  </si>
  <si>
    <t>Подсказки атрибутов настраиваются на стороне бэкенда.
Подсказка локализованы.
Даётся механизм настройки, дальнейшая настройка производится Заказчиком</t>
  </si>
  <si>
    <t>Копирование ЭПП (Создание ЭПП на основе другой ЭПП)</t>
  </si>
  <si>
    <t>Создание ЭПП на основе другой ЭПП</t>
  </si>
  <si>
    <t>ЭПП копируется без процесса, что предполагает как бы новый ЭПП с необходимостью пройти весь процесс.
Копируется ЭПП в любом статусе без ограничений</t>
  </si>
  <si>
    <t>Личный кабинет Академического руководителя</t>
  </si>
  <si>
    <t>Реализовать страницу Заместители в ЛК Академического руководителя</t>
  </si>
  <si>
    <t>Показ таблицы со списком заместителей</t>
  </si>
  <si>
    <t xml:space="preserve">Реализовать назначение Заместителя Академического руководителя </t>
  </si>
  <si>
    <t>Реализовать удаление Заместителя Академического рукводителя</t>
  </si>
  <si>
    <t>Реализовать получение уведомлений вместе с академическим руководителем</t>
  </si>
  <si>
    <t>При назначении Заместителя АР необходимо отправить уведомление сотруднику</t>
  </si>
  <si>
    <t>Реализовать все возможности для Замеcтителя, которые есть у Академического рукодителя</t>
  </si>
  <si>
    <t>Никак отдельно не фиксируется, что ЭПП согласовал именно заместитель, а не сам АР. Если юзер зайдёт не под учёткой АР, то не сможет массово одобрять ОП.</t>
  </si>
  <si>
    <t>Графические доработки</t>
  </si>
  <si>
    <t>Не показывать подсказки "Введите текст" для полей, недоступных к заполнению</t>
  </si>
  <si>
    <t>Реализовать отображение всех выбранных значений в мультиселекте</t>
  </si>
  <si>
    <t>Подразумевается, что всегда должно быть пустое место, например добавлять еще одну строку, куда пользователь может нажать и добавить значения. 
Реализация - перемещение название значений на вторую строку при заполнении первой, т.е. расширяем поле</t>
  </si>
  <si>
    <t>Реализовать отображение Тэгов в плиточном представлении ЭПП на странице "Ярмарка проектов"</t>
  </si>
  <si>
    <t>Если тэгов больше, чем сама плитка - показываем столько, сколько можно с многоточием</t>
  </si>
  <si>
    <t>Спецификация форм</t>
  </si>
  <si>
    <t>Реализовать ручной ордеринг для атрибутов спецификации форм заявки</t>
  </si>
  <si>
    <t>На бэкенде меняется порядок отображения атрибутов на странице 'ЭПП - Спецификация формы' и этот порядок применяется на фронте.
Скорее всего нужно будет следить за ордерингом относительно вида эпп. Возможно по нескольким критериям сразу.
Для одного и того же атрибута придется указывать порядковый номер несколько раз в зависимости от вида ЭПП и типа инициатора, т.е. оценивается именно этот вариант</t>
  </si>
  <si>
    <t>Добавить Тип ЭПП в спецификацию форм заявок</t>
  </si>
  <si>
    <t>Оценили вариант № 1.
Донастройка процесса в оценку НЕ включается
Экспорт дорабатываем.
"Тип ЭПП" выбирается только при создании ЭПП, т.е. в Карточке его менять нельзя</t>
  </si>
  <si>
    <t>Подача ЭПП</t>
  </si>
  <si>
    <t>Переименовать кнопку "Подать новый ЭПП" в "Разместить заявку-предложение на Элемент практической подготовки"</t>
  </si>
  <si>
    <t>Подача заявки инициатором</t>
  </si>
  <si>
    <t>Изменить логику подачи заявки инициатором</t>
  </si>
  <si>
    <t>Имеется ввиду условия при которых ЭПП уйдет на проверку ДООП. Возможно потребуется добавить шаг в процесс.
Учитываются 2 кейса:
1. Если руководитель ЭПП не указан
2. Если ЭПП выполняет условия для отправки к ПМФ, но ПМФ не назначен для ОП</t>
  </si>
  <si>
    <t>Проверка ЭПП (проектный менеджер факультета / сотрудник ДООП)</t>
  </si>
  <si>
    <t>При согласовании ЭПП сотрудником ДООП / ПМФ необходимо давать возможность выбрать ЗДФ ответственного за назначение Руководителя ЭПП</t>
  </si>
  <si>
    <t>Включает:
- выбор ЗДФ
- переход к шагу назначения руководителя ЭПП
- отмена согласования и возвращение на шаг "Проверка ЭПП ДООП/ПМФ"</t>
  </si>
  <si>
    <t>Изменить логику назначения руководителя ЭПП</t>
  </si>
  <si>
    <t>Назначать должен ЗДФ отвественный за назначение</t>
  </si>
  <si>
    <t>Доработка ЭПП руководителем</t>
  </si>
  <si>
    <t>Добавить условие проверки отправки заявки на ЭПП</t>
  </si>
  <si>
    <t>Если руководитель ЭПП не внес никаких изменений в заявку на ЭПП,  должен устанавливаться статус "Рассмотрение АР".
Надо понять что изменения вносились.</t>
  </si>
  <si>
    <t>Окно подачи ЭПП</t>
  </si>
  <si>
    <t>Изменить текстовку окна подачи ЭПП</t>
  </si>
  <si>
    <t>Меняется только "Вид ЭПП", но не "Тип ЭПП"</t>
  </si>
  <si>
    <t>Количество символов в комментариях</t>
  </si>
  <si>
    <t>Установить неограниченное количество символов для комментария при согласовании, отклонении или отправки ЭПП на доработку любым пользоваталем</t>
  </si>
  <si>
    <t>Добавляется скролл</t>
  </si>
  <si>
    <t>Наименование ЭПП</t>
  </si>
  <si>
    <t>Сделать наименование ЭПП уникальным</t>
  </si>
  <si>
    <t>При этом необходимо отображать на фронте ошибку или текст "Данное наименование ЭПП свободно".
Включает в себя:
- изменение уникальности
- проверку с фронта, что название свободно
Проверка осуществляется наименее затратным с точки зрения реализации способом</t>
  </si>
  <si>
    <t>Заключение договора на ЭПП</t>
  </si>
  <si>
    <t>ЗДФ должен иметь возможность прикреплять договор на ЭПП к заявкам на ЭПП, инициатором которых являются не только юр. лица, но и остальные (студенты и сотрудники)</t>
  </si>
  <si>
    <t>Прикрепление договора из карточки ЭПП.
Возможность редактировать связь Договор - ЭПП в ЛК ЗДФ.</t>
  </si>
  <si>
    <t>При прикреплении договора у ЗДФ список договоров должен быть ограничен актуальными договорами</t>
  </si>
  <si>
    <t>Не должны быть доступны для выбора договоров, у которых атрибут "Действует до" &lt; атрибуту ЭПП "Дата окончания ЭПП".</t>
  </si>
  <si>
    <t>Интеграция с СЭД</t>
  </si>
  <si>
    <t>Забирать из СЭД атрибут 'Действует до' для договора</t>
  </si>
  <si>
    <t>Дополнительно забирать Письма-оферты из СЭД</t>
  </si>
  <si>
    <t>Непонятно с чем конкретно мы будем интегрироваться.
Время с запасом, так как если это другая система, то возможно и авторизацию другую нужно будет делать.</t>
  </si>
  <si>
    <t>Выбор ЭПП</t>
  </si>
  <si>
    <t>Согласование заявки на участие в ЭПП</t>
  </si>
  <si>
    <t>Обработка ситуации, когда при согласовании заявки на ЭПП у студента 2 заявки на 2 вакансии</t>
  </si>
  <si>
    <t>Нужно дать выбор какая из вакансий будет активной</t>
  </si>
  <si>
    <t>Массовое согласование заявок на участие в ЭПП</t>
  </si>
  <si>
    <t>Обработка ситуации, когда при МАССОВОМ согласовании заявок на ЭПП у студента 2 заявки на 2 вакансии</t>
  </si>
  <si>
    <t>Для каждого случая(студента с 2 заявками) в ЭПП нужно дать выбор какая вакансия будет активной.
Часть уже заложено в одиночном согласовании заявки. Массовое будет отличаться не сильно.</t>
  </si>
  <si>
    <t>Выполнение ЭПП</t>
  </si>
  <si>
    <t>Открытие дополнительного набора на ЭПП руководителем ЭПП</t>
  </si>
  <si>
    <t>Открытие дополнительного набора</t>
  </si>
  <si>
    <t>Идея доп набора в том, что во время выполнения ЭПП нужно чтобы студенты смогли записаться на новые вакансии и после согласования заявки у студента он не ждет других студентов, а сразу "зачисляется" и может работать с этой ЭПП.</t>
  </si>
  <si>
    <t>Подача заявку студентом на дополнительный набор</t>
  </si>
  <si>
    <t>Требование не описано в конфлюенсе, но подразумивается, так как доп набор открыт и как-то студент на него должен попасть</t>
  </si>
  <si>
    <t>Согласование заявки студентом на дополнительный набор, который сразу попадает на обучение</t>
  </si>
  <si>
    <t>Отправить уведомление инициатору, проектному менеджеру факультета если ЭПП направлен на согласование менеджеру факультета если на ЭПП указаны конкретные вакансии</t>
  </si>
  <si>
    <t>Отправить уведомление инициатору, сотрудникам ДООП если ЭПП направлен на согласование в ДООП если на ЭПП указаны конкретные вакансии</t>
  </si>
  <si>
    <t>Отправить уведомление инициатору, проектному менеджеру факультета если ЭПП направлен на согласование менеджеру факультета если на ЭПП НЕ указаны конкретные вакансии</t>
  </si>
  <si>
    <t>Отправить уведомление инициатору, сотрудникам ДООП если ЭПП направлен на согласование в ДООП если на ЭПП НЕ указаны конкретные вакансии</t>
  </si>
  <si>
    <t>Согласование дополнительного набора ДООП/Проектным менеджером факультета</t>
  </si>
  <si>
    <t>Реализовать согласование дополнительного набора на ЭПП</t>
  </si>
  <si>
    <t>Отправить уведомление сотрудниками ДООП / проектному менеджеру факультета (при наличии), инициатору ЭПП, академическим руководителям ОП, входящим в ЭПП об открытии дополнительного набора на ЭПП при согласовании ЭПП с вакансиями</t>
  </si>
  <si>
    <t>Отправить уведомление сотрудниками ДООП / проектному менеджеру факультета (при наличии), инициатору ЭПП, академическим руководителям ОП, входящим в ЭПП об увеличении трудоемкости для ЭПП при согласовании ЭПП без вакансий</t>
  </si>
  <si>
    <t>Отклонение дополнительного набора ДООП/Проектным менеджером факультета</t>
  </si>
  <si>
    <t>Реализовать отклонение дополнительного набора на ЭПП</t>
  </si>
  <si>
    <t>Отправить уведомление руководителю ЭПП с причиной отклонения при отклонении ЭПП с вакансиями</t>
  </si>
  <si>
    <t>Отправить уведомление руководителю ЭПП с причиной отклонения при отклонении ЭПП без вакансий</t>
  </si>
  <si>
    <t>Открытие дополнительного набора на ЭПП студентом</t>
  </si>
  <si>
    <t>Добавить раздел "Все ЭПП" для студента</t>
  </si>
  <si>
    <t>Реализовать открытие дополнительного набора студентом</t>
  </si>
  <si>
    <t>Отправить уведомление руководителю ЭПП о подаче на согласование дополнительной вакансии на ЭПП</t>
  </si>
  <si>
    <t>Согласование дополнительного набора от студента Руководителем ЭПП</t>
  </si>
  <si>
    <t>Отправить уведомление студенту с причиной отклонения если дополнительный набор отклонен</t>
  </si>
  <si>
    <t>Реализовать согласование/отклонение дополнительного набора на ЭПП</t>
  </si>
  <si>
    <t>Отказ/исключение студента от участия в ЭПП</t>
  </si>
  <si>
    <t>Отказ студента от участия в ЭПП</t>
  </si>
  <si>
    <t>Уже включает уведомление</t>
  </si>
  <si>
    <t>Согласование Руководителем ЭПП отказа студента от участия в ЭПП</t>
  </si>
  <si>
    <t>Исключение студента из ЭПП Руководителем ЭПП</t>
  </si>
  <si>
    <t>Завершение ЭПП</t>
  </si>
  <si>
    <t>Запуск ЭПП со статусом "Завершён"</t>
  </si>
  <si>
    <t>Открытие нового этапа ЭПП</t>
  </si>
  <si>
    <t>Cоздание копии ЭПП родителя.
Привязать копию к родителю.
Показ дочерних ЭПП в родительском.</t>
  </si>
  <si>
    <t>Реализовать редактирование копии ЭПП</t>
  </si>
  <si>
    <t>Отправить на согласование</t>
  </si>
  <si>
    <t>Реализовать удаление ЭПП</t>
  </si>
  <si>
    <t>Атрибуты</t>
  </si>
  <si>
    <t>Новые атрибуты</t>
  </si>
  <si>
    <t>Комментарий для всех атрибутов: в оценку включены только они, новые атрибуты добавляться НЕ будут. Также доработка процесса и прочего НЕ включена</t>
  </si>
  <si>
    <t>Добавить новый атрибут "Ограниченный доступ"</t>
  </si>
  <si>
    <t>Реализация в БД (возможны проблемы при большом количестве ЭПП).
Поэтому при большом количестве ЭПП придется дополнительно решать эту проблему (весьма затратно)</t>
  </si>
  <si>
    <t>Добавить новый атрибут "Сведения об организации, в которой реализуется ЭПП (ИНН)"</t>
  </si>
  <si>
    <t>Берется из договора</t>
  </si>
  <si>
    <t>Добавить новый атрибут "Сведения об организации, в которой реализуется ЭПП (Наименование)"</t>
  </si>
  <si>
    <t>Добавить новый атрибут "Сведения об организации, в которой реализуется ЭПП (Адрес)"</t>
  </si>
  <si>
    <t>Добавить новый атрибут "Перечень студентов"</t>
  </si>
  <si>
    <t>Добавить новый атрибут "Пролонгация"</t>
  </si>
  <si>
    <t>Добавить новый атрибут "Интенсивность"</t>
  </si>
  <si>
    <t>Добавить новый атрибут "Основное место работы руководителя ЭПП"</t>
  </si>
  <si>
    <t>Добавить новый атрибут "Множественная подача заявок?"</t>
  </si>
  <si>
    <t>Добавить новый атрибут "Номер договора на ЭПП"</t>
  </si>
  <si>
    <t>Добавить новый атрибут "Логотип проекта"</t>
  </si>
  <si>
    <t>Формат загрузки (ограничение размера картинки или автоматическое обрезание) выбирается исходя из оценки</t>
  </si>
  <si>
    <t>Добавить новый атрибут "Логотип организации-партнера"</t>
  </si>
  <si>
    <t>Вывод логотипа НЕ закладывается</t>
  </si>
  <si>
    <t>Возможность пользователю CUBA самостоятельно создавать атрибуты</t>
  </si>
  <si>
    <t>На текущем этапе аналитики нет понимания, как это можно реализовать
Оцененный вариант:
- Мы создаем 10 атрибутов (arg1, arg2 … arg10)
- Создаем на них все методы и api для их редактирования
- Делаем справочник, где можно указать наименование атрибуту</t>
  </si>
  <si>
    <t>Изменение атрибутов</t>
  </si>
  <si>
    <t>Изменить логику работы атрибута "Обязательность ЭПП"</t>
  </si>
  <si>
    <t>Заложено удаление атрибута из матрицы, а также из всех зависимых мест</t>
  </si>
  <si>
    <t>Изменить логику работы атрибута "Наименование ЭПП"</t>
  </si>
  <si>
    <t>Необходимо нормализовывать строку и генерировать ее при условии.
Условия редактирования настраиваются в матрице</t>
  </si>
  <si>
    <t>Переименовать атрибут "Организация-заказчик" в "Организация-партнер"</t>
  </si>
  <si>
    <t>Переименовать атрибут "Предполагаемая кандидатура (ФИО) руководителя" в "Руководитель ЭПП"</t>
  </si>
  <si>
    <t>Переименовать атрибут "Техническое ведение заявки" в "Технический исполнитель"</t>
  </si>
  <si>
    <t>Никакого изменение функционала ответственного, только переименование</t>
  </si>
  <si>
    <t>Изменить логику работы атрибута "Курс"</t>
  </si>
  <si>
    <t>Курс не связан с перечнем студентов
Курс у нас носит рекомендательный характер и не ограничивает пул студентов
Как сейчас работает "курс": Указываем уровень образования =&gt; указываем курсы и ОП в рамках данного уровня образования
Как нам нужно:
Указываем уровень образования =&gt; указываем ОП =&gt; указываем курсы в рамках каждого ОП
Либо если не хотим указывать курсы в рамках каждой ОП по отдельности, то указываем в рамках уровня образования</t>
  </si>
  <si>
    <t>Изменить логику работы атрибута "Учебный год"</t>
  </si>
  <si>
    <t>Изменить логику работы атрибута "Форма итогового контроля"</t>
  </si>
  <si>
    <t>Добавить атрибут "Трудоемкость вакансии" для настройки в Спецификация формы</t>
  </si>
  <si>
    <t>Мы указали, что в ЭПП предполагаются вакансии
Создали две вакансии "технолога" и "программиста"
Для вакансии "технолога" мы указали 5 кредитов, для "Программиста" 7
Мы обязаны при создании вакансий указать эти кредиты, а нам это не нужно. Мы хотим просто создать вакансию, а кредиты для этой вакансии укажет (например) руководитель ЭПП на шаге Доработка руководителем</t>
  </si>
  <si>
    <t>Добавление внешнего соруководителя</t>
  </si>
  <si>
    <t>При добавлении соруководителя с типом "внешний" добавить раздел с полями (4 шт)</t>
  </si>
  <si>
    <t>2 поля подтягиваются из организации по ИНН</t>
  </si>
  <si>
    <t>Отчеты</t>
  </si>
  <si>
    <t>Добавить новый блок "Отчеты по обучающимся на ЭПП"</t>
  </si>
  <si>
    <t>Добавить отчет "Выборка обучающихся на ЭПП"</t>
  </si>
  <si>
    <t>Изменить отчет "Выборка заявок обучающихся"</t>
  </si>
  <si>
    <t>Добавиться информацию:
ЭПП согласован АР ОП/ ЭПП не согласован АР ОП/Согласован автоматически по истечению 96 часов</t>
  </si>
  <si>
    <t>Фильтры</t>
  </si>
  <si>
    <t>Добавить фильтр "Показать не для моей ОП" в ЛК студента</t>
  </si>
  <si>
    <t>Данный селектор должен отбирать все ЭПП, в которых не предусмотрена ОП студента</t>
  </si>
  <si>
    <t>Задания на ЭПП</t>
  </si>
  <si>
    <t>Формирование задания на ЭПП</t>
  </si>
  <si>
    <t>Доработка бизнес процесса</t>
  </si>
  <si>
    <t>Формирование индивидуального задания</t>
  </si>
  <si>
    <t>На карточке заявки на участие в ЭПП у руководителя.
Включена доработка матрица.
Включено ранжирование по сроку сдачи.</t>
  </si>
  <si>
    <t>Массовое формирование заданий</t>
  </si>
  <si>
    <t>На карточке ЭПП</t>
  </si>
  <si>
    <t>Реализовать печать листа задания на ЭПП в карточке заявки на участие в ЭПП</t>
  </si>
  <si>
    <t>У ВСЕХ пользователей</t>
  </si>
  <si>
    <t>Согласование задания на ЭПП обучающимся на карточке заявки на участие в ЭПП</t>
  </si>
  <si>
    <t>Реализовать согласование задания</t>
  </si>
  <si>
    <t>Реализовать отклонение задания</t>
  </si>
  <si>
    <t>Реализовать обсуждение задания</t>
  </si>
  <si>
    <t>Отправка уведомления руководителю ЭПП о согласовании обучающимся листа задания</t>
  </si>
  <si>
    <t>Отправка уведомления руководителю ЭПП об отказе обучающимся согласовать лист задания с указанной причиной</t>
  </si>
  <si>
    <t>Отправка уведомления руководителю ЭПП о поступившем комментарии от обучающегося</t>
  </si>
  <si>
    <t>Отображать комментарий руководителя ЭПП если заявка в статусе "Согласование задания"</t>
  </si>
  <si>
    <t>Корректировка задания на ЭПП</t>
  </si>
  <si>
    <t>Отображать комментарий обучающегося у руководителя ЭПП на карточке заявки на участие в ЭПП</t>
  </si>
  <si>
    <t>Реализовать редактирование задания</t>
  </si>
  <si>
    <t>Отправка уведомления обучающемуся о необходимости согласовать новый лист задания</t>
  </si>
  <si>
    <t>Отправка уведомления обучающемуся о необходимости ознакомиться с новым листом задания</t>
  </si>
  <si>
    <t>Реализовать отклонение заявки на участие в ЭПП</t>
  </si>
  <si>
    <t>Отображать причину отказа подписать лист задания у руководителя ЭПП на карточке заявки на участие в ЭПП</t>
  </si>
  <si>
    <t>Запуск ЭПП</t>
  </si>
  <si>
    <t>Обрабатывать ситуацию, когда по ЭПП отсуствуют заявки на ЭПП в статусах отличных от "Заявка принята", "Отказ от участия" или "Отклонена"</t>
  </si>
  <si>
    <t>Позволять системе начинать ЭПП, если статус заявок не "Согласована", а "Заявка принята".</t>
  </si>
  <si>
    <t>Покрывает замену статусов в пункте Запуск ЭПП</t>
  </si>
  <si>
    <t>Не отправлять в таком виде!</t>
  </si>
  <si>
    <t>Всего, часов</t>
  </si>
  <si>
    <r>
      <rPr>
        <b/>
        <sz val="10"/>
        <rFont val="Arial"/>
        <family val="2"/>
      </rPr>
      <t xml:space="preserve">Всего, рублей </t>
    </r>
    <r>
      <rPr>
        <b/>
        <sz val="10"/>
        <color rgb="FFFF0000"/>
        <rFont val="Arial"/>
        <family val="2"/>
      </rPr>
      <t>без НДС</t>
    </r>
  </si>
  <si>
    <t>Всего, рублей с НДС 20%</t>
  </si>
  <si>
    <t>Первичная оценка</t>
  </si>
  <si>
    <t>Оценка с риском</t>
  </si>
  <si>
    <t>Оценка округленная</t>
  </si>
  <si>
    <t>Функциональность</t>
  </si>
  <si>
    <t>Разработка</t>
  </si>
  <si>
    <t>Тестирование</t>
  </si>
  <si>
    <t>Анализ</t>
  </si>
  <si>
    <t>Devops</t>
  </si>
  <si>
    <t>TM</t>
  </si>
  <si>
    <t>Управление</t>
  </si>
  <si>
    <t>Всего</t>
  </si>
  <si>
    <t>Риск</t>
  </si>
  <si>
    <t>QA</t>
  </si>
  <si>
    <t>BA</t>
  </si>
  <si>
    <t>PM</t>
  </si>
  <si>
    <t>Ставка (рублей за человеко-час)</t>
  </si>
  <si>
    <t>Погружение в требования, формирование постановки, написание ЧТЗ*</t>
  </si>
  <si>
    <t>Проектирование</t>
  </si>
  <si>
    <t>*По итогу написания ЧТЗ происходит проектирование и переоценка</t>
  </si>
  <si>
    <t>Реализация</t>
  </si>
  <si>
    <t>Интеграции</t>
  </si>
  <si>
    <t>Интеграция с СЭД (заложено ещё время, т.к. постановки не было на момент оценки, а постановка точно изменится и явно не в сторону уменьшения)</t>
  </si>
  <si>
    <t>Доставка, документация</t>
  </si>
  <si>
    <t>Настройка прав доступа и прочего на проде</t>
  </si>
  <si>
    <t>Документация (ЧТЗ, руководство пользователя, руководство администратора)</t>
  </si>
  <si>
    <t>ПСИ</t>
  </si>
  <si>
    <t>Релизы</t>
  </si>
  <si>
    <t>3 релиза (включаем небольшое время на исправление + регресс в каждом релизе)</t>
  </si>
  <si>
    <t>Dev</t>
  </si>
  <si>
    <t xml:space="preserve">Front </t>
  </si>
  <si>
    <t>Часов</t>
  </si>
  <si>
    <t>ЧеловекоМесяцев</t>
  </si>
  <si>
    <t>Команда</t>
  </si>
  <si>
    <t>КомандоМесяцев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</si>
  <si>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</si>
  <si>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</si>
  <si>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</si>
  <si>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</si>
  <si>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</si>
  <si>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</si>
  <si>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</si>
  <si>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Развертывание</t>
  </si>
  <si>
    <t>Руководитель проекта</t>
  </si>
  <si>
    <t>Бизнес-аналитик 1</t>
  </si>
  <si>
    <t>BA1</t>
  </si>
  <si>
    <t>Бизнес-аналитик 2</t>
  </si>
  <si>
    <t>BA2</t>
  </si>
  <si>
    <t>Бизнес-аналитик 3</t>
  </si>
  <si>
    <t>BA3</t>
  </si>
  <si>
    <t>Технический лидер</t>
  </si>
  <si>
    <t>TL</t>
  </si>
  <si>
    <t>Разработчик 1 (Back)</t>
  </si>
  <si>
    <t>Dev1</t>
  </si>
  <si>
    <t>Разработчик 2 (Back)</t>
  </si>
  <si>
    <t>Dev2</t>
  </si>
  <si>
    <t>Разработчик 3 (Back)</t>
  </si>
  <si>
    <t>Dev3</t>
  </si>
  <si>
    <t>WebTL</t>
  </si>
  <si>
    <t>WebDev1</t>
  </si>
  <si>
    <t>WebDev2</t>
  </si>
  <si>
    <t>Тестировщик 1</t>
  </si>
  <si>
    <t>QA1</t>
  </si>
  <si>
    <t>Тестировщик 2</t>
  </si>
  <si>
    <t>QA2</t>
  </si>
  <si>
    <t>Технический писатель</t>
  </si>
  <si>
    <t>TW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</si>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</sst>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</font>
    <font>
      <b/>
      <sz val="18"/>
      <color rgb="FFFF0000"/>
      <name val="Arial"/>
      <family val="2"/>
    </font>
    <font>
      <b/>
      <sz val="14"/>
      <name val="Arial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i/>
      <sz val="11"/>
      <color rgb="FF000000"/>
      <name val="Calibri"/>
      <family val="2"/>
    </font>
    <font>
      <b/>
      <i/>
      <sz val="11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b/>
      <sz val="10"/>
      <color rgb="FFFF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2"/>
      <color rgb="FF000000"/>
      <name val="Calibri"/>
      <family val="2"/>
    </font>
    <font>
      <b/>
      <i/>
      <sz val="14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u/>
      <sz val="12"/>
      <color rgb="FF000000"/>
      <name val="Calibri"/>
    </font>
    <font>
      <b/>
      <i/>
      <u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4" fontId="6" fillId="2" borderId="2" xfId="0" applyNumberFormat="1" applyFont="1" applyFill="1" applyBorder="1"/>
    <xf numFmtId="4" fontId="6" fillId="3" borderId="2" xfId="0" applyNumberFormat="1" applyFont="1" applyFill="1" applyBorder="1"/>
    <xf numFmtId="4" fontId="6" fillId="4" borderId="3" xfId="0" applyNumberFormat="1" applyFont="1" applyFill="1" applyBorder="1"/>
    <xf numFmtId="0" fontId="7" fillId="0" borderId="0" xfId="0" applyFont="1"/>
    <xf numFmtId="0" fontId="8" fillId="0" borderId="0" xfId="0" applyFont="1"/>
    <xf numFmtId="4" fontId="6" fillId="0" borderId="5" xfId="0" applyNumberFormat="1" applyFont="1" applyBorder="1"/>
    <xf numFmtId="4" fontId="6" fillId="2" borderId="5" xfId="0" applyNumberFormat="1" applyFont="1" applyFill="1" applyBorder="1"/>
    <xf numFmtId="4" fontId="6" fillId="3" borderId="5" xfId="0" applyNumberFormat="1" applyFont="1" applyFill="1" applyBorder="1"/>
    <xf numFmtId="4" fontId="6" fillId="4" borderId="6" xfId="0" applyNumberFormat="1" applyFont="1" applyFill="1" applyBorder="1"/>
    <xf numFmtId="4" fontId="6" fillId="0" borderId="8" xfId="0" applyNumberFormat="1" applyFont="1" applyBorder="1"/>
    <xf numFmtId="4" fontId="6" fillId="2" borderId="8" xfId="0" applyNumberFormat="1" applyFont="1" applyFill="1" applyBorder="1"/>
    <xf numFmtId="4" fontId="6" fillId="3" borderId="8" xfId="0" applyNumberFormat="1" applyFont="1" applyFill="1" applyBorder="1"/>
    <xf numFmtId="4" fontId="6" fillId="4" borderId="9" xfId="0" applyNumberFormat="1" applyFont="1" applyFill="1" applyBorder="1"/>
    <xf numFmtId="0" fontId="2" fillId="0" borderId="1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/>
    <xf numFmtId="0" fontId="0" fillId="2" borderId="15" xfId="0" applyFill="1" applyBorder="1"/>
    <xf numFmtId="0" fontId="0" fillId="0" borderId="5" xfId="0" applyBorder="1"/>
    <xf numFmtId="0" fontId="0" fillId="0" borderId="16" xfId="0" applyBorder="1"/>
    <xf numFmtId="0" fontId="0" fillId="4" borderId="6" xfId="0" applyFill="1" applyBorder="1"/>
    <xf numFmtId="0" fontId="4" fillId="0" borderId="0" xfId="0" applyFont="1"/>
    <xf numFmtId="0" fontId="0" fillId="3" borderId="15" xfId="0" applyFill="1" applyBorder="1"/>
    <xf numFmtId="0" fontId="4" fillId="0" borderId="0" xfId="0" applyFont="1" applyAlignment="1">
      <alignment horizontal="right"/>
    </xf>
    <xf numFmtId="0" fontId="10" fillId="0" borderId="0" xfId="0" applyFont="1"/>
    <xf numFmtId="0" fontId="0" fillId="0" borderId="14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4" fontId="6" fillId="0" borderId="0" xfId="0" applyNumberFormat="1" applyFont="1"/>
    <xf numFmtId="0" fontId="12" fillId="0" borderId="0" xfId="0" applyFont="1"/>
    <xf numFmtId="0" fontId="4" fillId="0" borderId="5" xfId="0" applyFont="1" applyBorder="1"/>
    <xf numFmtId="0" fontId="4" fillId="5" borderId="5" xfId="0" applyFont="1" applyFill="1" applyBorder="1"/>
    <xf numFmtId="0" fontId="13" fillId="0" borderId="5" xfId="0" applyFont="1" applyBorder="1"/>
    <xf numFmtId="0" fontId="1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5" fillId="0" borderId="5" xfId="0" applyFont="1" applyBorder="1"/>
    <xf numFmtId="0" fontId="15" fillId="0" borderId="17" xfId="0" applyFont="1" applyBorder="1"/>
    <xf numFmtId="0" fontId="16" fillId="0" borderId="5" xfId="0" applyFont="1" applyBorder="1" applyAlignment="1">
      <alignment wrapText="1"/>
    </xf>
    <xf numFmtId="0" fontId="0" fillId="0" borderId="17" xfId="0" applyBorder="1"/>
    <xf numFmtId="0" fontId="0" fillId="0" borderId="5" xfId="0" applyBorder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1" fillId="0" borderId="18" xfId="0" applyFont="1" applyBorder="1"/>
    <xf numFmtId="0" fontId="16" fillId="0" borderId="18" xfId="0" applyFont="1" applyBorder="1" applyAlignment="1">
      <alignment wrapText="1"/>
    </xf>
    <xf numFmtId="0" fontId="0" fillId="0" borderId="19" xfId="0" applyBorder="1"/>
    <xf numFmtId="0" fontId="17" fillId="0" borderId="0" xfId="0" applyFont="1" applyAlignment="1">
      <alignment wrapText="1"/>
    </xf>
    <xf numFmtId="0" fontId="0" fillId="0" borderId="17" xfId="0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0" fillId="7" borderId="17" xfId="0" applyFill="1" applyBorder="1"/>
    <xf numFmtId="0" fontId="0" fillId="7" borderId="0" xfId="0" applyFill="1" applyAlignment="1">
      <alignment wrapText="1"/>
    </xf>
    <xf numFmtId="0" fontId="0" fillId="7" borderId="5" xfId="0" applyFill="1" applyBorder="1" applyAlignment="1">
      <alignment wrapText="1"/>
    </xf>
    <xf numFmtId="0" fontId="16" fillId="0" borderId="22" xfId="0" applyFont="1" applyBorder="1" applyAlignment="1">
      <alignment wrapText="1"/>
    </xf>
    <xf numFmtId="0" fontId="0" fillId="0" borderId="23" xfId="0" applyBorder="1"/>
    <xf numFmtId="0" fontId="0" fillId="7" borderId="5" xfId="0" applyFill="1" applyBorder="1"/>
    <xf numFmtId="0" fontId="0" fillId="0" borderId="24" xfId="0" applyBorder="1"/>
    <xf numFmtId="0" fontId="0" fillId="7" borderId="10" xfId="0" applyFill="1" applyBorder="1"/>
    <xf numFmtId="0" fontId="0" fillId="7" borderId="0" xfId="0" applyFill="1"/>
    <xf numFmtId="0" fontId="17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21" fillId="6" borderId="10" xfId="0" applyFont="1" applyFill="1" applyBorder="1" applyAlignment="1">
      <alignment horizontal="left" vertical="center" wrapText="1"/>
    </xf>
    <xf numFmtId="0" fontId="22" fillId="6" borderId="10" xfId="0" applyFont="1" applyFill="1" applyBorder="1" applyAlignment="1">
      <alignment horizontal="left" vertical="center" wrapText="1"/>
    </xf>
    <xf numFmtId="0" fontId="20" fillId="6" borderId="10" xfId="0" applyFont="1" applyFill="1" applyBorder="1" applyAlignment="1">
      <alignment horizontal="left" vertical="center" wrapText="1"/>
    </xf>
    <xf numFmtId="0" fontId="0" fillId="7" borderId="10" xfId="0" applyFill="1" applyBorder="1" applyAlignment="1">
      <alignment wrapText="1"/>
    </xf>
    <xf numFmtId="0" fontId="0" fillId="0" borderId="25" xfId="0" applyBorder="1"/>
    <xf numFmtId="0" fontId="0" fillId="0" borderId="22" xfId="0" applyBorder="1"/>
    <xf numFmtId="0" fontId="17" fillId="0" borderId="10" xfId="0" applyFont="1" applyBorder="1" applyAlignment="1">
      <alignment wrapText="1"/>
    </xf>
    <xf numFmtId="0" fontId="0" fillId="8" borderId="0" xfId="0" applyFill="1"/>
    <xf numFmtId="0" fontId="16" fillId="8" borderId="5" xfId="0" applyFont="1" applyFill="1" applyBorder="1" applyAlignment="1">
      <alignment wrapText="1"/>
    </xf>
    <xf numFmtId="0" fontId="0" fillId="8" borderId="17" xfId="0" applyFill="1" applyBorder="1"/>
    <xf numFmtId="0" fontId="0" fillId="8" borderId="0" xfId="0" applyFill="1" applyAlignment="1">
      <alignment wrapText="1"/>
    </xf>
    <xf numFmtId="0" fontId="11" fillId="0" borderId="0" xfId="0" applyFont="1" applyAlignment="1"/>
    <xf numFmtId="0" fontId="11" fillId="0" borderId="18" xfId="0" applyFont="1" applyBorder="1" applyAlignment="1"/>
    <xf numFmtId="0" fontId="11" fillId="0" borderId="0" xfId="0" applyFont="1" applyAlignment="1"/>
    <xf numFmtId="0" fontId="11" fillId="0" borderId="18" xfId="0" applyFont="1" applyBorder="1" applyAlignment="1"/>
    <xf numFmtId="0" fontId="11" fillId="0" borderId="0" xfId="0" applyFont="1" applyAlignment="1">
      <alignment horizontal="left"/>
    </xf>
    <xf numFmtId="0" fontId="11" fillId="0" borderId="18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8" xfId="0" applyFont="1" applyBorder="1" applyAlignment="1">
      <alignment horizontal="left"/>
    </xf>
    <xf numFmtId="0" fontId="0" fillId="0" borderId="20" xfId="0" applyBorder="1" applyAlignment="1">
      <alignment horizontal="left" wrapText="1"/>
    </xf>
    <xf numFmtId="0" fontId="18" fillId="0" borderId="11" xfId="0" applyFont="1" applyBorder="1" applyAlignment="1">
      <alignment horizontal="center" wrapText="1"/>
    </xf>
    <xf numFmtId="0" fontId="18" fillId="0" borderId="2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4" fillId="0" borderId="17" xfId="0" applyFont="1" applyBorder="1" applyAlignment="1"/>
  </cellXfs>
  <cellStyles count="1">
    <cellStyle name="Обычный" xfId="0" builtinId="0"/>
  </cellStyles>
  <dxfs count="3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van Timofeev" id="{E950A73E-0495-417A-9F27-BB962996EFA2}" userId="i.timofeev@haulmont.com" providerId="PeoplePicker"/>
  <person displayName="Konstantin Strelkov" id="{5BBCF668-1200-4E45-9EA2-909AE583C92E}" userId="k.strelkov@haulmont.com" providerId="PeoplePicker"/>
  <person displayName="Ilia Kolesnikov" id="{6E1496EE-AF11-4C1E-8F77-9ADDE3DBEDCF}" userId="i.kolesnikov@haulmont.com" providerId="PeoplePicker"/>
  <person displayName="Ivan Timofeev" id="{2003E0C4-0B45-48CD-BD0B-FF185D77B5C2}" userId="S::i.timofeev@haulmont.com::177f260a-12ea-43db-ad28-e196f887c1fd" providerId="AD"/>
  <person displayName="Konstantin Strelkov" id="{A388494C-03CC-4325-82B6-EC5761CACF44}" userId="S::k.strelkov@haulmont.com::111866bc-f56e-4d8e-a88a-831921803cca" providerId="AD"/>
  <person displayName="Ilia Kolesnikov" id="{071D70D1-C588-4E7B-A349-DD6A5D878995}" userId="S::i.kolesnikov@haulmont.com::e9298971-2820-4131-b569-cf68c35a26bd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" dT="2022-06-10T07:30:58.50" personId="{A388494C-03CC-4325-82B6-EC5761CACF44}" id="{9C33CCC1-1811-4807-BF23-BB9400606D3B}">
    <text>@Ivan Timofeev Обновили требования</text>
    <mentions>
      <mention mentionpersonId="{E950A73E-0495-417A-9F27-BB962996EFA2}" mentionId="{5FED3837-4FF7-4EEA-9C93-E8EFE9C30911}" startIndex="0" length="14"/>
    </mentions>
  </threadedComment>
  <threadedComment ref="B39" dT="2022-06-10T05:32:31.03" personId="{A388494C-03CC-4325-82B6-EC5761CACF44}" id="{6C0138AA-095A-4C0A-9FFF-BDF29B20A33D}">
    <text>@Ivan Timofeev Переделали описание требование, надо повторно глянуть</text>
    <mentions>
      <mention mentionpersonId="{E950A73E-0495-417A-9F27-BB962996EFA2}" mentionId="{6E4F9174-3B0D-46D1-9BE7-1229C786B623}" startIndex="0" length="14"/>
    </mentions>
  </threadedComment>
  <threadedComment ref="B39" dT="2022-06-10T05:33:56.97" personId="{A388494C-03CC-4325-82B6-EC5761CACF44}" id="{F2A2DFB3-E227-4A7D-AB35-1D0C8239E58D}" parentId="{6C0138AA-095A-4C0A-9FFF-BDF29B20A33D}">
    <text>Кажется, сейчас нет возможности у ЗДФ работать с договорами, а они это хотят</text>
  </threadedComment>
  <threadedComment ref="B39" dT="2022-06-10T06:05:45.60" personId="{A388494C-03CC-4325-82B6-EC5761CACF44}" id="{C20857B4-D194-4477-8B12-8D8D35B1373E}" parentId="{6C0138AA-095A-4C0A-9FFF-BDF29B20A33D}">
    <text>@Ivan Timofeev ага, глянь обсуждение, хотят</text>
    <mentions>
      <mention mentionpersonId="{E950A73E-0495-417A-9F27-BB962996EFA2}" mentionId="{B6CFFC05-224A-499D-83D0-2E7F56C0A9BA}" startIndex="0" length="14"/>
    </mentions>
  </threadedComment>
  <threadedComment ref="B39" dT="2022-06-10T06:24:03.53" personId="{2003E0C4-0B45-48CD-BD0B-FF185D77B5C2}" id="{517FC469-C524-534C-A45F-6689557411C8}" parentId="{6C0138AA-095A-4C0A-9FFF-BDF29B20A33D}">
    <text>@Konstantin Strelkov судя по тому что я прочитал, они хотят уметь редактировать связи. Добавил оценку.</text>
    <mentions>
      <mention mentionpersonId="{5BBCF668-1200-4E45-9EA2-909AE583C92E}" mentionId="{79F23271-E4BF-6043-8B31-9228B260CE76}" startIndex="0" length="20"/>
    </mentions>
  </threadedComment>
  <threadedComment ref="B39" dT="2022-06-10T06:28:06.80" personId="{A388494C-03CC-4325-82B6-EC5761CACF44}" id="{33ADD35F-07FF-4495-9F50-7D1829F869AB}" parentId="{6C0138AA-095A-4C0A-9FFF-BDF29B20A33D}">
    <text>Фронт тогда надо переоценить?</text>
  </threadedComment>
  <threadedComment ref="B39" dT="2022-06-10T06:35:46.23" personId="{2003E0C4-0B45-48CD-BD0B-FF185D77B5C2}" id="{8259315E-0C36-AC48-9AA4-55286856FA1E}" parentId="{6C0138AA-095A-4C0A-9FFF-BDF29B20A33D}">
    <text>Да, думал да. @Ilia Kolesnikov</text>
    <mentions>
      <mention mentionpersonId="{6E1496EE-AF11-4C1E-8F77-9ADDE3DBEDCF}" mentionId="{533F32BD-8AAA-8648-A8BC-2B8D727D49CD}" startIndex="14" length="16"/>
    </mentions>
  </threadedComment>
  <threadedComment ref="B39" dT="2022-06-10T08:09:11.04" personId="{071D70D1-C588-4E7B-A349-DD6A5D878995}" id="{B5EF9D59-ED35-44FB-BD34-323D817B2685}" parentId="{6C0138AA-095A-4C0A-9FFF-BDF29B20A33D}">
    <text>@Ivan Timofeev это касается заключение договора? Там в описании, вроде всё то же самое</text>
    <mentions>
      <mention mentionpersonId="{E950A73E-0495-417A-9F27-BB962996EFA2}" mentionId="{61FD0538-C1C6-4BB3-AB11-409F6F5F1BB3}" startIndex="0" length="14"/>
    </mentions>
  </threadedComment>
  <threadedComment ref="B39" dT="2022-06-10T10:57:18.58" personId="{2003E0C4-0B45-48CD-BD0B-FF185D77B5C2}" id="{6A15BE4B-333D-4641-89C3-41A786D37485}" parentId="{6C0138AA-095A-4C0A-9FFF-BDF29B20A33D}">
    <text>Да. Если сейчас это так работает, тогда ок.</text>
  </threadedComment>
  <threadedComment ref="B39" dT="2022-06-10T11:12:31.18" personId="{071D70D1-C588-4E7B-A349-DD6A5D878995}" id="{B18D2AD1-E69D-468B-BF1D-C3CABD325195}" parentId="{6C0138AA-095A-4C0A-9FFF-BDF29B20A33D}">
    <text>А почему прикрепление договора из карточки ЭПП? В описании тз про это ни слова</text>
  </threadedComment>
  <threadedComment ref="B39" dT="2022-06-10T11:27:54.19" personId="{A388494C-03CC-4325-82B6-EC5761CACF44}" id="{DF85575C-59F1-4CF9-A6AA-A279CE05331A}" parentId="{6C0138AA-095A-4C0A-9FFF-BDF29B20A33D}">
    <text>Вроде в таблице в пункте "Номер договора на ЭПП" про это и написано. Они там ещё переписывали, т.к. мы выяснили, что теперь с договором ЗДФ должен работать + инициатор в карточке указывает номер договора</text>
  </threadedComment>
  <threadedComment ref="F121" dT="2022-06-10T10:46:35.10" personId="{2003E0C4-0B45-48CD-BD0B-FF185D77B5C2}" id="{D6CF8EC8-B86E-E847-AE16-49F98DF951DD}" done="1">
    <text>@Konstantin Strelkov включил доработку матрицы</text>
    <mentions>
      <mention mentionpersonId="{5BBCF668-1200-4E45-9EA2-909AE583C92E}" mentionId="{DF9B6A41-BA9B-9A4E-9F0A-D1AE3736F457}" startIndex="0" length="20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10DE-A828-4BF9-963C-97A77150598B}">
  <dimension ref="A1:G178"/>
  <sheetViews>
    <sheetView tabSelected="1" zoomScale="70" zoomScaleNormal="70" workbookViewId="0">
      <selection activeCell="B21" sqref="B21"/>
    </sheetView>
  </sheetViews>
  <sheetFormatPr defaultColWidth="8.85546875" defaultRowHeight="15" x14ac:dyDescent="0.25"/>
  <cols>
    <col min="1" max="1" width="2.7109375" customWidth="1"/>
    <col min="2" max="2" width="3" customWidth="1"/>
    <col min="3" max="3" width="83" customWidth="1"/>
    <col min="4" max="4" width="5.42578125" bestFit="1" customWidth="1"/>
    <col min="5" max="5" width="4.140625" customWidth="1"/>
    <col min="6" max="6" width="47.42578125" customWidth="1"/>
    <col min="7" max="7" width="77.42578125" style="54" customWidth="1"/>
  </cols>
  <sheetData>
    <row r="1" spans="1:7" ht="18.75" x14ac:dyDescent="0.3">
      <c r="C1" s="55" t="s">
        <v>256</v>
      </c>
      <c r="D1" s="56" t="s">
        <v>0</v>
      </c>
      <c r="E1" s="56" t="s">
        <v>1</v>
      </c>
      <c r="F1" s="55" t="s">
        <v>2</v>
      </c>
      <c r="G1" s="65" t="s">
        <v>3</v>
      </c>
    </row>
    <row r="2" spans="1:7" ht="18.95" customHeight="1" x14ac:dyDescent="0.25">
      <c r="A2" s="90" t="s">
        <v>4</v>
      </c>
      <c r="B2" s="90"/>
      <c r="C2" s="90"/>
      <c r="D2" s="90"/>
      <c r="E2" s="90"/>
      <c r="F2" s="91"/>
    </row>
    <row r="3" spans="1:7" x14ac:dyDescent="0.25">
      <c r="B3" s="90" t="s">
        <v>5</v>
      </c>
      <c r="C3" s="90"/>
      <c r="D3" s="90"/>
      <c r="E3" s="90"/>
      <c r="F3" s="91"/>
    </row>
    <row r="4" spans="1:7" ht="33.950000000000003" customHeight="1" x14ac:dyDescent="0.25">
      <c r="C4" s="59" t="s">
        <v>6</v>
      </c>
      <c r="D4" s="58">
        <v>0</v>
      </c>
      <c r="E4" s="58">
        <v>12</v>
      </c>
      <c r="F4" s="59"/>
    </row>
    <row r="5" spans="1:7" ht="225" x14ac:dyDescent="0.25">
      <c r="C5" s="59" t="s">
        <v>7</v>
      </c>
      <c r="D5" s="58">
        <v>24</v>
      </c>
      <c r="E5" s="58">
        <v>80</v>
      </c>
      <c r="F5" s="66" t="s">
        <v>8</v>
      </c>
    </row>
    <row r="6" spans="1:7" x14ac:dyDescent="0.25">
      <c r="C6" s="59" t="s">
        <v>9</v>
      </c>
      <c r="D6" s="58">
        <v>0</v>
      </c>
      <c r="E6" s="58">
        <v>6</v>
      </c>
      <c r="F6" s="59"/>
    </row>
    <row r="7" spans="1:7" ht="75" x14ac:dyDescent="0.25">
      <c r="C7" s="57" t="s">
        <v>10</v>
      </c>
      <c r="D7" s="58">
        <v>16</v>
      </c>
      <c r="E7" s="58">
        <v>16</v>
      </c>
      <c r="F7" s="57" t="s">
        <v>11</v>
      </c>
    </row>
    <row r="8" spans="1:7" x14ac:dyDescent="0.25">
      <c r="B8" s="92" t="s">
        <v>12</v>
      </c>
      <c r="C8" s="92"/>
      <c r="D8" s="92"/>
      <c r="E8" s="92"/>
      <c r="F8" s="93"/>
    </row>
    <row r="9" spans="1:7" ht="75" x14ac:dyDescent="0.25">
      <c r="C9" s="67" t="s">
        <v>13</v>
      </c>
      <c r="D9" s="68">
        <v>32</v>
      </c>
      <c r="E9" s="68">
        <v>16</v>
      </c>
      <c r="F9" s="67" t="s">
        <v>14</v>
      </c>
      <c r="G9" s="69"/>
    </row>
    <row r="10" spans="1:7" x14ac:dyDescent="0.25">
      <c r="B10" s="92" t="s">
        <v>15</v>
      </c>
      <c r="C10" s="92"/>
      <c r="D10" s="92"/>
      <c r="E10" s="92"/>
      <c r="F10" s="93"/>
    </row>
    <row r="11" spans="1:7" x14ac:dyDescent="0.25">
      <c r="C11" s="59" t="s">
        <v>16</v>
      </c>
      <c r="D11" s="58">
        <v>16</v>
      </c>
      <c r="E11" s="58">
        <v>24</v>
      </c>
      <c r="F11" s="59" t="s">
        <v>17</v>
      </c>
      <c r="G11"/>
    </row>
    <row r="12" spans="1:7" x14ac:dyDescent="0.25">
      <c r="C12" s="59" t="s">
        <v>18</v>
      </c>
      <c r="D12" s="58">
        <v>16</v>
      </c>
      <c r="E12" s="58">
        <v>16</v>
      </c>
      <c r="F12" s="59"/>
    </row>
    <row r="13" spans="1:7" x14ac:dyDescent="0.25">
      <c r="C13" s="59" t="s">
        <v>19</v>
      </c>
      <c r="D13" s="58">
        <v>12</v>
      </c>
      <c r="E13" s="58">
        <v>6</v>
      </c>
      <c r="F13" s="59"/>
    </row>
    <row r="14" spans="1:7" x14ac:dyDescent="0.25">
      <c r="C14" s="70" t="s">
        <v>20</v>
      </c>
      <c r="D14" s="68">
        <v>8</v>
      </c>
      <c r="E14" s="68">
        <v>0</v>
      </c>
      <c r="F14" s="70"/>
      <c r="G14" s="69"/>
    </row>
    <row r="15" spans="1:7" x14ac:dyDescent="0.25">
      <c r="C15" s="59" t="s">
        <v>21</v>
      </c>
      <c r="D15" s="58">
        <v>8</v>
      </c>
      <c r="E15" s="58">
        <v>0</v>
      </c>
      <c r="F15" s="59"/>
    </row>
    <row r="16" spans="1:7" ht="60" x14ac:dyDescent="0.25">
      <c r="C16" s="59" t="s">
        <v>22</v>
      </c>
      <c r="D16" s="58">
        <v>32</v>
      </c>
      <c r="E16" s="58">
        <v>24</v>
      </c>
      <c r="F16" s="59" t="s">
        <v>23</v>
      </c>
    </row>
    <row r="17" spans="1:7" x14ac:dyDescent="0.25">
      <c r="B17" s="92" t="s">
        <v>24</v>
      </c>
      <c r="C17" s="92"/>
      <c r="D17" s="92"/>
      <c r="E17" s="92"/>
      <c r="F17" s="93"/>
    </row>
    <row r="18" spans="1:7" x14ac:dyDescent="0.25">
      <c r="C18" s="57" t="s">
        <v>25</v>
      </c>
      <c r="D18" s="58">
        <v>0</v>
      </c>
      <c r="E18" s="58">
        <v>8</v>
      </c>
      <c r="F18" s="59"/>
    </row>
    <row r="19" spans="1:7" ht="120" x14ac:dyDescent="0.25">
      <c r="C19" s="57" t="s">
        <v>26</v>
      </c>
      <c r="D19" s="58">
        <v>0</v>
      </c>
      <c r="E19" s="58">
        <v>16</v>
      </c>
      <c r="F19" s="59" t="s">
        <v>27</v>
      </c>
    </row>
    <row r="20" spans="1:7" ht="30.75" customHeight="1" x14ac:dyDescent="0.25">
      <c r="C20" s="57" t="s">
        <v>28</v>
      </c>
      <c r="D20" s="58">
        <v>3</v>
      </c>
      <c r="E20" s="58">
        <v>12</v>
      </c>
      <c r="F20" s="59" t="s">
        <v>29</v>
      </c>
    </row>
    <row r="21" spans="1:7" x14ac:dyDescent="0.25">
      <c r="B21" s="90" t="s">
        <v>30</v>
      </c>
      <c r="C21" s="90"/>
      <c r="D21" s="90"/>
      <c r="E21" s="90"/>
      <c r="F21" s="91"/>
    </row>
    <row r="22" spans="1:7" ht="150" x14ac:dyDescent="0.25">
      <c r="C22" s="71" t="s">
        <v>31</v>
      </c>
      <c r="D22" s="72">
        <v>32</v>
      </c>
      <c r="E22" s="74">
        <v>4</v>
      </c>
      <c r="F22" s="57" t="s">
        <v>32</v>
      </c>
      <c r="G22"/>
    </row>
    <row r="23" spans="1:7" ht="75" x14ac:dyDescent="0.25">
      <c r="C23" s="67" t="s">
        <v>33</v>
      </c>
      <c r="D23" s="73">
        <v>60</v>
      </c>
      <c r="E23" s="75">
        <v>16</v>
      </c>
      <c r="F23" s="70" t="s">
        <v>34</v>
      </c>
      <c r="G23" s="69"/>
    </row>
    <row r="24" spans="1:7" ht="18.95" customHeight="1" x14ac:dyDescent="0.25">
      <c r="A24" s="94" t="s">
        <v>35</v>
      </c>
      <c r="B24" s="94"/>
      <c r="C24" s="94"/>
      <c r="D24" s="94"/>
      <c r="E24" s="94"/>
      <c r="F24" s="95"/>
    </row>
    <row r="25" spans="1:7" ht="30" x14ac:dyDescent="0.25">
      <c r="C25" s="57" t="s">
        <v>36</v>
      </c>
      <c r="D25" s="58">
        <v>0</v>
      </c>
      <c r="E25" s="58">
        <v>1</v>
      </c>
      <c r="F25" s="59"/>
    </row>
    <row r="26" spans="1:7" x14ac:dyDescent="0.25">
      <c r="B26" s="92" t="s">
        <v>37</v>
      </c>
      <c r="C26" s="92"/>
      <c r="D26" s="92"/>
      <c r="E26" s="92"/>
      <c r="F26" s="93"/>
    </row>
    <row r="27" spans="1:7" ht="120" x14ac:dyDescent="0.25">
      <c r="C27" s="57" t="s">
        <v>38</v>
      </c>
      <c r="D27" s="58">
        <v>12</v>
      </c>
      <c r="E27" s="58">
        <v>0</v>
      </c>
      <c r="F27" s="57" t="s">
        <v>39</v>
      </c>
    </row>
    <row r="28" spans="1:7" x14ac:dyDescent="0.25">
      <c r="B28" s="92" t="s">
        <v>40</v>
      </c>
      <c r="C28" s="92"/>
      <c r="D28" s="92"/>
      <c r="E28" s="92"/>
      <c r="F28" s="93"/>
    </row>
    <row r="29" spans="1:7" ht="75" x14ac:dyDescent="0.25">
      <c r="C29" s="57" t="s">
        <v>41</v>
      </c>
      <c r="D29" s="58">
        <v>24</v>
      </c>
      <c r="E29" s="58">
        <v>16</v>
      </c>
      <c r="F29" s="57" t="s">
        <v>42</v>
      </c>
    </row>
    <row r="30" spans="1:7" ht="30" x14ac:dyDescent="0.25">
      <c r="C30" s="57" t="s">
        <v>43</v>
      </c>
      <c r="D30" s="58">
        <v>8</v>
      </c>
      <c r="E30" s="58">
        <v>2</v>
      </c>
      <c r="F30" s="57" t="s">
        <v>44</v>
      </c>
    </row>
    <row r="31" spans="1:7" x14ac:dyDescent="0.25">
      <c r="B31" s="92" t="s">
        <v>45</v>
      </c>
      <c r="C31" s="92"/>
      <c r="D31" s="92"/>
      <c r="E31" s="92"/>
      <c r="F31" s="93"/>
    </row>
    <row r="32" spans="1:7" ht="75" x14ac:dyDescent="0.25">
      <c r="C32" s="57" t="s">
        <v>46</v>
      </c>
      <c r="D32" s="58">
        <v>10</v>
      </c>
      <c r="E32" s="58">
        <v>0</v>
      </c>
      <c r="F32" s="57" t="s">
        <v>47</v>
      </c>
    </row>
    <row r="33" spans="1:7" x14ac:dyDescent="0.25">
      <c r="B33" s="92" t="s">
        <v>48</v>
      </c>
      <c r="C33" s="92"/>
      <c r="D33" s="92"/>
      <c r="E33" s="92"/>
      <c r="F33" s="93"/>
    </row>
    <row r="34" spans="1:7" x14ac:dyDescent="0.25">
      <c r="C34" s="57" t="s">
        <v>49</v>
      </c>
      <c r="D34" s="58">
        <v>0</v>
      </c>
      <c r="E34" s="58">
        <v>1</v>
      </c>
      <c r="F34" s="57" t="s">
        <v>50</v>
      </c>
    </row>
    <row r="35" spans="1:7" x14ac:dyDescent="0.25">
      <c r="B35" s="92" t="s">
        <v>51</v>
      </c>
      <c r="C35" s="92"/>
      <c r="D35" s="92"/>
      <c r="E35" s="92"/>
      <c r="F35" s="93"/>
    </row>
    <row r="36" spans="1:7" ht="30" x14ac:dyDescent="0.25">
      <c r="C36" s="57" t="s">
        <v>52</v>
      </c>
      <c r="D36" s="58">
        <v>2</v>
      </c>
      <c r="E36" s="58">
        <v>2</v>
      </c>
      <c r="F36" s="57" t="s">
        <v>53</v>
      </c>
    </row>
    <row r="37" spans="1:7" x14ac:dyDescent="0.25">
      <c r="B37" s="92" t="s">
        <v>54</v>
      </c>
      <c r="C37" s="92"/>
      <c r="D37" s="92"/>
      <c r="E37" s="92"/>
      <c r="F37" s="93"/>
    </row>
    <row r="38" spans="1:7" ht="150" x14ac:dyDescent="0.25">
      <c r="C38" s="67" t="s">
        <v>55</v>
      </c>
      <c r="D38" s="68">
        <v>6</v>
      </c>
      <c r="E38" s="68">
        <v>12</v>
      </c>
      <c r="F38" s="67" t="s">
        <v>56</v>
      </c>
      <c r="G38" s="69"/>
    </row>
    <row r="39" spans="1:7" x14ac:dyDescent="0.25">
      <c r="B39" s="92" t="s">
        <v>57</v>
      </c>
      <c r="C39" s="92"/>
      <c r="D39" s="92"/>
      <c r="E39" s="92"/>
      <c r="F39" s="93"/>
    </row>
    <row r="40" spans="1:7" ht="48.75" customHeight="1" x14ac:dyDescent="0.25">
      <c r="C40" s="57" t="s">
        <v>58</v>
      </c>
      <c r="D40" s="58">
        <v>16</v>
      </c>
      <c r="E40" s="58">
        <v>0</v>
      </c>
      <c r="F40" s="57" t="s">
        <v>59</v>
      </c>
    </row>
    <row r="41" spans="1:7" ht="45" x14ac:dyDescent="0.25">
      <c r="C41" s="57" t="s">
        <v>60</v>
      </c>
      <c r="D41" s="58">
        <v>2</v>
      </c>
      <c r="E41" s="58">
        <v>0</v>
      </c>
      <c r="F41" s="57" t="s">
        <v>61</v>
      </c>
    </row>
    <row r="42" spans="1:7" x14ac:dyDescent="0.25">
      <c r="B42" s="92" t="s">
        <v>62</v>
      </c>
      <c r="C42" s="92"/>
      <c r="D42" s="92"/>
      <c r="E42" s="92"/>
      <c r="F42" s="93"/>
    </row>
    <row r="43" spans="1:7" x14ac:dyDescent="0.25">
      <c r="C43" s="57" t="s">
        <v>63</v>
      </c>
      <c r="D43" s="58">
        <v>8</v>
      </c>
      <c r="E43" s="58">
        <v>0</v>
      </c>
      <c r="F43" s="57"/>
    </row>
    <row r="44" spans="1:7" ht="75" x14ac:dyDescent="0.25">
      <c r="C44" s="57" t="s">
        <v>64</v>
      </c>
      <c r="D44" s="58">
        <v>40</v>
      </c>
      <c r="E44" s="58">
        <v>0</v>
      </c>
      <c r="F44" s="57" t="s">
        <v>65</v>
      </c>
    </row>
    <row r="45" spans="1:7" ht="18.95" customHeight="1" x14ac:dyDescent="0.25">
      <c r="A45" s="94" t="s">
        <v>66</v>
      </c>
      <c r="B45" s="94"/>
      <c r="C45" s="94"/>
      <c r="D45" s="94"/>
      <c r="E45" s="94"/>
      <c r="F45" s="95"/>
    </row>
    <row r="46" spans="1:7" x14ac:dyDescent="0.25">
      <c r="B46" s="92" t="s">
        <v>67</v>
      </c>
      <c r="C46" s="92"/>
      <c r="D46" s="92"/>
      <c r="E46" s="92"/>
      <c r="F46" s="93"/>
    </row>
    <row r="47" spans="1:7" ht="30" x14ac:dyDescent="0.25">
      <c r="C47" s="57" t="s">
        <v>68</v>
      </c>
      <c r="D47" s="58">
        <v>40</v>
      </c>
      <c r="E47" s="58">
        <v>20</v>
      </c>
      <c r="F47" s="57" t="s">
        <v>69</v>
      </c>
    </row>
    <row r="48" spans="1:7" x14ac:dyDescent="0.25">
      <c r="B48" s="92" t="s">
        <v>70</v>
      </c>
      <c r="C48" s="92"/>
      <c r="D48" s="92"/>
      <c r="E48" s="92"/>
      <c r="F48" s="93"/>
    </row>
    <row r="49" spans="1:6" ht="90" x14ac:dyDescent="0.25">
      <c r="C49" s="57" t="s">
        <v>71</v>
      </c>
      <c r="D49" s="58">
        <v>8</v>
      </c>
      <c r="E49" s="58">
        <v>24</v>
      </c>
      <c r="F49" s="57" t="s">
        <v>72</v>
      </c>
    </row>
    <row r="50" spans="1:6" ht="18.95" customHeight="1" x14ac:dyDescent="0.25">
      <c r="A50" s="94" t="s">
        <v>73</v>
      </c>
      <c r="B50" s="94"/>
      <c r="C50" s="94"/>
      <c r="D50" s="94"/>
      <c r="E50" s="94"/>
      <c r="F50" s="95"/>
    </row>
    <row r="51" spans="1:6" x14ac:dyDescent="0.25">
      <c r="B51" s="92" t="s">
        <v>74</v>
      </c>
      <c r="C51" s="92"/>
      <c r="D51" s="92"/>
      <c r="E51" s="92"/>
      <c r="F51" s="93"/>
    </row>
    <row r="52" spans="1:6" ht="90" x14ac:dyDescent="0.25">
      <c r="C52" s="57" t="s">
        <v>75</v>
      </c>
      <c r="D52" s="58">
        <v>80</v>
      </c>
      <c r="E52" s="58">
        <v>12</v>
      </c>
      <c r="F52" s="57" t="s">
        <v>76</v>
      </c>
    </row>
    <row r="53" spans="1:6" ht="45" x14ac:dyDescent="0.25">
      <c r="C53" s="59" t="s">
        <v>77</v>
      </c>
      <c r="D53" s="58">
        <v>40</v>
      </c>
      <c r="E53" s="58">
        <v>0</v>
      </c>
      <c r="F53" s="59" t="s">
        <v>78</v>
      </c>
    </row>
    <row r="54" spans="1:6" ht="45" x14ac:dyDescent="0.25">
      <c r="C54" s="59" t="s">
        <v>79</v>
      </c>
      <c r="D54" s="58">
        <v>32</v>
      </c>
      <c r="E54" s="58">
        <v>0</v>
      </c>
      <c r="F54" s="59" t="s">
        <v>78</v>
      </c>
    </row>
    <row r="55" spans="1:6" ht="45" x14ac:dyDescent="0.25">
      <c r="C55" s="57" t="s">
        <v>80</v>
      </c>
      <c r="D55" s="58">
        <v>8</v>
      </c>
      <c r="E55" s="58">
        <v>0</v>
      </c>
      <c r="F55" s="57"/>
    </row>
    <row r="56" spans="1:6" ht="30" x14ac:dyDescent="0.25">
      <c r="C56" s="57" t="s">
        <v>81</v>
      </c>
      <c r="D56" s="58">
        <v>8</v>
      </c>
      <c r="E56" s="58">
        <v>0</v>
      </c>
      <c r="F56" s="57"/>
    </row>
    <row r="57" spans="1:6" ht="45" x14ac:dyDescent="0.25">
      <c r="C57" s="57" t="s">
        <v>82</v>
      </c>
      <c r="D57" s="58">
        <v>8</v>
      </c>
      <c r="E57" s="58">
        <v>0</v>
      </c>
      <c r="F57" s="57"/>
    </row>
    <row r="58" spans="1:6" ht="30" x14ac:dyDescent="0.25">
      <c r="C58" s="57" t="s">
        <v>83</v>
      </c>
      <c r="D58" s="58">
        <v>8</v>
      </c>
      <c r="E58" s="58">
        <v>0</v>
      </c>
      <c r="F58" s="57"/>
    </row>
    <row r="59" spans="1:6" x14ac:dyDescent="0.25">
      <c r="B59" s="94" t="s">
        <v>84</v>
      </c>
      <c r="C59" s="94"/>
      <c r="D59" s="94"/>
      <c r="E59" s="94"/>
      <c r="F59" s="95"/>
    </row>
    <row r="60" spans="1:6" x14ac:dyDescent="0.25">
      <c r="C60" s="57" t="s">
        <v>85</v>
      </c>
      <c r="D60" s="58">
        <v>24</v>
      </c>
      <c r="E60" s="58">
        <v>6</v>
      </c>
      <c r="F60" s="57"/>
    </row>
    <row r="61" spans="1:6" ht="45" x14ac:dyDescent="0.25">
      <c r="C61" s="57" t="s">
        <v>86</v>
      </c>
      <c r="D61" s="58">
        <v>8</v>
      </c>
      <c r="E61" s="58">
        <v>0</v>
      </c>
      <c r="F61" s="57"/>
    </row>
    <row r="62" spans="1:6" ht="45" x14ac:dyDescent="0.25">
      <c r="C62" s="57" t="s">
        <v>87</v>
      </c>
      <c r="D62" s="58">
        <v>8</v>
      </c>
      <c r="E62" s="58">
        <v>0</v>
      </c>
      <c r="F62" s="57"/>
    </row>
    <row r="63" spans="1:6" x14ac:dyDescent="0.25">
      <c r="B63" s="94" t="s">
        <v>88</v>
      </c>
      <c r="C63" s="94"/>
      <c r="D63" s="94"/>
      <c r="E63" s="94"/>
      <c r="F63" s="95"/>
    </row>
    <row r="64" spans="1:6" x14ac:dyDescent="0.25">
      <c r="C64" s="57" t="s">
        <v>89</v>
      </c>
      <c r="D64" s="58">
        <v>16</v>
      </c>
      <c r="E64" s="58">
        <v>8</v>
      </c>
      <c r="F64" s="57"/>
    </row>
    <row r="65" spans="1:6" ht="30" x14ac:dyDescent="0.25">
      <c r="C65" s="57" t="s">
        <v>90</v>
      </c>
      <c r="D65" s="58">
        <v>8</v>
      </c>
      <c r="E65" s="58">
        <v>0</v>
      </c>
      <c r="F65" s="57"/>
    </row>
    <row r="66" spans="1:6" ht="30" x14ac:dyDescent="0.25">
      <c r="C66" s="57" t="s">
        <v>91</v>
      </c>
      <c r="D66" s="58">
        <v>8</v>
      </c>
      <c r="E66" s="58">
        <v>0</v>
      </c>
      <c r="F66" s="57"/>
    </row>
    <row r="67" spans="1:6" x14ac:dyDescent="0.25">
      <c r="B67" s="94" t="s">
        <v>92</v>
      </c>
      <c r="C67" s="94"/>
      <c r="D67" s="94"/>
      <c r="E67" s="94"/>
      <c r="F67" s="95"/>
    </row>
    <row r="68" spans="1:6" x14ac:dyDescent="0.25">
      <c r="C68" s="57" t="s">
        <v>93</v>
      </c>
      <c r="D68" s="58">
        <v>6</v>
      </c>
      <c r="E68" s="58">
        <v>16</v>
      </c>
      <c r="F68" s="57"/>
    </row>
    <row r="69" spans="1:6" x14ac:dyDescent="0.25">
      <c r="C69" s="57" t="s">
        <v>94</v>
      </c>
      <c r="D69" s="58">
        <v>48</v>
      </c>
      <c r="E69" s="58">
        <v>12</v>
      </c>
      <c r="F69" s="57"/>
    </row>
    <row r="70" spans="1:6" ht="30" x14ac:dyDescent="0.25">
      <c r="C70" s="57" t="s">
        <v>95</v>
      </c>
      <c r="D70" s="58">
        <v>8</v>
      </c>
      <c r="E70" s="58">
        <v>0</v>
      </c>
      <c r="F70" s="57"/>
    </row>
    <row r="71" spans="1:6" x14ac:dyDescent="0.25">
      <c r="B71" s="94" t="s">
        <v>96</v>
      </c>
      <c r="C71" s="94"/>
      <c r="D71" s="94"/>
      <c r="E71" s="94"/>
      <c r="F71" s="95"/>
    </row>
    <row r="72" spans="1:6" ht="30" x14ac:dyDescent="0.25">
      <c r="C72" s="57" t="s">
        <v>97</v>
      </c>
      <c r="D72" s="58">
        <v>8</v>
      </c>
      <c r="E72" s="58">
        <v>0</v>
      </c>
      <c r="F72" s="57"/>
    </row>
    <row r="73" spans="1:6" x14ac:dyDescent="0.25">
      <c r="C73" s="57" t="s">
        <v>98</v>
      </c>
      <c r="D73" s="58">
        <v>16</v>
      </c>
      <c r="E73" s="58">
        <v>12</v>
      </c>
      <c r="F73" s="57"/>
    </row>
    <row r="74" spans="1:6" x14ac:dyDescent="0.25">
      <c r="B74" s="94" t="s">
        <v>99</v>
      </c>
      <c r="C74" s="94"/>
      <c r="D74" s="94"/>
      <c r="E74" s="94"/>
      <c r="F74" s="95"/>
    </row>
    <row r="75" spans="1:6" x14ac:dyDescent="0.25">
      <c r="C75" s="59" t="s">
        <v>100</v>
      </c>
      <c r="D75" s="58">
        <v>32</v>
      </c>
      <c r="E75" s="58">
        <v>8</v>
      </c>
      <c r="F75" s="59" t="s">
        <v>101</v>
      </c>
    </row>
    <row r="76" spans="1:6" x14ac:dyDescent="0.25">
      <c r="C76" s="59" t="s">
        <v>102</v>
      </c>
      <c r="D76" s="58">
        <v>40</v>
      </c>
      <c r="E76" s="58">
        <v>12</v>
      </c>
      <c r="F76" s="59" t="s">
        <v>101</v>
      </c>
    </row>
    <row r="77" spans="1:6" x14ac:dyDescent="0.25">
      <c r="C77" s="59" t="s">
        <v>103</v>
      </c>
      <c r="D77" s="58">
        <v>32</v>
      </c>
      <c r="E77" s="58">
        <v>8</v>
      </c>
      <c r="F77" s="59" t="s">
        <v>101</v>
      </c>
    </row>
    <row r="78" spans="1:6" ht="18.95" customHeight="1" x14ac:dyDescent="0.25">
      <c r="A78" s="94" t="s">
        <v>104</v>
      </c>
      <c r="B78" s="94"/>
      <c r="C78" s="94"/>
      <c r="D78" s="94"/>
      <c r="E78" s="94"/>
      <c r="F78" s="95"/>
    </row>
    <row r="79" spans="1:6" x14ac:dyDescent="0.25">
      <c r="B79" s="94" t="s">
        <v>105</v>
      </c>
      <c r="C79" s="94"/>
      <c r="D79" s="94"/>
      <c r="E79" s="94"/>
      <c r="F79" s="95"/>
    </row>
    <row r="80" spans="1:6" ht="45" x14ac:dyDescent="0.25">
      <c r="C80" s="57" t="s">
        <v>106</v>
      </c>
      <c r="D80" s="58">
        <v>26</v>
      </c>
      <c r="E80" s="58">
        <v>16</v>
      </c>
      <c r="F80" s="57" t="s">
        <v>107</v>
      </c>
    </row>
    <row r="81" spans="1:7" x14ac:dyDescent="0.25">
      <c r="C81" s="57" t="s">
        <v>108</v>
      </c>
      <c r="D81" s="58">
        <v>8</v>
      </c>
      <c r="E81" s="58">
        <v>8</v>
      </c>
      <c r="F81" s="57"/>
    </row>
    <row r="82" spans="1:7" x14ac:dyDescent="0.25">
      <c r="C82" s="57" t="s">
        <v>109</v>
      </c>
      <c r="D82" s="58">
        <v>40</v>
      </c>
      <c r="E82" s="58">
        <v>8</v>
      </c>
      <c r="F82" s="57"/>
    </row>
    <row r="83" spans="1:7" x14ac:dyDescent="0.25">
      <c r="C83" s="57" t="s">
        <v>110</v>
      </c>
      <c r="D83" s="58">
        <v>8</v>
      </c>
      <c r="E83" s="58">
        <v>8</v>
      </c>
      <c r="F83" s="57"/>
    </row>
    <row r="84" spans="1:7" ht="18.95" customHeight="1" x14ac:dyDescent="0.25">
      <c r="A84" s="94" t="s">
        <v>111</v>
      </c>
      <c r="B84" s="94"/>
      <c r="C84" s="94"/>
      <c r="D84" s="94"/>
      <c r="E84" s="94"/>
      <c r="F84" s="95"/>
    </row>
    <row r="85" spans="1:7" x14ac:dyDescent="0.25">
      <c r="B85" s="92" t="s">
        <v>112</v>
      </c>
      <c r="C85" s="92"/>
      <c r="D85" s="92"/>
      <c r="E85" s="92"/>
      <c r="F85" s="93"/>
    </row>
    <row r="86" spans="1:7" ht="33" customHeight="1" x14ac:dyDescent="0.25">
      <c r="B86" s="40"/>
      <c r="C86" s="99" t="s">
        <v>113</v>
      </c>
      <c r="D86" s="99"/>
      <c r="E86" s="99"/>
      <c r="F86" s="100"/>
    </row>
    <row r="87" spans="1:7" s="86" customFormat="1" ht="75" x14ac:dyDescent="0.25">
      <c r="C87" s="87" t="s">
        <v>114</v>
      </c>
      <c r="D87" s="88">
        <v>32</v>
      </c>
      <c r="E87" s="88">
        <v>8</v>
      </c>
      <c r="F87" s="87" t="s">
        <v>115</v>
      </c>
      <c r="G87" s="89"/>
    </row>
    <row r="88" spans="1:7" ht="30" x14ac:dyDescent="0.25">
      <c r="C88" s="57" t="s">
        <v>116</v>
      </c>
      <c r="D88" s="58">
        <v>5</v>
      </c>
      <c r="E88" s="58">
        <v>4</v>
      </c>
      <c r="F88" s="57" t="s">
        <v>117</v>
      </c>
      <c r="G88" s="98"/>
    </row>
    <row r="89" spans="1:7" ht="30" x14ac:dyDescent="0.25">
      <c r="C89" s="57" t="s">
        <v>118</v>
      </c>
      <c r="D89" s="58">
        <v>5</v>
      </c>
      <c r="E89" s="58">
        <v>4</v>
      </c>
      <c r="F89" s="57" t="s">
        <v>117</v>
      </c>
      <c r="G89" s="98"/>
    </row>
    <row r="90" spans="1:7" ht="30" x14ac:dyDescent="0.25">
      <c r="C90" s="57" t="s">
        <v>119</v>
      </c>
      <c r="D90" s="58">
        <v>5</v>
      </c>
      <c r="E90" s="58">
        <v>4</v>
      </c>
      <c r="F90" s="57" t="s">
        <v>117</v>
      </c>
      <c r="G90" s="98"/>
    </row>
    <row r="91" spans="1:7" s="76" customFormat="1" x14ac:dyDescent="0.25">
      <c r="C91" s="67" t="s">
        <v>120</v>
      </c>
      <c r="D91" s="68">
        <v>80</v>
      </c>
      <c r="E91" s="68">
        <v>80</v>
      </c>
      <c r="F91" s="67"/>
      <c r="G91" s="69"/>
    </row>
    <row r="92" spans="1:7" x14ac:dyDescent="0.25">
      <c r="C92" s="57" t="s">
        <v>121</v>
      </c>
      <c r="D92" s="58">
        <v>12</v>
      </c>
      <c r="E92" s="58">
        <v>8</v>
      </c>
      <c r="F92" s="57"/>
    </row>
    <row r="93" spans="1:7" x14ac:dyDescent="0.25">
      <c r="C93" s="57" t="s">
        <v>122</v>
      </c>
      <c r="D93" s="58">
        <v>16</v>
      </c>
      <c r="E93" s="58">
        <v>16</v>
      </c>
      <c r="F93" s="57"/>
    </row>
    <row r="94" spans="1:7" x14ac:dyDescent="0.25">
      <c r="C94" s="57" t="s">
        <v>123</v>
      </c>
      <c r="D94" s="58">
        <v>6</v>
      </c>
      <c r="E94" s="58">
        <v>4</v>
      </c>
      <c r="F94" s="57"/>
    </row>
    <row r="95" spans="1:7" x14ac:dyDescent="0.25">
      <c r="C95" s="57" t="s">
        <v>124</v>
      </c>
      <c r="D95" s="58">
        <v>16</v>
      </c>
      <c r="E95" s="58">
        <v>4</v>
      </c>
      <c r="F95" s="57"/>
    </row>
    <row r="96" spans="1:7" x14ac:dyDescent="0.25">
      <c r="C96" s="57" t="s">
        <v>125</v>
      </c>
      <c r="D96" s="58">
        <v>40</v>
      </c>
      <c r="E96" s="58">
        <v>20</v>
      </c>
      <c r="F96" s="57"/>
    </row>
    <row r="97" spans="1:7" ht="45" x14ac:dyDescent="0.25">
      <c r="C97" s="57" t="s">
        <v>126</v>
      </c>
      <c r="D97" s="58">
        <v>24</v>
      </c>
      <c r="E97" s="58">
        <v>24</v>
      </c>
      <c r="F97" s="57" t="s">
        <v>127</v>
      </c>
    </row>
    <row r="98" spans="1:7" ht="37.5" customHeight="1" x14ac:dyDescent="0.25">
      <c r="C98" s="57" t="s">
        <v>128</v>
      </c>
      <c r="D98" s="58">
        <v>20</v>
      </c>
      <c r="E98" s="58">
        <v>8</v>
      </c>
      <c r="F98" s="57" t="s">
        <v>129</v>
      </c>
    </row>
    <row r="99" spans="1:7" ht="135" x14ac:dyDescent="0.25">
      <c r="C99" s="59" t="s">
        <v>130</v>
      </c>
      <c r="D99" s="58">
        <v>80</v>
      </c>
      <c r="E99" s="58">
        <v>40</v>
      </c>
      <c r="F99" s="54" t="s">
        <v>131</v>
      </c>
    </row>
    <row r="100" spans="1:7" x14ac:dyDescent="0.25">
      <c r="B100" s="92" t="s">
        <v>132</v>
      </c>
      <c r="C100" s="92"/>
      <c r="D100" s="92"/>
      <c r="E100" s="92"/>
      <c r="F100" s="93"/>
    </row>
    <row r="101" spans="1:7" ht="30" x14ac:dyDescent="0.25">
      <c r="C101" s="57" t="s">
        <v>133</v>
      </c>
      <c r="D101" s="58">
        <v>32</v>
      </c>
      <c r="E101" s="58">
        <v>8</v>
      </c>
      <c r="F101" s="57" t="s">
        <v>134</v>
      </c>
    </row>
    <row r="102" spans="1:7" ht="60" x14ac:dyDescent="0.25">
      <c r="C102" s="57" t="s">
        <v>135</v>
      </c>
      <c r="D102" s="58">
        <v>10</v>
      </c>
      <c r="E102" s="58">
        <v>12</v>
      </c>
      <c r="F102" s="57" t="s">
        <v>136</v>
      </c>
    </row>
    <row r="103" spans="1:7" x14ac:dyDescent="0.25">
      <c r="C103" s="57" t="s">
        <v>137</v>
      </c>
      <c r="D103" s="64">
        <v>1</v>
      </c>
      <c r="E103" s="58">
        <v>1</v>
      </c>
      <c r="F103" s="57"/>
    </row>
    <row r="104" spans="1:7" ht="30" x14ac:dyDescent="0.25">
      <c r="C104" s="57" t="s">
        <v>138</v>
      </c>
      <c r="D104" s="58">
        <v>1</v>
      </c>
      <c r="E104" s="58">
        <v>1</v>
      </c>
    </row>
    <row r="105" spans="1:7" ht="30" x14ac:dyDescent="0.25">
      <c r="C105" s="57" t="s">
        <v>139</v>
      </c>
      <c r="D105" s="64">
        <v>1</v>
      </c>
      <c r="E105" s="58">
        <v>1</v>
      </c>
      <c r="F105" s="57" t="s">
        <v>140</v>
      </c>
    </row>
    <row r="106" spans="1:7" ht="210" x14ac:dyDescent="0.25">
      <c r="C106" s="57" t="s">
        <v>141</v>
      </c>
      <c r="D106" s="58">
        <v>16</v>
      </c>
      <c r="E106" s="58">
        <v>32</v>
      </c>
      <c r="F106" s="57" t="s">
        <v>142</v>
      </c>
    </row>
    <row r="107" spans="1:7" x14ac:dyDescent="0.25">
      <c r="C107" s="57" t="s">
        <v>143</v>
      </c>
      <c r="D107" s="58">
        <v>16</v>
      </c>
      <c r="E107" s="58">
        <v>0</v>
      </c>
      <c r="F107" s="57"/>
    </row>
    <row r="108" spans="1:7" x14ac:dyDescent="0.25">
      <c r="C108" s="57" t="s">
        <v>144</v>
      </c>
      <c r="D108" s="58">
        <v>32</v>
      </c>
      <c r="E108" s="58">
        <v>32</v>
      </c>
      <c r="F108" s="57"/>
    </row>
    <row r="109" spans="1:7" s="76" customFormat="1" ht="150" x14ac:dyDescent="0.25">
      <c r="C109" s="67" t="s">
        <v>145</v>
      </c>
      <c r="D109" s="68">
        <v>32</v>
      </c>
      <c r="E109" s="68">
        <v>24</v>
      </c>
      <c r="F109" s="67" t="s">
        <v>146</v>
      </c>
      <c r="G109" s="69"/>
    </row>
    <row r="110" spans="1:7" x14ac:dyDescent="0.25">
      <c r="B110" s="92" t="s">
        <v>147</v>
      </c>
      <c r="C110" s="92"/>
      <c r="D110" s="92"/>
      <c r="E110" s="92"/>
      <c r="F110" s="93"/>
    </row>
    <row r="111" spans="1:7" ht="48" customHeight="1" x14ac:dyDescent="0.25">
      <c r="C111" s="57" t="s">
        <v>148</v>
      </c>
      <c r="D111" s="58">
        <v>4</v>
      </c>
      <c r="E111" s="58">
        <v>24</v>
      </c>
      <c r="F111" s="57" t="s">
        <v>149</v>
      </c>
    </row>
    <row r="112" spans="1:7" ht="18.95" customHeight="1" x14ac:dyDescent="0.25">
      <c r="A112" s="94" t="s">
        <v>150</v>
      </c>
      <c r="B112" s="94"/>
      <c r="C112" s="94"/>
      <c r="D112" s="94"/>
      <c r="E112" s="94"/>
      <c r="F112" s="95"/>
    </row>
    <row r="113" spans="1:6" x14ac:dyDescent="0.25">
      <c r="C113" s="57" t="s">
        <v>151</v>
      </c>
      <c r="D113" s="58">
        <v>1</v>
      </c>
      <c r="E113" s="58">
        <v>0</v>
      </c>
      <c r="F113" s="57"/>
    </row>
    <row r="114" spans="1:6" x14ac:dyDescent="0.25">
      <c r="C114" s="57" t="s">
        <v>152</v>
      </c>
      <c r="D114" s="58">
        <v>16</v>
      </c>
      <c r="E114" s="58">
        <v>20</v>
      </c>
      <c r="F114" s="57"/>
    </row>
    <row r="115" spans="1:6" ht="60" x14ac:dyDescent="0.25">
      <c r="C115" s="57" t="s">
        <v>153</v>
      </c>
      <c r="D115" s="58">
        <v>2</v>
      </c>
      <c r="E115" s="58">
        <v>0</v>
      </c>
      <c r="F115" s="57" t="s">
        <v>154</v>
      </c>
    </row>
    <row r="116" spans="1:6" ht="18.95" customHeight="1" x14ac:dyDescent="0.25">
      <c r="A116" s="94" t="s">
        <v>155</v>
      </c>
      <c r="B116" s="94"/>
      <c r="C116" s="94"/>
      <c r="D116" s="94"/>
      <c r="E116" s="94"/>
      <c r="F116" s="95"/>
    </row>
    <row r="117" spans="1:6" ht="30" x14ac:dyDescent="0.25">
      <c r="C117" s="57" t="s">
        <v>156</v>
      </c>
      <c r="D117" s="58">
        <v>6</v>
      </c>
      <c r="E117" s="58">
        <v>12</v>
      </c>
      <c r="F117" s="57" t="s">
        <v>157</v>
      </c>
    </row>
    <row r="118" spans="1:6" ht="18.95" customHeight="1" x14ac:dyDescent="0.3">
      <c r="A118" s="96" t="s">
        <v>158</v>
      </c>
      <c r="B118" s="96"/>
      <c r="C118" s="96"/>
      <c r="D118" s="96"/>
      <c r="E118" s="96"/>
      <c r="F118" s="97"/>
    </row>
    <row r="119" spans="1:6" x14ac:dyDescent="0.25">
      <c r="B119" s="94" t="s">
        <v>159</v>
      </c>
      <c r="C119" s="94"/>
      <c r="D119" s="94"/>
      <c r="E119" s="94"/>
      <c r="F119" s="95"/>
    </row>
    <row r="120" spans="1:6" x14ac:dyDescent="0.25">
      <c r="C120" s="59" t="s">
        <v>160</v>
      </c>
      <c r="D120" s="58">
        <v>24</v>
      </c>
      <c r="E120" s="58">
        <v>0</v>
      </c>
      <c r="F120" s="59"/>
    </row>
    <row r="121" spans="1:6" ht="60" x14ac:dyDescent="0.25">
      <c r="C121" s="57" t="s">
        <v>161</v>
      </c>
      <c r="D121" s="58">
        <v>80</v>
      </c>
      <c r="E121" s="58">
        <v>40</v>
      </c>
      <c r="F121" s="57" t="s">
        <v>162</v>
      </c>
    </row>
    <row r="122" spans="1:6" x14ac:dyDescent="0.25">
      <c r="C122" s="57" t="s">
        <v>163</v>
      </c>
      <c r="D122" s="58">
        <v>40</v>
      </c>
      <c r="E122" s="58">
        <v>16</v>
      </c>
      <c r="F122" s="57" t="s">
        <v>164</v>
      </c>
    </row>
    <row r="123" spans="1:6" x14ac:dyDescent="0.25">
      <c r="C123" s="57" t="s">
        <v>165</v>
      </c>
      <c r="D123" s="58">
        <v>16</v>
      </c>
      <c r="E123" s="58">
        <v>12</v>
      </c>
      <c r="F123" s="57" t="s">
        <v>166</v>
      </c>
    </row>
    <row r="124" spans="1:6" x14ac:dyDescent="0.25">
      <c r="B124" s="94" t="s">
        <v>167</v>
      </c>
      <c r="C124" s="94"/>
      <c r="D124" s="94"/>
      <c r="E124" s="94"/>
      <c r="F124" s="95"/>
    </row>
    <row r="125" spans="1:6" x14ac:dyDescent="0.25">
      <c r="C125" s="57" t="s">
        <v>168</v>
      </c>
      <c r="D125" s="58">
        <v>8</v>
      </c>
      <c r="E125" s="58">
        <v>8</v>
      </c>
      <c r="F125" s="57"/>
    </row>
    <row r="126" spans="1:6" x14ac:dyDescent="0.25">
      <c r="C126" s="59" t="s">
        <v>169</v>
      </c>
      <c r="D126" s="58">
        <v>8</v>
      </c>
      <c r="E126" s="58">
        <v>12</v>
      </c>
      <c r="F126" s="59"/>
    </row>
    <row r="127" spans="1:6" x14ac:dyDescent="0.25">
      <c r="C127" s="59" t="s">
        <v>170</v>
      </c>
      <c r="D127" s="58">
        <v>16</v>
      </c>
      <c r="E127" s="58">
        <v>12</v>
      </c>
      <c r="F127" s="59"/>
    </row>
    <row r="128" spans="1:6" ht="30" x14ac:dyDescent="0.25">
      <c r="C128" s="57" t="s">
        <v>171</v>
      </c>
      <c r="D128" s="58">
        <v>8</v>
      </c>
      <c r="E128" s="58">
        <v>0</v>
      </c>
      <c r="F128" s="57"/>
    </row>
    <row r="129" spans="1:6" ht="30" x14ac:dyDescent="0.25">
      <c r="C129" s="57" t="s">
        <v>172</v>
      </c>
      <c r="D129" s="58">
        <v>8</v>
      </c>
      <c r="E129" s="58">
        <v>0</v>
      </c>
      <c r="F129" s="57"/>
    </row>
    <row r="130" spans="1:6" ht="30" x14ac:dyDescent="0.25">
      <c r="C130" s="57" t="s">
        <v>173</v>
      </c>
      <c r="D130" s="58">
        <v>8</v>
      </c>
      <c r="E130" s="58">
        <v>0</v>
      </c>
      <c r="F130" s="57"/>
    </row>
    <row r="131" spans="1:6" ht="30" x14ac:dyDescent="0.25">
      <c r="C131" s="57" t="s">
        <v>174</v>
      </c>
      <c r="D131" s="58">
        <v>2</v>
      </c>
      <c r="E131" s="58">
        <v>6</v>
      </c>
      <c r="F131" s="57"/>
    </row>
    <row r="132" spans="1:6" x14ac:dyDescent="0.25">
      <c r="B132" s="94" t="s">
        <v>175</v>
      </c>
      <c r="C132" s="94"/>
      <c r="D132" s="94"/>
      <c r="E132" s="94"/>
      <c r="F132" s="95"/>
    </row>
    <row r="133" spans="1:6" ht="30" customHeight="1" x14ac:dyDescent="0.25">
      <c r="C133" s="57" t="s">
        <v>176</v>
      </c>
      <c r="D133" s="58">
        <v>4</v>
      </c>
      <c r="E133" s="58">
        <v>10</v>
      </c>
      <c r="F133" s="57"/>
    </row>
    <row r="134" spans="1:6" x14ac:dyDescent="0.25">
      <c r="C134" s="57" t="s">
        <v>177</v>
      </c>
      <c r="D134" s="58">
        <v>12</v>
      </c>
      <c r="E134" s="58">
        <v>12</v>
      </c>
      <c r="F134" s="57"/>
    </row>
    <row r="135" spans="1:6" ht="30" x14ac:dyDescent="0.25">
      <c r="C135" s="57" t="s">
        <v>178</v>
      </c>
      <c r="D135" s="58">
        <v>8</v>
      </c>
      <c r="E135" s="58">
        <v>0</v>
      </c>
      <c r="F135" s="57"/>
    </row>
    <row r="136" spans="1:6" ht="30" customHeight="1" x14ac:dyDescent="0.25">
      <c r="C136" s="59" t="s">
        <v>179</v>
      </c>
      <c r="D136" s="58">
        <v>8</v>
      </c>
      <c r="E136" s="58">
        <v>0</v>
      </c>
      <c r="F136" s="59"/>
    </row>
    <row r="137" spans="1:6" x14ac:dyDescent="0.25">
      <c r="C137" s="57" t="s">
        <v>180</v>
      </c>
      <c r="D137" s="58">
        <v>8</v>
      </c>
      <c r="E137" s="58">
        <v>12</v>
      </c>
      <c r="F137" s="57"/>
    </row>
    <row r="138" spans="1:6" ht="30" x14ac:dyDescent="0.25">
      <c r="C138" s="57" t="s">
        <v>181</v>
      </c>
      <c r="D138" s="58">
        <v>2</v>
      </c>
      <c r="E138" s="58">
        <v>6</v>
      </c>
      <c r="F138" s="57"/>
    </row>
    <row r="139" spans="1:6" ht="18.95" customHeight="1" x14ac:dyDescent="0.25">
      <c r="A139" s="94" t="s">
        <v>182</v>
      </c>
      <c r="B139" s="94"/>
      <c r="C139" s="94"/>
      <c r="D139" s="94"/>
      <c r="E139" s="94"/>
      <c r="F139" s="95"/>
    </row>
    <row r="140" spans="1:6" ht="30" x14ac:dyDescent="0.25">
      <c r="C140" s="57" t="s">
        <v>183</v>
      </c>
      <c r="D140" s="58">
        <v>4</v>
      </c>
      <c r="E140" s="58">
        <v>6</v>
      </c>
      <c r="F140" s="57"/>
    </row>
    <row r="141" spans="1:6" ht="30" x14ac:dyDescent="0.25">
      <c r="C141" s="57" t="s">
        <v>184</v>
      </c>
      <c r="D141" s="58">
        <v>8</v>
      </c>
      <c r="E141" s="58">
        <v>0</v>
      </c>
      <c r="F141" s="57" t="s">
        <v>185</v>
      </c>
    </row>
    <row r="142" spans="1:6" x14ac:dyDescent="0.25">
      <c r="C142" s="60"/>
      <c r="F142" s="63"/>
    </row>
    <row r="143" spans="1:6" x14ac:dyDescent="0.25">
      <c r="C143" s="60"/>
      <c r="F143" s="63"/>
    </row>
    <row r="144" spans="1:6" x14ac:dyDescent="0.25">
      <c r="B144" s="92"/>
      <c r="C144" s="92"/>
      <c r="D144" s="92"/>
      <c r="E144" s="92"/>
      <c r="F144" s="93"/>
    </row>
    <row r="145" spans="2:6" x14ac:dyDescent="0.25">
      <c r="B145" s="40"/>
      <c r="C145" s="40"/>
      <c r="D145" s="40"/>
      <c r="E145" s="40"/>
      <c r="F145" s="62"/>
    </row>
    <row r="146" spans="2:6" x14ac:dyDescent="0.25">
      <c r="B146" s="40"/>
      <c r="C146" s="40"/>
      <c r="D146" s="40"/>
      <c r="E146" s="40"/>
      <c r="F146" s="62"/>
    </row>
    <row r="147" spans="2:6" x14ac:dyDescent="0.25">
      <c r="B147" s="40"/>
      <c r="C147" s="61"/>
      <c r="D147" s="40"/>
      <c r="E147" s="40"/>
      <c r="F147" s="62"/>
    </row>
    <row r="148" spans="2:6" x14ac:dyDescent="0.25">
      <c r="B148" s="40"/>
      <c r="C148" s="40"/>
      <c r="D148" s="40"/>
      <c r="E148" s="40"/>
      <c r="F148" s="62"/>
    </row>
    <row r="149" spans="2:6" x14ac:dyDescent="0.25">
      <c r="B149" s="40"/>
      <c r="C149" s="40"/>
      <c r="D149" s="40"/>
      <c r="E149" s="40"/>
      <c r="F149" s="62"/>
    </row>
    <row r="150" spans="2:6" x14ac:dyDescent="0.25">
      <c r="B150" s="40"/>
      <c r="C150" s="40"/>
      <c r="D150" s="40"/>
      <c r="E150" s="40"/>
      <c r="F150" s="62"/>
    </row>
    <row r="151" spans="2:6" x14ac:dyDescent="0.25">
      <c r="B151" s="40"/>
      <c r="C151" s="40"/>
      <c r="D151" s="40"/>
      <c r="E151" s="40"/>
      <c r="F151" s="62"/>
    </row>
    <row r="152" spans="2:6" x14ac:dyDescent="0.25">
      <c r="B152" s="40"/>
      <c r="C152" s="40"/>
      <c r="D152" s="40"/>
      <c r="E152" s="40"/>
      <c r="F152" s="62"/>
    </row>
    <row r="153" spans="2:6" x14ac:dyDescent="0.25">
      <c r="B153" s="40"/>
      <c r="C153" s="40"/>
      <c r="D153" s="40"/>
      <c r="E153" s="40"/>
      <c r="F153" s="62"/>
    </row>
    <row r="154" spans="2:6" x14ac:dyDescent="0.25">
      <c r="B154" s="40"/>
      <c r="C154" s="40"/>
      <c r="D154" s="40"/>
      <c r="E154" s="40"/>
      <c r="F154" s="62"/>
    </row>
    <row r="155" spans="2:6" x14ac:dyDescent="0.25">
      <c r="B155" s="40"/>
      <c r="C155" s="40"/>
      <c r="D155" s="40"/>
      <c r="E155" s="40"/>
      <c r="F155" s="62"/>
    </row>
    <row r="156" spans="2:6" x14ac:dyDescent="0.25">
      <c r="B156" s="40"/>
      <c r="C156" s="40"/>
      <c r="D156" s="40"/>
      <c r="E156" s="40"/>
      <c r="F156" s="62"/>
    </row>
    <row r="157" spans="2:6" x14ac:dyDescent="0.25">
      <c r="B157" s="40"/>
      <c r="C157" s="40"/>
      <c r="D157" s="40"/>
      <c r="E157" s="40"/>
      <c r="F157" s="62"/>
    </row>
    <row r="158" spans="2:6" x14ac:dyDescent="0.25">
      <c r="B158" s="40"/>
      <c r="C158" s="40"/>
      <c r="D158" s="40"/>
      <c r="E158" s="40"/>
      <c r="F158" s="62"/>
    </row>
    <row r="159" spans="2:6" x14ac:dyDescent="0.25">
      <c r="B159" s="40"/>
      <c r="C159" s="40"/>
      <c r="D159" s="40"/>
      <c r="E159" s="40"/>
      <c r="F159" s="62"/>
    </row>
    <row r="160" spans="2:6" x14ac:dyDescent="0.25">
      <c r="B160" s="40"/>
      <c r="C160" s="40"/>
      <c r="D160" s="40"/>
      <c r="E160" s="40"/>
      <c r="F160" s="62"/>
    </row>
    <row r="161" spans="2:6" x14ac:dyDescent="0.25">
      <c r="B161" s="40"/>
      <c r="C161" s="40"/>
      <c r="D161" s="40"/>
      <c r="E161" s="40"/>
      <c r="F161" s="62"/>
    </row>
    <row r="162" spans="2:6" x14ac:dyDescent="0.25">
      <c r="B162" s="40"/>
      <c r="C162" s="40"/>
      <c r="D162" s="40"/>
      <c r="E162" s="40"/>
      <c r="F162" s="62"/>
    </row>
    <row r="163" spans="2:6" x14ac:dyDescent="0.25">
      <c r="B163" s="40"/>
      <c r="C163" s="40"/>
      <c r="D163" s="40"/>
      <c r="E163" s="40"/>
      <c r="F163" s="62"/>
    </row>
    <row r="164" spans="2:6" x14ac:dyDescent="0.25">
      <c r="B164" s="40"/>
      <c r="C164" s="40"/>
      <c r="D164" s="40"/>
      <c r="E164" s="40"/>
      <c r="F164" s="62"/>
    </row>
    <row r="165" spans="2:6" x14ac:dyDescent="0.25">
      <c r="B165" s="40"/>
      <c r="C165" s="40"/>
      <c r="D165" s="40"/>
      <c r="E165" s="40"/>
      <c r="F165" s="62"/>
    </row>
    <row r="166" spans="2:6" x14ac:dyDescent="0.25">
      <c r="B166" s="40"/>
      <c r="C166" s="40"/>
      <c r="D166" s="40"/>
      <c r="E166" s="40"/>
      <c r="F166" s="62"/>
    </row>
    <row r="167" spans="2:6" x14ac:dyDescent="0.25">
      <c r="B167" s="40"/>
      <c r="C167" s="40"/>
      <c r="D167" s="40"/>
      <c r="E167" s="40"/>
      <c r="F167" s="62"/>
    </row>
    <row r="168" spans="2:6" x14ac:dyDescent="0.25">
      <c r="B168" s="40"/>
      <c r="C168" s="40"/>
      <c r="D168" s="40"/>
      <c r="E168" s="40"/>
      <c r="F168" s="62"/>
    </row>
    <row r="169" spans="2:6" x14ac:dyDescent="0.25">
      <c r="B169" s="40"/>
      <c r="C169" s="40"/>
      <c r="D169" s="40"/>
      <c r="E169" s="40"/>
      <c r="F169" s="62"/>
    </row>
    <row r="170" spans="2:6" x14ac:dyDescent="0.25">
      <c r="B170" s="40"/>
      <c r="C170" s="40"/>
      <c r="D170" s="40"/>
      <c r="E170" s="40"/>
      <c r="F170" s="62"/>
    </row>
    <row r="177" spans="3:3" x14ac:dyDescent="0.25">
      <c r="C177" s="61"/>
    </row>
    <row r="178" spans="3:3" ht="15" customHeight="1" x14ac:dyDescent="0.25">
      <c r="C178" s="61"/>
    </row>
  </sheetData>
  <mergeCells count="38">
    <mergeCell ref="G88:G90"/>
    <mergeCell ref="A78:F78"/>
    <mergeCell ref="B79:F79"/>
    <mergeCell ref="A84:F84"/>
    <mergeCell ref="C86:F86"/>
    <mergeCell ref="B85:F85"/>
    <mergeCell ref="B8:F8"/>
    <mergeCell ref="B10:F10"/>
    <mergeCell ref="B17:F17"/>
    <mergeCell ref="B144:F144"/>
    <mergeCell ref="A116:F116"/>
    <mergeCell ref="B28:F28"/>
    <mergeCell ref="B31:F31"/>
    <mergeCell ref="B33:F33"/>
    <mergeCell ref="B35:F35"/>
    <mergeCell ref="B37:F37"/>
    <mergeCell ref="B39:F39"/>
    <mergeCell ref="B42:F42"/>
    <mergeCell ref="A45:F45"/>
    <mergeCell ref="B46:F46"/>
    <mergeCell ref="A112:F112"/>
    <mergeCell ref="B48:F48"/>
    <mergeCell ref="A139:F139"/>
    <mergeCell ref="A118:F118"/>
    <mergeCell ref="B119:F119"/>
    <mergeCell ref="B124:F124"/>
    <mergeCell ref="B132:F132"/>
    <mergeCell ref="B100:F100"/>
    <mergeCell ref="B110:F110"/>
    <mergeCell ref="B71:F71"/>
    <mergeCell ref="B74:F74"/>
    <mergeCell ref="A24:F24"/>
    <mergeCell ref="B26:F26"/>
    <mergeCell ref="B63:F63"/>
    <mergeCell ref="B67:F67"/>
    <mergeCell ref="A50:F50"/>
    <mergeCell ref="B51:F51"/>
    <mergeCell ref="B59:F59"/>
  </mergeCells>
  <conditionalFormatting sqref="D1:D3 D121:D123 D78:E78 D7:D10 D128:E131 D17:E20 D22:E23 D87:E118 D25:E58 D80:E85 D72:E73 D68:E70 D64:E66 D60:E62 D125 D133:E1048576">
    <cfRule type="containsBlanks" dxfId="30" priority="33">
      <formula>LEN(TRIM(D1))=0</formula>
    </cfRule>
  </conditionalFormatting>
  <conditionalFormatting sqref="E1:E3 E121:E123 E7:E10 E125">
    <cfRule type="containsBlanks" dxfId="29" priority="32">
      <formula>LEN(TRIM(E1))=0</formula>
    </cfRule>
  </conditionalFormatting>
  <conditionalFormatting sqref="D120">
    <cfRule type="containsBlanks" dxfId="28" priority="31">
      <formula>LEN(TRIM(D120))=0</formula>
    </cfRule>
  </conditionalFormatting>
  <conditionalFormatting sqref="E120">
    <cfRule type="containsBlanks" dxfId="27" priority="30">
      <formula>LEN(TRIM(E120))=0</formula>
    </cfRule>
  </conditionalFormatting>
  <conditionalFormatting sqref="D126">
    <cfRule type="containsBlanks" dxfId="26" priority="29">
      <formula>LEN(TRIM(D126))=0</formula>
    </cfRule>
  </conditionalFormatting>
  <conditionalFormatting sqref="E126">
    <cfRule type="containsBlanks" dxfId="25" priority="28">
      <formula>LEN(TRIM(E126))=0</formula>
    </cfRule>
  </conditionalFormatting>
  <conditionalFormatting sqref="D127:E127">
    <cfRule type="containsBlanks" dxfId="24" priority="27">
      <formula>LEN(TRIM(D127))=0</formula>
    </cfRule>
  </conditionalFormatting>
  <conditionalFormatting sqref="D136:E136">
    <cfRule type="containsBlanks" dxfId="23" priority="34">
      <formula>LEN(TRIM(D136))=0</formula>
    </cfRule>
  </conditionalFormatting>
  <conditionalFormatting sqref="D4">
    <cfRule type="containsBlanks" dxfId="22" priority="26">
      <formula>LEN(TRIM(D4))=0</formula>
    </cfRule>
  </conditionalFormatting>
  <conditionalFormatting sqref="E4">
    <cfRule type="containsBlanks" dxfId="21" priority="25">
      <formula>LEN(TRIM(E4))=0</formula>
    </cfRule>
  </conditionalFormatting>
  <conditionalFormatting sqref="D5">
    <cfRule type="containsBlanks" dxfId="20" priority="24">
      <formula>LEN(TRIM(D5))=0</formula>
    </cfRule>
  </conditionalFormatting>
  <conditionalFormatting sqref="E5">
    <cfRule type="containsBlanks" dxfId="19" priority="23">
      <formula>LEN(TRIM(E5))=0</formula>
    </cfRule>
  </conditionalFormatting>
  <conditionalFormatting sqref="D6">
    <cfRule type="containsBlanks" dxfId="18" priority="22">
      <formula>LEN(TRIM(D6))=0</formula>
    </cfRule>
  </conditionalFormatting>
  <conditionalFormatting sqref="E6">
    <cfRule type="containsBlanks" dxfId="17" priority="21">
      <formula>LEN(TRIM(E6))=0</formula>
    </cfRule>
  </conditionalFormatting>
  <conditionalFormatting sqref="D75">
    <cfRule type="containsBlanks" dxfId="16" priority="20">
      <formula>LEN(TRIM(D75))=0</formula>
    </cfRule>
  </conditionalFormatting>
  <conditionalFormatting sqref="E75">
    <cfRule type="containsBlanks" dxfId="15" priority="19">
      <formula>LEN(TRIM(E75))=0</formula>
    </cfRule>
  </conditionalFormatting>
  <conditionalFormatting sqref="D76">
    <cfRule type="containsBlanks" dxfId="14" priority="18">
      <formula>LEN(TRIM(D76))=0</formula>
    </cfRule>
  </conditionalFormatting>
  <conditionalFormatting sqref="E76">
    <cfRule type="containsBlanks" dxfId="13" priority="17">
      <formula>LEN(TRIM(E76))=0</formula>
    </cfRule>
  </conditionalFormatting>
  <conditionalFormatting sqref="D77">
    <cfRule type="containsBlanks" dxfId="12" priority="16">
      <formula>LEN(TRIM(D77))=0</formula>
    </cfRule>
  </conditionalFormatting>
  <conditionalFormatting sqref="E77">
    <cfRule type="containsBlanks" dxfId="11" priority="15">
      <formula>LEN(TRIM(E77))=0</formula>
    </cfRule>
  </conditionalFormatting>
  <conditionalFormatting sqref="D12">
    <cfRule type="containsBlanks" dxfId="10" priority="14">
      <formula>LEN(TRIM(D12))=0</formula>
    </cfRule>
  </conditionalFormatting>
  <conditionalFormatting sqref="E12">
    <cfRule type="containsBlanks" dxfId="9" priority="13">
      <formula>LEN(TRIM(E12))=0</formula>
    </cfRule>
  </conditionalFormatting>
  <conditionalFormatting sqref="D14:D15">
    <cfRule type="containsBlanks" dxfId="8" priority="12">
      <formula>LEN(TRIM(D14))=0</formula>
    </cfRule>
  </conditionalFormatting>
  <conditionalFormatting sqref="E14:E15">
    <cfRule type="containsBlanks" dxfId="7" priority="11">
      <formula>LEN(TRIM(E14))=0</formula>
    </cfRule>
  </conditionalFormatting>
  <conditionalFormatting sqref="D13">
    <cfRule type="containsBlanks" dxfId="6" priority="8">
      <formula>LEN(TRIM(D13))=0</formula>
    </cfRule>
  </conditionalFormatting>
  <conditionalFormatting sqref="E13">
    <cfRule type="containsBlanks" dxfId="5" priority="7">
      <formula>LEN(TRIM(E13))=0</formula>
    </cfRule>
  </conditionalFormatting>
  <conditionalFormatting sqref="D11">
    <cfRule type="containsBlanks" dxfId="4" priority="6">
      <formula>LEN(TRIM(D11))=0</formula>
    </cfRule>
  </conditionalFormatting>
  <conditionalFormatting sqref="E11">
    <cfRule type="containsBlanks" dxfId="3" priority="5">
      <formula>LEN(TRIM(E11))=0</formula>
    </cfRule>
  </conditionalFormatting>
  <conditionalFormatting sqref="D16">
    <cfRule type="containsBlanks" dxfId="2" priority="4">
      <formula>LEN(TRIM(D16))=0</formula>
    </cfRule>
  </conditionalFormatting>
  <conditionalFormatting sqref="E16">
    <cfRule type="containsBlanks" dxfId="1" priority="3">
      <formula>LEN(TRIM(E16))=0</formula>
    </cfRule>
  </conditionalFormatting>
  <conditionalFormatting sqref="D21:E21">
    <cfRule type="containsBlanks" dxfId="0" priority="1">
      <formula>LEN(TRIM(D21))=0</formula>
    </cfRule>
  </conditionalFormatting>
  <pageMargins left="0.7" right="0.7" top="0.75" bottom="0.75" header="0.3" footer="0.3"/>
  <pageSetup paperSize="9" scale="32" fitToWidth="0" fitToHeight="0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09"/>
  <sheetViews>
    <sheetView topLeftCell="A146" workbookViewId="0">
      <selection activeCell="A162" sqref="A162"/>
    </sheetView>
  </sheetViews>
  <sheetFormatPr defaultColWidth="17.28515625" defaultRowHeight="15" customHeight="1" outlineLevelCol="1" x14ac:dyDescent="0.25"/>
  <cols>
    <col min="1" max="1" width="56.85546875" style="54" customWidth="1"/>
    <col min="2" max="2" width="1.42578125" customWidth="1"/>
    <col min="3" max="3" width="18.28515625" customWidth="1"/>
    <col min="4" max="4" width="20.42578125" customWidth="1"/>
    <col min="5" max="8" width="17.42578125" customWidth="1"/>
    <col min="9" max="9" width="14.140625" customWidth="1" collapsed="1"/>
    <col min="10" max="10" width="18" hidden="1" customWidth="1" outlineLevel="1"/>
    <col min="11" max="11" width="20.42578125" hidden="1" customWidth="1" outlineLevel="1"/>
    <col min="12" max="15" width="17.42578125" hidden="1" customWidth="1" outlineLevel="1"/>
    <col min="16" max="16" width="13.85546875" customWidth="1" collapsed="1"/>
    <col min="17" max="17" width="16.42578125" hidden="1" customWidth="1" outlineLevel="1"/>
    <col min="18" max="18" width="19.85546875" hidden="1" customWidth="1" outlineLevel="1"/>
    <col min="19" max="21" width="11" hidden="1" customWidth="1" outlineLevel="1"/>
    <col min="22" max="22" width="17.140625" hidden="1" customWidth="1" outlineLevel="1"/>
    <col min="23" max="23" width="13.7109375" bestFit="1" customWidth="1"/>
    <col min="24" max="24" width="10.85546875" customWidth="1"/>
    <col min="25" max="29" width="11.42578125" customWidth="1"/>
    <col min="30" max="30" width="45" customWidth="1"/>
    <col min="31" max="31" width="8.7109375" customWidth="1"/>
    <col min="32" max="32" width="20.140625" customWidth="1"/>
    <col min="33" max="33" width="8.7109375" customWidth="1"/>
    <col min="34" max="34" width="6.85546875" customWidth="1"/>
    <col min="35" max="35" width="8.42578125" customWidth="1"/>
    <col min="36" max="51" width="8.7109375" customWidth="1"/>
  </cols>
  <sheetData>
    <row r="1" spans="1:34" ht="30" customHeight="1" x14ac:dyDescent="0.35">
      <c r="A1" s="101" t="s">
        <v>186</v>
      </c>
      <c r="B1" s="102"/>
      <c r="C1" s="102"/>
      <c r="D1" s="102"/>
      <c r="E1" s="102"/>
      <c r="F1" s="102"/>
      <c r="G1" s="102"/>
      <c r="H1" s="102"/>
      <c r="I1" s="102"/>
      <c r="J1" s="10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2"/>
      <c r="AG1" s="27"/>
      <c r="AH1" s="27"/>
    </row>
    <row r="2" spans="1:34" ht="18" customHeight="1" x14ac:dyDescent="0.3">
      <c r="A2" s="43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1"/>
      <c r="Y2" s="1"/>
      <c r="Z2" s="1"/>
      <c r="AA2" s="1"/>
      <c r="AB2" s="1"/>
      <c r="AC2" s="1"/>
      <c r="AD2" s="1"/>
      <c r="AF2" s="2"/>
      <c r="AG2" s="27"/>
      <c r="AH2" s="27"/>
    </row>
    <row r="3" spans="1:34" x14ac:dyDescent="0.25">
      <c r="A3" s="44" t="s">
        <v>187</v>
      </c>
      <c r="B3" s="3"/>
      <c r="C3" s="3">
        <f t="shared" ref="C3:W3" si="0">SUM(C9:C1039)</f>
        <v>3047</v>
      </c>
      <c r="D3" s="3">
        <f t="shared" si="0"/>
        <v>1205</v>
      </c>
      <c r="E3" s="3">
        <f t="shared" si="0"/>
        <v>1373</v>
      </c>
      <c r="F3" s="3">
        <f t="shared" ref="F3:G3" si="1">SUM(F9:F1039)</f>
        <v>151.5</v>
      </c>
      <c r="G3" s="3">
        <f t="shared" si="1"/>
        <v>307.5</v>
      </c>
      <c r="H3" s="3">
        <f t="shared" si="0"/>
        <v>912.5</v>
      </c>
      <c r="I3" s="4">
        <f t="shared" si="0"/>
        <v>6996.5</v>
      </c>
      <c r="J3" s="3">
        <f t="shared" si="0"/>
        <v>3964</v>
      </c>
      <c r="K3" s="3">
        <f t="shared" si="0"/>
        <v>1161</v>
      </c>
      <c r="L3" s="3">
        <f t="shared" si="0"/>
        <v>1792</v>
      </c>
      <c r="M3" s="3">
        <f t="shared" ref="M3:N3" si="2">SUM(M9:M1039)</f>
        <v>198</v>
      </c>
      <c r="N3" s="3">
        <f t="shared" si="2"/>
        <v>395</v>
      </c>
      <c r="O3" s="3">
        <f t="shared" si="0"/>
        <v>1127</v>
      </c>
      <c r="P3" s="5">
        <f t="shared" si="0"/>
        <v>8637</v>
      </c>
      <c r="Q3" s="3">
        <f t="shared" si="0"/>
        <v>4266</v>
      </c>
      <c r="R3" s="3">
        <f t="shared" si="0"/>
        <v>1337</v>
      </c>
      <c r="S3" s="3">
        <f t="shared" si="0"/>
        <v>1979</v>
      </c>
      <c r="T3" s="3">
        <f t="shared" ref="T3:U3" si="3">SUM(T9:T1039)</f>
        <v>252</v>
      </c>
      <c r="U3" s="3">
        <f t="shared" si="3"/>
        <v>478</v>
      </c>
      <c r="V3" s="3">
        <f t="shared" si="0"/>
        <v>1316</v>
      </c>
      <c r="W3" s="6">
        <f t="shared" si="0"/>
        <v>9628</v>
      </c>
      <c r="X3" s="7"/>
      <c r="Y3" s="8"/>
      <c r="Z3" s="8"/>
      <c r="AA3" s="8"/>
      <c r="AB3" s="8"/>
      <c r="AC3" s="8"/>
      <c r="AD3" s="8"/>
    </row>
    <row r="4" spans="1:34" x14ac:dyDescent="0.25">
      <c r="A4" s="45" t="s">
        <v>188</v>
      </c>
      <c r="B4" s="9"/>
      <c r="C4" s="9">
        <f t="shared" ref="C4:W4" si="4">C3*$AD$8</f>
        <v>8531600</v>
      </c>
      <c r="D4" s="9">
        <f t="shared" si="4"/>
        <v>3374000</v>
      </c>
      <c r="E4" s="9">
        <f t="shared" si="4"/>
        <v>3844400</v>
      </c>
      <c r="F4" s="9">
        <f t="shared" ref="F4:G4" si="5">F3*$AD$8</f>
        <v>424200</v>
      </c>
      <c r="G4" s="9">
        <f t="shared" si="5"/>
        <v>861000</v>
      </c>
      <c r="H4" s="9">
        <f t="shared" si="4"/>
        <v>2555000</v>
      </c>
      <c r="I4" s="10">
        <f t="shared" si="4"/>
        <v>19590200</v>
      </c>
      <c r="J4" s="9">
        <f t="shared" si="4"/>
        <v>11099200</v>
      </c>
      <c r="K4" s="9">
        <f t="shared" si="4"/>
        <v>3250800</v>
      </c>
      <c r="L4" s="9">
        <f t="shared" si="4"/>
        <v>5017600</v>
      </c>
      <c r="M4" s="9">
        <f t="shared" ref="M4:N4" si="6">M3*$AD$8</f>
        <v>554400</v>
      </c>
      <c r="N4" s="9">
        <f t="shared" si="6"/>
        <v>1106000</v>
      </c>
      <c r="O4" s="9">
        <f t="shared" si="4"/>
        <v>3155600</v>
      </c>
      <c r="P4" s="11">
        <f t="shared" si="4"/>
        <v>24183600</v>
      </c>
      <c r="Q4" s="9">
        <f t="shared" si="4"/>
        <v>11944800</v>
      </c>
      <c r="R4" s="9">
        <f t="shared" si="4"/>
        <v>3743600</v>
      </c>
      <c r="S4" s="9">
        <f t="shared" si="4"/>
        <v>5541200</v>
      </c>
      <c r="T4" s="9">
        <f t="shared" ref="T4:U4" si="7">T3*$AD$8</f>
        <v>705600</v>
      </c>
      <c r="U4" s="9">
        <f t="shared" si="7"/>
        <v>1338400</v>
      </c>
      <c r="V4" s="9">
        <f t="shared" si="4"/>
        <v>3684800</v>
      </c>
      <c r="W4" s="12">
        <f t="shared" si="4"/>
        <v>26958400</v>
      </c>
      <c r="X4" s="7"/>
      <c r="Y4" s="7"/>
      <c r="Z4" s="7"/>
      <c r="AA4" s="7"/>
      <c r="AB4" s="7"/>
      <c r="AC4" s="7"/>
      <c r="AD4" s="7"/>
    </row>
    <row r="5" spans="1:34" x14ac:dyDescent="0.25">
      <c r="A5" s="46" t="s">
        <v>189</v>
      </c>
      <c r="B5" s="13"/>
      <c r="C5" s="13">
        <f t="shared" ref="C5:W5" si="8">C4*1.2</f>
        <v>10237920</v>
      </c>
      <c r="D5" s="13">
        <f t="shared" si="8"/>
        <v>4048800</v>
      </c>
      <c r="E5" s="13">
        <f t="shared" si="8"/>
        <v>4613280</v>
      </c>
      <c r="F5" s="13">
        <f t="shared" ref="F5:G5" si="9">F4*1.2</f>
        <v>509040</v>
      </c>
      <c r="G5" s="13">
        <f t="shared" si="9"/>
        <v>1033200</v>
      </c>
      <c r="H5" s="13">
        <f t="shared" si="8"/>
        <v>3066000</v>
      </c>
      <c r="I5" s="14">
        <f t="shared" si="8"/>
        <v>23508240</v>
      </c>
      <c r="J5" s="13">
        <f t="shared" si="8"/>
        <v>13319040</v>
      </c>
      <c r="K5" s="13">
        <f t="shared" si="8"/>
        <v>3900960</v>
      </c>
      <c r="L5" s="13">
        <f t="shared" si="8"/>
        <v>6021120</v>
      </c>
      <c r="M5" s="13">
        <f t="shared" ref="M5:N5" si="10">M4*1.2</f>
        <v>665280</v>
      </c>
      <c r="N5" s="13">
        <f t="shared" si="10"/>
        <v>1327200</v>
      </c>
      <c r="O5" s="13">
        <f t="shared" si="8"/>
        <v>3786720</v>
      </c>
      <c r="P5" s="15">
        <f t="shared" si="8"/>
        <v>29020320</v>
      </c>
      <c r="Q5" s="13">
        <f t="shared" si="8"/>
        <v>14333760</v>
      </c>
      <c r="R5" s="13">
        <f t="shared" si="8"/>
        <v>4492320</v>
      </c>
      <c r="S5" s="13">
        <f t="shared" si="8"/>
        <v>6649440</v>
      </c>
      <c r="T5" s="13">
        <f t="shared" ref="T5:U5" si="11">T4*1.2</f>
        <v>846720</v>
      </c>
      <c r="U5" s="13">
        <f t="shared" si="11"/>
        <v>1606080</v>
      </c>
      <c r="V5" s="13">
        <f t="shared" si="8"/>
        <v>4421760</v>
      </c>
      <c r="W5" s="16">
        <f t="shared" si="8"/>
        <v>32350080</v>
      </c>
    </row>
    <row r="6" spans="1:34" ht="18" customHeight="1" x14ac:dyDescent="0.3">
      <c r="A6" s="43"/>
      <c r="B6" s="42"/>
      <c r="C6" s="103" t="s">
        <v>190</v>
      </c>
      <c r="D6" s="102"/>
      <c r="E6" s="102"/>
      <c r="F6" s="102"/>
      <c r="G6" s="102"/>
      <c r="H6" s="102"/>
      <c r="I6" s="102"/>
      <c r="J6" s="103" t="s">
        <v>191</v>
      </c>
      <c r="K6" s="102"/>
      <c r="L6" s="102"/>
      <c r="M6" s="102"/>
      <c r="N6" s="102"/>
      <c r="O6" s="102"/>
      <c r="P6" s="102"/>
      <c r="Q6" s="103" t="s">
        <v>192</v>
      </c>
      <c r="R6" s="102"/>
      <c r="S6" s="102"/>
      <c r="T6" s="102"/>
      <c r="U6" s="102"/>
      <c r="V6" s="102"/>
      <c r="W6" s="102"/>
      <c r="X6" s="1"/>
      <c r="Y6" s="1"/>
      <c r="Z6" s="1"/>
      <c r="AA6" s="1"/>
      <c r="AB6" s="1"/>
      <c r="AC6" s="1"/>
      <c r="AD6" s="1"/>
      <c r="AF6" s="2"/>
      <c r="AG6" s="27"/>
      <c r="AH6" s="27"/>
    </row>
    <row r="7" spans="1:34" ht="18" customHeight="1" x14ac:dyDescent="0.3">
      <c r="A7" s="47" t="s">
        <v>193</v>
      </c>
      <c r="B7" s="17"/>
      <c r="C7" s="18" t="s">
        <v>194</v>
      </c>
      <c r="D7" s="19" t="s">
        <v>195</v>
      </c>
      <c r="E7" s="19" t="s">
        <v>196</v>
      </c>
      <c r="F7" s="19" t="s">
        <v>197</v>
      </c>
      <c r="G7" s="19" t="s">
        <v>198</v>
      </c>
      <c r="H7" s="19" t="s">
        <v>199</v>
      </c>
      <c r="I7" s="20" t="s">
        <v>200</v>
      </c>
      <c r="J7" s="21" t="s">
        <v>194</v>
      </c>
      <c r="K7" s="19" t="s">
        <v>195</v>
      </c>
      <c r="L7" s="19" t="s">
        <v>196</v>
      </c>
      <c r="M7" s="19" t="s">
        <v>197</v>
      </c>
      <c r="N7" s="19" t="s">
        <v>198</v>
      </c>
      <c r="O7" s="19" t="s">
        <v>199</v>
      </c>
      <c r="P7" s="20" t="s">
        <v>200</v>
      </c>
      <c r="Q7" s="21" t="s">
        <v>194</v>
      </c>
      <c r="R7" s="19" t="s">
        <v>195</v>
      </c>
      <c r="S7" s="19" t="s">
        <v>196</v>
      </c>
      <c r="T7" s="19" t="s">
        <v>197</v>
      </c>
      <c r="U7" s="19" t="s">
        <v>198</v>
      </c>
      <c r="V7" s="19" t="s">
        <v>199</v>
      </c>
      <c r="W7" s="22" t="s">
        <v>200</v>
      </c>
      <c r="X7" s="1" t="s">
        <v>201</v>
      </c>
      <c r="Y7" s="1" t="s">
        <v>202</v>
      </c>
      <c r="Z7" s="1" t="s">
        <v>203</v>
      </c>
      <c r="AA7" s="1" t="s">
        <v>197</v>
      </c>
      <c r="AB7" s="1" t="s">
        <v>198</v>
      </c>
      <c r="AC7" s="1" t="s">
        <v>204</v>
      </c>
      <c r="AD7" s="1" t="s">
        <v>205</v>
      </c>
      <c r="AF7" s="2"/>
      <c r="AG7" s="27"/>
      <c r="AH7" s="27"/>
    </row>
    <row r="8" spans="1:34" x14ac:dyDescent="0.25">
      <c r="A8" s="48"/>
      <c r="B8" s="31"/>
      <c r="C8" s="32"/>
      <c r="D8" s="24"/>
      <c r="E8" s="24"/>
      <c r="F8" s="24"/>
      <c r="G8" s="24"/>
      <c r="H8" s="24"/>
      <c r="I8" s="23"/>
      <c r="J8" s="25"/>
      <c r="K8" s="24"/>
      <c r="L8" s="24"/>
      <c r="M8" s="24"/>
      <c r="N8" s="24"/>
      <c r="O8" s="24"/>
      <c r="P8" s="28"/>
      <c r="Q8" s="25"/>
      <c r="R8" s="24"/>
      <c r="S8" s="24"/>
      <c r="T8" s="24"/>
      <c r="U8" s="24"/>
      <c r="V8" s="24"/>
      <c r="W8" s="26"/>
      <c r="X8">
        <v>0.3</v>
      </c>
      <c r="Y8" s="27">
        <v>0.3</v>
      </c>
      <c r="Z8" s="27">
        <v>0.3</v>
      </c>
      <c r="AA8" s="27">
        <v>0.05</v>
      </c>
      <c r="AB8" s="27">
        <v>0.1</v>
      </c>
      <c r="AC8" s="27">
        <v>0.15</v>
      </c>
      <c r="AD8" s="27">
        <v>2800</v>
      </c>
      <c r="AF8" s="27"/>
      <c r="AG8" s="29"/>
      <c r="AH8" s="27"/>
    </row>
    <row r="9" spans="1:34" ht="18.75" x14ac:dyDescent="0.25">
      <c r="A9" s="78" t="s">
        <v>196</v>
      </c>
      <c r="B9" s="31"/>
      <c r="C9" s="32"/>
      <c r="D9" s="24"/>
      <c r="E9" s="24"/>
      <c r="F9" s="24"/>
      <c r="G9" s="24"/>
      <c r="H9" s="24"/>
      <c r="I9" s="23"/>
      <c r="J9" s="25"/>
      <c r="K9" s="24"/>
      <c r="L9" s="24"/>
      <c r="M9" s="24"/>
      <c r="N9" s="24"/>
      <c r="O9" s="24"/>
      <c r="P9" s="28"/>
      <c r="Q9" s="25"/>
      <c r="R9" s="24"/>
      <c r="S9" s="24"/>
      <c r="T9" s="24"/>
      <c r="U9" s="24"/>
      <c r="V9" s="24"/>
      <c r="W9" s="26"/>
      <c r="AF9" s="27"/>
      <c r="AG9" s="29"/>
      <c r="AH9" s="27"/>
    </row>
    <row r="10" spans="1:34" ht="30" x14ac:dyDescent="0.25">
      <c r="A10" s="48" t="s">
        <v>206</v>
      </c>
      <c r="B10" s="31"/>
      <c r="C10" s="32">
        <v>0</v>
      </c>
      <c r="D10" s="24">
        <v>0</v>
      </c>
      <c r="E10" s="24">
        <v>200</v>
      </c>
      <c r="F10" s="24">
        <v>0</v>
      </c>
      <c r="G10" s="24">
        <f>ROUND(C10*$AB$8*2,0)/2</f>
        <v>0</v>
      </c>
      <c r="H10" s="24">
        <f t="shared" ref="H10:H11" si="12">ROUND((C10+D10+E10+F10+G10)*$AC$8*2,0)/2</f>
        <v>30</v>
      </c>
      <c r="I10" s="23">
        <f t="shared" ref="I10:I11" si="13">SUM(C10:H10)</f>
        <v>230</v>
      </c>
      <c r="J10" s="25">
        <f t="shared" ref="J10" si="14">ROUND(C10*(1+$X$8),0)</f>
        <v>0</v>
      </c>
      <c r="K10" s="24">
        <v>0</v>
      </c>
      <c r="L10" s="24">
        <f>ROUND(E10*(1+$X$8)*2,0)/2</f>
        <v>260</v>
      </c>
      <c r="M10" s="24"/>
      <c r="N10" s="24"/>
      <c r="O10" s="24">
        <f t="shared" ref="O10:O11" si="15">ROUND((J10+K10+L10+M10+N10)*$AC$8*2,0)/2</f>
        <v>39</v>
      </c>
      <c r="P10" s="28">
        <f t="shared" ref="P10:P11" si="16">SUM(J10:O10)</f>
        <v>299</v>
      </c>
      <c r="Q10" s="25">
        <f>CEILING(J10,5)</f>
        <v>0</v>
      </c>
      <c r="R10" s="24">
        <f>CEILING(K10,5)</f>
        <v>0</v>
      </c>
      <c r="S10" s="24">
        <f>IF(L10&gt;5,CEILING(L10,5),CEILING(L10,1))</f>
        <v>260</v>
      </c>
      <c r="T10" s="24"/>
      <c r="U10" s="24"/>
      <c r="V10" s="24">
        <f>IF(O10&gt;5,CEILING(O10,5),CEILING(O10,1))</f>
        <v>40</v>
      </c>
      <c r="W10" s="26">
        <f t="shared" ref="W10" si="17">SUM(Q10:V10)</f>
        <v>300</v>
      </c>
      <c r="Y10" s="27"/>
      <c r="Z10" s="27"/>
      <c r="AA10" s="27"/>
      <c r="AB10" s="27"/>
      <c r="AC10" s="27"/>
      <c r="AD10" s="27"/>
      <c r="AE10" s="27"/>
      <c r="AF10" s="27"/>
      <c r="AG10" s="29"/>
      <c r="AH10" s="27"/>
    </row>
    <row r="11" spans="1:34" ht="18.75" x14ac:dyDescent="0.3">
      <c r="A11" s="48" t="s">
        <v>207</v>
      </c>
      <c r="B11" s="31"/>
      <c r="C11" s="32">
        <v>80</v>
      </c>
      <c r="D11" s="24">
        <v>0</v>
      </c>
      <c r="E11" s="24">
        <v>0</v>
      </c>
      <c r="F11" s="24">
        <v>0</v>
      </c>
      <c r="G11" s="24">
        <f t="shared" ref="G11" si="18">ROUND(C11*$AB$8*2,0)/2</f>
        <v>8</v>
      </c>
      <c r="H11" s="24">
        <f t="shared" si="12"/>
        <v>13</v>
      </c>
      <c r="I11" s="23">
        <f t="shared" si="13"/>
        <v>101</v>
      </c>
      <c r="J11" s="25">
        <f>ROUND(C11*(1+$X$8)*2,0)/2</f>
        <v>104</v>
      </c>
      <c r="K11" s="24">
        <v>0</v>
      </c>
      <c r="L11" s="24">
        <f>ROUND(E11*(1+$X$8)*2,0)/2</f>
        <v>0</v>
      </c>
      <c r="M11" s="24"/>
      <c r="N11" s="24"/>
      <c r="O11" s="24">
        <f t="shared" si="15"/>
        <v>15.5</v>
      </c>
      <c r="P11" s="28">
        <f t="shared" si="16"/>
        <v>119.5</v>
      </c>
      <c r="Q11" s="25">
        <f>IF(J11&gt;5,CEILING(J11,5),CEILING(J11,1))</f>
        <v>105</v>
      </c>
      <c r="R11" s="24">
        <f>IF(K11&gt;5,CEILING(K11,5),CEILING(K11,1))</f>
        <v>0</v>
      </c>
      <c r="S11" s="24">
        <f t="shared" ref="S11" si="19">IF(L11&gt;5,CEILING(L11,5),CEILING(L11,1))</f>
        <v>0</v>
      </c>
      <c r="T11" s="24">
        <f t="shared" ref="T11" si="20">IF(M11&gt;5,CEILING(M11,5),CEILING(M11,1))</f>
        <v>0</v>
      </c>
      <c r="U11" s="24">
        <f t="shared" ref="U11" si="21">IF(N11&gt;5,CEILING(N11,5),CEILING(N11,1))</f>
        <v>0</v>
      </c>
      <c r="V11" s="24">
        <f t="shared" ref="V11" si="22">IF(O11&gt;5,CEILING(O11,5),CEILING(O11,1))</f>
        <v>20</v>
      </c>
      <c r="W11" s="26">
        <f t="shared" ref="W11" si="23">SUM(Q11:V11)</f>
        <v>125</v>
      </c>
      <c r="AF11" s="2"/>
      <c r="AG11" s="27"/>
    </row>
    <row r="12" spans="1:34" ht="30" x14ac:dyDescent="0.3">
      <c r="A12" s="48" t="s">
        <v>208</v>
      </c>
      <c r="B12" s="31"/>
      <c r="C12" s="32"/>
      <c r="D12" s="24"/>
      <c r="E12" s="24"/>
      <c r="F12" s="24"/>
      <c r="G12" s="24"/>
      <c r="H12" s="24"/>
      <c r="I12" s="23"/>
      <c r="J12" s="25"/>
      <c r="K12" s="24"/>
      <c r="L12" s="24"/>
      <c r="M12" s="24"/>
      <c r="N12" s="24"/>
      <c r="O12" s="24"/>
      <c r="P12" s="28"/>
      <c r="Q12" s="25"/>
      <c r="R12" s="24"/>
      <c r="S12" s="24"/>
      <c r="T12" s="24"/>
      <c r="U12" s="24"/>
      <c r="V12" s="24"/>
      <c r="W12" s="26"/>
      <c r="AF12" s="2"/>
      <c r="AG12" s="27"/>
    </row>
    <row r="13" spans="1:34" x14ac:dyDescent="0.25">
      <c r="A13" s="48"/>
      <c r="B13" s="31"/>
      <c r="C13" s="32"/>
      <c r="D13" s="24"/>
      <c r="E13" s="24"/>
      <c r="F13" s="24"/>
      <c r="G13" s="24"/>
      <c r="H13" s="24"/>
      <c r="I13" s="23"/>
      <c r="J13" s="25"/>
      <c r="K13" s="24"/>
      <c r="L13" s="24"/>
      <c r="M13" s="24"/>
      <c r="N13" s="24"/>
      <c r="O13" s="24"/>
      <c r="P13" s="28"/>
      <c r="Q13" s="25"/>
      <c r="R13" s="24"/>
      <c r="S13" s="24"/>
      <c r="T13" s="24"/>
      <c r="U13" s="24"/>
      <c r="V13" s="24"/>
      <c r="W13" s="26"/>
      <c r="AF13" s="27"/>
      <c r="AG13" s="27"/>
    </row>
    <row r="14" spans="1:34" ht="18.75" x14ac:dyDescent="0.25">
      <c r="A14" s="78" t="s">
        <v>209</v>
      </c>
      <c r="B14" s="31"/>
      <c r="C14" s="32"/>
      <c r="D14" s="24"/>
      <c r="E14" s="24"/>
      <c r="F14" s="24"/>
      <c r="G14" s="24"/>
      <c r="H14" s="24"/>
      <c r="I14" s="23"/>
      <c r="J14" s="25"/>
      <c r="K14" s="24"/>
      <c r="L14" s="24"/>
      <c r="M14" s="24"/>
      <c r="N14" s="24"/>
      <c r="O14" s="24"/>
      <c r="P14" s="28"/>
      <c r="Q14" s="25"/>
      <c r="R14" s="24"/>
      <c r="S14" s="24"/>
      <c r="T14" s="24"/>
      <c r="U14" s="24"/>
      <c r="V14" s="24"/>
      <c r="W14" s="26"/>
      <c r="AF14" s="27"/>
      <c r="AG14" s="27"/>
    </row>
    <row r="15" spans="1:34" x14ac:dyDescent="0.25">
      <c r="A15" s="49"/>
      <c r="B15" s="31"/>
      <c r="C15" s="32"/>
      <c r="D15" s="24"/>
      <c r="E15" s="24"/>
      <c r="F15" s="24"/>
      <c r="G15" s="24"/>
      <c r="H15" s="24"/>
      <c r="I15" s="23"/>
      <c r="J15" s="25"/>
      <c r="K15" s="24"/>
      <c r="L15" s="24"/>
      <c r="M15" s="24"/>
      <c r="N15" s="24"/>
      <c r="O15" s="24"/>
      <c r="P15" s="28"/>
      <c r="Q15" s="25"/>
      <c r="R15" s="24"/>
      <c r="S15" s="24"/>
      <c r="T15" s="24"/>
      <c r="U15" s="24"/>
      <c r="V15" s="24"/>
      <c r="W15" s="26"/>
      <c r="AF15" s="27"/>
      <c r="AG15" s="27"/>
    </row>
    <row r="16" spans="1:34" ht="15.75" x14ac:dyDescent="0.25">
      <c r="A16" s="81" t="str">
        <f>'Скоуп Работ'!A2</f>
        <v>Общие требования</v>
      </c>
      <c r="B16" s="31"/>
      <c r="C16" s="32"/>
      <c r="D16" s="24"/>
      <c r="E16" s="24"/>
      <c r="F16" s="24"/>
      <c r="G16" s="24"/>
      <c r="H16" s="24"/>
      <c r="I16" s="23"/>
      <c r="J16" s="25"/>
      <c r="K16" s="24"/>
      <c r="L16" s="24"/>
      <c r="M16" s="24"/>
      <c r="N16" s="24"/>
      <c r="O16" s="24"/>
      <c r="P16" s="28"/>
      <c r="Q16" s="25"/>
      <c r="R16" s="24"/>
      <c r="S16" s="24"/>
      <c r="T16" s="24"/>
      <c r="U16" s="24"/>
      <c r="V16" s="24"/>
      <c r="W16" s="26"/>
      <c r="AF16" s="27"/>
      <c r="AG16" s="27"/>
    </row>
    <row r="17" spans="1:33" x14ac:dyDescent="0.25">
      <c r="A17" s="49" t="str">
        <f>'Скоуп Работ'!B3</f>
        <v>Визуальные изменения</v>
      </c>
      <c r="B17" s="31"/>
      <c r="C17" s="32"/>
      <c r="D17" s="24"/>
      <c r="E17" s="24"/>
      <c r="F17" s="24"/>
      <c r="G17" s="24"/>
      <c r="H17" s="24"/>
      <c r="I17" s="23"/>
      <c r="J17" s="25"/>
      <c r="K17" s="24"/>
      <c r="L17" s="24"/>
      <c r="M17" s="24"/>
      <c r="N17" s="24"/>
      <c r="O17" s="24"/>
      <c r="P17" s="28"/>
      <c r="Q17" s="25"/>
      <c r="R17" s="24"/>
      <c r="S17" s="24"/>
      <c r="T17" s="24"/>
      <c r="U17" s="24"/>
      <c r="V17" s="24"/>
      <c r="W17" s="26"/>
      <c r="AF17" s="27"/>
      <c r="AG17" s="27"/>
    </row>
    <row r="18" spans="1:33" ht="45" x14ac:dyDescent="0.25">
      <c r="A18" s="48" t="str">
        <f>'Скоуп Работ'!C4</f>
        <v>В шапке разделов "Мои ЭПП", "Заявки на ЭПП", "Все ЭПП", "Мои заявки" заменить заголовок и комментарий под ними</v>
      </c>
      <c r="B18" s="31"/>
      <c r="C18" s="32">
        <f>'Скоуп Работ'!D4+'Скоуп Работ'!E4</f>
        <v>12</v>
      </c>
      <c r="D18" s="24">
        <f>ROUND(C18*$Y$8*2,0)/2</f>
        <v>3.5</v>
      </c>
      <c r="E18" s="24">
        <f>ROUND(C18*$Z$8*2,0)/2</f>
        <v>3.5</v>
      </c>
      <c r="F18" s="24">
        <f>ROUND(C18*$AA$8*2,0)/2</f>
        <v>0.5</v>
      </c>
      <c r="G18" s="24">
        <f>ROUND(C18*$AB$8*2,0)/2</f>
        <v>1</v>
      </c>
      <c r="H18" s="24">
        <f>ROUND((C18+D18+E18+F18+G18)*$AC$8*2,0)/2</f>
        <v>3</v>
      </c>
      <c r="I18" s="23">
        <f t="shared" ref="I18" si="24">SUM(C18:H18)</f>
        <v>23.5</v>
      </c>
      <c r="J18" s="25">
        <f>ROUND(C18*(1+$X$8)*2,0)/2</f>
        <v>15.5</v>
      </c>
      <c r="K18" s="24">
        <f>ROUND(J18*$Y$8*2,0)/2</f>
        <v>4.5</v>
      </c>
      <c r="L18" s="24">
        <f>ROUND(E18*(1+$X$8)*2,0)/2</f>
        <v>4.5</v>
      </c>
      <c r="M18" s="24">
        <f>ROUND(F18*(1+$X$8)*2,0)/2</f>
        <v>0.5</v>
      </c>
      <c r="N18" s="24">
        <f t="shared" ref="N18" si="25">ROUND(G18*(1+$X$8)*2,0)/2</f>
        <v>1.5</v>
      </c>
      <c r="O18" s="24">
        <f>ROUND((J18+K18+L18+M18+N18)*$AC$8*2,0)/2</f>
        <v>4</v>
      </c>
      <c r="P18" s="28">
        <f t="shared" ref="P18" si="26">SUM(J18:O18)</f>
        <v>30.5</v>
      </c>
      <c r="Q18" s="25">
        <f>IF(J18&gt;5,CEILING(J18,5),CEILING(J18,1))</f>
        <v>20</v>
      </c>
      <c r="R18" s="24">
        <f>IF(K18&gt;5,CEILING(K18,5),CEILING(K18,1))</f>
        <v>5</v>
      </c>
      <c r="S18" s="24">
        <f t="shared" ref="S18:U18" si="27">IF(L18&gt;5,CEILING(L18,5),CEILING(L18,1))</f>
        <v>5</v>
      </c>
      <c r="T18" s="24">
        <f t="shared" si="27"/>
        <v>1</v>
      </c>
      <c r="U18" s="24">
        <f t="shared" si="27"/>
        <v>2</v>
      </c>
      <c r="V18" s="24">
        <f t="shared" ref="V18" si="28">IF(O18&gt;5,CEILING(O18,5),CEILING(O18,1))</f>
        <v>4</v>
      </c>
      <c r="W18" s="26">
        <f t="shared" ref="W18" si="29">SUM(Q18:V18)</f>
        <v>37</v>
      </c>
      <c r="AF18" s="30"/>
      <c r="AG18" s="30"/>
    </row>
    <row r="19" spans="1:33" x14ac:dyDescent="0.25">
      <c r="A19" s="48" t="str">
        <f>'Скоуп Работ'!C5</f>
        <v>Реализовать настройку столбцов любой таблицы</v>
      </c>
      <c r="B19" s="31"/>
      <c r="C19" s="32">
        <f>'Скоуп Работ'!D5+'Скоуп Работ'!E5</f>
        <v>104</v>
      </c>
      <c r="D19" s="24">
        <f t="shared" ref="D19:D79" si="30">ROUND(C19*$Y$8*2,0)/2</f>
        <v>31</v>
      </c>
      <c r="E19" s="24">
        <f t="shared" ref="E19:E79" si="31">ROUND(C19*$Z$8*2,0)/2</f>
        <v>31</v>
      </c>
      <c r="F19" s="24">
        <f t="shared" ref="F19:F79" si="32">ROUND(C19*$AA$8*2,0)/2</f>
        <v>5</v>
      </c>
      <c r="G19" s="24">
        <f t="shared" ref="G19:G79" si="33">ROUND(C19*$AB$8*2,0)/2</f>
        <v>10.5</v>
      </c>
      <c r="H19" s="24">
        <f t="shared" ref="H19:H79" si="34">ROUND((C19+D19+E19+F19+G19)*$AC$8*2,0)/2</f>
        <v>27</v>
      </c>
      <c r="I19" s="23">
        <f t="shared" ref="I19:I79" si="35">SUM(C19:H19)</f>
        <v>208.5</v>
      </c>
      <c r="J19" s="25">
        <f t="shared" ref="J19:J79" si="36">ROUND(C19*(1+$X$8)*2,0)/2</f>
        <v>135</v>
      </c>
      <c r="K19" s="24">
        <f t="shared" ref="K19:K79" si="37">ROUND(J19*$Y$8*2,0)/2</f>
        <v>40.5</v>
      </c>
      <c r="L19" s="24">
        <f t="shared" ref="L19:L79" si="38">ROUND(E19*(1+$X$8)*2,0)/2</f>
        <v>40.5</v>
      </c>
      <c r="M19" s="24">
        <f t="shared" ref="M19:M79" si="39">ROUND(F19*(1+$X$8)*2,0)/2</f>
        <v>6.5</v>
      </c>
      <c r="N19" s="24">
        <f t="shared" ref="N19:N79" si="40">ROUND(G19*(1+$X$8)*2,0)/2</f>
        <v>13.5</v>
      </c>
      <c r="O19" s="24">
        <f t="shared" ref="O19:O79" si="41">ROUND((J19+K19+L19+M19+N19)*$AC$8*2,0)/2</f>
        <v>35.5</v>
      </c>
      <c r="P19" s="28">
        <f t="shared" ref="P19:P79" si="42">SUM(J19:O19)</f>
        <v>271.5</v>
      </c>
      <c r="Q19" s="25">
        <f t="shared" ref="Q19:Q79" si="43">IF(J19&gt;5,CEILING(J19,5),CEILING(J19,1))</f>
        <v>135</v>
      </c>
      <c r="R19" s="24">
        <f t="shared" ref="R19:R79" si="44">IF(K19&gt;5,CEILING(K19,5),CEILING(K19,1))</f>
        <v>45</v>
      </c>
      <c r="S19" s="24">
        <f t="shared" ref="S19:S79" si="45">IF(L19&gt;5,CEILING(L19,5),CEILING(L19,1))</f>
        <v>45</v>
      </c>
      <c r="T19" s="24">
        <f t="shared" ref="T19:T79" si="46">IF(M19&gt;5,CEILING(M19,5),CEILING(M19,1))</f>
        <v>10</v>
      </c>
      <c r="U19" s="24">
        <f t="shared" ref="U19:U79" si="47">IF(N19&gt;5,CEILING(N19,5),CEILING(N19,1))</f>
        <v>15</v>
      </c>
      <c r="V19" s="24">
        <f t="shared" ref="V19:V79" si="48">IF(O19&gt;5,CEILING(O19,5),CEILING(O19,1))</f>
        <v>40</v>
      </c>
      <c r="W19" s="26">
        <f t="shared" ref="W19:W79" si="49">SUM(Q19:V19)</f>
        <v>290</v>
      </c>
    </row>
    <row r="20" spans="1:33" ht="30" x14ac:dyDescent="0.25">
      <c r="A20" s="48" t="str">
        <f>'Скоуп Работ'!C6</f>
        <v>Расширить количество мест, по клику на которые можно перейти в карточку ЭПП</v>
      </c>
      <c r="B20" s="31"/>
      <c r="C20" s="32">
        <f>'Скоуп Работ'!D6+'Скоуп Работ'!E6</f>
        <v>6</v>
      </c>
      <c r="D20" s="24">
        <f t="shared" si="30"/>
        <v>2</v>
      </c>
      <c r="E20" s="24">
        <f t="shared" si="31"/>
        <v>2</v>
      </c>
      <c r="F20" s="24">
        <f t="shared" si="32"/>
        <v>0.5</v>
      </c>
      <c r="G20" s="24">
        <f t="shared" si="33"/>
        <v>0.5</v>
      </c>
      <c r="H20" s="24">
        <f t="shared" si="34"/>
        <v>1.5</v>
      </c>
      <c r="I20" s="23">
        <f t="shared" si="35"/>
        <v>12.5</v>
      </c>
      <c r="J20" s="25">
        <f t="shared" si="36"/>
        <v>8</v>
      </c>
      <c r="K20" s="24">
        <f t="shared" si="37"/>
        <v>2.5</v>
      </c>
      <c r="L20" s="24">
        <f t="shared" si="38"/>
        <v>2.5</v>
      </c>
      <c r="M20" s="24">
        <f t="shared" si="39"/>
        <v>0.5</v>
      </c>
      <c r="N20" s="24">
        <f t="shared" si="40"/>
        <v>0.5</v>
      </c>
      <c r="O20" s="24">
        <f t="shared" si="41"/>
        <v>2</v>
      </c>
      <c r="P20" s="28">
        <f t="shared" si="42"/>
        <v>16</v>
      </c>
      <c r="Q20" s="25">
        <f t="shared" si="43"/>
        <v>10</v>
      </c>
      <c r="R20" s="24">
        <f t="shared" si="44"/>
        <v>3</v>
      </c>
      <c r="S20" s="24">
        <f t="shared" si="45"/>
        <v>3</v>
      </c>
      <c r="T20" s="24">
        <f t="shared" si="46"/>
        <v>1</v>
      </c>
      <c r="U20" s="24">
        <f t="shared" si="47"/>
        <v>1</v>
      </c>
      <c r="V20" s="24">
        <f t="shared" si="48"/>
        <v>2</v>
      </c>
      <c r="W20" s="26">
        <f t="shared" si="49"/>
        <v>20</v>
      </c>
    </row>
    <row r="21" spans="1:33" x14ac:dyDescent="0.25">
      <c r="A21" s="48" t="str">
        <f>'Скоуп Работ'!C7</f>
        <v>Реализовать подсказки для атрибутов на фронтенде</v>
      </c>
      <c r="B21" s="31"/>
      <c r="C21" s="32">
        <f>'Скоуп Работ'!D7+'Скоуп Работ'!E7</f>
        <v>32</v>
      </c>
      <c r="D21" s="24">
        <f t="shared" si="30"/>
        <v>9.5</v>
      </c>
      <c r="E21" s="24">
        <f t="shared" si="31"/>
        <v>9.5</v>
      </c>
      <c r="F21" s="24">
        <f t="shared" si="32"/>
        <v>1.5</v>
      </c>
      <c r="G21" s="24">
        <f t="shared" si="33"/>
        <v>3</v>
      </c>
      <c r="H21" s="24">
        <f t="shared" si="34"/>
        <v>8.5</v>
      </c>
      <c r="I21" s="23">
        <f t="shared" si="35"/>
        <v>64</v>
      </c>
      <c r="J21" s="25">
        <f t="shared" si="36"/>
        <v>41.5</v>
      </c>
      <c r="K21" s="24">
        <f t="shared" si="37"/>
        <v>12.5</v>
      </c>
      <c r="L21" s="24">
        <f t="shared" si="38"/>
        <v>12.5</v>
      </c>
      <c r="M21" s="24">
        <f t="shared" si="39"/>
        <v>2</v>
      </c>
      <c r="N21" s="24">
        <f t="shared" si="40"/>
        <v>4</v>
      </c>
      <c r="O21" s="24">
        <f t="shared" si="41"/>
        <v>11</v>
      </c>
      <c r="P21" s="28">
        <f t="shared" si="42"/>
        <v>83.5</v>
      </c>
      <c r="Q21" s="25">
        <f t="shared" si="43"/>
        <v>45</v>
      </c>
      <c r="R21" s="24">
        <f t="shared" si="44"/>
        <v>15</v>
      </c>
      <c r="S21" s="24">
        <f t="shared" si="45"/>
        <v>15</v>
      </c>
      <c r="T21" s="24">
        <f t="shared" si="46"/>
        <v>2</v>
      </c>
      <c r="U21" s="24">
        <f t="shared" si="47"/>
        <v>4</v>
      </c>
      <c r="V21" s="24">
        <f t="shared" si="48"/>
        <v>15</v>
      </c>
      <c r="W21" s="26">
        <f t="shared" si="49"/>
        <v>96</v>
      </c>
    </row>
    <row r="22" spans="1:33" x14ac:dyDescent="0.25">
      <c r="A22" s="77" t="str">
        <f>'Скоуп Работ'!B8</f>
        <v>Копирование ЭПП (Создание ЭПП на основе другой ЭПП)</v>
      </c>
      <c r="B22" s="31"/>
      <c r="C22" s="32">
        <f>'Скоуп Работ'!D8+'Скоуп Работ'!E8</f>
        <v>0</v>
      </c>
      <c r="D22" s="24">
        <f t="shared" si="30"/>
        <v>0</v>
      </c>
      <c r="E22" s="24">
        <f t="shared" si="31"/>
        <v>0</v>
      </c>
      <c r="F22" s="24">
        <f t="shared" si="32"/>
        <v>0</v>
      </c>
      <c r="G22" s="24">
        <f t="shared" si="33"/>
        <v>0</v>
      </c>
      <c r="H22" s="24">
        <f t="shared" si="34"/>
        <v>0</v>
      </c>
      <c r="I22" s="23">
        <f t="shared" si="35"/>
        <v>0</v>
      </c>
      <c r="J22" s="25">
        <f t="shared" si="36"/>
        <v>0</v>
      </c>
      <c r="K22" s="24">
        <f t="shared" si="37"/>
        <v>0</v>
      </c>
      <c r="L22" s="24">
        <f t="shared" si="38"/>
        <v>0</v>
      </c>
      <c r="M22" s="24">
        <f t="shared" si="39"/>
        <v>0</v>
      </c>
      <c r="N22" s="24">
        <f t="shared" si="40"/>
        <v>0</v>
      </c>
      <c r="O22" s="24">
        <f t="shared" si="41"/>
        <v>0</v>
      </c>
      <c r="P22" s="28">
        <f t="shared" si="42"/>
        <v>0</v>
      </c>
      <c r="Q22" s="25">
        <f t="shared" si="43"/>
        <v>0</v>
      </c>
      <c r="R22" s="24">
        <f t="shared" si="44"/>
        <v>0</v>
      </c>
      <c r="S22" s="24">
        <f t="shared" si="45"/>
        <v>0</v>
      </c>
      <c r="T22" s="24">
        <f t="shared" si="46"/>
        <v>0</v>
      </c>
      <c r="U22" s="24">
        <f t="shared" si="47"/>
        <v>0</v>
      </c>
      <c r="V22" s="24">
        <f t="shared" si="48"/>
        <v>0</v>
      </c>
      <c r="W22" s="26">
        <f t="shared" si="49"/>
        <v>0</v>
      </c>
    </row>
    <row r="23" spans="1:33" x14ac:dyDescent="0.25">
      <c r="A23" s="48" t="str">
        <f>'Скоуп Работ'!C9</f>
        <v>Создание ЭПП на основе другой ЭПП</v>
      </c>
      <c r="B23" s="31"/>
      <c r="C23" s="32">
        <f>'Скоуп Работ'!D9+'Скоуп Работ'!E9</f>
        <v>48</v>
      </c>
      <c r="D23" s="24">
        <f t="shared" si="30"/>
        <v>14.5</v>
      </c>
      <c r="E23" s="24">
        <f t="shared" si="31"/>
        <v>14.5</v>
      </c>
      <c r="F23" s="24">
        <f t="shared" si="32"/>
        <v>2.5</v>
      </c>
      <c r="G23" s="24">
        <f t="shared" si="33"/>
        <v>5</v>
      </c>
      <c r="H23" s="24">
        <f t="shared" si="34"/>
        <v>12.5</v>
      </c>
      <c r="I23" s="23">
        <f t="shared" si="35"/>
        <v>97</v>
      </c>
      <c r="J23" s="25">
        <f t="shared" si="36"/>
        <v>62.5</v>
      </c>
      <c r="K23" s="24">
        <f t="shared" si="37"/>
        <v>19</v>
      </c>
      <c r="L23" s="24">
        <f t="shared" si="38"/>
        <v>19</v>
      </c>
      <c r="M23" s="24">
        <f t="shared" si="39"/>
        <v>3.5</v>
      </c>
      <c r="N23" s="24">
        <f t="shared" si="40"/>
        <v>6.5</v>
      </c>
      <c r="O23" s="24">
        <f t="shared" si="41"/>
        <v>16.5</v>
      </c>
      <c r="P23" s="28">
        <f t="shared" si="42"/>
        <v>127</v>
      </c>
      <c r="Q23" s="25">
        <f t="shared" si="43"/>
        <v>65</v>
      </c>
      <c r="R23" s="24">
        <f t="shared" si="44"/>
        <v>20</v>
      </c>
      <c r="S23" s="24">
        <f t="shared" si="45"/>
        <v>20</v>
      </c>
      <c r="T23" s="24">
        <f t="shared" si="46"/>
        <v>4</v>
      </c>
      <c r="U23" s="24">
        <f t="shared" si="47"/>
        <v>10</v>
      </c>
      <c r="V23" s="24">
        <f t="shared" si="48"/>
        <v>20</v>
      </c>
      <c r="W23" s="26">
        <f t="shared" si="49"/>
        <v>139</v>
      </c>
    </row>
    <row r="24" spans="1:33" x14ac:dyDescent="0.25">
      <c r="A24" s="77" t="str">
        <f>'Скоуп Работ'!B10</f>
        <v>Личный кабинет Академического руководителя</v>
      </c>
      <c r="B24" s="31"/>
      <c r="C24" s="32"/>
      <c r="D24" s="24"/>
      <c r="E24" s="24"/>
      <c r="F24" s="24"/>
      <c r="G24" s="24"/>
      <c r="H24" s="24"/>
      <c r="I24" s="23"/>
      <c r="J24" s="25"/>
      <c r="K24" s="24"/>
      <c r="L24" s="24"/>
      <c r="M24" s="24"/>
      <c r="N24" s="24"/>
      <c r="O24" s="24"/>
      <c r="P24" s="28"/>
      <c r="Q24" s="25"/>
      <c r="R24" s="24"/>
      <c r="S24" s="24"/>
      <c r="T24" s="24"/>
      <c r="U24" s="24"/>
      <c r="V24" s="24"/>
      <c r="W24" s="26"/>
    </row>
    <row r="25" spans="1:33" ht="30" x14ac:dyDescent="0.25">
      <c r="A25" s="48" t="str">
        <f>'Скоуп Работ'!C11</f>
        <v>Реализовать страницу Заместители в ЛК Академического руководителя</v>
      </c>
      <c r="B25" s="31"/>
      <c r="C25" s="32">
        <f>'Скоуп Работ'!D11+'Скоуп Работ'!E11</f>
        <v>40</v>
      </c>
      <c r="D25" s="24">
        <f t="shared" si="30"/>
        <v>12</v>
      </c>
      <c r="E25" s="24">
        <f t="shared" si="31"/>
        <v>12</v>
      </c>
      <c r="F25" s="24">
        <f t="shared" si="32"/>
        <v>2</v>
      </c>
      <c r="G25" s="24">
        <f t="shared" si="33"/>
        <v>4</v>
      </c>
      <c r="H25" s="24">
        <f t="shared" si="34"/>
        <v>10.5</v>
      </c>
      <c r="I25" s="23">
        <f t="shared" si="35"/>
        <v>80.5</v>
      </c>
      <c r="J25" s="25">
        <f t="shared" si="36"/>
        <v>52</v>
      </c>
      <c r="K25" s="24">
        <f t="shared" si="37"/>
        <v>15.5</v>
      </c>
      <c r="L25" s="24">
        <f t="shared" si="38"/>
        <v>15.5</v>
      </c>
      <c r="M25" s="24">
        <f t="shared" si="39"/>
        <v>2.5</v>
      </c>
      <c r="N25" s="24">
        <f t="shared" si="40"/>
        <v>5</v>
      </c>
      <c r="O25" s="24">
        <f t="shared" si="41"/>
        <v>13.5</v>
      </c>
      <c r="P25" s="28">
        <f t="shared" si="42"/>
        <v>104</v>
      </c>
      <c r="Q25" s="25">
        <f t="shared" si="43"/>
        <v>55</v>
      </c>
      <c r="R25" s="24">
        <f t="shared" si="44"/>
        <v>20</v>
      </c>
      <c r="S25" s="24">
        <f t="shared" si="45"/>
        <v>20</v>
      </c>
      <c r="T25" s="24">
        <f t="shared" si="46"/>
        <v>3</v>
      </c>
      <c r="U25" s="24">
        <f t="shared" si="47"/>
        <v>5</v>
      </c>
      <c r="V25" s="24">
        <f t="shared" si="48"/>
        <v>15</v>
      </c>
      <c r="W25" s="26">
        <f t="shared" si="49"/>
        <v>118</v>
      </c>
    </row>
    <row r="26" spans="1:33" ht="30" x14ac:dyDescent="0.25">
      <c r="A26" s="48" t="str">
        <f>'Скоуп Работ'!C12</f>
        <v xml:space="preserve">Реализовать назначение Заместителя Академического руководителя </v>
      </c>
      <c r="B26" s="31"/>
      <c r="C26" s="32">
        <f>'Скоуп Работ'!D12+'Скоуп Работ'!E12</f>
        <v>32</v>
      </c>
      <c r="D26" s="24">
        <f t="shared" si="30"/>
        <v>9.5</v>
      </c>
      <c r="E26" s="24">
        <f t="shared" si="31"/>
        <v>9.5</v>
      </c>
      <c r="F26" s="24">
        <f t="shared" si="32"/>
        <v>1.5</v>
      </c>
      <c r="G26" s="24">
        <f t="shared" si="33"/>
        <v>3</v>
      </c>
      <c r="H26" s="24">
        <f t="shared" si="34"/>
        <v>8.5</v>
      </c>
      <c r="I26" s="23">
        <f t="shared" si="35"/>
        <v>64</v>
      </c>
      <c r="J26" s="25">
        <f t="shared" si="36"/>
        <v>41.5</v>
      </c>
      <c r="K26" s="24">
        <f t="shared" si="37"/>
        <v>12.5</v>
      </c>
      <c r="L26" s="24">
        <f t="shared" si="38"/>
        <v>12.5</v>
      </c>
      <c r="M26" s="24">
        <f t="shared" si="39"/>
        <v>2</v>
      </c>
      <c r="N26" s="24">
        <f t="shared" si="40"/>
        <v>4</v>
      </c>
      <c r="O26" s="24">
        <f t="shared" si="41"/>
        <v>11</v>
      </c>
      <c r="P26" s="28">
        <f t="shared" si="42"/>
        <v>83.5</v>
      </c>
      <c r="Q26" s="25">
        <f t="shared" si="43"/>
        <v>45</v>
      </c>
      <c r="R26" s="24">
        <f t="shared" si="44"/>
        <v>15</v>
      </c>
      <c r="S26" s="24">
        <f t="shared" si="45"/>
        <v>15</v>
      </c>
      <c r="T26" s="24">
        <f t="shared" si="46"/>
        <v>2</v>
      </c>
      <c r="U26" s="24">
        <f t="shared" si="47"/>
        <v>4</v>
      </c>
      <c r="V26" s="24">
        <f t="shared" si="48"/>
        <v>15</v>
      </c>
      <c r="W26" s="26">
        <f t="shared" si="49"/>
        <v>96</v>
      </c>
    </row>
    <row r="27" spans="1:33" ht="30" x14ac:dyDescent="0.25">
      <c r="A27" s="48" t="str">
        <f>'Скоуп Работ'!C13</f>
        <v>Реализовать удаление Заместителя Академического рукводителя</v>
      </c>
      <c r="B27" s="31"/>
      <c r="C27" s="32">
        <f>'Скоуп Работ'!D13+'Скоуп Работ'!E13</f>
        <v>18</v>
      </c>
      <c r="D27" s="24">
        <f t="shared" si="30"/>
        <v>5.5</v>
      </c>
      <c r="E27" s="24">
        <f t="shared" si="31"/>
        <v>5.5</v>
      </c>
      <c r="F27" s="24">
        <f t="shared" si="32"/>
        <v>1</v>
      </c>
      <c r="G27" s="24">
        <f t="shared" si="33"/>
        <v>2</v>
      </c>
      <c r="H27" s="24">
        <f t="shared" si="34"/>
        <v>5</v>
      </c>
      <c r="I27" s="23">
        <f t="shared" si="35"/>
        <v>37</v>
      </c>
      <c r="J27" s="25">
        <f t="shared" si="36"/>
        <v>23.5</v>
      </c>
      <c r="K27" s="24">
        <f t="shared" si="37"/>
        <v>7</v>
      </c>
      <c r="L27" s="24">
        <f t="shared" si="38"/>
        <v>7</v>
      </c>
      <c r="M27" s="24">
        <f t="shared" si="39"/>
        <v>1.5</v>
      </c>
      <c r="N27" s="24">
        <f t="shared" si="40"/>
        <v>2.5</v>
      </c>
      <c r="O27" s="24">
        <f t="shared" si="41"/>
        <v>6</v>
      </c>
      <c r="P27" s="28">
        <f t="shared" si="42"/>
        <v>47.5</v>
      </c>
      <c r="Q27" s="25">
        <f t="shared" si="43"/>
        <v>25</v>
      </c>
      <c r="R27" s="24">
        <f t="shared" si="44"/>
        <v>10</v>
      </c>
      <c r="S27" s="24">
        <f t="shared" si="45"/>
        <v>10</v>
      </c>
      <c r="T27" s="24">
        <f t="shared" si="46"/>
        <v>2</v>
      </c>
      <c r="U27" s="24">
        <f t="shared" si="47"/>
        <v>3</v>
      </c>
      <c r="V27" s="24">
        <f t="shared" si="48"/>
        <v>10</v>
      </c>
      <c r="W27" s="26">
        <f t="shared" si="49"/>
        <v>60</v>
      </c>
    </row>
    <row r="28" spans="1:33" ht="30" x14ac:dyDescent="0.25">
      <c r="A28" s="48" t="str">
        <f>'Скоуп Работ'!C14</f>
        <v>Реализовать получение уведомлений вместе с академическим руководителем</v>
      </c>
      <c r="B28" s="31"/>
      <c r="C28" s="32">
        <f>'Скоуп Работ'!D14+'Скоуп Работ'!E14</f>
        <v>8</v>
      </c>
      <c r="D28" s="24">
        <f t="shared" si="30"/>
        <v>2.5</v>
      </c>
      <c r="E28" s="24">
        <f t="shared" si="31"/>
        <v>2.5</v>
      </c>
      <c r="F28" s="24">
        <f t="shared" si="32"/>
        <v>0.5</v>
      </c>
      <c r="G28" s="24">
        <f t="shared" si="33"/>
        <v>1</v>
      </c>
      <c r="H28" s="24">
        <f t="shared" si="34"/>
        <v>2</v>
      </c>
      <c r="I28" s="23">
        <f t="shared" si="35"/>
        <v>16.5</v>
      </c>
      <c r="J28" s="25">
        <f t="shared" si="36"/>
        <v>10.5</v>
      </c>
      <c r="K28" s="24">
        <f t="shared" si="37"/>
        <v>3</v>
      </c>
      <c r="L28" s="24">
        <f t="shared" si="38"/>
        <v>3.5</v>
      </c>
      <c r="M28" s="24">
        <f t="shared" si="39"/>
        <v>0.5</v>
      </c>
      <c r="N28" s="24">
        <f t="shared" si="40"/>
        <v>1.5</v>
      </c>
      <c r="O28" s="24">
        <f t="shared" si="41"/>
        <v>3</v>
      </c>
      <c r="P28" s="28">
        <f t="shared" si="42"/>
        <v>22</v>
      </c>
      <c r="Q28" s="25">
        <f t="shared" si="43"/>
        <v>15</v>
      </c>
      <c r="R28" s="24">
        <f t="shared" si="44"/>
        <v>3</v>
      </c>
      <c r="S28" s="24">
        <f t="shared" si="45"/>
        <v>4</v>
      </c>
      <c r="T28" s="24">
        <f t="shared" si="46"/>
        <v>1</v>
      </c>
      <c r="U28" s="24">
        <f t="shared" si="47"/>
        <v>2</v>
      </c>
      <c r="V28" s="24">
        <f t="shared" si="48"/>
        <v>3</v>
      </c>
      <c r="W28" s="26">
        <f t="shared" si="49"/>
        <v>28</v>
      </c>
    </row>
    <row r="29" spans="1:33" ht="30" x14ac:dyDescent="0.25">
      <c r="A29" s="48" t="str">
        <f>'Скоуп Работ'!C15</f>
        <v>При назначении Заместителя АР необходимо отправить уведомление сотруднику</v>
      </c>
      <c r="B29" s="31"/>
      <c r="C29" s="32">
        <f>'Скоуп Работ'!D15+'Скоуп Работ'!E15</f>
        <v>8</v>
      </c>
      <c r="D29" s="24">
        <f t="shared" si="30"/>
        <v>2.5</v>
      </c>
      <c r="E29" s="24">
        <f t="shared" si="31"/>
        <v>2.5</v>
      </c>
      <c r="F29" s="24">
        <f t="shared" si="32"/>
        <v>0.5</v>
      </c>
      <c r="G29" s="24">
        <f t="shared" si="33"/>
        <v>1</v>
      </c>
      <c r="H29" s="24">
        <f t="shared" si="34"/>
        <v>2</v>
      </c>
      <c r="I29" s="23">
        <f t="shared" si="35"/>
        <v>16.5</v>
      </c>
      <c r="J29" s="25">
        <f t="shared" si="36"/>
        <v>10.5</v>
      </c>
      <c r="K29" s="24">
        <f t="shared" si="37"/>
        <v>3</v>
      </c>
      <c r="L29" s="24">
        <f t="shared" si="38"/>
        <v>3.5</v>
      </c>
      <c r="M29" s="24">
        <f t="shared" si="39"/>
        <v>0.5</v>
      </c>
      <c r="N29" s="24">
        <f t="shared" si="40"/>
        <v>1.5</v>
      </c>
      <c r="O29" s="24">
        <f t="shared" si="41"/>
        <v>3</v>
      </c>
      <c r="P29" s="28">
        <f t="shared" si="42"/>
        <v>22</v>
      </c>
      <c r="Q29" s="25">
        <f t="shared" si="43"/>
        <v>15</v>
      </c>
      <c r="R29" s="24">
        <f t="shared" si="44"/>
        <v>3</v>
      </c>
      <c r="S29" s="24">
        <f t="shared" si="45"/>
        <v>4</v>
      </c>
      <c r="T29" s="24">
        <f t="shared" si="46"/>
        <v>1</v>
      </c>
      <c r="U29" s="24">
        <f t="shared" si="47"/>
        <v>2</v>
      </c>
      <c r="V29" s="24">
        <f t="shared" si="48"/>
        <v>3</v>
      </c>
      <c r="W29" s="26">
        <f t="shared" si="49"/>
        <v>28</v>
      </c>
    </row>
    <row r="30" spans="1:33" ht="30" x14ac:dyDescent="0.25">
      <c r="A30" s="48" t="str">
        <f>'Скоуп Работ'!C16</f>
        <v>Реализовать все возможности для Замеcтителя, которые есть у Академического рукодителя</v>
      </c>
      <c r="B30" s="31"/>
      <c r="C30" s="32">
        <f>'Скоуп Работ'!D16+'Скоуп Работ'!E16</f>
        <v>56</v>
      </c>
      <c r="D30" s="24">
        <f t="shared" si="30"/>
        <v>17</v>
      </c>
      <c r="E30" s="24">
        <f t="shared" si="31"/>
        <v>17</v>
      </c>
      <c r="F30" s="24">
        <f t="shared" si="32"/>
        <v>3</v>
      </c>
      <c r="G30" s="24">
        <f t="shared" si="33"/>
        <v>5.5</v>
      </c>
      <c r="H30" s="24">
        <f t="shared" si="34"/>
        <v>15</v>
      </c>
      <c r="I30" s="23">
        <f t="shared" si="35"/>
        <v>113.5</v>
      </c>
      <c r="J30" s="25">
        <f t="shared" si="36"/>
        <v>73</v>
      </c>
      <c r="K30" s="24">
        <f t="shared" si="37"/>
        <v>22</v>
      </c>
      <c r="L30" s="24">
        <f t="shared" si="38"/>
        <v>22</v>
      </c>
      <c r="M30" s="24">
        <f t="shared" si="39"/>
        <v>4</v>
      </c>
      <c r="N30" s="24">
        <f t="shared" si="40"/>
        <v>7</v>
      </c>
      <c r="O30" s="24">
        <f t="shared" si="41"/>
        <v>19</v>
      </c>
      <c r="P30" s="28">
        <f t="shared" si="42"/>
        <v>147</v>
      </c>
      <c r="Q30" s="25">
        <f t="shared" si="43"/>
        <v>75</v>
      </c>
      <c r="R30" s="24">
        <f t="shared" si="44"/>
        <v>25</v>
      </c>
      <c r="S30" s="24">
        <f t="shared" si="45"/>
        <v>25</v>
      </c>
      <c r="T30" s="24">
        <f t="shared" si="46"/>
        <v>4</v>
      </c>
      <c r="U30" s="24">
        <f t="shared" si="47"/>
        <v>10</v>
      </c>
      <c r="V30" s="24">
        <f t="shared" si="48"/>
        <v>20</v>
      </c>
      <c r="W30" s="26">
        <f t="shared" si="49"/>
        <v>159</v>
      </c>
    </row>
    <row r="31" spans="1:33" x14ac:dyDescent="0.25">
      <c r="A31" s="77" t="str">
        <f>'Скоуп Работ'!B17</f>
        <v>Графические доработки</v>
      </c>
      <c r="B31" s="31"/>
      <c r="C31" s="32"/>
      <c r="D31" s="24"/>
      <c r="E31" s="24"/>
      <c r="F31" s="24"/>
      <c r="G31" s="24"/>
      <c r="H31" s="24"/>
      <c r="I31" s="23"/>
      <c r="J31" s="25"/>
      <c r="K31" s="24"/>
      <c r="L31" s="24"/>
      <c r="M31" s="24"/>
      <c r="N31" s="24"/>
      <c r="O31" s="24"/>
      <c r="P31" s="28"/>
      <c r="Q31" s="25"/>
      <c r="R31" s="24"/>
      <c r="S31" s="24"/>
      <c r="T31" s="24"/>
      <c r="U31" s="24"/>
      <c r="V31" s="24"/>
      <c r="W31" s="26"/>
    </row>
    <row r="32" spans="1:33" ht="30" x14ac:dyDescent="0.25">
      <c r="A32" s="48" t="str">
        <f>'Скоуп Работ'!C18</f>
        <v>Не показывать подсказки "Введите текст" для полей, недоступных к заполнению</v>
      </c>
      <c r="B32" s="31"/>
      <c r="C32" s="32">
        <f>'Скоуп Работ'!D18+'Скоуп Работ'!E18</f>
        <v>8</v>
      </c>
      <c r="D32" s="24">
        <f t="shared" si="30"/>
        <v>2.5</v>
      </c>
      <c r="E32" s="24">
        <f t="shared" si="31"/>
        <v>2.5</v>
      </c>
      <c r="F32" s="24">
        <f t="shared" si="32"/>
        <v>0.5</v>
      </c>
      <c r="G32" s="24">
        <f t="shared" si="33"/>
        <v>1</v>
      </c>
      <c r="H32" s="24">
        <f t="shared" si="34"/>
        <v>2</v>
      </c>
      <c r="I32" s="23">
        <f t="shared" si="35"/>
        <v>16.5</v>
      </c>
      <c r="J32" s="25">
        <f t="shared" si="36"/>
        <v>10.5</v>
      </c>
      <c r="K32" s="24">
        <f t="shared" si="37"/>
        <v>3</v>
      </c>
      <c r="L32" s="24">
        <f t="shared" si="38"/>
        <v>3.5</v>
      </c>
      <c r="M32" s="24">
        <f t="shared" si="39"/>
        <v>0.5</v>
      </c>
      <c r="N32" s="24">
        <f t="shared" si="40"/>
        <v>1.5</v>
      </c>
      <c r="O32" s="24">
        <f t="shared" si="41"/>
        <v>3</v>
      </c>
      <c r="P32" s="28">
        <f t="shared" si="42"/>
        <v>22</v>
      </c>
      <c r="Q32" s="25">
        <f t="shared" si="43"/>
        <v>15</v>
      </c>
      <c r="R32" s="24">
        <f t="shared" si="44"/>
        <v>3</v>
      </c>
      <c r="S32" s="24">
        <f t="shared" si="45"/>
        <v>4</v>
      </c>
      <c r="T32" s="24">
        <f t="shared" si="46"/>
        <v>1</v>
      </c>
      <c r="U32" s="24">
        <f t="shared" si="47"/>
        <v>2</v>
      </c>
      <c r="V32" s="24">
        <f t="shared" si="48"/>
        <v>3</v>
      </c>
      <c r="W32" s="26">
        <f t="shared" si="49"/>
        <v>28</v>
      </c>
    </row>
    <row r="33" spans="1:23" ht="30" x14ac:dyDescent="0.25">
      <c r="A33" s="48" t="str">
        <f>'Скоуп Работ'!C19</f>
        <v>Реализовать отображение всех выбранных значений в мультиселекте</v>
      </c>
      <c r="B33" s="31"/>
      <c r="C33" s="32">
        <f>'Скоуп Работ'!D19+'Скоуп Работ'!E19</f>
        <v>16</v>
      </c>
      <c r="D33" s="24">
        <f t="shared" si="30"/>
        <v>5</v>
      </c>
      <c r="E33" s="24">
        <f t="shared" si="31"/>
        <v>5</v>
      </c>
      <c r="F33" s="24">
        <f t="shared" si="32"/>
        <v>1</v>
      </c>
      <c r="G33" s="24">
        <f t="shared" si="33"/>
        <v>1.5</v>
      </c>
      <c r="H33" s="24">
        <f t="shared" si="34"/>
        <v>4.5</v>
      </c>
      <c r="I33" s="23">
        <f t="shared" si="35"/>
        <v>33</v>
      </c>
      <c r="J33" s="25">
        <f t="shared" si="36"/>
        <v>21</v>
      </c>
      <c r="K33" s="24">
        <f t="shared" si="37"/>
        <v>6.5</v>
      </c>
      <c r="L33" s="24">
        <f t="shared" si="38"/>
        <v>6.5</v>
      </c>
      <c r="M33" s="24">
        <f t="shared" si="39"/>
        <v>1.5</v>
      </c>
      <c r="N33" s="24">
        <f t="shared" si="40"/>
        <v>2</v>
      </c>
      <c r="O33" s="24">
        <f t="shared" si="41"/>
        <v>5.5</v>
      </c>
      <c r="P33" s="28">
        <f t="shared" si="42"/>
        <v>43</v>
      </c>
      <c r="Q33" s="25">
        <f t="shared" si="43"/>
        <v>25</v>
      </c>
      <c r="R33" s="24">
        <f t="shared" si="44"/>
        <v>10</v>
      </c>
      <c r="S33" s="24">
        <f t="shared" si="45"/>
        <v>10</v>
      </c>
      <c r="T33" s="24">
        <f t="shared" si="46"/>
        <v>2</v>
      </c>
      <c r="U33" s="24">
        <f t="shared" si="47"/>
        <v>2</v>
      </c>
      <c r="V33" s="24">
        <f t="shared" si="48"/>
        <v>10</v>
      </c>
      <c r="W33" s="26">
        <f t="shared" si="49"/>
        <v>59</v>
      </c>
    </row>
    <row r="34" spans="1:23" ht="30" x14ac:dyDescent="0.25">
      <c r="A34" s="48" t="str">
        <f>'Скоуп Работ'!C20</f>
        <v>Реализовать отображение Тэгов в плиточном представлении ЭПП на странице "Ярмарка проектов"</v>
      </c>
      <c r="B34" s="31"/>
      <c r="C34" s="32">
        <f>'Скоуп Работ'!D20+'Скоуп Работ'!E20</f>
        <v>15</v>
      </c>
      <c r="D34" s="24">
        <f t="shared" si="30"/>
        <v>4.5</v>
      </c>
      <c r="E34" s="24">
        <f t="shared" si="31"/>
        <v>4.5</v>
      </c>
      <c r="F34" s="24">
        <f t="shared" si="32"/>
        <v>1</v>
      </c>
      <c r="G34" s="24">
        <f t="shared" si="33"/>
        <v>1.5</v>
      </c>
      <c r="H34" s="24">
        <f t="shared" si="34"/>
        <v>4</v>
      </c>
      <c r="I34" s="23">
        <f t="shared" si="35"/>
        <v>30.5</v>
      </c>
      <c r="J34" s="25">
        <f t="shared" si="36"/>
        <v>19.5</v>
      </c>
      <c r="K34" s="24">
        <f t="shared" si="37"/>
        <v>6</v>
      </c>
      <c r="L34" s="24">
        <f t="shared" si="38"/>
        <v>6</v>
      </c>
      <c r="M34" s="24">
        <f t="shared" si="39"/>
        <v>1.5</v>
      </c>
      <c r="N34" s="24">
        <f t="shared" si="40"/>
        <v>2</v>
      </c>
      <c r="O34" s="24">
        <f t="shared" si="41"/>
        <v>5.5</v>
      </c>
      <c r="P34" s="28">
        <f t="shared" si="42"/>
        <v>40.5</v>
      </c>
      <c r="Q34" s="25">
        <f t="shared" si="43"/>
        <v>20</v>
      </c>
      <c r="R34" s="24">
        <f t="shared" si="44"/>
        <v>10</v>
      </c>
      <c r="S34" s="24">
        <f t="shared" si="45"/>
        <v>10</v>
      </c>
      <c r="T34" s="24">
        <f t="shared" si="46"/>
        <v>2</v>
      </c>
      <c r="U34" s="24">
        <f t="shared" si="47"/>
        <v>2</v>
      </c>
      <c r="V34" s="24">
        <f t="shared" si="48"/>
        <v>10</v>
      </c>
      <c r="W34" s="26">
        <f t="shared" si="49"/>
        <v>54</v>
      </c>
    </row>
    <row r="35" spans="1:23" x14ac:dyDescent="0.25">
      <c r="A35" s="77" t="str">
        <f>'Скоуп Работ'!B21</f>
        <v>Спецификация форм</v>
      </c>
      <c r="B35" s="31"/>
      <c r="C35" s="32"/>
      <c r="D35" s="24"/>
      <c r="E35" s="24"/>
      <c r="F35" s="24"/>
      <c r="G35" s="24"/>
      <c r="H35" s="24"/>
      <c r="I35" s="23"/>
      <c r="J35" s="25"/>
      <c r="K35" s="24"/>
      <c r="L35" s="24"/>
      <c r="M35" s="24"/>
      <c r="N35" s="24"/>
      <c r="O35" s="24"/>
      <c r="P35" s="28"/>
      <c r="Q35" s="25"/>
      <c r="R35" s="24"/>
      <c r="S35" s="24"/>
      <c r="T35" s="24"/>
      <c r="U35" s="24"/>
      <c r="V35" s="24"/>
      <c r="W35" s="26"/>
    </row>
    <row r="36" spans="1:23" ht="30" x14ac:dyDescent="0.25">
      <c r="A36" s="48" t="str">
        <f>'Скоуп Работ'!C22</f>
        <v>Реализовать ручной ордеринг для атрибутов спецификации форм заявки</v>
      </c>
      <c r="B36" s="31"/>
      <c r="C36" s="32">
        <f>'Скоуп Работ'!D22+'Скоуп Работ'!E22</f>
        <v>36</v>
      </c>
      <c r="D36" s="24">
        <f t="shared" si="30"/>
        <v>11</v>
      </c>
      <c r="E36" s="24">
        <f t="shared" si="31"/>
        <v>11</v>
      </c>
      <c r="F36" s="24">
        <f t="shared" si="32"/>
        <v>2</v>
      </c>
      <c r="G36" s="24">
        <f t="shared" si="33"/>
        <v>3.5</v>
      </c>
      <c r="H36" s="24">
        <f t="shared" si="34"/>
        <v>9.5</v>
      </c>
      <c r="I36" s="23">
        <f t="shared" si="35"/>
        <v>73</v>
      </c>
      <c r="J36" s="25">
        <f t="shared" si="36"/>
        <v>47</v>
      </c>
      <c r="K36" s="24">
        <f t="shared" si="37"/>
        <v>14</v>
      </c>
      <c r="L36" s="24">
        <f t="shared" si="38"/>
        <v>14.5</v>
      </c>
      <c r="M36" s="24">
        <f t="shared" si="39"/>
        <v>2.5</v>
      </c>
      <c r="N36" s="24">
        <f t="shared" si="40"/>
        <v>4.5</v>
      </c>
      <c r="O36" s="24">
        <f t="shared" si="41"/>
        <v>12.5</v>
      </c>
      <c r="P36" s="28">
        <f t="shared" si="42"/>
        <v>95</v>
      </c>
      <c r="Q36" s="25">
        <f t="shared" si="43"/>
        <v>50</v>
      </c>
      <c r="R36" s="24">
        <f t="shared" si="44"/>
        <v>15</v>
      </c>
      <c r="S36" s="24">
        <f t="shared" si="45"/>
        <v>15</v>
      </c>
      <c r="T36" s="24">
        <f t="shared" si="46"/>
        <v>3</v>
      </c>
      <c r="U36" s="24">
        <f t="shared" si="47"/>
        <v>5</v>
      </c>
      <c r="V36" s="24">
        <f t="shared" si="48"/>
        <v>15</v>
      </c>
      <c r="W36" s="26">
        <f t="shared" si="49"/>
        <v>103</v>
      </c>
    </row>
    <row r="37" spans="1:23" x14ac:dyDescent="0.25">
      <c r="A37" s="48" t="str">
        <f>'Скоуп Работ'!C23</f>
        <v>Добавить Тип ЭПП в спецификацию форм заявок</v>
      </c>
      <c r="B37" s="31"/>
      <c r="C37" s="32">
        <f>'Скоуп Работ'!D23+'Скоуп Работ'!E23</f>
        <v>76</v>
      </c>
      <c r="D37" s="24">
        <f t="shared" si="30"/>
        <v>23</v>
      </c>
      <c r="E37" s="24">
        <f t="shared" si="31"/>
        <v>23</v>
      </c>
      <c r="F37" s="24">
        <f t="shared" si="32"/>
        <v>4</v>
      </c>
      <c r="G37" s="24">
        <f t="shared" si="33"/>
        <v>7.5</v>
      </c>
      <c r="H37" s="24">
        <f t="shared" si="34"/>
        <v>20</v>
      </c>
      <c r="I37" s="23">
        <f t="shared" si="35"/>
        <v>153.5</v>
      </c>
      <c r="J37" s="25">
        <f t="shared" si="36"/>
        <v>99</v>
      </c>
      <c r="K37" s="24">
        <f t="shared" si="37"/>
        <v>29.5</v>
      </c>
      <c r="L37" s="24">
        <f t="shared" si="38"/>
        <v>30</v>
      </c>
      <c r="M37" s="24">
        <f t="shared" si="39"/>
        <v>5</v>
      </c>
      <c r="N37" s="24">
        <f t="shared" si="40"/>
        <v>10</v>
      </c>
      <c r="O37" s="24">
        <f t="shared" si="41"/>
        <v>26</v>
      </c>
      <c r="P37" s="28">
        <f t="shared" si="42"/>
        <v>199.5</v>
      </c>
      <c r="Q37" s="25">
        <f t="shared" si="43"/>
        <v>100</v>
      </c>
      <c r="R37" s="24">
        <f t="shared" si="44"/>
        <v>30</v>
      </c>
      <c r="S37" s="24">
        <f t="shared" si="45"/>
        <v>30</v>
      </c>
      <c r="T37" s="24">
        <f t="shared" si="46"/>
        <v>5</v>
      </c>
      <c r="U37" s="24">
        <f t="shared" si="47"/>
        <v>10</v>
      </c>
      <c r="V37" s="24">
        <f t="shared" si="48"/>
        <v>30</v>
      </c>
      <c r="W37" s="26">
        <f t="shared" si="49"/>
        <v>205</v>
      </c>
    </row>
    <row r="38" spans="1:23" ht="15.75" x14ac:dyDescent="0.25">
      <c r="A38" s="80" t="str">
        <f>'Скоуп Работ'!A24</f>
        <v>Подача ЭПП</v>
      </c>
      <c r="B38" s="31"/>
      <c r="C38" s="32"/>
      <c r="D38" s="24"/>
      <c r="E38" s="24"/>
      <c r="F38" s="24"/>
      <c r="G38" s="24"/>
      <c r="H38" s="24"/>
      <c r="I38" s="23"/>
      <c r="J38" s="25"/>
      <c r="K38" s="24"/>
      <c r="L38" s="24"/>
      <c r="M38" s="24"/>
      <c r="N38" s="24"/>
      <c r="O38" s="24"/>
      <c r="P38" s="28"/>
      <c r="Q38" s="25"/>
      <c r="R38" s="24"/>
      <c r="S38" s="24"/>
      <c r="T38" s="24"/>
      <c r="U38" s="24"/>
      <c r="V38" s="24"/>
      <c r="W38" s="26"/>
    </row>
    <row r="39" spans="1:23" ht="45" x14ac:dyDescent="0.25">
      <c r="A39" s="48" t="str">
        <f>'Скоуп Работ'!C25</f>
        <v>Переименовать кнопку "Подать новый ЭПП" в "Разместить заявку-предложение на Элемент практической подготовки"</v>
      </c>
      <c r="B39" s="31"/>
      <c r="C39" s="32">
        <f>'Скоуп Работ'!D25+'Скоуп Работ'!E25</f>
        <v>1</v>
      </c>
      <c r="D39" s="24">
        <f t="shared" si="30"/>
        <v>0.5</v>
      </c>
      <c r="E39" s="24">
        <f t="shared" si="31"/>
        <v>0.5</v>
      </c>
      <c r="F39" s="24">
        <f t="shared" si="32"/>
        <v>0</v>
      </c>
      <c r="G39" s="24">
        <f t="shared" si="33"/>
        <v>0</v>
      </c>
      <c r="H39" s="24">
        <f t="shared" si="34"/>
        <v>0.5</v>
      </c>
      <c r="I39" s="23">
        <f t="shared" si="35"/>
        <v>2.5</v>
      </c>
      <c r="J39" s="25">
        <f t="shared" si="36"/>
        <v>1.5</v>
      </c>
      <c r="K39" s="24">
        <f t="shared" si="37"/>
        <v>0.5</v>
      </c>
      <c r="L39" s="24">
        <f t="shared" si="38"/>
        <v>0.5</v>
      </c>
      <c r="M39" s="24">
        <f t="shared" si="39"/>
        <v>0</v>
      </c>
      <c r="N39" s="24">
        <f t="shared" si="40"/>
        <v>0</v>
      </c>
      <c r="O39" s="24">
        <f t="shared" si="41"/>
        <v>0.5</v>
      </c>
      <c r="P39" s="28">
        <f t="shared" si="42"/>
        <v>3</v>
      </c>
      <c r="Q39" s="25">
        <f t="shared" si="43"/>
        <v>2</v>
      </c>
      <c r="R39" s="24">
        <f t="shared" si="44"/>
        <v>1</v>
      </c>
      <c r="S39" s="24">
        <f t="shared" si="45"/>
        <v>1</v>
      </c>
      <c r="T39" s="24">
        <f t="shared" si="46"/>
        <v>0</v>
      </c>
      <c r="U39" s="24">
        <f t="shared" si="47"/>
        <v>0</v>
      </c>
      <c r="V39" s="24">
        <f t="shared" si="48"/>
        <v>1</v>
      </c>
      <c r="W39" s="26">
        <f t="shared" si="49"/>
        <v>5</v>
      </c>
    </row>
    <row r="40" spans="1:23" x14ac:dyDescent="0.25">
      <c r="A40" s="77" t="str">
        <f>'Скоуп Работ'!B26</f>
        <v>Подача заявки инициатором</v>
      </c>
      <c r="B40" s="31"/>
      <c r="C40" s="32"/>
      <c r="D40" s="24"/>
      <c r="E40" s="24"/>
      <c r="F40" s="24"/>
      <c r="G40" s="24"/>
      <c r="H40" s="24"/>
      <c r="I40" s="23"/>
      <c r="J40" s="25"/>
      <c r="K40" s="24"/>
      <c r="L40" s="24"/>
      <c r="M40" s="24"/>
      <c r="N40" s="24"/>
      <c r="O40" s="24"/>
      <c r="P40" s="28"/>
      <c r="Q40" s="25"/>
      <c r="R40" s="24"/>
      <c r="S40" s="24"/>
      <c r="T40" s="24"/>
      <c r="U40" s="24"/>
      <c r="V40" s="24"/>
      <c r="W40" s="26"/>
    </row>
    <row r="41" spans="1:23" x14ac:dyDescent="0.25">
      <c r="A41" s="48" t="str">
        <f>'Скоуп Работ'!C27</f>
        <v>Изменить логику подачи заявки инициатором</v>
      </c>
      <c r="B41" s="31"/>
      <c r="C41" s="32">
        <f>'Скоуп Работ'!D27+'Скоуп Работ'!E27</f>
        <v>12</v>
      </c>
      <c r="D41" s="24">
        <f t="shared" si="30"/>
        <v>3.5</v>
      </c>
      <c r="E41" s="24">
        <f t="shared" si="31"/>
        <v>3.5</v>
      </c>
      <c r="F41" s="24">
        <f t="shared" si="32"/>
        <v>0.5</v>
      </c>
      <c r="G41" s="24">
        <f t="shared" si="33"/>
        <v>1</v>
      </c>
      <c r="H41" s="24">
        <f t="shared" si="34"/>
        <v>3</v>
      </c>
      <c r="I41" s="23">
        <f t="shared" si="35"/>
        <v>23.5</v>
      </c>
      <c r="J41" s="25">
        <f t="shared" si="36"/>
        <v>15.5</v>
      </c>
      <c r="K41" s="24">
        <f t="shared" si="37"/>
        <v>4.5</v>
      </c>
      <c r="L41" s="24">
        <f t="shared" si="38"/>
        <v>4.5</v>
      </c>
      <c r="M41" s="24">
        <f t="shared" si="39"/>
        <v>0.5</v>
      </c>
      <c r="N41" s="24">
        <f t="shared" si="40"/>
        <v>1.5</v>
      </c>
      <c r="O41" s="24">
        <f t="shared" si="41"/>
        <v>4</v>
      </c>
      <c r="P41" s="28">
        <f t="shared" si="42"/>
        <v>30.5</v>
      </c>
      <c r="Q41" s="25">
        <f t="shared" si="43"/>
        <v>20</v>
      </c>
      <c r="R41" s="24">
        <f t="shared" si="44"/>
        <v>5</v>
      </c>
      <c r="S41" s="24">
        <f t="shared" si="45"/>
        <v>5</v>
      </c>
      <c r="T41" s="24">
        <f t="shared" si="46"/>
        <v>1</v>
      </c>
      <c r="U41" s="24">
        <f t="shared" si="47"/>
        <v>2</v>
      </c>
      <c r="V41" s="24">
        <f t="shared" si="48"/>
        <v>4</v>
      </c>
      <c r="W41" s="26">
        <f t="shared" si="49"/>
        <v>37</v>
      </c>
    </row>
    <row r="42" spans="1:23" ht="30" x14ac:dyDescent="0.25">
      <c r="A42" s="77" t="str">
        <f>'Скоуп Работ'!B28</f>
        <v>Проверка ЭПП (проектный менеджер факультета / сотрудник ДООП)</v>
      </c>
      <c r="B42" s="31"/>
      <c r="C42" s="32"/>
      <c r="D42" s="24"/>
      <c r="E42" s="24"/>
      <c r="F42" s="24"/>
      <c r="G42" s="24"/>
      <c r="H42" s="24"/>
      <c r="I42" s="23"/>
      <c r="J42" s="25"/>
      <c r="K42" s="24"/>
      <c r="L42" s="24"/>
      <c r="M42" s="24"/>
      <c r="N42" s="24"/>
      <c r="O42" s="24"/>
      <c r="P42" s="28"/>
      <c r="Q42" s="25"/>
      <c r="R42" s="24"/>
      <c r="S42" s="24"/>
      <c r="T42" s="24"/>
      <c r="U42" s="24"/>
      <c r="V42" s="24"/>
      <c r="W42" s="26"/>
    </row>
    <row r="43" spans="1:23" ht="45" x14ac:dyDescent="0.25">
      <c r="A43" s="48" t="str">
        <f>'Скоуп Работ'!C29</f>
        <v>При согласовании ЭПП сотрудником ДООП / ПМФ необходимо давать возможность выбрать ЗДФ ответственного за назначение Руководителя ЭПП</v>
      </c>
      <c r="B43" s="31"/>
      <c r="C43" s="32">
        <f>'Скоуп Работ'!D29+'Скоуп Работ'!E29</f>
        <v>40</v>
      </c>
      <c r="D43" s="24">
        <f t="shared" si="30"/>
        <v>12</v>
      </c>
      <c r="E43" s="24">
        <f t="shared" si="31"/>
        <v>12</v>
      </c>
      <c r="F43" s="24">
        <f t="shared" si="32"/>
        <v>2</v>
      </c>
      <c r="G43" s="24">
        <f t="shared" si="33"/>
        <v>4</v>
      </c>
      <c r="H43" s="24">
        <f t="shared" si="34"/>
        <v>10.5</v>
      </c>
      <c r="I43" s="23">
        <f t="shared" si="35"/>
        <v>80.5</v>
      </c>
      <c r="J43" s="25">
        <f t="shared" si="36"/>
        <v>52</v>
      </c>
      <c r="K43" s="24">
        <f t="shared" si="37"/>
        <v>15.5</v>
      </c>
      <c r="L43" s="24">
        <f t="shared" si="38"/>
        <v>15.5</v>
      </c>
      <c r="M43" s="24">
        <f t="shared" si="39"/>
        <v>2.5</v>
      </c>
      <c r="N43" s="24">
        <f t="shared" si="40"/>
        <v>5</v>
      </c>
      <c r="O43" s="24">
        <f t="shared" si="41"/>
        <v>13.5</v>
      </c>
      <c r="P43" s="28">
        <f t="shared" si="42"/>
        <v>104</v>
      </c>
      <c r="Q43" s="25">
        <f t="shared" si="43"/>
        <v>55</v>
      </c>
      <c r="R43" s="24">
        <f t="shared" si="44"/>
        <v>20</v>
      </c>
      <c r="S43" s="24">
        <f t="shared" si="45"/>
        <v>20</v>
      </c>
      <c r="T43" s="24">
        <f t="shared" si="46"/>
        <v>3</v>
      </c>
      <c r="U43" s="24">
        <f t="shared" si="47"/>
        <v>5</v>
      </c>
      <c r="V43" s="24">
        <f t="shared" si="48"/>
        <v>15</v>
      </c>
      <c r="W43" s="26">
        <f t="shared" si="49"/>
        <v>118</v>
      </c>
    </row>
    <row r="44" spans="1:23" x14ac:dyDescent="0.25">
      <c r="A44" s="48" t="str">
        <f>'Скоуп Работ'!C30</f>
        <v>Изменить логику назначения руководителя ЭПП</v>
      </c>
      <c r="B44" s="31"/>
      <c r="C44" s="32">
        <f>'Скоуп Работ'!D30+'Скоуп Работ'!E30</f>
        <v>10</v>
      </c>
      <c r="D44" s="24">
        <f t="shared" si="30"/>
        <v>3</v>
      </c>
      <c r="E44" s="24">
        <f t="shared" si="31"/>
        <v>3</v>
      </c>
      <c r="F44" s="24">
        <f t="shared" si="32"/>
        <v>0.5</v>
      </c>
      <c r="G44" s="24">
        <f t="shared" si="33"/>
        <v>1</v>
      </c>
      <c r="H44" s="24">
        <f t="shared" si="34"/>
        <v>2.5</v>
      </c>
      <c r="I44" s="23">
        <f t="shared" si="35"/>
        <v>20</v>
      </c>
      <c r="J44" s="25">
        <f t="shared" si="36"/>
        <v>13</v>
      </c>
      <c r="K44" s="24">
        <f t="shared" si="37"/>
        <v>4</v>
      </c>
      <c r="L44" s="24">
        <f t="shared" si="38"/>
        <v>4</v>
      </c>
      <c r="M44" s="24">
        <f t="shared" si="39"/>
        <v>0.5</v>
      </c>
      <c r="N44" s="24">
        <f t="shared" si="40"/>
        <v>1.5</v>
      </c>
      <c r="O44" s="24">
        <f t="shared" si="41"/>
        <v>3.5</v>
      </c>
      <c r="P44" s="28">
        <f t="shared" si="42"/>
        <v>26.5</v>
      </c>
      <c r="Q44" s="25">
        <f t="shared" si="43"/>
        <v>15</v>
      </c>
      <c r="R44" s="24">
        <f t="shared" si="44"/>
        <v>4</v>
      </c>
      <c r="S44" s="24">
        <f t="shared" si="45"/>
        <v>4</v>
      </c>
      <c r="T44" s="24">
        <f t="shared" si="46"/>
        <v>1</v>
      </c>
      <c r="U44" s="24">
        <f t="shared" si="47"/>
        <v>2</v>
      </c>
      <c r="V44" s="24">
        <f t="shared" si="48"/>
        <v>4</v>
      </c>
      <c r="W44" s="26">
        <f t="shared" si="49"/>
        <v>30</v>
      </c>
    </row>
    <row r="45" spans="1:23" x14ac:dyDescent="0.25">
      <c r="A45" s="77" t="str">
        <f>'Скоуп Работ'!B31</f>
        <v>Доработка ЭПП руководителем</v>
      </c>
      <c r="B45" s="31"/>
      <c r="C45" s="32"/>
      <c r="D45" s="24"/>
      <c r="E45" s="24"/>
      <c r="F45" s="24"/>
      <c r="G45" s="24"/>
      <c r="H45" s="24"/>
      <c r="I45" s="23"/>
      <c r="J45" s="25"/>
      <c r="K45" s="24"/>
      <c r="L45" s="24"/>
      <c r="M45" s="24"/>
      <c r="N45" s="24"/>
      <c r="O45" s="24"/>
      <c r="P45" s="28"/>
      <c r="Q45" s="25"/>
      <c r="R45" s="24"/>
      <c r="S45" s="24"/>
      <c r="T45" s="24"/>
      <c r="U45" s="24"/>
      <c r="V45" s="24"/>
      <c r="W45" s="26"/>
    </row>
    <row r="46" spans="1:23" x14ac:dyDescent="0.25">
      <c r="A46" s="48" t="str">
        <f>'Скоуп Работ'!C32</f>
        <v>Добавить условие проверки отправки заявки на ЭПП</v>
      </c>
      <c r="B46" s="31"/>
      <c r="C46" s="32">
        <f>'Скоуп Работ'!D32+'Скоуп Работ'!E32</f>
        <v>10</v>
      </c>
      <c r="D46" s="24">
        <f t="shared" si="30"/>
        <v>3</v>
      </c>
      <c r="E46" s="24">
        <f t="shared" si="31"/>
        <v>3</v>
      </c>
      <c r="F46" s="24">
        <f t="shared" si="32"/>
        <v>0.5</v>
      </c>
      <c r="G46" s="24">
        <f t="shared" si="33"/>
        <v>1</v>
      </c>
      <c r="H46" s="24">
        <f t="shared" si="34"/>
        <v>2.5</v>
      </c>
      <c r="I46" s="23">
        <f t="shared" si="35"/>
        <v>20</v>
      </c>
      <c r="J46" s="25">
        <f t="shared" si="36"/>
        <v>13</v>
      </c>
      <c r="K46" s="24">
        <f t="shared" si="37"/>
        <v>4</v>
      </c>
      <c r="L46" s="24">
        <f t="shared" si="38"/>
        <v>4</v>
      </c>
      <c r="M46" s="24">
        <f t="shared" si="39"/>
        <v>0.5</v>
      </c>
      <c r="N46" s="24">
        <f t="shared" si="40"/>
        <v>1.5</v>
      </c>
      <c r="O46" s="24">
        <f t="shared" si="41"/>
        <v>3.5</v>
      </c>
      <c r="P46" s="28">
        <f t="shared" si="42"/>
        <v>26.5</v>
      </c>
      <c r="Q46" s="25">
        <f t="shared" si="43"/>
        <v>15</v>
      </c>
      <c r="R46" s="24">
        <f t="shared" si="44"/>
        <v>4</v>
      </c>
      <c r="S46" s="24">
        <f t="shared" si="45"/>
        <v>4</v>
      </c>
      <c r="T46" s="24">
        <f t="shared" si="46"/>
        <v>1</v>
      </c>
      <c r="U46" s="24">
        <f t="shared" si="47"/>
        <v>2</v>
      </c>
      <c r="V46" s="24">
        <f t="shared" si="48"/>
        <v>4</v>
      </c>
      <c r="W46" s="26">
        <f t="shared" si="49"/>
        <v>30</v>
      </c>
    </row>
    <row r="47" spans="1:23" x14ac:dyDescent="0.25">
      <c r="A47" s="77" t="str">
        <f>'Скоуп Работ'!B33</f>
        <v>Окно подачи ЭПП</v>
      </c>
      <c r="B47" s="31"/>
      <c r="C47" s="32"/>
      <c r="D47" s="24"/>
      <c r="E47" s="24"/>
      <c r="F47" s="24"/>
      <c r="G47" s="24"/>
      <c r="H47" s="24"/>
      <c r="I47" s="23"/>
      <c r="J47" s="25"/>
      <c r="K47" s="24"/>
      <c r="L47" s="24"/>
      <c r="M47" s="24"/>
      <c r="N47" s="24"/>
      <c r="O47" s="24"/>
      <c r="P47" s="28"/>
      <c r="Q47" s="25"/>
      <c r="R47" s="24"/>
      <c r="S47" s="24"/>
      <c r="T47" s="24"/>
      <c r="U47" s="24"/>
      <c r="V47" s="24"/>
      <c r="W47" s="26"/>
    </row>
    <row r="48" spans="1:23" x14ac:dyDescent="0.25">
      <c r="A48" s="48" t="str">
        <f>'Скоуп Работ'!C34</f>
        <v>Изменить текстовку окна подачи ЭПП</v>
      </c>
      <c r="B48" s="31"/>
      <c r="C48" s="32">
        <f>'Скоуп Работ'!D34+'Скоуп Работ'!E34</f>
        <v>1</v>
      </c>
      <c r="D48" s="24">
        <f t="shared" si="30"/>
        <v>0.5</v>
      </c>
      <c r="E48" s="24">
        <f t="shared" si="31"/>
        <v>0.5</v>
      </c>
      <c r="F48" s="24">
        <f t="shared" si="32"/>
        <v>0</v>
      </c>
      <c r="G48" s="24">
        <f t="shared" si="33"/>
        <v>0</v>
      </c>
      <c r="H48" s="24">
        <f t="shared" si="34"/>
        <v>0.5</v>
      </c>
      <c r="I48" s="23">
        <f t="shared" si="35"/>
        <v>2.5</v>
      </c>
      <c r="J48" s="25">
        <f t="shared" si="36"/>
        <v>1.5</v>
      </c>
      <c r="K48" s="24">
        <f t="shared" si="37"/>
        <v>0.5</v>
      </c>
      <c r="L48" s="24">
        <f t="shared" si="38"/>
        <v>0.5</v>
      </c>
      <c r="M48" s="24">
        <f t="shared" si="39"/>
        <v>0</v>
      </c>
      <c r="N48" s="24">
        <f t="shared" si="40"/>
        <v>0</v>
      </c>
      <c r="O48" s="24">
        <f t="shared" si="41"/>
        <v>0.5</v>
      </c>
      <c r="P48" s="28">
        <f t="shared" si="42"/>
        <v>3</v>
      </c>
      <c r="Q48" s="25">
        <f t="shared" si="43"/>
        <v>2</v>
      </c>
      <c r="R48" s="24">
        <f t="shared" si="44"/>
        <v>1</v>
      </c>
      <c r="S48" s="24">
        <f t="shared" si="45"/>
        <v>1</v>
      </c>
      <c r="T48" s="24">
        <f t="shared" si="46"/>
        <v>0</v>
      </c>
      <c r="U48" s="24">
        <f t="shared" si="47"/>
        <v>0</v>
      </c>
      <c r="V48" s="24">
        <f t="shared" si="48"/>
        <v>1</v>
      </c>
      <c r="W48" s="26">
        <f t="shared" si="49"/>
        <v>5</v>
      </c>
    </row>
    <row r="49" spans="1:23" x14ac:dyDescent="0.25">
      <c r="A49" s="77" t="str">
        <f>'Скоуп Работ'!B35</f>
        <v>Количество символов в комментариях</v>
      </c>
      <c r="B49" s="31"/>
      <c r="C49" s="32">
        <f>'Скоуп Работ'!D35+'Скоуп Работ'!E35</f>
        <v>0</v>
      </c>
      <c r="D49" s="24">
        <f t="shared" si="30"/>
        <v>0</v>
      </c>
      <c r="E49" s="24">
        <f t="shared" si="31"/>
        <v>0</v>
      </c>
      <c r="F49" s="24">
        <f t="shared" si="32"/>
        <v>0</v>
      </c>
      <c r="G49" s="24">
        <f t="shared" si="33"/>
        <v>0</v>
      </c>
      <c r="H49" s="24">
        <f t="shared" si="34"/>
        <v>0</v>
      </c>
      <c r="I49" s="23">
        <f t="shared" si="35"/>
        <v>0</v>
      </c>
      <c r="J49" s="25">
        <f t="shared" si="36"/>
        <v>0</v>
      </c>
      <c r="K49" s="24">
        <f t="shared" si="37"/>
        <v>0</v>
      </c>
      <c r="L49" s="24">
        <f t="shared" si="38"/>
        <v>0</v>
      </c>
      <c r="M49" s="24">
        <f t="shared" si="39"/>
        <v>0</v>
      </c>
      <c r="N49" s="24">
        <f t="shared" si="40"/>
        <v>0</v>
      </c>
      <c r="O49" s="24">
        <f t="shared" si="41"/>
        <v>0</v>
      </c>
      <c r="P49" s="28">
        <f t="shared" si="42"/>
        <v>0</v>
      </c>
      <c r="Q49" s="25">
        <f t="shared" si="43"/>
        <v>0</v>
      </c>
      <c r="R49" s="24">
        <f t="shared" si="44"/>
        <v>0</v>
      </c>
      <c r="S49" s="24">
        <f t="shared" si="45"/>
        <v>0</v>
      </c>
      <c r="T49" s="24">
        <f t="shared" si="46"/>
        <v>0</v>
      </c>
      <c r="U49" s="24">
        <f t="shared" si="47"/>
        <v>0</v>
      </c>
      <c r="V49" s="24">
        <f t="shared" si="48"/>
        <v>0</v>
      </c>
      <c r="W49" s="26">
        <f t="shared" si="49"/>
        <v>0</v>
      </c>
    </row>
    <row r="50" spans="1:23" ht="45" x14ac:dyDescent="0.25">
      <c r="A50" s="48" t="str">
        <f>'Скоуп Работ'!C36</f>
        <v>Установить неограниченное количество символов для комментария при согласовании, отклонении или отправки ЭПП на доработку любым пользоваталем</v>
      </c>
      <c r="B50" s="31"/>
      <c r="C50" s="32">
        <f>'Скоуп Работ'!D36+'Скоуп Работ'!E36</f>
        <v>4</v>
      </c>
      <c r="D50" s="24">
        <f t="shared" si="30"/>
        <v>1</v>
      </c>
      <c r="E50" s="24">
        <f t="shared" si="31"/>
        <v>1</v>
      </c>
      <c r="F50" s="24">
        <f t="shared" si="32"/>
        <v>0</v>
      </c>
      <c r="G50" s="24">
        <f t="shared" si="33"/>
        <v>0.5</v>
      </c>
      <c r="H50" s="24">
        <f t="shared" si="34"/>
        <v>1</v>
      </c>
      <c r="I50" s="23">
        <f t="shared" si="35"/>
        <v>7.5</v>
      </c>
      <c r="J50" s="25">
        <f t="shared" si="36"/>
        <v>5</v>
      </c>
      <c r="K50" s="24">
        <f t="shared" si="37"/>
        <v>1.5</v>
      </c>
      <c r="L50" s="24">
        <f t="shared" si="38"/>
        <v>1.5</v>
      </c>
      <c r="M50" s="24">
        <f t="shared" si="39"/>
        <v>0</v>
      </c>
      <c r="N50" s="24">
        <f t="shared" si="40"/>
        <v>0.5</v>
      </c>
      <c r="O50" s="24">
        <f t="shared" si="41"/>
        <v>1.5</v>
      </c>
      <c r="P50" s="28">
        <f t="shared" si="42"/>
        <v>10</v>
      </c>
      <c r="Q50" s="25">
        <f t="shared" si="43"/>
        <v>5</v>
      </c>
      <c r="R50" s="24">
        <f t="shared" si="44"/>
        <v>2</v>
      </c>
      <c r="S50" s="24">
        <f t="shared" si="45"/>
        <v>2</v>
      </c>
      <c r="T50" s="24">
        <f t="shared" si="46"/>
        <v>0</v>
      </c>
      <c r="U50" s="24">
        <f t="shared" si="47"/>
        <v>1</v>
      </c>
      <c r="V50" s="24">
        <f t="shared" si="48"/>
        <v>2</v>
      </c>
      <c r="W50" s="26">
        <f t="shared" si="49"/>
        <v>12</v>
      </c>
    </row>
    <row r="51" spans="1:23" x14ac:dyDescent="0.25">
      <c r="A51" s="77" t="str">
        <f>'Скоуп Работ'!B37</f>
        <v>Наименование ЭПП</v>
      </c>
      <c r="B51" s="31"/>
      <c r="C51" s="32"/>
      <c r="D51" s="24"/>
      <c r="E51" s="24"/>
      <c r="F51" s="24"/>
      <c r="G51" s="24"/>
      <c r="H51" s="24"/>
      <c r="I51" s="23"/>
      <c r="J51" s="25"/>
      <c r="K51" s="24"/>
      <c r="L51" s="24"/>
      <c r="M51" s="24"/>
      <c r="N51" s="24"/>
      <c r="O51" s="24"/>
      <c r="P51" s="28"/>
      <c r="Q51" s="25"/>
      <c r="R51" s="24"/>
      <c r="S51" s="24"/>
      <c r="T51" s="24"/>
      <c r="U51" s="24"/>
      <c r="V51" s="24"/>
      <c r="W51" s="26"/>
    </row>
    <row r="52" spans="1:23" x14ac:dyDescent="0.25">
      <c r="A52" s="48" t="str">
        <f>'Скоуп Работ'!C38</f>
        <v>Сделать наименование ЭПП уникальным</v>
      </c>
      <c r="B52" s="31"/>
      <c r="C52" s="32">
        <f>'Скоуп Работ'!D38+'Скоуп Работ'!E38</f>
        <v>18</v>
      </c>
      <c r="D52" s="24">
        <f t="shared" si="30"/>
        <v>5.5</v>
      </c>
      <c r="E52" s="24">
        <f t="shared" si="31"/>
        <v>5.5</v>
      </c>
      <c r="F52" s="24">
        <f t="shared" si="32"/>
        <v>1</v>
      </c>
      <c r="G52" s="24">
        <f t="shared" si="33"/>
        <v>2</v>
      </c>
      <c r="H52" s="24">
        <f t="shared" si="34"/>
        <v>5</v>
      </c>
      <c r="I52" s="23">
        <f t="shared" si="35"/>
        <v>37</v>
      </c>
      <c r="J52" s="25">
        <f t="shared" si="36"/>
        <v>23.5</v>
      </c>
      <c r="K52" s="24">
        <f t="shared" si="37"/>
        <v>7</v>
      </c>
      <c r="L52" s="24">
        <f t="shared" si="38"/>
        <v>7</v>
      </c>
      <c r="M52" s="24">
        <f t="shared" si="39"/>
        <v>1.5</v>
      </c>
      <c r="N52" s="24">
        <f t="shared" si="40"/>
        <v>2.5</v>
      </c>
      <c r="O52" s="24">
        <f t="shared" si="41"/>
        <v>6</v>
      </c>
      <c r="P52" s="28">
        <f t="shared" si="42"/>
        <v>47.5</v>
      </c>
      <c r="Q52" s="25">
        <f t="shared" si="43"/>
        <v>25</v>
      </c>
      <c r="R52" s="24">
        <f t="shared" si="44"/>
        <v>10</v>
      </c>
      <c r="S52" s="24">
        <f t="shared" si="45"/>
        <v>10</v>
      </c>
      <c r="T52" s="24">
        <f t="shared" si="46"/>
        <v>2</v>
      </c>
      <c r="U52" s="24">
        <f t="shared" si="47"/>
        <v>3</v>
      </c>
      <c r="V52" s="24">
        <f t="shared" si="48"/>
        <v>10</v>
      </c>
      <c r="W52" s="26">
        <f t="shared" si="49"/>
        <v>60</v>
      </c>
    </row>
    <row r="53" spans="1:23" x14ac:dyDescent="0.25">
      <c r="A53" s="77" t="str">
        <f>'Скоуп Работ'!B39</f>
        <v>Заключение договора на ЭПП</v>
      </c>
      <c r="B53" s="31"/>
      <c r="C53" s="32"/>
      <c r="D53" s="24"/>
      <c r="E53" s="24"/>
      <c r="F53" s="24"/>
      <c r="G53" s="24"/>
      <c r="H53" s="24"/>
      <c r="I53" s="23"/>
      <c r="J53" s="25"/>
      <c r="K53" s="24"/>
      <c r="L53" s="24"/>
      <c r="M53" s="24"/>
      <c r="N53" s="24"/>
      <c r="O53" s="24"/>
      <c r="P53" s="28"/>
      <c r="Q53" s="25"/>
      <c r="R53" s="24"/>
      <c r="S53" s="24"/>
      <c r="T53" s="24"/>
      <c r="U53" s="24"/>
      <c r="V53" s="24"/>
      <c r="W53" s="26"/>
    </row>
    <row r="54" spans="1:23" ht="45" x14ac:dyDescent="0.25">
      <c r="A54" s="48" t="str">
        <f>'Скоуп Работ'!C40</f>
        <v>ЗДФ должен иметь возможность прикреплять договор на ЭПП к заявкам на ЭПП, инициатором которых являются не только юр. лица, но и остальные (студенты и сотрудники)</v>
      </c>
      <c r="B54" s="31"/>
      <c r="C54" s="32">
        <f>'Скоуп Работ'!D40+'Скоуп Работ'!E40</f>
        <v>16</v>
      </c>
      <c r="D54" s="24">
        <f t="shared" si="30"/>
        <v>5</v>
      </c>
      <c r="E54" s="24">
        <f t="shared" si="31"/>
        <v>5</v>
      </c>
      <c r="F54" s="24">
        <f t="shared" si="32"/>
        <v>1</v>
      </c>
      <c r="G54" s="24">
        <f t="shared" si="33"/>
        <v>1.5</v>
      </c>
      <c r="H54" s="24">
        <f t="shared" si="34"/>
        <v>4.5</v>
      </c>
      <c r="I54" s="23">
        <f t="shared" si="35"/>
        <v>33</v>
      </c>
      <c r="J54" s="25">
        <f t="shared" si="36"/>
        <v>21</v>
      </c>
      <c r="K54" s="24">
        <f t="shared" si="37"/>
        <v>6.5</v>
      </c>
      <c r="L54" s="24">
        <f t="shared" si="38"/>
        <v>6.5</v>
      </c>
      <c r="M54" s="24">
        <f t="shared" si="39"/>
        <v>1.5</v>
      </c>
      <c r="N54" s="24">
        <f t="shared" si="40"/>
        <v>2</v>
      </c>
      <c r="O54" s="24">
        <f t="shared" si="41"/>
        <v>5.5</v>
      </c>
      <c r="P54" s="28">
        <f t="shared" si="42"/>
        <v>43</v>
      </c>
      <c r="Q54" s="25">
        <f t="shared" si="43"/>
        <v>25</v>
      </c>
      <c r="R54" s="24">
        <f t="shared" si="44"/>
        <v>10</v>
      </c>
      <c r="S54" s="24">
        <f t="shared" si="45"/>
        <v>10</v>
      </c>
      <c r="T54" s="24">
        <f t="shared" si="46"/>
        <v>2</v>
      </c>
      <c r="U54" s="24">
        <f t="shared" si="47"/>
        <v>2</v>
      </c>
      <c r="V54" s="24">
        <f t="shared" si="48"/>
        <v>10</v>
      </c>
      <c r="W54" s="26">
        <f t="shared" si="49"/>
        <v>59</v>
      </c>
    </row>
    <row r="55" spans="1:23" ht="30" x14ac:dyDescent="0.25">
      <c r="A55" s="48" t="str">
        <f>'Скоуп Работ'!C41</f>
        <v>При прикреплении договора у ЗДФ список договоров должен быть ограничен актуальными договорами</v>
      </c>
      <c r="B55" s="31"/>
      <c r="C55" s="32">
        <f>'Скоуп Работ'!D41+'Скоуп Работ'!E41</f>
        <v>2</v>
      </c>
      <c r="D55" s="24">
        <f t="shared" si="30"/>
        <v>0.5</v>
      </c>
      <c r="E55" s="24">
        <f t="shared" si="31"/>
        <v>0.5</v>
      </c>
      <c r="F55" s="24">
        <f t="shared" si="32"/>
        <v>0</v>
      </c>
      <c r="G55" s="24">
        <f t="shared" si="33"/>
        <v>0</v>
      </c>
      <c r="H55" s="24">
        <f t="shared" si="34"/>
        <v>0.5</v>
      </c>
      <c r="I55" s="23">
        <f t="shared" si="35"/>
        <v>3.5</v>
      </c>
      <c r="J55" s="25">
        <f t="shared" si="36"/>
        <v>2.5</v>
      </c>
      <c r="K55" s="24">
        <f t="shared" si="37"/>
        <v>1</v>
      </c>
      <c r="L55" s="24">
        <f t="shared" si="38"/>
        <v>0.5</v>
      </c>
      <c r="M55" s="24">
        <f t="shared" si="39"/>
        <v>0</v>
      </c>
      <c r="N55" s="24">
        <f t="shared" si="40"/>
        <v>0</v>
      </c>
      <c r="O55" s="24">
        <f t="shared" si="41"/>
        <v>0.5</v>
      </c>
      <c r="P55" s="28">
        <f t="shared" si="42"/>
        <v>4.5</v>
      </c>
      <c r="Q55" s="25">
        <f t="shared" si="43"/>
        <v>3</v>
      </c>
      <c r="R55" s="24">
        <f t="shared" si="44"/>
        <v>1</v>
      </c>
      <c r="S55" s="24">
        <f t="shared" si="45"/>
        <v>1</v>
      </c>
      <c r="T55" s="24">
        <f t="shared" si="46"/>
        <v>0</v>
      </c>
      <c r="U55" s="24">
        <f t="shared" si="47"/>
        <v>0</v>
      </c>
      <c r="V55" s="24">
        <f t="shared" si="48"/>
        <v>1</v>
      </c>
      <c r="W55" s="26">
        <f t="shared" si="49"/>
        <v>6</v>
      </c>
    </row>
    <row r="56" spans="1:23" x14ac:dyDescent="0.25">
      <c r="A56" s="77" t="str">
        <f>'Скоуп Работ'!B42</f>
        <v>Интеграция с СЭД</v>
      </c>
      <c r="B56" s="31"/>
      <c r="C56" s="32"/>
      <c r="D56" s="24"/>
      <c r="E56" s="24"/>
      <c r="F56" s="24"/>
      <c r="G56" s="24"/>
      <c r="H56" s="24"/>
      <c r="I56" s="23"/>
      <c r="J56" s="25"/>
      <c r="K56" s="24"/>
      <c r="L56" s="24"/>
      <c r="M56" s="24"/>
      <c r="N56" s="24"/>
      <c r="O56" s="24"/>
      <c r="P56" s="28"/>
      <c r="Q56" s="25"/>
      <c r="R56" s="24"/>
      <c r="S56" s="24"/>
      <c r="T56" s="24"/>
      <c r="U56" s="24"/>
      <c r="V56" s="24"/>
      <c r="W56" s="26"/>
    </row>
    <row r="57" spans="1:23" x14ac:dyDescent="0.25">
      <c r="A57" s="48" t="str">
        <f>'Скоуп Работ'!C43</f>
        <v>Забирать из СЭД атрибут 'Действует до' для договора</v>
      </c>
      <c r="B57" s="31"/>
      <c r="C57" s="32">
        <f>'Скоуп Работ'!D43+'Скоуп Работ'!E43</f>
        <v>8</v>
      </c>
      <c r="D57" s="24">
        <f t="shared" si="30"/>
        <v>2.5</v>
      </c>
      <c r="E57" s="24">
        <f t="shared" si="31"/>
        <v>2.5</v>
      </c>
      <c r="F57" s="24">
        <f t="shared" si="32"/>
        <v>0.5</v>
      </c>
      <c r="G57" s="24">
        <f t="shared" si="33"/>
        <v>1</v>
      </c>
      <c r="H57" s="24">
        <f t="shared" si="34"/>
        <v>2</v>
      </c>
      <c r="I57" s="23">
        <f t="shared" si="35"/>
        <v>16.5</v>
      </c>
      <c r="J57" s="25">
        <f t="shared" si="36"/>
        <v>10.5</v>
      </c>
      <c r="K57" s="24">
        <f t="shared" si="37"/>
        <v>3</v>
      </c>
      <c r="L57" s="24">
        <f t="shared" si="38"/>
        <v>3.5</v>
      </c>
      <c r="M57" s="24">
        <f t="shared" si="39"/>
        <v>0.5</v>
      </c>
      <c r="N57" s="24">
        <f t="shared" si="40"/>
        <v>1.5</v>
      </c>
      <c r="O57" s="24">
        <f t="shared" si="41"/>
        <v>3</v>
      </c>
      <c r="P57" s="28">
        <f t="shared" si="42"/>
        <v>22</v>
      </c>
      <c r="Q57" s="25">
        <f t="shared" si="43"/>
        <v>15</v>
      </c>
      <c r="R57" s="24">
        <f t="shared" si="44"/>
        <v>3</v>
      </c>
      <c r="S57" s="24">
        <f t="shared" si="45"/>
        <v>4</v>
      </c>
      <c r="T57" s="24">
        <f t="shared" si="46"/>
        <v>1</v>
      </c>
      <c r="U57" s="24">
        <f t="shared" si="47"/>
        <v>2</v>
      </c>
      <c r="V57" s="24">
        <f t="shared" si="48"/>
        <v>3</v>
      </c>
      <c r="W57" s="26">
        <f t="shared" si="49"/>
        <v>28</v>
      </c>
    </row>
    <row r="58" spans="1:23" x14ac:dyDescent="0.25">
      <c r="A58" s="48" t="str">
        <f>'Скоуп Работ'!C44</f>
        <v>Дополнительно забирать Письма-оферты из СЭД</v>
      </c>
      <c r="B58" s="31"/>
      <c r="C58" s="32">
        <f>'Скоуп Работ'!D44+'Скоуп Работ'!E44</f>
        <v>40</v>
      </c>
      <c r="D58" s="24">
        <f t="shared" si="30"/>
        <v>12</v>
      </c>
      <c r="E58" s="24">
        <f t="shared" si="31"/>
        <v>12</v>
      </c>
      <c r="F58" s="24">
        <f t="shared" si="32"/>
        <v>2</v>
      </c>
      <c r="G58" s="24">
        <f t="shared" si="33"/>
        <v>4</v>
      </c>
      <c r="H58" s="24">
        <f t="shared" si="34"/>
        <v>10.5</v>
      </c>
      <c r="I58" s="23">
        <f t="shared" si="35"/>
        <v>80.5</v>
      </c>
      <c r="J58" s="25">
        <f t="shared" si="36"/>
        <v>52</v>
      </c>
      <c r="K58" s="24">
        <f t="shared" si="37"/>
        <v>15.5</v>
      </c>
      <c r="L58" s="24">
        <f t="shared" si="38"/>
        <v>15.5</v>
      </c>
      <c r="M58" s="24">
        <f t="shared" si="39"/>
        <v>2.5</v>
      </c>
      <c r="N58" s="24">
        <f t="shared" si="40"/>
        <v>5</v>
      </c>
      <c r="O58" s="24">
        <f t="shared" si="41"/>
        <v>13.5</v>
      </c>
      <c r="P58" s="28">
        <f t="shared" si="42"/>
        <v>104</v>
      </c>
      <c r="Q58" s="25">
        <f t="shared" si="43"/>
        <v>55</v>
      </c>
      <c r="R58" s="24">
        <f t="shared" si="44"/>
        <v>20</v>
      </c>
      <c r="S58" s="24">
        <f t="shared" si="45"/>
        <v>20</v>
      </c>
      <c r="T58" s="24">
        <f t="shared" si="46"/>
        <v>3</v>
      </c>
      <c r="U58" s="24">
        <f t="shared" si="47"/>
        <v>5</v>
      </c>
      <c r="V58" s="24">
        <f t="shared" si="48"/>
        <v>15</v>
      </c>
      <c r="W58" s="26">
        <f t="shared" si="49"/>
        <v>118</v>
      </c>
    </row>
    <row r="59" spans="1:23" ht="15.75" x14ac:dyDescent="0.25">
      <c r="A59" s="79" t="str">
        <f>'Скоуп Работ'!A45</f>
        <v>Выбор ЭПП</v>
      </c>
      <c r="B59" s="31"/>
      <c r="C59" s="32"/>
      <c r="D59" s="24"/>
      <c r="E59" s="24"/>
      <c r="F59" s="24"/>
      <c r="G59" s="24"/>
      <c r="H59" s="24"/>
      <c r="I59" s="23"/>
      <c r="J59" s="25"/>
      <c r="K59" s="24"/>
      <c r="L59" s="24"/>
      <c r="M59" s="24"/>
      <c r="N59" s="24"/>
      <c r="O59" s="24"/>
      <c r="P59" s="28"/>
      <c r="Q59" s="25"/>
      <c r="R59" s="24"/>
      <c r="S59" s="24"/>
      <c r="T59" s="24"/>
      <c r="U59" s="24"/>
      <c r="V59" s="24"/>
      <c r="W59" s="26"/>
    </row>
    <row r="60" spans="1:23" x14ac:dyDescent="0.25">
      <c r="A60" s="77" t="str">
        <f>'Скоуп Работ'!B46</f>
        <v>Согласование заявки на участие в ЭПП</v>
      </c>
      <c r="B60" s="31"/>
      <c r="C60" s="32"/>
      <c r="D60" s="24"/>
      <c r="E60" s="24"/>
      <c r="F60" s="24"/>
      <c r="G60" s="24"/>
      <c r="H60" s="24"/>
      <c r="I60" s="23"/>
      <c r="J60" s="25"/>
      <c r="K60" s="24"/>
      <c r="L60" s="24"/>
      <c r="M60" s="24"/>
      <c r="N60" s="24"/>
      <c r="O60" s="24"/>
      <c r="P60" s="28"/>
      <c r="Q60" s="25"/>
      <c r="R60" s="24"/>
      <c r="S60" s="24"/>
      <c r="T60" s="24"/>
      <c r="U60" s="24"/>
      <c r="V60" s="24"/>
      <c r="W60" s="26"/>
    </row>
    <row r="61" spans="1:23" ht="30" x14ac:dyDescent="0.25">
      <c r="A61" s="48" t="str">
        <f>'Скоуп Работ'!C47</f>
        <v>Обработка ситуации, когда при согласовании заявки на ЭПП у студента 2 заявки на 2 вакансии</v>
      </c>
      <c r="B61" s="31"/>
      <c r="C61" s="32">
        <f>'Скоуп Работ'!D47+'Скоуп Работ'!E47</f>
        <v>60</v>
      </c>
      <c r="D61" s="24">
        <f t="shared" si="30"/>
        <v>18</v>
      </c>
      <c r="E61" s="24">
        <f t="shared" si="31"/>
        <v>18</v>
      </c>
      <c r="F61" s="24">
        <f t="shared" si="32"/>
        <v>3</v>
      </c>
      <c r="G61" s="24">
        <f t="shared" si="33"/>
        <v>6</v>
      </c>
      <c r="H61" s="24">
        <f t="shared" si="34"/>
        <v>16</v>
      </c>
      <c r="I61" s="23">
        <f t="shared" si="35"/>
        <v>121</v>
      </c>
      <c r="J61" s="25">
        <f t="shared" si="36"/>
        <v>78</v>
      </c>
      <c r="K61" s="24">
        <f t="shared" si="37"/>
        <v>23.5</v>
      </c>
      <c r="L61" s="24">
        <f t="shared" si="38"/>
        <v>23.5</v>
      </c>
      <c r="M61" s="24">
        <f t="shared" si="39"/>
        <v>4</v>
      </c>
      <c r="N61" s="24">
        <f t="shared" si="40"/>
        <v>8</v>
      </c>
      <c r="O61" s="24">
        <f t="shared" si="41"/>
        <v>20.5</v>
      </c>
      <c r="P61" s="28">
        <f t="shared" si="42"/>
        <v>157.5</v>
      </c>
      <c r="Q61" s="25">
        <f t="shared" si="43"/>
        <v>80</v>
      </c>
      <c r="R61" s="24">
        <f t="shared" si="44"/>
        <v>25</v>
      </c>
      <c r="S61" s="24">
        <f t="shared" si="45"/>
        <v>25</v>
      </c>
      <c r="T61" s="24">
        <f t="shared" si="46"/>
        <v>4</v>
      </c>
      <c r="U61" s="24">
        <f t="shared" si="47"/>
        <v>10</v>
      </c>
      <c r="V61" s="24">
        <f t="shared" si="48"/>
        <v>25</v>
      </c>
      <c r="W61" s="26">
        <f t="shared" si="49"/>
        <v>169</v>
      </c>
    </row>
    <row r="62" spans="1:23" x14ac:dyDescent="0.25">
      <c r="A62" s="77" t="str">
        <f>'Скоуп Работ'!B48</f>
        <v>Массовое согласование заявок на участие в ЭПП</v>
      </c>
      <c r="B62" s="31"/>
      <c r="C62" s="32"/>
      <c r="D62" s="24"/>
      <c r="E62" s="24"/>
      <c r="F62" s="24"/>
      <c r="G62" s="24"/>
      <c r="H62" s="24"/>
      <c r="I62" s="23"/>
      <c r="J62" s="25"/>
      <c r="K62" s="24"/>
      <c r="L62" s="24"/>
      <c r="M62" s="24"/>
      <c r="N62" s="24"/>
      <c r="O62" s="24"/>
      <c r="P62" s="28"/>
      <c r="Q62" s="25"/>
      <c r="R62" s="24"/>
      <c r="S62" s="24"/>
      <c r="T62" s="24"/>
      <c r="U62" s="24"/>
      <c r="V62" s="24"/>
      <c r="W62" s="26"/>
    </row>
    <row r="63" spans="1:23" ht="30" x14ac:dyDescent="0.25">
      <c r="A63" s="48" t="str">
        <f>'Скоуп Работ'!C49</f>
        <v>Обработка ситуации, когда при МАССОВОМ согласовании заявок на ЭПП у студента 2 заявки на 2 вакансии</v>
      </c>
      <c r="B63" s="31"/>
      <c r="C63" s="32">
        <f>'Скоуп Работ'!D49+'Скоуп Работ'!E49</f>
        <v>32</v>
      </c>
      <c r="D63" s="24">
        <f t="shared" si="30"/>
        <v>9.5</v>
      </c>
      <c r="E63" s="24">
        <f t="shared" si="31"/>
        <v>9.5</v>
      </c>
      <c r="F63" s="24">
        <f t="shared" si="32"/>
        <v>1.5</v>
      </c>
      <c r="G63" s="24">
        <f t="shared" si="33"/>
        <v>3</v>
      </c>
      <c r="H63" s="24">
        <f t="shared" si="34"/>
        <v>8.5</v>
      </c>
      <c r="I63" s="23">
        <f t="shared" si="35"/>
        <v>64</v>
      </c>
      <c r="J63" s="25">
        <f t="shared" si="36"/>
        <v>41.5</v>
      </c>
      <c r="K63" s="24">
        <f t="shared" si="37"/>
        <v>12.5</v>
      </c>
      <c r="L63" s="24">
        <f t="shared" si="38"/>
        <v>12.5</v>
      </c>
      <c r="M63" s="24">
        <f t="shared" si="39"/>
        <v>2</v>
      </c>
      <c r="N63" s="24">
        <f t="shared" si="40"/>
        <v>4</v>
      </c>
      <c r="O63" s="24">
        <f t="shared" si="41"/>
        <v>11</v>
      </c>
      <c r="P63" s="28">
        <f t="shared" si="42"/>
        <v>83.5</v>
      </c>
      <c r="Q63" s="25">
        <f t="shared" si="43"/>
        <v>45</v>
      </c>
      <c r="R63" s="24">
        <f t="shared" si="44"/>
        <v>15</v>
      </c>
      <c r="S63" s="24">
        <f t="shared" si="45"/>
        <v>15</v>
      </c>
      <c r="T63" s="24">
        <f t="shared" si="46"/>
        <v>2</v>
      </c>
      <c r="U63" s="24">
        <f t="shared" si="47"/>
        <v>4</v>
      </c>
      <c r="V63" s="24">
        <f t="shared" si="48"/>
        <v>15</v>
      </c>
      <c r="W63" s="26">
        <f t="shared" si="49"/>
        <v>96</v>
      </c>
    </row>
    <row r="64" spans="1:23" ht="15.75" x14ac:dyDescent="0.25">
      <c r="A64" s="79" t="str">
        <f>'Скоуп Работ'!A50</f>
        <v>Выполнение ЭПП</v>
      </c>
      <c r="B64" s="31"/>
      <c r="C64" s="32"/>
      <c r="D64" s="24"/>
      <c r="E64" s="24"/>
      <c r="F64" s="24"/>
      <c r="G64" s="24"/>
      <c r="H64" s="24"/>
      <c r="I64" s="23"/>
      <c r="J64" s="25"/>
      <c r="K64" s="24"/>
      <c r="L64" s="24"/>
      <c r="M64" s="24"/>
      <c r="N64" s="24"/>
      <c r="O64" s="24"/>
      <c r="P64" s="28"/>
      <c r="Q64" s="25"/>
      <c r="R64" s="24"/>
      <c r="S64" s="24"/>
      <c r="T64" s="24"/>
      <c r="U64" s="24"/>
      <c r="V64" s="24"/>
      <c r="W64" s="26"/>
    </row>
    <row r="65" spans="1:23" ht="30" x14ac:dyDescent="0.25">
      <c r="A65" s="77" t="str">
        <f>'Скоуп Работ'!B51</f>
        <v>Открытие дополнительного набора на ЭПП руководителем ЭПП</v>
      </c>
      <c r="B65" s="31"/>
      <c r="C65" s="32"/>
      <c r="D65" s="24"/>
      <c r="E65" s="24"/>
      <c r="F65" s="24"/>
      <c r="G65" s="24"/>
      <c r="H65" s="24"/>
      <c r="I65" s="23"/>
      <c r="J65" s="25"/>
      <c r="K65" s="24"/>
      <c r="L65" s="24"/>
      <c r="M65" s="24"/>
      <c r="N65" s="24"/>
      <c r="O65" s="24"/>
      <c r="P65" s="28"/>
      <c r="Q65" s="25"/>
      <c r="R65" s="24"/>
      <c r="S65" s="24"/>
      <c r="T65" s="24"/>
      <c r="U65" s="24"/>
      <c r="V65" s="24"/>
      <c r="W65" s="26"/>
    </row>
    <row r="66" spans="1:23" x14ac:dyDescent="0.25">
      <c r="A66" s="48" t="str">
        <f>'Скоуп Работ'!C52</f>
        <v>Открытие дополнительного набора</v>
      </c>
      <c r="B66" s="31"/>
      <c r="C66" s="32">
        <f>'Скоуп Работ'!D52+'Скоуп Работ'!E52</f>
        <v>92</v>
      </c>
      <c r="D66" s="24">
        <f t="shared" si="30"/>
        <v>27.5</v>
      </c>
      <c r="E66" s="24">
        <f t="shared" si="31"/>
        <v>27.5</v>
      </c>
      <c r="F66" s="24">
        <f t="shared" si="32"/>
        <v>4.5</v>
      </c>
      <c r="G66" s="24">
        <f t="shared" si="33"/>
        <v>9</v>
      </c>
      <c r="H66" s="24">
        <f t="shared" si="34"/>
        <v>24</v>
      </c>
      <c r="I66" s="23">
        <f t="shared" si="35"/>
        <v>184.5</v>
      </c>
      <c r="J66" s="25">
        <f t="shared" si="36"/>
        <v>119.5</v>
      </c>
      <c r="K66" s="24">
        <f t="shared" si="37"/>
        <v>36</v>
      </c>
      <c r="L66" s="24">
        <f t="shared" si="38"/>
        <v>36</v>
      </c>
      <c r="M66" s="24">
        <f t="shared" si="39"/>
        <v>6</v>
      </c>
      <c r="N66" s="24">
        <f t="shared" si="40"/>
        <v>11.5</v>
      </c>
      <c r="O66" s="24">
        <f t="shared" si="41"/>
        <v>31.5</v>
      </c>
      <c r="P66" s="28">
        <f t="shared" si="42"/>
        <v>240.5</v>
      </c>
      <c r="Q66" s="25">
        <f t="shared" si="43"/>
        <v>120</v>
      </c>
      <c r="R66" s="24">
        <f t="shared" si="44"/>
        <v>40</v>
      </c>
      <c r="S66" s="24">
        <f t="shared" si="45"/>
        <v>40</v>
      </c>
      <c r="T66" s="24">
        <f t="shared" si="46"/>
        <v>10</v>
      </c>
      <c r="U66" s="24">
        <f t="shared" si="47"/>
        <v>15</v>
      </c>
      <c r="V66" s="24">
        <f t="shared" si="48"/>
        <v>35</v>
      </c>
      <c r="W66" s="26">
        <f t="shared" si="49"/>
        <v>260</v>
      </c>
    </row>
    <row r="67" spans="1:23" x14ac:dyDescent="0.25">
      <c r="A67" s="48" t="str">
        <f>'Скоуп Работ'!C53</f>
        <v>Подача заявку студентом на дополнительный набор</v>
      </c>
      <c r="B67" s="31"/>
      <c r="C67" s="32">
        <f>'Скоуп Работ'!D53+'Скоуп Работ'!E53</f>
        <v>40</v>
      </c>
      <c r="D67" s="24">
        <f t="shared" si="30"/>
        <v>12</v>
      </c>
      <c r="E67" s="24">
        <f t="shared" si="31"/>
        <v>12</v>
      </c>
      <c r="F67" s="24">
        <f t="shared" si="32"/>
        <v>2</v>
      </c>
      <c r="G67" s="24">
        <f t="shared" si="33"/>
        <v>4</v>
      </c>
      <c r="H67" s="24">
        <f t="shared" si="34"/>
        <v>10.5</v>
      </c>
      <c r="I67" s="23">
        <f t="shared" si="35"/>
        <v>80.5</v>
      </c>
      <c r="J67" s="25">
        <f t="shared" si="36"/>
        <v>52</v>
      </c>
      <c r="K67" s="24">
        <f t="shared" si="37"/>
        <v>15.5</v>
      </c>
      <c r="L67" s="24">
        <f t="shared" si="38"/>
        <v>15.5</v>
      </c>
      <c r="M67" s="24">
        <f t="shared" si="39"/>
        <v>2.5</v>
      </c>
      <c r="N67" s="24">
        <f t="shared" si="40"/>
        <v>5</v>
      </c>
      <c r="O67" s="24">
        <f t="shared" si="41"/>
        <v>13.5</v>
      </c>
      <c r="P67" s="28">
        <f t="shared" si="42"/>
        <v>104</v>
      </c>
      <c r="Q67" s="25">
        <f t="shared" si="43"/>
        <v>55</v>
      </c>
      <c r="R67" s="24">
        <f t="shared" si="44"/>
        <v>20</v>
      </c>
      <c r="S67" s="24">
        <f t="shared" si="45"/>
        <v>20</v>
      </c>
      <c r="T67" s="24">
        <f t="shared" si="46"/>
        <v>3</v>
      </c>
      <c r="U67" s="24">
        <f t="shared" si="47"/>
        <v>5</v>
      </c>
      <c r="V67" s="24">
        <f t="shared" si="48"/>
        <v>15</v>
      </c>
      <c r="W67" s="26">
        <f t="shared" si="49"/>
        <v>118</v>
      </c>
    </row>
    <row r="68" spans="1:23" ht="30" x14ac:dyDescent="0.25">
      <c r="A68" s="48" t="str">
        <f>'Скоуп Работ'!C54</f>
        <v>Согласование заявки студентом на дополнительный набор, который сразу попадает на обучение</v>
      </c>
      <c r="B68" s="31"/>
      <c r="C68" s="32">
        <f>'Скоуп Работ'!D54+'Скоуп Работ'!E54</f>
        <v>32</v>
      </c>
      <c r="D68" s="24">
        <f t="shared" si="30"/>
        <v>9.5</v>
      </c>
      <c r="E68" s="24">
        <f t="shared" si="31"/>
        <v>9.5</v>
      </c>
      <c r="F68" s="24">
        <f t="shared" si="32"/>
        <v>1.5</v>
      </c>
      <c r="G68" s="24">
        <f t="shared" si="33"/>
        <v>3</v>
      </c>
      <c r="H68" s="24">
        <f t="shared" si="34"/>
        <v>8.5</v>
      </c>
      <c r="I68" s="23">
        <f t="shared" si="35"/>
        <v>64</v>
      </c>
      <c r="J68" s="25">
        <f t="shared" si="36"/>
        <v>41.5</v>
      </c>
      <c r="K68" s="24">
        <f t="shared" si="37"/>
        <v>12.5</v>
      </c>
      <c r="L68" s="24">
        <f t="shared" si="38"/>
        <v>12.5</v>
      </c>
      <c r="M68" s="24">
        <f t="shared" si="39"/>
        <v>2</v>
      </c>
      <c r="N68" s="24">
        <f t="shared" si="40"/>
        <v>4</v>
      </c>
      <c r="O68" s="24">
        <f t="shared" si="41"/>
        <v>11</v>
      </c>
      <c r="P68" s="28">
        <f t="shared" si="42"/>
        <v>83.5</v>
      </c>
      <c r="Q68" s="25">
        <f t="shared" si="43"/>
        <v>45</v>
      </c>
      <c r="R68" s="24">
        <f t="shared" si="44"/>
        <v>15</v>
      </c>
      <c r="S68" s="24">
        <f t="shared" si="45"/>
        <v>15</v>
      </c>
      <c r="T68" s="24">
        <f t="shared" si="46"/>
        <v>2</v>
      </c>
      <c r="U68" s="24">
        <f t="shared" si="47"/>
        <v>4</v>
      </c>
      <c r="V68" s="24">
        <f t="shared" si="48"/>
        <v>15</v>
      </c>
      <c r="W68" s="26">
        <f t="shared" si="49"/>
        <v>96</v>
      </c>
    </row>
    <row r="69" spans="1:23" ht="60" x14ac:dyDescent="0.25">
      <c r="A69" s="48" t="str">
        <f>'Скоуп Работ'!C55</f>
        <v>Отправить уведомление инициатору, проектному менеджеру факультета если ЭПП направлен на согласование менеджеру факультета если на ЭПП указаны конкретные вакансии</v>
      </c>
      <c r="B69" s="31"/>
      <c r="C69" s="32">
        <f>'Скоуп Работ'!D55+'Скоуп Работ'!E55</f>
        <v>8</v>
      </c>
      <c r="D69" s="24">
        <f t="shared" si="30"/>
        <v>2.5</v>
      </c>
      <c r="E69" s="24">
        <f t="shared" si="31"/>
        <v>2.5</v>
      </c>
      <c r="F69" s="24">
        <f t="shared" si="32"/>
        <v>0.5</v>
      </c>
      <c r="G69" s="24">
        <f t="shared" si="33"/>
        <v>1</v>
      </c>
      <c r="H69" s="24">
        <f t="shared" si="34"/>
        <v>2</v>
      </c>
      <c r="I69" s="23">
        <f t="shared" si="35"/>
        <v>16.5</v>
      </c>
      <c r="J69" s="25">
        <f t="shared" si="36"/>
        <v>10.5</v>
      </c>
      <c r="K69" s="24">
        <f t="shared" si="37"/>
        <v>3</v>
      </c>
      <c r="L69" s="24">
        <f t="shared" si="38"/>
        <v>3.5</v>
      </c>
      <c r="M69" s="24">
        <f t="shared" si="39"/>
        <v>0.5</v>
      </c>
      <c r="N69" s="24">
        <f t="shared" si="40"/>
        <v>1.5</v>
      </c>
      <c r="O69" s="24">
        <f t="shared" si="41"/>
        <v>3</v>
      </c>
      <c r="P69" s="28">
        <f t="shared" si="42"/>
        <v>22</v>
      </c>
      <c r="Q69" s="25">
        <f t="shared" si="43"/>
        <v>15</v>
      </c>
      <c r="R69" s="24">
        <f t="shared" si="44"/>
        <v>3</v>
      </c>
      <c r="S69" s="24">
        <f t="shared" si="45"/>
        <v>4</v>
      </c>
      <c r="T69" s="24">
        <f t="shared" si="46"/>
        <v>1</v>
      </c>
      <c r="U69" s="24">
        <f t="shared" si="47"/>
        <v>2</v>
      </c>
      <c r="V69" s="24">
        <f t="shared" si="48"/>
        <v>3</v>
      </c>
      <c r="W69" s="26">
        <f t="shared" si="49"/>
        <v>28</v>
      </c>
    </row>
    <row r="70" spans="1:23" ht="45" x14ac:dyDescent="0.25">
      <c r="A70" s="48" t="str">
        <f>'Скоуп Работ'!C56</f>
        <v>Отправить уведомление инициатору, сотрудникам ДООП если ЭПП направлен на согласование в ДООП если на ЭПП указаны конкретные вакансии</v>
      </c>
      <c r="B70" s="31"/>
      <c r="C70" s="32">
        <f>'Скоуп Работ'!D56+'Скоуп Работ'!E56</f>
        <v>8</v>
      </c>
      <c r="D70" s="24">
        <f t="shared" si="30"/>
        <v>2.5</v>
      </c>
      <c r="E70" s="24">
        <f t="shared" si="31"/>
        <v>2.5</v>
      </c>
      <c r="F70" s="24">
        <f t="shared" si="32"/>
        <v>0.5</v>
      </c>
      <c r="G70" s="24">
        <f t="shared" si="33"/>
        <v>1</v>
      </c>
      <c r="H70" s="24">
        <f t="shared" si="34"/>
        <v>2</v>
      </c>
      <c r="I70" s="23">
        <f t="shared" si="35"/>
        <v>16.5</v>
      </c>
      <c r="J70" s="25">
        <f t="shared" si="36"/>
        <v>10.5</v>
      </c>
      <c r="K70" s="24">
        <f t="shared" si="37"/>
        <v>3</v>
      </c>
      <c r="L70" s="24">
        <f t="shared" si="38"/>
        <v>3.5</v>
      </c>
      <c r="M70" s="24">
        <f t="shared" si="39"/>
        <v>0.5</v>
      </c>
      <c r="N70" s="24">
        <f t="shared" si="40"/>
        <v>1.5</v>
      </c>
      <c r="O70" s="24">
        <f t="shared" si="41"/>
        <v>3</v>
      </c>
      <c r="P70" s="28">
        <f t="shared" si="42"/>
        <v>22</v>
      </c>
      <c r="Q70" s="25">
        <f t="shared" si="43"/>
        <v>15</v>
      </c>
      <c r="R70" s="24">
        <f t="shared" si="44"/>
        <v>3</v>
      </c>
      <c r="S70" s="24">
        <f t="shared" si="45"/>
        <v>4</v>
      </c>
      <c r="T70" s="24">
        <f t="shared" si="46"/>
        <v>1</v>
      </c>
      <c r="U70" s="24">
        <f t="shared" si="47"/>
        <v>2</v>
      </c>
      <c r="V70" s="24">
        <f t="shared" si="48"/>
        <v>3</v>
      </c>
      <c r="W70" s="26">
        <f t="shared" si="49"/>
        <v>28</v>
      </c>
    </row>
    <row r="71" spans="1:23" ht="60" x14ac:dyDescent="0.25">
      <c r="A71" s="48" t="str">
        <f>'Скоуп Работ'!C57</f>
        <v>Отправить уведомление инициатору, проектному менеджеру факультета если ЭПП направлен на согласование менеджеру факультета если на ЭПП НЕ указаны конкретные вакансии</v>
      </c>
      <c r="B71" s="31"/>
      <c r="C71" s="32">
        <f>'Скоуп Работ'!D57+'Скоуп Работ'!E57</f>
        <v>8</v>
      </c>
      <c r="D71" s="24">
        <f t="shared" si="30"/>
        <v>2.5</v>
      </c>
      <c r="E71" s="24">
        <f t="shared" si="31"/>
        <v>2.5</v>
      </c>
      <c r="F71" s="24">
        <f t="shared" si="32"/>
        <v>0.5</v>
      </c>
      <c r="G71" s="24">
        <f t="shared" si="33"/>
        <v>1</v>
      </c>
      <c r="H71" s="24">
        <f t="shared" si="34"/>
        <v>2</v>
      </c>
      <c r="I71" s="23">
        <f t="shared" si="35"/>
        <v>16.5</v>
      </c>
      <c r="J71" s="25">
        <f t="shared" si="36"/>
        <v>10.5</v>
      </c>
      <c r="K71" s="24">
        <f t="shared" si="37"/>
        <v>3</v>
      </c>
      <c r="L71" s="24">
        <f t="shared" si="38"/>
        <v>3.5</v>
      </c>
      <c r="M71" s="24">
        <f t="shared" si="39"/>
        <v>0.5</v>
      </c>
      <c r="N71" s="24">
        <f t="shared" si="40"/>
        <v>1.5</v>
      </c>
      <c r="O71" s="24">
        <f t="shared" si="41"/>
        <v>3</v>
      </c>
      <c r="P71" s="28">
        <f t="shared" si="42"/>
        <v>22</v>
      </c>
      <c r="Q71" s="25">
        <f t="shared" si="43"/>
        <v>15</v>
      </c>
      <c r="R71" s="24">
        <f t="shared" si="44"/>
        <v>3</v>
      </c>
      <c r="S71" s="24">
        <f t="shared" si="45"/>
        <v>4</v>
      </c>
      <c r="T71" s="24">
        <f t="shared" si="46"/>
        <v>1</v>
      </c>
      <c r="U71" s="24">
        <f t="shared" si="47"/>
        <v>2</v>
      </c>
      <c r="V71" s="24">
        <f t="shared" si="48"/>
        <v>3</v>
      </c>
      <c r="W71" s="26">
        <f t="shared" si="49"/>
        <v>28</v>
      </c>
    </row>
    <row r="72" spans="1:23" ht="45" x14ac:dyDescent="0.25">
      <c r="A72" s="48" t="str">
        <f>'Скоуп Работ'!C58</f>
        <v>Отправить уведомление инициатору, сотрудникам ДООП если ЭПП направлен на согласование в ДООП если на ЭПП НЕ указаны конкретные вакансии</v>
      </c>
      <c r="B72" s="31"/>
      <c r="C72" s="32">
        <f>'Скоуп Работ'!D58+'Скоуп Работ'!E58</f>
        <v>8</v>
      </c>
      <c r="D72" s="24">
        <f t="shared" si="30"/>
        <v>2.5</v>
      </c>
      <c r="E72" s="24">
        <f t="shared" si="31"/>
        <v>2.5</v>
      </c>
      <c r="F72" s="24">
        <f t="shared" si="32"/>
        <v>0.5</v>
      </c>
      <c r="G72" s="24">
        <f t="shared" si="33"/>
        <v>1</v>
      </c>
      <c r="H72" s="24">
        <f t="shared" si="34"/>
        <v>2</v>
      </c>
      <c r="I72" s="23">
        <f t="shared" si="35"/>
        <v>16.5</v>
      </c>
      <c r="J72" s="25">
        <f t="shared" si="36"/>
        <v>10.5</v>
      </c>
      <c r="K72" s="24">
        <f t="shared" si="37"/>
        <v>3</v>
      </c>
      <c r="L72" s="24">
        <f t="shared" si="38"/>
        <v>3.5</v>
      </c>
      <c r="M72" s="24">
        <f t="shared" si="39"/>
        <v>0.5</v>
      </c>
      <c r="N72" s="24">
        <f t="shared" si="40"/>
        <v>1.5</v>
      </c>
      <c r="O72" s="24">
        <f t="shared" si="41"/>
        <v>3</v>
      </c>
      <c r="P72" s="28">
        <f t="shared" si="42"/>
        <v>22</v>
      </c>
      <c r="Q72" s="25">
        <f t="shared" si="43"/>
        <v>15</v>
      </c>
      <c r="R72" s="24">
        <f t="shared" si="44"/>
        <v>3</v>
      </c>
      <c r="S72" s="24">
        <f t="shared" si="45"/>
        <v>4</v>
      </c>
      <c r="T72" s="24">
        <f t="shared" si="46"/>
        <v>1</v>
      </c>
      <c r="U72" s="24">
        <f t="shared" si="47"/>
        <v>2</v>
      </c>
      <c r="V72" s="24">
        <f t="shared" si="48"/>
        <v>3</v>
      </c>
      <c r="W72" s="26">
        <f t="shared" si="49"/>
        <v>28</v>
      </c>
    </row>
    <row r="73" spans="1:23" ht="30" x14ac:dyDescent="0.25">
      <c r="A73" s="77" t="str">
        <f>'Скоуп Работ'!B59</f>
        <v>Согласование дополнительного набора ДООП/Проектным менеджером факультета</v>
      </c>
      <c r="B73" s="31"/>
      <c r="C73" s="32"/>
      <c r="D73" s="24"/>
      <c r="E73" s="24"/>
      <c r="F73" s="24"/>
      <c r="G73" s="24"/>
      <c r="H73" s="24"/>
      <c r="I73" s="23"/>
      <c r="J73" s="25"/>
      <c r="K73" s="24"/>
      <c r="L73" s="24"/>
      <c r="M73" s="24"/>
      <c r="N73" s="24"/>
      <c r="O73" s="24"/>
      <c r="P73" s="28"/>
      <c r="Q73" s="25"/>
      <c r="R73" s="24"/>
      <c r="S73" s="24"/>
      <c r="T73" s="24"/>
      <c r="U73" s="24"/>
      <c r="V73" s="24"/>
      <c r="W73" s="26"/>
    </row>
    <row r="74" spans="1:23" ht="30" x14ac:dyDescent="0.25">
      <c r="A74" s="48" t="str">
        <f>'Скоуп Работ'!C60</f>
        <v>Реализовать согласование дополнительного набора на ЭПП</v>
      </c>
      <c r="B74" s="31"/>
      <c r="C74" s="32">
        <f>'Скоуп Работ'!D60+'Скоуп Работ'!E60</f>
        <v>30</v>
      </c>
      <c r="D74" s="24">
        <f t="shared" si="30"/>
        <v>9</v>
      </c>
      <c r="E74" s="24">
        <f t="shared" si="31"/>
        <v>9</v>
      </c>
      <c r="F74" s="24">
        <f t="shared" si="32"/>
        <v>1.5</v>
      </c>
      <c r="G74" s="24">
        <f t="shared" si="33"/>
        <v>3</v>
      </c>
      <c r="H74" s="24">
        <f t="shared" si="34"/>
        <v>8</v>
      </c>
      <c r="I74" s="23">
        <f t="shared" si="35"/>
        <v>60.5</v>
      </c>
      <c r="J74" s="25">
        <f t="shared" si="36"/>
        <v>39</v>
      </c>
      <c r="K74" s="24">
        <f t="shared" si="37"/>
        <v>11.5</v>
      </c>
      <c r="L74" s="24">
        <f t="shared" si="38"/>
        <v>11.5</v>
      </c>
      <c r="M74" s="24">
        <f t="shared" si="39"/>
        <v>2</v>
      </c>
      <c r="N74" s="24">
        <f t="shared" si="40"/>
        <v>4</v>
      </c>
      <c r="O74" s="24">
        <f t="shared" si="41"/>
        <v>10</v>
      </c>
      <c r="P74" s="28">
        <f t="shared" si="42"/>
        <v>78</v>
      </c>
      <c r="Q74" s="25">
        <f t="shared" si="43"/>
        <v>40</v>
      </c>
      <c r="R74" s="24">
        <f t="shared" si="44"/>
        <v>15</v>
      </c>
      <c r="S74" s="24">
        <f t="shared" si="45"/>
        <v>15</v>
      </c>
      <c r="T74" s="24">
        <f t="shared" si="46"/>
        <v>2</v>
      </c>
      <c r="U74" s="24">
        <f t="shared" si="47"/>
        <v>4</v>
      </c>
      <c r="V74" s="24">
        <f t="shared" si="48"/>
        <v>10</v>
      </c>
      <c r="W74" s="26">
        <f t="shared" si="49"/>
        <v>86</v>
      </c>
    </row>
    <row r="75" spans="1:23" ht="75" x14ac:dyDescent="0.25">
      <c r="A75" s="48" t="str">
        <f>'Скоуп Работ'!C61</f>
        <v>Отправить уведомление сотрудниками ДООП / проектному менеджеру факультета (при наличии), инициатору ЭПП, академическим руководителям ОП, входящим в ЭПП об открытии дополнительного набора на ЭПП при согласовании ЭПП с вакансиями</v>
      </c>
      <c r="B75" s="31"/>
      <c r="C75" s="32">
        <f>'Скоуп Работ'!D61+'Скоуп Работ'!E61</f>
        <v>8</v>
      </c>
      <c r="D75" s="24">
        <f t="shared" si="30"/>
        <v>2.5</v>
      </c>
      <c r="E75" s="24">
        <f t="shared" si="31"/>
        <v>2.5</v>
      </c>
      <c r="F75" s="24">
        <f t="shared" si="32"/>
        <v>0.5</v>
      </c>
      <c r="G75" s="24">
        <f t="shared" si="33"/>
        <v>1</v>
      </c>
      <c r="H75" s="24">
        <f t="shared" si="34"/>
        <v>2</v>
      </c>
      <c r="I75" s="23">
        <f t="shared" si="35"/>
        <v>16.5</v>
      </c>
      <c r="J75" s="25">
        <f t="shared" si="36"/>
        <v>10.5</v>
      </c>
      <c r="K75" s="24">
        <f t="shared" si="37"/>
        <v>3</v>
      </c>
      <c r="L75" s="24">
        <f t="shared" si="38"/>
        <v>3.5</v>
      </c>
      <c r="M75" s="24">
        <f t="shared" si="39"/>
        <v>0.5</v>
      </c>
      <c r="N75" s="24">
        <f t="shared" si="40"/>
        <v>1.5</v>
      </c>
      <c r="O75" s="24">
        <f t="shared" si="41"/>
        <v>3</v>
      </c>
      <c r="P75" s="28">
        <f t="shared" si="42"/>
        <v>22</v>
      </c>
      <c r="Q75" s="25">
        <f t="shared" si="43"/>
        <v>15</v>
      </c>
      <c r="R75" s="24">
        <f t="shared" si="44"/>
        <v>3</v>
      </c>
      <c r="S75" s="24">
        <f t="shared" si="45"/>
        <v>4</v>
      </c>
      <c r="T75" s="24">
        <f t="shared" si="46"/>
        <v>1</v>
      </c>
      <c r="U75" s="24">
        <f t="shared" si="47"/>
        <v>2</v>
      </c>
      <c r="V75" s="24">
        <f t="shared" si="48"/>
        <v>3</v>
      </c>
      <c r="W75" s="26">
        <f t="shared" si="49"/>
        <v>28</v>
      </c>
    </row>
    <row r="76" spans="1:23" ht="75" x14ac:dyDescent="0.25">
      <c r="A76" s="48" t="str">
        <f>'Скоуп Работ'!C62</f>
        <v>Отправить уведомление сотрудниками ДООП / проектному менеджеру факультета (при наличии), инициатору ЭПП, академическим руководителям ОП, входящим в ЭПП об увеличении трудоемкости для ЭПП при согласовании ЭПП без вакансий</v>
      </c>
      <c r="B76" s="31"/>
      <c r="C76" s="32">
        <f>'Скоуп Работ'!D62+'Скоуп Работ'!E62</f>
        <v>8</v>
      </c>
      <c r="D76" s="24">
        <f t="shared" si="30"/>
        <v>2.5</v>
      </c>
      <c r="E76" s="24">
        <f t="shared" si="31"/>
        <v>2.5</v>
      </c>
      <c r="F76" s="24">
        <f t="shared" si="32"/>
        <v>0.5</v>
      </c>
      <c r="G76" s="24">
        <f t="shared" si="33"/>
        <v>1</v>
      </c>
      <c r="H76" s="24">
        <f t="shared" si="34"/>
        <v>2</v>
      </c>
      <c r="I76" s="23">
        <f t="shared" si="35"/>
        <v>16.5</v>
      </c>
      <c r="J76" s="25">
        <f t="shared" si="36"/>
        <v>10.5</v>
      </c>
      <c r="K76" s="24">
        <f t="shared" si="37"/>
        <v>3</v>
      </c>
      <c r="L76" s="24">
        <f t="shared" si="38"/>
        <v>3.5</v>
      </c>
      <c r="M76" s="24">
        <f t="shared" si="39"/>
        <v>0.5</v>
      </c>
      <c r="N76" s="24">
        <f t="shared" si="40"/>
        <v>1.5</v>
      </c>
      <c r="O76" s="24">
        <f t="shared" si="41"/>
        <v>3</v>
      </c>
      <c r="P76" s="28">
        <f t="shared" si="42"/>
        <v>22</v>
      </c>
      <c r="Q76" s="25">
        <f t="shared" si="43"/>
        <v>15</v>
      </c>
      <c r="R76" s="24">
        <f t="shared" si="44"/>
        <v>3</v>
      </c>
      <c r="S76" s="24">
        <f t="shared" si="45"/>
        <v>4</v>
      </c>
      <c r="T76" s="24">
        <f t="shared" si="46"/>
        <v>1</v>
      </c>
      <c r="U76" s="24">
        <f t="shared" si="47"/>
        <v>2</v>
      </c>
      <c r="V76" s="24">
        <f t="shared" si="48"/>
        <v>3</v>
      </c>
      <c r="W76" s="26">
        <f t="shared" si="49"/>
        <v>28</v>
      </c>
    </row>
    <row r="77" spans="1:23" ht="30" x14ac:dyDescent="0.25">
      <c r="A77" s="77" t="str">
        <f>'Скоуп Работ'!B63</f>
        <v>Отклонение дополнительного набора ДООП/Проектным менеджером факультета</v>
      </c>
      <c r="B77" s="31"/>
      <c r="C77" s="32"/>
      <c r="D77" s="24"/>
      <c r="E77" s="24"/>
      <c r="F77" s="24"/>
      <c r="G77" s="24"/>
      <c r="H77" s="24"/>
      <c r="I77" s="23"/>
      <c r="J77" s="25"/>
      <c r="K77" s="24"/>
      <c r="L77" s="24"/>
      <c r="M77" s="24"/>
      <c r="N77" s="24"/>
      <c r="O77" s="24"/>
      <c r="P77" s="28"/>
      <c r="Q77" s="25"/>
      <c r="R77" s="24"/>
      <c r="S77" s="24"/>
      <c r="T77" s="24"/>
      <c r="U77" s="24"/>
      <c r="V77" s="24"/>
      <c r="W77" s="26"/>
    </row>
    <row r="78" spans="1:23" x14ac:dyDescent="0.25">
      <c r="A78" s="48" t="str">
        <f>'Скоуп Работ'!C64</f>
        <v>Реализовать отклонение дополнительного набора на ЭПП</v>
      </c>
      <c r="B78" s="31"/>
      <c r="C78" s="32">
        <f>'Скоуп Работ'!D64+'Скоуп Работ'!E64</f>
        <v>24</v>
      </c>
      <c r="D78" s="24">
        <f t="shared" si="30"/>
        <v>7</v>
      </c>
      <c r="E78" s="24">
        <f t="shared" si="31"/>
        <v>7</v>
      </c>
      <c r="F78" s="24">
        <f t="shared" si="32"/>
        <v>1</v>
      </c>
      <c r="G78" s="24">
        <f t="shared" si="33"/>
        <v>2.5</v>
      </c>
      <c r="H78" s="24">
        <f t="shared" si="34"/>
        <v>6</v>
      </c>
      <c r="I78" s="23">
        <f t="shared" si="35"/>
        <v>47.5</v>
      </c>
      <c r="J78" s="25">
        <f t="shared" si="36"/>
        <v>31</v>
      </c>
      <c r="K78" s="24">
        <f t="shared" si="37"/>
        <v>9.5</v>
      </c>
      <c r="L78" s="24">
        <f t="shared" si="38"/>
        <v>9</v>
      </c>
      <c r="M78" s="24">
        <f t="shared" si="39"/>
        <v>1.5</v>
      </c>
      <c r="N78" s="24">
        <f t="shared" si="40"/>
        <v>3.5</v>
      </c>
      <c r="O78" s="24">
        <f t="shared" si="41"/>
        <v>8</v>
      </c>
      <c r="P78" s="28">
        <f t="shared" si="42"/>
        <v>62.5</v>
      </c>
      <c r="Q78" s="25">
        <f t="shared" si="43"/>
        <v>35</v>
      </c>
      <c r="R78" s="24">
        <f t="shared" si="44"/>
        <v>10</v>
      </c>
      <c r="S78" s="24">
        <f t="shared" si="45"/>
        <v>10</v>
      </c>
      <c r="T78" s="24">
        <f t="shared" si="46"/>
        <v>2</v>
      </c>
      <c r="U78" s="24">
        <f t="shared" si="47"/>
        <v>4</v>
      </c>
      <c r="V78" s="24">
        <f t="shared" si="48"/>
        <v>10</v>
      </c>
      <c r="W78" s="26">
        <f t="shared" si="49"/>
        <v>71</v>
      </c>
    </row>
    <row r="79" spans="1:23" ht="30" x14ac:dyDescent="0.25">
      <c r="A79" s="48" t="str">
        <f>'Скоуп Работ'!C65</f>
        <v>Отправить уведомление руководителю ЭПП с причиной отклонения при отклонении ЭПП с вакансиями</v>
      </c>
      <c r="B79" s="31"/>
      <c r="C79" s="32">
        <f>'Скоуп Работ'!D65+'Скоуп Работ'!E65</f>
        <v>8</v>
      </c>
      <c r="D79" s="24">
        <f t="shared" si="30"/>
        <v>2.5</v>
      </c>
      <c r="E79" s="24">
        <f t="shared" si="31"/>
        <v>2.5</v>
      </c>
      <c r="F79" s="24">
        <f t="shared" si="32"/>
        <v>0.5</v>
      </c>
      <c r="G79" s="24">
        <f t="shared" si="33"/>
        <v>1</v>
      </c>
      <c r="H79" s="24">
        <f t="shared" si="34"/>
        <v>2</v>
      </c>
      <c r="I79" s="23">
        <f t="shared" si="35"/>
        <v>16.5</v>
      </c>
      <c r="J79" s="25">
        <f t="shared" si="36"/>
        <v>10.5</v>
      </c>
      <c r="K79" s="24">
        <f t="shared" si="37"/>
        <v>3</v>
      </c>
      <c r="L79" s="24">
        <f t="shared" si="38"/>
        <v>3.5</v>
      </c>
      <c r="M79" s="24">
        <f t="shared" si="39"/>
        <v>0.5</v>
      </c>
      <c r="N79" s="24">
        <f t="shared" si="40"/>
        <v>1.5</v>
      </c>
      <c r="O79" s="24">
        <f t="shared" si="41"/>
        <v>3</v>
      </c>
      <c r="P79" s="28">
        <f t="shared" si="42"/>
        <v>22</v>
      </c>
      <c r="Q79" s="25">
        <f t="shared" si="43"/>
        <v>15</v>
      </c>
      <c r="R79" s="24">
        <f t="shared" si="44"/>
        <v>3</v>
      </c>
      <c r="S79" s="24">
        <f t="shared" si="45"/>
        <v>4</v>
      </c>
      <c r="T79" s="24">
        <f t="shared" si="46"/>
        <v>1</v>
      </c>
      <c r="U79" s="24">
        <f t="shared" si="47"/>
        <v>2</v>
      </c>
      <c r="V79" s="24">
        <f t="shared" si="48"/>
        <v>3</v>
      </c>
      <c r="W79" s="26">
        <f t="shared" si="49"/>
        <v>28</v>
      </c>
    </row>
    <row r="80" spans="1:23" ht="30" x14ac:dyDescent="0.25">
      <c r="A80" s="48" t="str">
        <f>'Скоуп Работ'!C66</f>
        <v>Отправить уведомление руководителю ЭПП с причиной отклонения при отклонении ЭПП без вакансий</v>
      </c>
      <c r="B80" s="31"/>
      <c r="C80" s="32">
        <f>'Скоуп Работ'!D66+'Скоуп Работ'!E66</f>
        <v>8</v>
      </c>
      <c r="D80" s="24">
        <f t="shared" ref="D80:D137" si="50">ROUND(C80*$Y$8*2,0)/2</f>
        <v>2.5</v>
      </c>
      <c r="E80" s="24">
        <f t="shared" ref="E80:E137" si="51">ROUND(C80*$Z$8*2,0)/2</f>
        <v>2.5</v>
      </c>
      <c r="F80" s="24">
        <f t="shared" ref="F80:F137" si="52">ROUND(C80*$AA$8*2,0)/2</f>
        <v>0.5</v>
      </c>
      <c r="G80" s="24">
        <f t="shared" ref="G80:G137" si="53">ROUND(C80*$AB$8*2,0)/2</f>
        <v>1</v>
      </c>
      <c r="H80" s="24">
        <f t="shared" ref="H80:H137" si="54">ROUND((C80+D80+E80+F80+G80)*$AC$8*2,0)/2</f>
        <v>2</v>
      </c>
      <c r="I80" s="23">
        <f t="shared" ref="I80:I137" si="55">SUM(C80:H80)</f>
        <v>16.5</v>
      </c>
      <c r="J80" s="25">
        <f t="shared" ref="J80:J137" si="56">ROUND(C80*(1+$X$8)*2,0)/2</f>
        <v>10.5</v>
      </c>
      <c r="K80" s="24">
        <f t="shared" ref="K80:K137" si="57">ROUND(J80*$Y$8*2,0)/2</f>
        <v>3</v>
      </c>
      <c r="L80" s="24">
        <f t="shared" ref="L80:L137" si="58">ROUND(E80*(1+$X$8)*2,0)/2</f>
        <v>3.5</v>
      </c>
      <c r="M80" s="24">
        <f t="shared" ref="M80:M137" si="59">ROUND(F80*(1+$X$8)*2,0)/2</f>
        <v>0.5</v>
      </c>
      <c r="N80" s="24">
        <f t="shared" ref="N80:N137" si="60">ROUND(G80*(1+$X$8)*2,0)/2</f>
        <v>1.5</v>
      </c>
      <c r="O80" s="24">
        <f t="shared" ref="O80:O137" si="61">ROUND((J80+K80+L80+M80+N80)*$AC$8*2,0)/2</f>
        <v>3</v>
      </c>
      <c r="P80" s="28">
        <f t="shared" ref="P80:P137" si="62">SUM(J80:O80)</f>
        <v>22</v>
      </c>
      <c r="Q80" s="25">
        <f t="shared" ref="Q80:Q137" si="63">IF(J80&gt;5,CEILING(J80,5),CEILING(J80,1))</f>
        <v>15</v>
      </c>
      <c r="R80" s="24">
        <f t="shared" ref="R80:R137" si="64">IF(K80&gt;5,CEILING(K80,5),CEILING(K80,1))</f>
        <v>3</v>
      </c>
      <c r="S80" s="24">
        <f t="shared" ref="S80:S137" si="65">IF(L80&gt;5,CEILING(L80,5),CEILING(L80,1))</f>
        <v>4</v>
      </c>
      <c r="T80" s="24">
        <f t="shared" ref="T80:T137" si="66">IF(M80&gt;5,CEILING(M80,5),CEILING(M80,1))</f>
        <v>1</v>
      </c>
      <c r="U80" s="24">
        <f t="shared" ref="U80:U137" si="67">IF(N80&gt;5,CEILING(N80,5),CEILING(N80,1))</f>
        <v>2</v>
      </c>
      <c r="V80" s="24">
        <f t="shared" ref="V80:V137" si="68">IF(O80&gt;5,CEILING(O80,5),CEILING(O80,1))</f>
        <v>3</v>
      </c>
      <c r="W80" s="26">
        <f t="shared" ref="W80:W137" si="69">SUM(Q80:V80)</f>
        <v>28</v>
      </c>
    </row>
    <row r="81" spans="1:23" x14ac:dyDescent="0.25">
      <c r="A81" s="77" t="str">
        <f>'Скоуп Работ'!B67</f>
        <v>Открытие дополнительного набора на ЭПП студентом</v>
      </c>
      <c r="B81" s="31"/>
      <c r="C81" s="32">
        <f>'Скоуп Работ'!D67+'Скоуп Работ'!E67</f>
        <v>0</v>
      </c>
      <c r="D81" s="24">
        <f t="shared" si="50"/>
        <v>0</v>
      </c>
      <c r="E81" s="24">
        <f t="shared" si="51"/>
        <v>0</v>
      </c>
      <c r="F81" s="24">
        <f t="shared" si="52"/>
        <v>0</v>
      </c>
      <c r="G81" s="24">
        <f t="shared" si="53"/>
        <v>0</v>
      </c>
      <c r="H81" s="24">
        <f t="shared" si="54"/>
        <v>0</v>
      </c>
      <c r="I81" s="23">
        <f t="shared" si="55"/>
        <v>0</v>
      </c>
      <c r="J81" s="25">
        <f t="shared" si="56"/>
        <v>0</v>
      </c>
      <c r="K81" s="24">
        <f t="shared" si="57"/>
        <v>0</v>
      </c>
      <c r="L81" s="24">
        <f t="shared" si="58"/>
        <v>0</v>
      </c>
      <c r="M81" s="24">
        <f t="shared" si="59"/>
        <v>0</v>
      </c>
      <c r="N81" s="24">
        <f t="shared" si="60"/>
        <v>0</v>
      </c>
      <c r="O81" s="24">
        <f t="shared" si="61"/>
        <v>0</v>
      </c>
      <c r="P81" s="28">
        <f t="shared" si="62"/>
        <v>0</v>
      </c>
      <c r="Q81" s="25">
        <f t="shared" si="63"/>
        <v>0</v>
      </c>
      <c r="R81" s="24">
        <f t="shared" si="64"/>
        <v>0</v>
      </c>
      <c r="S81" s="24">
        <f t="shared" si="65"/>
        <v>0</v>
      </c>
      <c r="T81" s="24">
        <f t="shared" si="66"/>
        <v>0</v>
      </c>
      <c r="U81" s="24">
        <f t="shared" si="67"/>
        <v>0</v>
      </c>
      <c r="V81" s="24">
        <f t="shared" si="68"/>
        <v>0</v>
      </c>
      <c r="W81" s="26">
        <f t="shared" si="69"/>
        <v>0</v>
      </c>
    </row>
    <row r="82" spans="1:23" x14ac:dyDescent="0.25">
      <c r="A82" s="48" t="str">
        <f>'Скоуп Работ'!C68</f>
        <v>Добавить раздел "Все ЭПП" для студента</v>
      </c>
      <c r="B82" s="31"/>
      <c r="C82" s="32">
        <f>'Скоуп Работ'!D68+'Скоуп Работ'!E68</f>
        <v>22</v>
      </c>
      <c r="D82" s="24">
        <f t="shared" si="50"/>
        <v>6.5</v>
      </c>
      <c r="E82" s="24">
        <f t="shared" si="51"/>
        <v>6.5</v>
      </c>
      <c r="F82" s="24">
        <f t="shared" si="52"/>
        <v>1</v>
      </c>
      <c r="G82" s="24">
        <f t="shared" si="53"/>
        <v>2</v>
      </c>
      <c r="H82" s="24">
        <f t="shared" si="54"/>
        <v>5.5</v>
      </c>
      <c r="I82" s="23">
        <f t="shared" si="55"/>
        <v>43.5</v>
      </c>
      <c r="J82" s="25">
        <f t="shared" si="56"/>
        <v>28.5</v>
      </c>
      <c r="K82" s="24">
        <f t="shared" si="57"/>
        <v>8.5</v>
      </c>
      <c r="L82" s="24">
        <f t="shared" si="58"/>
        <v>8.5</v>
      </c>
      <c r="M82" s="24">
        <f t="shared" si="59"/>
        <v>1.5</v>
      </c>
      <c r="N82" s="24">
        <f t="shared" si="60"/>
        <v>2.5</v>
      </c>
      <c r="O82" s="24">
        <f t="shared" si="61"/>
        <v>7.5</v>
      </c>
      <c r="P82" s="28">
        <f t="shared" si="62"/>
        <v>57</v>
      </c>
      <c r="Q82" s="25">
        <f t="shared" si="63"/>
        <v>30</v>
      </c>
      <c r="R82" s="24">
        <f t="shared" si="64"/>
        <v>10</v>
      </c>
      <c r="S82" s="24">
        <f t="shared" si="65"/>
        <v>10</v>
      </c>
      <c r="T82" s="24">
        <f t="shared" si="66"/>
        <v>2</v>
      </c>
      <c r="U82" s="24">
        <f t="shared" si="67"/>
        <v>3</v>
      </c>
      <c r="V82" s="24">
        <f t="shared" si="68"/>
        <v>10</v>
      </c>
      <c r="W82" s="26">
        <f t="shared" si="69"/>
        <v>65</v>
      </c>
    </row>
    <row r="83" spans="1:23" x14ac:dyDescent="0.25">
      <c r="A83" s="48" t="str">
        <f>'Скоуп Работ'!C69</f>
        <v>Реализовать открытие дополнительного набора студентом</v>
      </c>
      <c r="B83" s="31"/>
      <c r="C83" s="32">
        <f>'Скоуп Работ'!D69+'Скоуп Работ'!E69</f>
        <v>60</v>
      </c>
      <c r="D83" s="24">
        <f t="shared" si="50"/>
        <v>18</v>
      </c>
      <c r="E83" s="24">
        <f t="shared" si="51"/>
        <v>18</v>
      </c>
      <c r="F83" s="24">
        <f t="shared" si="52"/>
        <v>3</v>
      </c>
      <c r="G83" s="24">
        <f t="shared" si="53"/>
        <v>6</v>
      </c>
      <c r="H83" s="24">
        <f t="shared" si="54"/>
        <v>16</v>
      </c>
      <c r="I83" s="23">
        <f t="shared" si="55"/>
        <v>121</v>
      </c>
      <c r="J83" s="25">
        <f t="shared" si="56"/>
        <v>78</v>
      </c>
      <c r="K83" s="24">
        <f t="shared" si="57"/>
        <v>23.5</v>
      </c>
      <c r="L83" s="24">
        <f t="shared" si="58"/>
        <v>23.5</v>
      </c>
      <c r="M83" s="24">
        <f t="shared" si="59"/>
        <v>4</v>
      </c>
      <c r="N83" s="24">
        <f t="shared" si="60"/>
        <v>8</v>
      </c>
      <c r="O83" s="24">
        <f t="shared" si="61"/>
        <v>20.5</v>
      </c>
      <c r="P83" s="28">
        <f t="shared" si="62"/>
        <v>157.5</v>
      </c>
      <c r="Q83" s="25">
        <f t="shared" si="63"/>
        <v>80</v>
      </c>
      <c r="R83" s="24">
        <f t="shared" si="64"/>
        <v>25</v>
      </c>
      <c r="S83" s="24">
        <f t="shared" si="65"/>
        <v>25</v>
      </c>
      <c r="T83" s="24">
        <f t="shared" si="66"/>
        <v>4</v>
      </c>
      <c r="U83" s="24">
        <f t="shared" si="67"/>
        <v>10</v>
      </c>
      <c r="V83" s="24">
        <f t="shared" si="68"/>
        <v>25</v>
      </c>
      <c r="W83" s="26">
        <f t="shared" si="69"/>
        <v>169</v>
      </c>
    </row>
    <row r="84" spans="1:23" ht="30" x14ac:dyDescent="0.25">
      <c r="A84" s="48" t="str">
        <f>'Скоуп Работ'!C70</f>
        <v>Отправить уведомление руководителю ЭПП о подаче на согласование дополнительной вакансии на ЭПП</v>
      </c>
      <c r="B84" s="31"/>
      <c r="C84" s="32">
        <f>'Скоуп Работ'!D70+'Скоуп Работ'!E70</f>
        <v>8</v>
      </c>
      <c r="D84" s="24">
        <f t="shared" si="50"/>
        <v>2.5</v>
      </c>
      <c r="E84" s="24">
        <f t="shared" si="51"/>
        <v>2.5</v>
      </c>
      <c r="F84" s="24">
        <f t="shared" si="52"/>
        <v>0.5</v>
      </c>
      <c r="G84" s="24">
        <f t="shared" si="53"/>
        <v>1</v>
      </c>
      <c r="H84" s="24">
        <f t="shared" si="54"/>
        <v>2</v>
      </c>
      <c r="I84" s="23">
        <f t="shared" si="55"/>
        <v>16.5</v>
      </c>
      <c r="J84" s="25">
        <f t="shared" si="56"/>
        <v>10.5</v>
      </c>
      <c r="K84" s="24">
        <f t="shared" si="57"/>
        <v>3</v>
      </c>
      <c r="L84" s="24">
        <f t="shared" si="58"/>
        <v>3.5</v>
      </c>
      <c r="M84" s="24">
        <f t="shared" si="59"/>
        <v>0.5</v>
      </c>
      <c r="N84" s="24">
        <f t="shared" si="60"/>
        <v>1.5</v>
      </c>
      <c r="O84" s="24">
        <f t="shared" si="61"/>
        <v>3</v>
      </c>
      <c r="P84" s="28">
        <f t="shared" si="62"/>
        <v>22</v>
      </c>
      <c r="Q84" s="25">
        <f t="shared" si="63"/>
        <v>15</v>
      </c>
      <c r="R84" s="24">
        <f t="shared" si="64"/>
        <v>3</v>
      </c>
      <c r="S84" s="24">
        <f t="shared" si="65"/>
        <v>4</v>
      </c>
      <c r="T84" s="24">
        <f t="shared" si="66"/>
        <v>1</v>
      </c>
      <c r="U84" s="24">
        <f t="shared" si="67"/>
        <v>2</v>
      </c>
      <c r="V84" s="24">
        <f t="shared" si="68"/>
        <v>3</v>
      </c>
      <c r="W84" s="26">
        <f t="shared" si="69"/>
        <v>28</v>
      </c>
    </row>
    <row r="85" spans="1:23" ht="30" x14ac:dyDescent="0.25">
      <c r="A85" s="77" t="str">
        <f>'Скоуп Работ'!B71</f>
        <v>Согласование дополнительного набора от студента Руководителем ЭПП</v>
      </c>
      <c r="B85" s="31"/>
      <c r="C85" s="32"/>
      <c r="D85" s="24"/>
      <c r="E85" s="24"/>
      <c r="F85" s="24"/>
      <c r="G85" s="24"/>
      <c r="H85" s="24"/>
      <c r="I85" s="23"/>
      <c r="J85" s="25"/>
      <c r="K85" s="24"/>
      <c r="L85" s="24"/>
      <c r="M85" s="24"/>
      <c r="N85" s="24"/>
      <c r="O85" s="24"/>
      <c r="P85" s="28"/>
      <c r="Q85" s="25"/>
      <c r="R85" s="24"/>
      <c r="S85" s="24"/>
      <c r="T85" s="24"/>
      <c r="U85" s="24"/>
      <c r="V85" s="24"/>
      <c r="W85" s="26"/>
    </row>
    <row r="86" spans="1:23" ht="30" x14ac:dyDescent="0.25">
      <c r="A86" s="48" t="str">
        <f>'Скоуп Работ'!C72</f>
        <v>Отправить уведомление студенту с причиной отклонения если дополнительный набор отклонен</v>
      </c>
      <c r="B86" s="31"/>
      <c r="C86" s="32">
        <f>'Скоуп Работ'!D72+'Скоуп Работ'!E72</f>
        <v>8</v>
      </c>
      <c r="D86" s="24">
        <f t="shared" si="50"/>
        <v>2.5</v>
      </c>
      <c r="E86" s="24">
        <f t="shared" si="51"/>
        <v>2.5</v>
      </c>
      <c r="F86" s="24">
        <f t="shared" si="52"/>
        <v>0.5</v>
      </c>
      <c r="G86" s="24">
        <f t="shared" si="53"/>
        <v>1</v>
      </c>
      <c r="H86" s="24">
        <f t="shared" si="54"/>
        <v>2</v>
      </c>
      <c r="I86" s="23">
        <f t="shared" si="55"/>
        <v>16.5</v>
      </c>
      <c r="J86" s="25">
        <f t="shared" si="56"/>
        <v>10.5</v>
      </c>
      <c r="K86" s="24">
        <f t="shared" si="57"/>
        <v>3</v>
      </c>
      <c r="L86" s="24">
        <f t="shared" si="58"/>
        <v>3.5</v>
      </c>
      <c r="M86" s="24">
        <f t="shared" si="59"/>
        <v>0.5</v>
      </c>
      <c r="N86" s="24">
        <f t="shared" si="60"/>
        <v>1.5</v>
      </c>
      <c r="O86" s="24">
        <f t="shared" si="61"/>
        <v>3</v>
      </c>
      <c r="P86" s="28">
        <f t="shared" si="62"/>
        <v>22</v>
      </c>
      <c r="Q86" s="25">
        <f t="shared" si="63"/>
        <v>15</v>
      </c>
      <c r="R86" s="24">
        <f t="shared" si="64"/>
        <v>3</v>
      </c>
      <c r="S86" s="24">
        <f t="shared" si="65"/>
        <v>4</v>
      </c>
      <c r="T86" s="24">
        <f t="shared" si="66"/>
        <v>1</v>
      </c>
      <c r="U86" s="24">
        <f t="shared" si="67"/>
        <v>2</v>
      </c>
      <c r="V86" s="24">
        <f t="shared" si="68"/>
        <v>3</v>
      </c>
      <c r="W86" s="26">
        <f t="shared" si="69"/>
        <v>28</v>
      </c>
    </row>
    <row r="87" spans="1:23" ht="30" x14ac:dyDescent="0.25">
      <c r="A87" s="48" t="str">
        <f>'Скоуп Работ'!C73</f>
        <v>Реализовать согласование/отклонение дополнительного набора на ЭПП</v>
      </c>
      <c r="B87" s="31"/>
      <c r="C87" s="32">
        <f>'Скоуп Работ'!D73+'Скоуп Работ'!E73</f>
        <v>28</v>
      </c>
      <c r="D87" s="24">
        <f t="shared" si="50"/>
        <v>8.5</v>
      </c>
      <c r="E87" s="24">
        <f t="shared" si="51"/>
        <v>8.5</v>
      </c>
      <c r="F87" s="24">
        <f t="shared" si="52"/>
        <v>1.5</v>
      </c>
      <c r="G87" s="24">
        <f t="shared" si="53"/>
        <v>3</v>
      </c>
      <c r="H87" s="24">
        <f t="shared" si="54"/>
        <v>7.5</v>
      </c>
      <c r="I87" s="23">
        <f t="shared" si="55"/>
        <v>57</v>
      </c>
      <c r="J87" s="25">
        <f t="shared" si="56"/>
        <v>36.5</v>
      </c>
      <c r="K87" s="24">
        <f t="shared" si="57"/>
        <v>11</v>
      </c>
      <c r="L87" s="24">
        <f t="shared" si="58"/>
        <v>11</v>
      </c>
      <c r="M87" s="24">
        <f t="shared" si="59"/>
        <v>2</v>
      </c>
      <c r="N87" s="24">
        <f t="shared" si="60"/>
        <v>4</v>
      </c>
      <c r="O87" s="24">
        <f t="shared" si="61"/>
        <v>9.5</v>
      </c>
      <c r="P87" s="28">
        <f t="shared" si="62"/>
        <v>74</v>
      </c>
      <c r="Q87" s="25">
        <f t="shared" si="63"/>
        <v>40</v>
      </c>
      <c r="R87" s="24">
        <f t="shared" si="64"/>
        <v>15</v>
      </c>
      <c r="S87" s="24">
        <f t="shared" si="65"/>
        <v>15</v>
      </c>
      <c r="T87" s="24">
        <f t="shared" si="66"/>
        <v>2</v>
      </c>
      <c r="U87" s="24">
        <f t="shared" si="67"/>
        <v>4</v>
      </c>
      <c r="V87" s="24">
        <f t="shared" si="68"/>
        <v>10</v>
      </c>
      <c r="W87" s="26">
        <f t="shared" si="69"/>
        <v>86</v>
      </c>
    </row>
    <row r="88" spans="1:23" x14ac:dyDescent="0.25">
      <c r="A88" s="77" t="str">
        <f>'Скоуп Работ'!B74</f>
        <v>Отказ/исключение студента от участия в ЭПП</v>
      </c>
      <c r="B88" s="31"/>
      <c r="C88" s="32">
        <f>'Скоуп Работ'!D74+'Скоуп Работ'!E74</f>
        <v>0</v>
      </c>
      <c r="D88" s="24">
        <f t="shared" si="50"/>
        <v>0</v>
      </c>
      <c r="E88" s="24">
        <f t="shared" si="51"/>
        <v>0</v>
      </c>
      <c r="F88" s="24">
        <f t="shared" si="52"/>
        <v>0</v>
      </c>
      <c r="G88" s="24">
        <f t="shared" si="53"/>
        <v>0</v>
      </c>
      <c r="H88" s="24">
        <f t="shared" si="54"/>
        <v>0</v>
      </c>
      <c r="I88" s="23">
        <f t="shared" si="55"/>
        <v>0</v>
      </c>
      <c r="J88" s="25">
        <f t="shared" si="56"/>
        <v>0</v>
      </c>
      <c r="K88" s="24">
        <f t="shared" si="57"/>
        <v>0</v>
      </c>
      <c r="L88" s="24">
        <f t="shared" si="58"/>
        <v>0</v>
      </c>
      <c r="M88" s="24">
        <f t="shared" si="59"/>
        <v>0</v>
      </c>
      <c r="N88" s="24">
        <f t="shared" si="60"/>
        <v>0</v>
      </c>
      <c r="O88" s="24">
        <f t="shared" si="61"/>
        <v>0</v>
      </c>
      <c r="P88" s="28">
        <f t="shared" si="62"/>
        <v>0</v>
      </c>
      <c r="Q88" s="25">
        <f t="shared" si="63"/>
        <v>0</v>
      </c>
      <c r="R88" s="24">
        <f t="shared" si="64"/>
        <v>0</v>
      </c>
      <c r="S88" s="24">
        <f t="shared" si="65"/>
        <v>0</v>
      </c>
      <c r="T88" s="24">
        <f t="shared" si="66"/>
        <v>0</v>
      </c>
      <c r="U88" s="24">
        <f t="shared" si="67"/>
        <v>0</v>
      </c>
      <c r="V88" s="24">
        <f t="shared" si="68"/>
        <v>0</v>
      </c>
      <c r="W88" s="26">
        <f t="shared" si="69"/>
        <v>0</v>
      </c>
    </row>
    <row r="89" spans="1:23" x14ac:dyDescent="0.25">
      <c r="A89" s="48" t="str">
        <f>'Скоуп Работ'!C75</f>
        <v>Отказ студента от участия в ЭПП</v>
      </c>
      <c r="B89" s="31"/>
      <c r="C89" s="32">
        <f>'Скоуп Работ'!D75+'Скоуп Работ'!E75</f>
        <v>40</v>
      </c>
      <c r="D89" s="24">
        <f t="shared" si="50"/>
        <v>12</v>
      </c>
      <c r="E89" s="24">
        <f t="shared" si="51"/>
        <v>12</v>
      </c>
      <c r="F89" s="24">
        <f t="shared" si="52"/>
        <v>2</v>
      </c>
      <c r="G89" s="24">
        <f t="shared" si="53"/>
        <v>4</v>
      </c>
      <c r="H89" s="24">
        <f t="shared" si="54"/>
        <v>10.5</v>
      </c>
      <c r="I89" s="23">
        <f t="shared" si="55"/>
        <v>80.5</v>
      </c>
      <c r="J89" s="25">
        <f t="shared" si="56"/>
        <v>52</v>
      </c>
      <c r="K89" s="24">
        <f t="shared" si="57"/>
        <v>15.5</v>
      </c>
      <c r="L89" s="24">
        <f t="shared" si="58"/>
        <v>15.5</v>
      </c>
      <c r="M89" s="24">
        <f t="shared" si="59"/>
        <v>2.5</v>
      </c>
      <c r="N89" s="24">
        <f t="shared" si="60"/>
        <v>5</v>
      </c>
      <c r="O89" s="24">
        <f t="shared" si="61"/>
        <v>13.5</v>
      </c>
      <c r="P89" s="28">
        <f t="shared" si="62"/>
        <v>104</v>
      </c>
      <c r="Q89" s="25">
        <f t="shared" si="63"/>
        <v>55</v>
      </c>
      <c r="R89" s="24">
        <f t="shared" si="64"/>
        <v>20</v>
      </c>
      <c r="S89" s="24">
        <f t="shared" si="65"/>
        <v>20</v>
      </c>
      <c r="T89" s="24">
        <f t="shared" si="66"/>
        <v>3</v>
      </c>
      <c r="U89" s="24">
        <f t="shared" si="67"/>
        <v>5</v>
      </c>
      <c r="V89" s="24">
        <f t="shared" si="68"/>
        <v>15</v>
      </c>
      <c r="W89" s="26">
        <f t="shared" si="69"/>
        <v>118</v>
      </c>
    </row>
    <row r="90" spans="1:23" ht="30" x14ac:dyDescent="0.25">
      <c r="A90" s="48" t="str">
        <f>'Скоуп Работ'!C76</f>
        <v>Согласование Руководителем ЭПП отказа студента от участия в ЭПП</v>
      </c>
      <c r="B90" s="31"/>
      <c r="C90" s="32">
        <f>'Скоуп Работ'!D76+'Скоуп Работ'!E76</f>
        <v>52</v>
      </c>
      <c r="D90" s="24">
        <f t="shared" si="50"/>
        <v>15.5</v>
      </c>
      <c r="E90" s="24">
        <f t="shared" si="51"/>
        <v>15.5</v>
      </c>
      <c r="F90" s="24">
        <f t="shared" si="52"/>
        <v>2.5</v>
      </c>
      <c r="G90" s="24">
        <f t="shared" si="53"/>
        <v>5</v>
      </c>
      <c r="H90" s="24">
        <f t="shared" si="54"/>
        <v>13.5</v>
      </c>
      <c r="I90" s="23">
        <f t="shared" si="55"/>
        <v>104</v>
      </c>
      <c r="J90" s="25">
        <f t="shared" si="56"/>
        <v>67.5</v>
      </c>
      <c r="K90" s="24">
        <f t="shared" si="57"/>
        <v>20.5</v>
      </c>
      <c r="L90" s="24">
        <f t="shared" si="58"/>
        <v>20</v>
      </c>
      <c r="M90" s="24">
        <f t="shared" si="59"/>
        <v>3.5</v>
      </c>
      <c r="N90" s="24">
        <f t="shared" si="60"/>
        <v>6.5</v>
      </c>
      <c r="O90" s="24">
        <f t="shared" si="61"/>
        <v>17.5</v>
      </c>
      <c r="P90" s="28">
        <f t="shared" si="62"/>
        <v>135.5</v>
      </c>
      <c r="Q90" s="25">
        <f t="shared" si="63"/>
        <v>70</v>
      </c>
      <c r="R90" s="24">
        <f t="shared" si="64"/>
        <v>25</v>
      </c>
      <c r="S90" s="24">
        <f t="shared" si="65"/>
        <v>20</v>
      </c>
      <c r="T90" s="24">
        <f t="shared" si="66"/>
        <v>4</v>
      </c>
      <c r="U90" s="24">
        <f t="shared" si="67"/>
        <v>10</v>
      </c>
      <c r="V90" s="24">
        <f t="shared" si="68"/>
        <v>20</v>
      </c>
      <c r="W90" s="26">
        <f t="shared" si="69"/>
        <v>149</v>
      </c>
    </row>
    <row r="91" spans="1:23" x14ac:dyDescent="0.25">
      <c r="A91" s="48" t="str">
        <f>'Скоуп Работ'!C77</f>
        <v>Исключение студента из ЭПП Руководителем ЭПП</v>
      </c>
      <c r="B91" s="31"/>
      <c r="C91" s="32">
        <f>'Скоуп Работ'!D77+'Скоуп Работ'!E77</f>
        <v>40</v>
      </c>
      <c r="D91" s="24">
        <f t="shared" si="50"/>
        <v>12</v>
      </c>
      <c r="E91" s="24">
        <f t="shared" si="51"/>
        <v>12</v>
      </c>
      <c r="F91" s="24">
        <f t="shared" si="52"/>
        <v>2</v>
      </c>
      <c r="G91" s="24">
        <f t="shared" si="53"/>
        <v>4</v>
      </c>
      <c r="H91" s="24">
        <f t="shared" si="54"/>
        <v>10.5</v>
      </c>
      <c r="I91" s="23">
        <f t="shared" si="55"/>
        <v>80.5</v>
      </c>
      <c r="J91" s="25">
        <f t="shared" si="56"/>
        <v>52</v>
      </c>
      <c r="K91" s="24">
        <f t="shared" si="57"/>
        <v>15.5</v>
      </c>
      <c r="L91" s="24">
        <f t="shared" si="58"/>
        <v>15.5</v>
      </c>
      <c r="M91" s="24">
        <f t="shared" si="59"/>
        <v>2.5</v>
      </c>
      <c r="N91" s="24">
        <f t="shared" si="60"/>
        <v>5</v>
      </c>
      <c r="O91" s="24">
        <f t="shared" si="61"/>
        <v>13.5</v>
      </c>
      <c r="P91" s="28">
        <f t="shared" si="62"/>
        <v>104</v>
      </c>
      <c r="Q91" s="25">
        <f t="shared" si="63"/>
        <v>55</v>
      </c>
      <c r="R91" s="24">
        <f t="shared" si="64"/>
        <v>20</v>
      </c>
      <c r="S91" s="24">
        <f t="shared" si="65"/>
        <v>20</v>
      </c>
      <c r="T91" s="24">
        <f t="shared" si="66"/>
        <v>3</v>
      </c>
      <c r="U91" s="24">
        <f t="shared" si="67"/>
        <v>5</v>
      </c>
      <c r="V91" s="24">
        <f t="shared" si="68"/>
        <v>15</v>
      </c>
      <c r="W91" s="26">
        <f t="shared" si="69"/>
        <v>118</v>
      </c>
    </row>
    <row r="92" spans="1:23" ht="15.75" x14ac:dyDescent="0.25">
      <c r="A92" s="79" t="str">
        <f>'Скоуп Работ'!A78</f>
        <v>Завершение ЭПП</v>
      </c>
      <c r="B92" s="31"/>
      <c r="C92" s="32"/>
      <c r="D92" s="24"/>
      <c r="E92" s="24"/>
      <c r="F92" s="24"/>
      <c r="G92" s="24"/>
      <c r="H92" s="24"/>
      <c r="I92" s="23"/>
      <c r="J92" s="25"/>
      <c r="K92" s="24"/>
      <c r="L92" s="24"/>
      <c r="M92" s="24"/>
      <c r="N92" s="24"/>
      <c r="O92" s="24"/>
      <c r="P92" s="28"/>
      <c r="Q92" s="25"/>
      <c r="R92" s="24"/>
      <c r="S92" s="24"/>
      <c r="T92" s="24"/>
      <c r="U92" s="24"/>
      <c r="V92" s="24"/>
      <c r="W92" s="26"/>
    </row>
    <row r="93" spans="1:23" x14ac:dyDescent="0.25">
      <c r="A93" s="77" t="str">
        <f>'Скоуп Работ'!B79</f>
        <v>Запуск ЭПП со статусом "Завершён"</v>
      </c>
      <c r="B93" s="31"/>
      <c r="C93" s="32"/>
      <c r="D93" s="24"/>
      <c r="E93" s="24"/>
      <c r="F93" s="24"/>
      <c r="G93" s="24"/>
      <c r="H93" s="24"/>
      <c r="I93" s="23"/>
      <c r="J93" s="25"/>
      <c r="K93" s="24"/>
      <c r="L93" s="24"/>
      <c r="M93" s="24"/>
      <c r="N93" s="24"/>
      <c r="O93" s="24"/>
      <c r="P93" s="28"/>
      <c r="Q93" s="25"/>
      <c r="R93" s="24"/>
      <c r="S93" s="24"/>
      <c r="T93" s="24"/>
      <c r="U93" s="24"/>
      <c r="V93" s="24"/>
      <c r="W93" s="26"/>
    </row>
    <row r="94" spans="1:23" x14ac:dyDescent="0.25">
      <c r="A94" s="48" t="str">
        <f>'Скоуп Работ'!C80</f>
        <v>Открытие нового этапа ЭПП</v>
      </c>
      <c r="B94" s="31"/>
      <c r="C94" s="32">
        <f>'Скоуп Работ'!D80+'Скоуп Работ'!E80</f>
        <v>42</v>
      </c>
      <c r="D94" s="24">
        <f t="shared" si="50"/>
        <v>12.5</v>
      </c>
      <c r="E94" s="24">
        <f t="shared" si="51"/>
        <v>12.5</v>
      </c>
      <c r="F94" s="24">
        <f t="shared" si="52"/>
        <v>2</v>
      </c>
      <c r="G94" s="24">
        <f t="shared" si="53"/>
        <v>4</v>
      </c>
      <c r="H94" s="24">
        <f t="shared" si="54"/>
        <v>11</v>
      </c>
      <c r="I94" s="23">
        <f t="shared" si="55"/>
        <v>84</v>
      </c>
      <c r="J94" s="25">
        <f t="shared" si="56"/>
        <v>54.5</v>
      </c>
      <c r="K94" s="24">
        <f t="shared" si="57"/>
        <v>16.5</v>
      </c>
      <c r="L94" s="24">
        <f t="shared" si="58"/>
        <v>16.5</v>
      </c>
      <c r="M94" s="24">
        <f t="shared" si="59"/>
        <v>2.5</v>
      </c>
      <c r="N94" s="24">
        <f t="shared" si="60"/>
        <v>5</v>
      </c>
      <c r="O94" s="24">
        <f t="shared" si="61"/>
        <v>14.5</v>
      </c>
      <c r="P94" s="28">
        <f t="shared" si="62"/>
        <v>109.5</v>
      </c>
      <c r="Q94" s="25">
        <f t="shared" si="63"/>
        <v>55</v>
      </c>
      <c r="R94" s="24">
        <f t="shared" si="64"/>
        <v>20</v>
      </c>
      <c r="S94" s="24">
        <f t="shared" si="65"/>
        <v>20</v>
      </c>
      <c r="T94" s="24">
        <f t="shared" si="66"/>
        <v>3</v>
      </c>
      <c r="U94" s="24">
        <f t="shared" si="67"/>
        <v>5</v>
      </c>
      <c r="V94" s="24">
        <f t="shared" si="68"/>
        <v>15</v>
      </c>
      <c r="W94" s="26">
        <f t="shared" si="69"/>
        <v>118</v>
      </c>
    </row>
    <row r="95" spans="1:23" x14ac:dyDescent="0.25">
      <c r="A95" s="48" t="str">
        <f>'Скоуп Работ'!C81</f>
        <v>Реализовать редактирование копии ЭПП</v>
      </c>
      <c r="B95" s="31"/>
      <c r="C95" s="32">
        <f>'Скоуп Работ'!D81+'Скоуп Работ'!E81</f>
        <v>16</v>
      </c>
      <c r="D95" s="24">
        <f t="shared" si="50"/>
        <v>5</v>
      </c>
      <c r="E95" s="24">
        <f t="shared" si="51"/>
        <v>5</v>
      </c>
      <c r="F95" s="24">
        <f t="shared" si="52"/>
        <v>1</v>
      </c>
      <c r="G95" s="24">
        <f t="shared" si="53"/>
        <v>1.5</v>
      </c>
      <c r="H95" s="24">
        <f t="shared" si="54"/>
        <v>4.5</v>
      </c>
      <c r="I95" s="23">
        <f t="shared" si="55"/>
        <v>33</v>
      </c>
      <c r="J95" s="25">
        <f t="shared" si="56"/>
        <v>21</v>
      </c>
      <c r="K95" s="24">
        <f t="shared" si="57"/>
        <v>6.5</v>
      </c>
      <c r="L95" s="24">
        <f t="shared" si="58"/>
        <v>6.5</v>
      </c>
      <c r="M95" s="24">
        <f t="shared" si="59"/>
        <v>1.5</v>
      </c>
      <c r="N95" s="24">
        <f t="shared" si="60"/>
        <v>2</v>
      </c>
      <c r="O95" s="24">
        <f t="shared" si="61"/>
        <v>5.5</v>
      </c>
      <c r="P95" s="28">
        <f t="shared" si="62"/>
        <v>43</v>
      </c>
      <c r="Q95" s="25">
        <f t="shared" si="63"/>
        <v>25</v>
      </c>
      <c r="R95" s="24">
        <f t="shared" si="64"/>
        <v>10</v>
      </c>
      <c r="S95" s="24">
        <f t="shared" si="65"/>
        <v>10</v>
      </c>
      <c r="T95" s="24">
        <f t="shared" si="66"/>
        <v>2</v>
      </c>
      <c r="U95" s="24">
        <f t="shared" si="67"/>
        <v>2</v>
      </c>
      <c r="V95" s="24">
        <f t="shared" si="68"/>
        <v>10</v>
      </c>
      <c r="W95" s="26">
        <f t="shared" si="69"/>
        <v>59</v>
      </c>
    </row>
    <row r="96" spans="1:23" x14ac:dyDescent="0.25">
      <c r="A96" s="48" t="str">
        <f>'Скоуп Работ'!C82</f>
        <v>Отправить на согласование</v>
      </c>
      <c r="B96" s="31"/>
      <c r="C96" s="32">
        <f>'Скоуп Работ'!D82+'Скоуп Работ'!E82</f>
        <v>48</v>
      </c>
      <c r="D96" s="24">
        <f t="shared" si="50"/>
        <v>14.5</v>
      </c>
      <c r="E96" s="24">
        <f t="shared" si="51"/>
        <v>14.5</v>
      </c>
      <c r="F96" s="24">
        <f t="shared" si="52"/>
        <v>2.5</v>
      </c>
      <c r="G96" s="24">
        <f t="shared" si="53"/>
        <v>5</v>
      </c>
      <c r="H96" s="24">
        <f t="shared" si="54"/>
        <v>12.5</v>
      </c>
      <c r="I96" s="23">
        <f t="shared" si="55"/>
        <v>97</v>
      </c>
      <c r="J96" s="25">
        <f t="shared" si="56"/>
        <v>62.5</v>
      </c>
      <c r="K96" s="24">
        <f t="shared" si="57"/>
        <v>19</v>
      </c>
      <c r="L96" s="24">
        <f t="shared" si="58"/>
        <v>19</v>
      </c>
      <c r="M96" s="24">
        <f t="shared" si="59"/>
        <v>3.5</v>
      </c>
      <c r="N96" s="24">
        <f t="shared" si="60"/>
        <v>6.5</v>
      </c>
      <c r="O96" s="24">
        <f t="shared" si="61"/>
        <v>16.5</v>
      </c>
      <c r="P96" s="28">
        <f t="shared" si="62"/>
        <v>127</v>
      </c>
      <c r="Q96" s="25">
        <f t="shared" si="63"/>
        <v>65</v>
      </c>
      <c r="R96" s="24">
        <f t="shared" si="64"/>
        <v>20</v>
      </c>
      <c r="S96" s="24">
        <f t="shared" si="65"/>
        <v>20</v>
      </c>
      <c r="T96" s="24">
        <f t="shared" si="66"/>
        <v>4</v>
      </c>
      <c r="U96" s="24">
        <f t="shared" si="67"/>
        <v>10</v>
      </c>
      <c r="V96" s="24">
        <f t="shared" si="68"/>
        <v>20</v>
      </c>
      <c r="W96" s="26">
        <f t="shared" si="69"/>
        <v>139</v>
      </c>
    </row>
    <row r="97" spans="1:23" x14ac:dyDescent="0.25">
      <c r="A97" s="48" t="str">
        <f>'Скоуп Работ'!C83</f>
        <v>Реализовать удаление ЭПП</v>
      </c>
      <c r="B97" s="31"/>
      <c r="C97" s="32">
        <f>'Скоуп Работ'!D83+'Скоуп Работ'!E83</f>
        <v>16</v>
      </c>
      <c r="D97" s="24">
        <f t="shared" si="50"/>
        <v>5</v>
      </c>
      <c r="E97" s="24">
        <f t="shared" si="51"/>
        <v>5</v>
      </c>
      <c r="F97" s="24">
        <f t="shared" si="52"/>
        <v>1</v>
      </c>
      <c r="G97" s="24">
        <f t="shared" si="53"/>
        <v>1.5</v>
      </c>
      <c r="H97" s="24">
        <f t="shared" si="54"/>
        <v>4.5</v>
      </c>
      <c r="I97" s="23">
        <f t="shared" si="55"/>
        <v>33</v>
      </c>
      <c r="J97" s="25">
        <f t="shared" si="56"/>
        <v>21</v>
      </c>
      <c r="K97" s="24">
        <f t="shared" si="57"/>
        <v>6.5</v>
      </c>
      <c r="L97" s="24">
        <f t="shared" si="58"/>
        <v>6.5</v>
      </c>
      <c r="M97" s="24">
        <f t="shared" si="59"/>
        <v>1.5</v>
      </c>
      <c r="N97" s="24">
        <f t="shared" si="60"/>
        <v>2</v>
      </c>
      <c r="O97" s="24">
        <f t="shared" si="61"/>
        <v>5.5</v>
      </c>
      <c r="P97" s="28">
        <f t="shared" si="62"/>
        <v>43</v>
      </c>
      <c r="Q97" s="25">
        <f t="shared" si="63"/>
        <v>25</v>
      </c>
      <c r="R97" s="24">
        <f t="shared" si="64"/>
        <v>10</v>
      </c>
      <c r="S97" s="24">
        <f t="shared" si="65"/>
        <v>10</v>
      </c>
      <c r="T97" s="24">
        <f t="shared" si="66"/>
        <v>2</v>
      </c>
      <c r="U97" s="24">
        <f t="shared" si="67"/>
        <v>2</v>
      </c>
      <c r="V97" s="24">
        <f t="shared" si="68"/>
        <v>10</v>
      </c>
      <c r="W97" s="26">
        <f t="shared" si="69"/>
        <v>59</v>
      </c>
    </row>
    <row r="98" spans="1:23" ht="15.75" x14ac:dyDescent="0.25">
      <c r="A98" s="79" t="str">
        <f>'Скоуп Работ'!A84</f>
        <v>Атрибуты</v>
      </c>
      <c r="B98" s="31"/>
      <c r="C98" s="32">
        <f>'Скоуп Работ'!D84+'Скоуп Работ'!E84</f>
        <v>0</v>
      </c>
      <c r="D98" s="24">
        <f t="shared" si="50"/>
        <v>0</v>
      </c>
      <c r="E98" s="24">
        <f t="shared" si="51"/>
        <v>0</v>
      </c>
      <c r="F98" s="24">
        <f t="shared" si="52"/>
        <v>0</v>
      </c>
      <c r="G98" s="24">
        <f t="shared" si="53"/>
        <v>0</v>
      </c>
      <c r="H98" s="24">
        <f t="shared" si="54"/>
        <v>0</v>
      </c>
      <c r="I98" s="23">
        <f t="shared" si="55"/>
        <v>0</v>
      </c>
      <c r="J98" s="25">
        <f t="shared" si="56"/>
        <v>0</v>
      </c>
      <c r="K98" s="24">
        <f t="shared" si="57"/>
        <v>0</v>
      </c>
      <c r="L98" s="24">
        <f t="shared" si="58"/>
        <v>0</v>
      </c>
      <c r="M98" s="24">
        <f t="shared" si="59"/>
        <v>0</v>
      </c>
      <c r="N98" s="24">
        <f t="shared" si="60"/>
        <v>0</v>
      </c>
      <c r="O98" s="24">
        <f t="shared" si="61"/>
        <v>0</v>
      </c>
      <c r="P98" s="28">
        <f t="shared" si="62"/>
        <v>0</v>
      </c>
      <c r="Q98" s="25">
        <f t="shared" si="63"/>
        <v>0</v>
      </c>
      <c r="R98" s="24">
        <f t="shared" si="64"/>
        <v>0</v>
      </c>
      <c r="S98" s="24">
        <f t="shared" si="65"/>
        <v>0</v>
      </c>
      <c r="T98" s="24">
        <f t="shared" si="66"/>
        <v>0</v>
      </c>
      <c r="U98" s="24">
        <f t="shared" si="67"/>
        <v>0</v>
      </c>
      <c r="V98" s="24">
        <f t="shared" si="68"/>
        <v>0</v>
      </c>
      <c r="W98" s="26">
        <f t="shared" si="69"/>
        <v>0</v>
      </c>
    </row>
    <row r="99" spans="1:23" x14ac:dyDescent="0.25">
      <c r="A99" s="77" t="str">
        <f>'Скоуп Работ'!B85</f>
        <v>Новые атрибуты</v>
      </c>
      <c r="B99" s="31"/>
      <c r="C99" s="32">
        <f>'Скоуп Работ'!D85+'Скоуп Работ'!E85</f>
        <v>0</v>
      </c>
      <c r="D99" s="24">
        <f t="shared" si="50"/>
        <v>0</v>
      </c>
      <c r="E99" s="24">
        <f t="shared" si="51"/>
        <v>0</v>
      </c>
      <c r="F99" s="24">
        <f t="shared" si="52"/>
        <v>0</v>
      </c>
      <c r="G99" s="24">
        <f t="shared" si="53"/>
        <v>0</v>
      </c>
      <c r="H99" s="24">
        <f t="shared" si="54"/>
        <v>0</v>
      </c>
      <c r="I99" s="23">
        <f t="shared" si="55"/>
        <v>0</v>
      </c>
      <c r="J99" s="25">
        <f t="shared" si="56"/>
        <v>0</v>
      </c>
      <c r="K99" s="24">
        <f t="shared" si="57"/>
        <v>0</v>
      </c>
      <c r="L99" s="24">
        <f t="shared" si="58"/>
        <v>0</v>
      </c>
      <c r="M99" s="24">
        <f t="shared" si="59"/>
        <v>0</v>
      </c>
      <c r="N99" s="24">
        <f t="shared" si="60"/>
        <v>0</v>
      </c>
      <c r="O99" s="24">
        <f t="shared" si="61"/>
        <v>0</v>
      </c>
      <c r="P99" s="28">
        <f t="shared" si="62"/>
        <v>0</v>
      </c>
      <c r="Q99" s="25">
        <f t="shared" si="63"/>
        <v>0</v>
      </c>
      <c r="R99" s="24">
        <f t="shared" si="64"/>
        <v>0</v>
      </c>
      <c r="S99" s="24">
        <f t="shared" si="65"/>
        <v>0</v>
      </c>
      <c r="T99" s="24">
        <f t="shared" si="66"/>
        <v>0</v>
      </c>
      <c r="U99" s="24">
        <f t="shared" si="67"/>
        <v>0</v>
      </c>
      <c r="V99" s="24">
        <f t="shared" si="68"/>
        <v>0</v>
      </c>
      <c r="W99" s="26">
        <f t="shared" si="69"/>
        <v>0</v>
      </c>
    </row>
    <row r="100" spans="1:23" ht="45" x14ac:dyDescent="0.25">
      <c r="A100" s="48" t="str">
        <f>'Скоуп Работ'!C86</f>
        <v>Комментарий для всех атрибутов: в оценку включены только они, новые атрибуты добавляться НЕ будут. Также доработка процесса и прочего НЕ включена</v>
      </c>
      <c r="B100" s="31"/>
      <c r="C100" s="32"/>
      <c r="D100" s="24"/>
      <c r="E100" s="24"/>
      <c r="F100" s="24"/>
      <c r="G100" s="24"/>
      <c r="H100" s="24"/>
      <c r="I100" s="23"/>
      <c r="J100" s="25"/>
      <c r="K100" s="24"/>
      <c r="L100" s="24"/>
      <c r="M100" s="24"/>
      <c r="N100" s="24"/>
      <c r="O100" s="24"/>
      <c r="P100" s="28"/>
      <c r="Q100" s="25"/>
      <c r="R100" s="24"/>
      <c r="S100" s="24"/>
      <c r="T100" s="24"/>
      <c r="U100" s="24"/>
      <c r="V100" s="24"/>
      <c r="W100" s="26"/>
    </row>
    <row r="101" spans="1:23" x14ac:dyDescent="0.25">
      <c r="A101" s="48" t="str">
        <f>'Скоуп Работ'!C87</f>
        <v>Добавить новый атрибут "Ограниченный доступ"</v>
      </c>
      <c r="B101" s="31"/>
      <c r="C101" s="32">
        <f>'Скоуп Работ'!D87+'Скоуп Работ'!E87</f>
        <v>40</v>
      </c>
      <c r="D101" s="24">
        <f t="shared" si="50"/>
        <v>12</v>
      </c>
      <c r="E101" s="24">
        <f t="shared" si="51"/>
        <v>12</v>
      </c>
      <c r="F101" s="24">
        <f t="shared" si="52"/>
        <v>2</v>
      </c>
      <c r="G101" s="24">
        <f t="shared" si="53"/>
        <v>4</v>
      </c>
      <c r="H101" s="24">
        <f t="shared" si="54"/>
        <v>10.5</v>
      </c>
      <c r="I101" s="23">
        <f t="shared" si="55"/>
        <v>80.5</v>
      </c>
      <c r="J101" s="25">
        <f t="shared" si="56"/>
        <v>52</v>
      </c>
      <c r="K101" s="24">
        <f t="shared" si="57"/>
        <v>15.5</v>
      </c>
      <c r="L101" s="24">
        <f t="shared" si="58"/>
        <v>15.5</v>
      </c>
      <c r="M101" s="24">
        <f t="shared" si="59"/>
        <v>2.5</v>
      </c>
      <c r="N101" s="24">
        <f t="shared" si="60"/>
        <v>5</v>
      </c>
      <c r="O101" s="24">
        <f t="shared" si="61"/>
        <v>13.5</v>
      </c>
      <c r="P101" s="28">
        <f t="shared" si="62"/>
        <v>104</v>
      </c>
      <c r="Q101" s="25">
        <f t="shared" si="63"/>
        <v>55</v>
      </c>
      <c r="R101" s="24">
        <f t="shared" si="64"/>
        <v>20</v>
      </c>
      <c r="S101" s="24">
        <f t="shared" si="65"/>
        <v>20</v>
      </c>
      <c r="T101" s="24">
        <f t="shared" si="66"/>
        <v>3</v>
      </c>
      <c r="U101" s="24">
        <f t="shared" si="67"/>
        <v>5</v>
      </c>
      <c r="V101" s="24">
        <f t="shared" si="68"/>
        <v>15</v>
      </c>
      <c r="W101" s="26">
        <f t="shared" si="69"/>
        <v>118</v>
      </c>
    </row>
    <row r="102" spans="1:23" ht="30" x14ac:dyDescent="0.25">
      <c r="A102" s="48" t="str">
        <f>'Скоуп Работ'!C88</f>
        <v>Добавить новый атрибут "Сведения об организации, в которой реализуется ЭПП (ИНН)"</v>
      </c>
      <c r="B102" s="31"/>
      <c r="C102" s="32">
        <f>'Скоуп Работ'!D88+'Скоуп Работ'!E88</f>
        <v>9</v>
      </c>
      <c r="D102" s="24">
        <f t="shared" si="50"/>
        <v>2.5</v>
      </c>
      <c r="E102" s="24">
        <f t="shared" si="51"/>
        <v>2.5</v>
      </c>
      <c r="F102" s="24">
        <f t="shared" si="52"/>
        <v>0.5</v>
      </c>
      <c r="G102" s="24">
        <f t="shared" si="53"/>
        <v>1</v>
      </c>
      <c r="H102" s="24">
        <f t="shared" si="54"/>
        <v>2.5</v>
      </c>
      <c r="I102" s="23">
        <f t="shared" si="55"/>
        <v>18</v>
      </c>
      <c r="J102" s="25">
        <f t="shared" si="56"/>
        <v>11.5</v>
      </c>
      <c r="K102" s="24">
        <f t="shared" si="57"/>
        <v>3.5</v>
      </c>
      <c r="L102" s="24">
        <f t="shared" si="58"/>
        <v>3.5</v>
      </c>
      <c r="M102" s="24">
        <f t="shared" si="59"/>
        <v>0.5</v>
      </c>
      <c r="N102" s="24">
        <f t="shared" si="60"/>
        <v>1.5</v>
      </c>
      <c r="O102" s="24">
        <f t="shared" si="61"/>
        <v>3</v>
      </c>
      <c r="P102" s="28">
        <f t="shared" si="62"/>
        <v>23.5</v>
      </c>
      <c r="Q102" s="25">
        <f t="shared" si="63"/>
        <v>15</v>
      </c>
      <c r="R102" s="24">
        <f t="shared" si="64"/>
        <v>4</v>
      </c>
      <c r="S102" s="24">
        <f t="shared" si="65"/>
        <v>4</v>
      </c>
      <c r="T102" s="24">
        <f t="shared" si="66"/>
        <v>1</v>
      </c>
      <c r="U102" s="24">
        <f t="shared" si="67"/>
        <v>2</v>
      </c>
      <c r="V102" s="24">
        <f t="shared" si="68"/>
        <v>3</v>
      </c>
      <c r="W102" s="26">
        <f t="shared" si="69"/>
        <v>29</v>
      </c>
    </row>
    <row r="103" spans="1:23" ht="30" x14ac:dyDescent="0.25">
      <c r="A103" s="48" t="str">
        <f>'Скоуп Работ'!C89</f>
        <v>Добавить новый атрибут "Сведения об организации, в которой реализуется ЭПП (Наименование)"</v>
      </c>
      <c r="B103" s="31"/>
      <c r="C103" s="32">
        <f>'Скоуп Работ'!D89+'Скоуп Работ'!E89</f>
        <v>9</v>
      </c>
      <c r="D103" s="24">
        <f t="shared" si="50"/>
        <v>2.5</v>
      </c>
      <c r="E103" s="24">
        <f t="shared" si="51"/>
        <v>2.5</v>
      </c>
      <c r="F103" s="24">
        <f t="shared" si="52"/>
        <v>0.5</v>
      </c>
      <c r="G103" s="24">
        <f t="shared" si="53"/>
        <v>1</v>
      </c>
      <c r="H103" s="24">
        <f t="shared" si="54"/>
        <v>2.5</v>
      </c>
      <c r="I103" s="23">
        <f t="shared" si="55"/>
        <v>18</v>
      </c>
      <c r="J103" s="25">
        <f t="shared" si="56"/>
        <v>11.5</v>
      </c>
      <c r="K103" s="24">
        <f t="shared" si="57"/>
        <v>3.5</v>
      </c>
      <c r="L103" s="24">
        <f t="shared" si="58"/>
        <v>3.5</v>
      </c>
      <c r="M103" s="24">
        <f t="shared" si="59"/>
        <v>0.5</v>
      </c>
      <c r="N103" s="24">
        <f t="shared" si="60"/>
        <v>1.5</v>
      </c>
      <c r="O103" s="24">
        <f t="shared" si="61"/>
        <v>3</v>
      </c>
      <c r="P103" s="28">
        <f t="shared" si="62"/>
        <v>23.5</v>
      </c>
      <c r="Q103" s="25">
        <f t="shared" si="63"/>
        <v>15</v>
      </c>
      <c r="R103" s="24">
        <f t="shared" si="64"/>
        <v>4</v>
      </c>
      <c r="S103" s="24">
        <f t="shared" si="65"/>
        <v>4</v>
      </c>
      <c r="T103" s="24">
        <f t="shared" si="66"/>
        <v>1</v>
      </c>
      <c r="U103" s="24">
        <f t="shared" si="67"/>
        <v>2</v>
      </c>
      <c r="V103" s="24">
        <f t="shared" si="68"/>
        <v>3</v>
      </c>
      <c r="W103" s="26">
        <f t="shared" si="69"/>
        <v>29</v>
      </c>
    </row>
    <row r="104" spans="1:23" ht="30" x14ac:dyDescent="0.25">
      <c r="A104" s="48" t="str">
        <f>'Скоуп Работ'!C90</f>
        <v>Добавить новый атрибут "Сведения об организации, в которой реализуется ЭПП (Адрес)"</v>
      </c>
      <c r="B104" s="31"/>
      <c r="C104" s="32">
        <f>'Скоуп Работ'!D90+'Скоуп Работ'!E90</f>
        <v>9</v>
      </c>
      <c r="D104" s="24">
        <f t="shared" si="50"/>
        <v>2.5</v>
      </c>
      <c r="E104" s="24">
        <f t="shared" si="51"/>
        <v>2.5</v>
      </c>
      <c r="F104" s="24">
        <f t="shared" si="52"/>
        <v>0.5</v>
      </c>
      <c r="G104" s="24">
        <f t="shared" si="53"/>
        <v>1</v>
      </c>
      <c r="H104" s="24">
        <f t="shared" si="54"/>
        <v>2.5</v>
      </c>
      <c r="I104" s="23">
        <f t="shared" si="55"/>
        <v>18</v>
      </c>
      <c r="J104" s="25">
        <f t="shared" si="56"/>
        <v>11.5</v>
      </c>
      <c r="K104" s="24">
        <f t="shared" si="57"/>
        <v>3.5</v>
      </c>
      <c r="L104" s="24">
        <f t="shared" si="58"/>
        <v>3.5</v>
      </c>
      <c r="M104" s="24">
        <f t="shared" si="59"/>
        <v>0.5</v>
      </c>
      <c r="N104" s="24">
        <f t="shared" si="60"/>
        <v>1.5</v>
      </c>
      <c r="O104" s="24">
        <f t="shared" si="61"/>
        <v>3</v>
      </c>
      <c r="P104" s="28">
        <f t="shared" si="62"/>
        <v>23.5</v>
      </c>
      <c r="Q104" s="25">
        <f t="shared" si="63"/>
        <v>15</v>
      </c>
      <c r="R104" s="24">
        <f t="shared" si="64"/>
        <v>4</v>
      </c>
      <c r="S104" s="24">
        <f t="shared" si="65"/>
        <v>4</v>
      </c>
      <c r="T104" s="24">
        <f t="shared" si="66"/>
        <v>1</v>
      </c>
      <c r="U104" s="24">
        <f t="shared" si="67"/>
        <v>2</v>
      </c>
      <c r="V104" s="24">
        <f t="shared" si="68"/>
        <v>3</v>
      </c>
      <c r="W104" s="26">
        <f t="shared" si="69"/>
        <v>29</v>
      </c>
    </row>
    <row r="105" spans="1:23" x14ac:dyDescent="0.25">
      <c r="A105" s="48" t="str">
        <f>'Скоуп Работ'!C91</f>
        <v>Добавить новый атрибут "Перечень студентов"</v>
      </c>
      <c r="B105" s="31"/>
      <c r="C105" s="32">
        <f>'Скоуп Работ'!D91+'Скоуп Работ'!E91</f>
        <v>160</v>
      </c>
      <c r="D105" s="24">
        <f t="shared" si="50"/>
        <v>48</v>
      </c>
      <c r="E105" s="24">
        <f t="shared" si="51"/>
        <v>48</v>
      </c>
      <c r="F105" s="24">
        <f t="shared" si="52"/>
        <v>8</v>
      </c>
      <c r="G105" s="24">
        <f t="shared" si="53"/>
        <v>16</v>
      </c>
      <c r="H105" s="24">
        <f t="shared" si="54"/>
        <v>42</v>
      </c>
      <c r="I105" s="23">
        <f t="shared" si="55"/>
        <v>322</v>
      </c>
      <c r="J105" s="25">
        <f t="shared" si="56"/>
        <v>208</v>
      </c>
      <c r="K105" s="24">
        <f t="shared" si="57"/>
        <v>62.5</v>
      </c>
      <c r="L105" s="24">
        <f t="shared" si="58"/>
        <v>62.5</v>
      </c>
      <c r="M105" s="24">
        <f t="shared" si="59"/>
        <v>10.5</v>
      </c>
      <c r="N105" s="24">
        <f t="shared" si="60"/>
        <v>21</v>
      </c>
      <c r="O105" s="24">
        <f t="shared" si="61"/>
        <v>54.5</v>
      </c>
      <c r="P105" s="28">
        <f t="shared" si="62"/>
        <v>419</v>
      </c>
      <c r="Q105" s="25">
        <f t="shared" si="63"/>
        <v>210</v>
      </c>
      <c r="R105" s="24">
        <f t="shared" si="64"/>
        <v>65</v>
      </c>
      <c r="S105" s="24">
        <f t="shared" si="65"/>
        <v>65</v>
      </c>
      <c r="T105" s="24">
        <f t="shared" si="66"/>
        <v>15</v>
      </c>
      <c r="U105" s="24">
        <f t="shared" si="67"/>
        <v>25</v>
      </c>
      <c r="V105" s="24">
        <f t="shared" si="68"/>
        <v>55</v>
      </c>
      <c r="W105" s="26">
        <f t="shared" si="69"/>
        <v>435</v>
      </c>
    </row>
    <row r="106" spans="1:23" x14ac:dyDescent="0.25">
      <c r="A106" s="48" t="str">
        <f>'Скоуп Работ'!C92</f>
        <v>Добавить новый атрибут "Пролонгация"</v>
      </c>
      <c r="B106" s="31"/>
      <c r="C106" s="32">
        <f>'Скоуп Работ'!D92+'Скоуп Работ'!E92</f>
        <v>20</v>
      </c>
      <c r="D106" s="24">
        <f t="shared" si="50"/>
        <v>6</v>
      </c>
      <c r="E106" s="24">
        <f t="shared" si="51"/>
        <v>6</v>
      </c>
      <c r="F106" s="24">
        <f t="shared" si="52"/>
        <v>1</v>
      </c>
      <c r="G106" s="24">
        <f t="shared" si="53"/>
        <v>2</v>
      </c>
      <c r="H106" s="24">
        <f t="shared" si="54"/>
        <v>5.5</v>
      </c>
      <c r="I106" s="23">
        <f t="shared" si="55"/>
        <v>40.5</v>
      </c>
      <c r="J106" s="25">
        <f t="shared" si="56"/>
        <v>26</v>
      </c>
      <c r="K106" s="24">
        <f t="shared" si="57"/>
        <v>8</v>
      </c>
      <c r="L106" s="24">
        <f t="shared" si="58"/>
        <v>8</v>
      </c>
      <c r="M106" s="24">
        <f t="shared" si="59"/>
        <v>1.5</v>
      </c>
      <c r="N106" s="24">
        <f t="shared" si="60"/>
        <v>2.5</v>
      </c>
      <c r="O106" s="24">
        <f t="shared" si="61"/>
        <v>7</v>
      </c>
      <c r="P106" s="28">
        <f t="shared" si="62"/>
        <v>53</v>
      </c>
      <c r="Q106" s="25">
        <f t="shared" si="63"/>
        <v>30</v>
      </c>
      <c r="R106" s="24">
        <f t="shared" si="64"/>
        <v>10</v>
      </c>
      <c r="S106" s="24">
        <f t="shared" si="65"/>
        <v>10</v>
      </c>
      <c r="T106" s="24">
        <f t="shared" si="66"/>
        <v>2</v>
      </c>
      <c r="U106" s="24">
        <f t="shared" si="67"/>
        <v>3</v>
      </c>
      <c r="V106" s="24">
        <f t="shared" si="68"/>
        <v>10</v>
      </c>
      <c r="W106" s="26">
        <f t="shared" si="69"/>
        <v>65</v>
      </c>
    </row>
    <row r="107" spans="1:23" x14ac:dyDescent="0.25">
      <c r="A107" s="48" t="str">
        <f>'Скоуп Работ'!C93</f>
        <v>Добавить новый атрибут "Интенсивность"</v>
      </c>
      <c r="B107" s="31"/>
      <c r="C107" s="32">
        <f>'Скоуп Работ'!D93+'Скоуп Работ'!E93</f>
        <v>32</v>
      </c>
      <c r="D107" s="24">
        <f t="shared" si="50"/>
        <v>9.5</v>
      </c>
      <c r="E107" s="24">
        <f t="shared" si="51"/>
        <v>9.5</v>
      </c>
      <c r="F107" s="24">
        <f t="shared" si="52"/>
        <v>1.5</v>
      </c>
      <c r="G107" s="24">
        <f t="shared" si="53"/>
        <v>3</v>
      </c>
      <c r="H107" s="24">
        <f t="shared" si="54"/>
        <v>8.5</v>
      </c>
      <c r="I107" s="23">
        <f t="shared" si="55"/>
        <v>64</v>
      </c>
      <c r="J107" s="25">
        <f t="shared" si="56"/>
        <v>41.5</v>
      </c>
      <c r="K107" s="24">
        <f t="shared" si="57"/>
        <v>12.5</v>
      </c>
      <c r="L107" s="24">
        <f t="shared" si="58"/>
        <v>12.5</v>
      </c>
      <c r="M107" s="24">
        <f t="shared" si="59"/>
        <v>2</v>
      </c>
      <c r="N107" s="24">
        <f t="shared" si="60"/>
        <v>4</v>
      </c>
      <c r="O107" s="24">
        <f t="shared" si="61"/>
        <v>11</v>
      </c>
      <c r="P107" s="28">
        <f t="shared" si="62"/>
        <v>83.5</v>
      </c>
      <c r="Q107" s="25">
        <f t="shared" si="63"/>
        <v>45</v>
      </c>
      <c r="R107" s="24">
        <f t="shared" si="64"/>
        <v>15</v>
      </c>
      <c r="S107" s="24">
        <f t="shared" si="65"/>
        <v>15</v>
      </c>
      <c r="T107" s="24">
        <f t="shared" si="66"/>
        <v>2</v>
      </c>
      <c r="U107" s="24">
        <f t="shared" si="67"/>
        <v>4</v>
      </c>
      <c r="V107" s="24">
        <f t="shared" si="68"/>
        <v>15</v>
      </c>
      <c r="W107" s="26">
        <f t="shared" si="69"/>
        <v>96</v>
      </c>
    </row>
    <row r="108" spans="1:23" ht="30" x14ac:dyDescent="0.25">
      <c r="A108" s="48" t="str">
        <f>'Скоуп Работ'!C94</f>
        <v>Добавить новый атрибут "Основное место работы руководителя ЭПП"</v>
      </c>
      <c r="B108" s="31"/>
      <c r="C108" s="32">
        <f>'Скоуп Работ'!D94+'Скоуп Работ'!E94</f>
        <v>10</v>
      </c>
      <c r="D108" s="24">
        <f t="shared" si="50"/>
        <v>3</v>
      </c>
      <c r="E108" s="24">
        <f t="shared" si="51"/>
        <v>3</v>
      </c>
      <c r="F108" s="24">
        <f t="shared" si="52"/>
        <v>0.5</v>
      </c>
      <c r="G108" s="24">
        <f t="shared" si="53"/>
        <v>1</v>
      </c>
      <c r="H108" s="24">
        <f t="shared" si="54"/>
        <v>2.5</v>
      </c>
      <c r="I108" s="23">
        <f t="shared" si="55"/>
        <v>20</v>
      </c>
      <c r="J108" s="25">
        <f t="shared" si="56"/>
        <v>13</v>
      </c>
      <c r="K108" s="24">
        <f t="shared" si="57"/>
        <v>4</v>
      </c>
      <c r="L108" s="24">
        <f t="shared" si="58"/>
        <v>4</v>
      </c>
      <c r="M108" s="24">
        <f t="shared" si="59"/>
        <v>0.5</v>
      </c>
      <c r="N108" s="24">
        <f t="shared" si="60"/>
        <v>1.5</v>
      </c>
      <c r="O108" s="24">
        <f t="shared" si="61"/>
        <v>3.5</v>
      </c>
      <c r="P108" s="28">
        <f t="shared" si="62"/>
        <v>26.5</v>
      </c>
      <c r="Q108" s="25">
        <f t="shared" si="63"/>
        <v>15</v>
      </c>
      <c r="R108" s="24">
        <f t="shared" si="64"/>
        <v>4</v>
      </c>
      <c r="S108" s="24">
        <f t="shared" si="65"/>
        <v>4</v>
      </c>
      <c r="T108" s="24">
        <f t="shared" si="66"/>
        <v>1</v>
      </c>
      <c r="U108" s="24">
        <f t="shared" si="67"/>
        <v>2</v>
      </c>
      <c r="V108" s="24">
        <f t="shared" si="68"/>
        <v>4</v>
      </c>
      <c r="W108" s="26">
        <f t="shared" si="69"/>
        <v>30</v>
      </c>
    </row>
    <row r="109" spans="1:23" x14ac:dyDescent="0.25">
      <c r="A109" s="48" t="str">
        <f>'Скоуп Работ'!C95</f>
        <v>Добавить новый атрибут "Множественная подача заявок?"</v>
      </c>
      <c r="B109" s="31"/>
      <c r="C109" s="32">
        <f>'Скоуп Работ'!D95+'Скоуп Работ'!E95</f>
        <v>20</v>
      </c>
      <c r="D109" s="24">
        <f t="shared" si="50"/>
        <v>6</v>
      </c>
      <c r="E109" s="24">
        <f t="shared" si="51"/>
        <v>6</v>
      </c>
      <c r="F109" s="24">
        <f t="shared" si="52"/>
        <v>1</v>
      </c>
      <c r="G109" s="24">
        <f t="shared" si="53"/>
        <v>2</v>
      </c>
      <c r="H109" s="24">
        <f t="shared" si="54"/>
        <v>5.5</v>
      </c>
      <c r="I109" s="23">
        <f t="shared" si="55"/>
        <v>40.5</v>
      </c>
      <c r="J109" s="25">
        <f t="shared" si="56"/>
        <v>26</v>
      </c>
      <c r="K109" s="24">
        <f t="shared" si="57"/>
        <v>8</v>
      </c>
      <c r="L109" s="24">
        <f t="shared" si="58"/>
        <v>8</v>
      </c>
      <c r="M109" s="24">
        <f t="shared" si="59"/>
        <v>1.5</v>
      </c>
      <c r="N109" s="24">
        <f t="shared" si="60"/>
        <v>2.5</v>
      </c>
      <c r="O109" s="24">
        <f t="shared" si="61"/>
        <v>7</v>
      </c>
      <c r="P109" s="28">
        <f t="shared" si="62"/>
        <v>53</v>
      </c>
      <c r="Q109" s="25">
        <f t="shared" si="63"/>
        <v>30</v>
      </c>
      <c r="R109" s="24">
        <f t="shared" si="64"/>
        <v>10</v>
      </c>
      <c r="S109" s="24">
        <f t="shared" si="65"/>
        <v>10</v>
      </c>
      <c r="T109" s="24">
        <f t="shared" si="66"/>
        <v>2</v>
      </c>
      <c r="U109" s="24">
        <f t="shared" si="67"/>
        <v>3</v>
      </c>
      <c r="V109" s="24">
        <f t="shared" si="68"/>
        <v>10</v>
      </c>
      <c r="W109" s="26">
        <f t="shared" si="69"/>
        <v>65</v>
      </c>
    </row>
    <row r="110" spans="1:23" x14ac:dyDescent="0.25">
      <c r="A110" s="48" t="str">
        <f>'Скоуп Работ'!C96</f>
        <v>Добавить новый атрибут "Номер договора на ЭПП"</v>
      </c>
      <c r="B110" s="31"/>
      <c r="C110" s="32">
        <f>'Скоуп Работ'!D96+'Скоуп Работ'!E96</f>
        <v>60</v>
      </c>
      <c r="D110" s="24">
        <f t="shared" si="50"/>
        <v>18</v>
      </c>
      <c r="E110" s="24">
        <f t="shared" si="51"/>
        <v>18</v>
      </c>
      <c r="F110" s="24">
        <f t="shared" si="52"/>
        <v>3</v>
      </c>
      <c r="G110" s="24">
        <f t="shared" si="53"/>
        <v>6</v>
      </c>
      <c r="H110" s="24">
        <f t="shared" si="54"/>
        <v>16</v>
      </c>
      <c r="I110" s="23">
        <f t="shared" si="55"/>
        <v>121</v>
      </c>
      <c r="J110" s="25">
        <f t="shared" si="56"/>
        <v>78</v>
      </c>
      <c r="K110" s="24">
        <f t="shared" si="57"/>
        <v>23.5</v>
      </c>
      <c r="L110" s="24">
        <f t="shared" si="58"/>
        <v>23.5</v>
      </c>
      <c r="M110" s="24">
        <f t="shared" si="59"/>
        <v>4</v>
      </c>
      <c r="N110" s="24">
        <f t="shared" si="60"/>
        <v>8</v>
      </c>
      <c r="O110" s="24">
        <f t="shared" si="61"/>
        <v>20.5</v>
      </c>
      <c r="P110" s="28">
        <f t="shared" si="62"/>
        <v>157.5</v>
      </c>
      <c r="Q110" s="25">
        <f t="shared" si="63"/>
        <v>80</v>
      </c>
      <c r="R110" s="24">
        <f t="shared" si="64"/>
        <v>25</v>
      </c>
      <c r="S110" s="24">
        <f t="shared" si="65"/>
        <v>25</v>
      </c>
      <c r="T110" s="24">
        <f t="shared" si="66"/>
        <v>4</v>
      </c>
      <c r="U110" s="24">
        <f t="shared" si="67"/>
        <v>10</v>
      </c>
      <c r="V110" s="24">
        <f t="shared" si="68"/>
        <v>25</v>
      </c>
      <c r="W110" s="26">
        <f t="shared" si="69"/>
        <v>169</v>
      </c>
    </row>
    <row r="111" spans="1:23" x14ac:dyDescent="0.25">
      <c r="A111" s="48" t="str">
        <f>'Скоуп Работ'!C97</f>
        <v>Добавить новый атрибут "Логотип проекта"</v>
      </c>
      <c r="B111" s="31"/>
      <c r="C111" s="32">
        <f>'Скоуп Работ'!D97+'Скоуп Работ'!E97</f>
        <v>48</v>
      </c>
      <c r="D111" s="24">
        <f t="shared" si="50"/>
        <v>14.5</v>
      </c>
      <c r="E111" s="24">
        <f t="shared" si="51"/>
        <v>14.5</v>
      </c>
      <c r="F111" s="24">
        <f t="shared" si="52"/>
        <v>2.5</v>
      </c>
      <c r="G111" s="24">
        <f t="shared" si="53"/>
        <v>5</v>
      </c>
      <c r="H111" s="24">
        <f t="shared" si="54"/>
        <v>12.5</v>
      </c>
      <c r="I111" s="23">
        <f t="shared" si="55"/>
        <v>97</v>
      </c>
      <c r="J111" s="25">
        <f t="shared" si="56"/>
        <v>62.5</v>
      </c>
      <c r="K111" s="24">
        <f t="shared" si="57"/>
        <v>19</v>
      </c>
      <c r="L111" s="24">
        <f t="shared" si="58"/>
        <v>19</v>
      </c>
      <c r="M111" s="24">
        <f t="shared" si="59"/>
        <v>3.5</v>
      </c>
      <c r="N111" s="24">
        <f t="shared" si="60"/>
        <v>6.5</v>
      </c>
      <c r="O111" s="24">
        <f t="shared" si="61"/>
        <v>16.5</v>
      </c>
      <c r="P111" s="28">
        <f t="shared" si="62"/>
        <v>127</v>
      </c>
      <c r="Q111" s="25">
        <f t="shared" si="63"/>
        <v>65</v>
      </c>
      <c r="R111" s="24">
        <f t="shared" si="64"/>
        <v>20</v>
      </c>
      <c r="S111" s="24">
        <f t="shared" si="65"/>
        <v>20</v>
      </c>
      <c r="T111" s="24">
        <f t="shared" si="66"/>
        <v>4</v>
      </c>
      <c r="U111" s="24">
        <f t="shared" si="67"/>
        <v>10</v>
      </c>
      <c r="V111" s="24">
        <f t="shared" si="68"/>
        <v>20</v>
      </c>
      <c r="W111" s="26">
        <f t="shared" si="69"/>
        <v>139</v>
      </c>
    </row>
    <row r="112" spans="1:23" x14ac:dyDescent="0.25">
      <c r="A112" s="48" t="str">
        <f>'Скоуп Работ'!C98</f>
        <v>Добавить новый атрибут "Логотип организации-партнера"</v>
      </c>
      <c r="B112" s="31"/>
      <c r="C112" s="32">
        <f>'Скоуп Работ'!D98+'Скоуп Работ'!E98</f>
        <v>28</v>
      </c>
      <c r="D112" s="24">
        <f t="shared" si="50"/>
        <v>8.5</v>
      </c>
      <c r="E112" s="24">
        <f t="shared" si="51"/>
        <v>8.5</v>
      </c>
      <c r="F112" s="24">
        <f t="shared" si="52"/>
        <v>1.5</v>
      </c>
      <c r="G112" s="24">
        <f t="shared" si="53"/>
        <v>3</v>
      </c>
      <c r="H112" s="24">
        <f t="shared" si="54"/>
        <v>7.5</v>
      </c>
      <c r="I112" s="23">
        <f t="shared" si="55"/>
        <v>57</v>
      </c>
      <c r="J112" s="25">
        <f t="shared" si="56"/>
        <v>36.5</v>
      </c>
      <c r="K112" s="24">
        <f t="shared" si="57"/>
        <v>11</v>
      </c>
      <c r="L112" s="24">
        <f t="shared" si="58"/>
        <v>11</v>
      </c>
      <c r="M112" s="24">
        <f t="shared" si="59"/>
        <v>2</v>
      </c>
      <c r="N112" s="24">
        <f t="shared" si="60"/>
        <v>4</v>
      </c>
      <c r="O112" s="24">
        <f t="shared" si="61"/>
        <v>9.5</v>
      </c>
      <c r="P112" s="28">
        <f t="shared" si="62"/>
        <v>74</v>
      </c>
      <c r="Q112" s="25">
        <f t="shared" si="63"/>
        <v>40</v>
      </c>
      <c r="R112" s="24">
        <f t="shared" si="64"/>
        <v>15</v>
      </c>
      <c r="S112" s="24">
        <f t="shared" si="65"/>
        <v>15</v>
      </c>
      <c r="T112" s="24">
        <f t="shared" si="66"/>
        <v>2</v>
      </c>
      <c r="U112" s="24">
        <f t="shared" si="67"/>
        <v>4</v>
      </c>
      <c r="V112" s="24">
        <f t="shared" si="68"/>
        <v>10</v>
      </c>
      <c r="W112" s="26">
        <f t="shared" si="69"/>
        <v>86</v>
      </c>
    </row>
    <row r="113" spans="1:23" ht="30" x14ac:dyDescent="0.25">
      <c r="A113" s="48" t="str">
        <f>'Скоуп Работ'!C99</f>
        <v>Возможность пользователю CUBA самостоятельно создавать атрибуты</v>
      </c>
      <c r="B113" s="31"/>
      <c r="C113" s="32">
        <f>'Скоуп Работ'!D99+'Скоуп Работ'!E99</f>
        <v>120</v>
      </c>
      <c r="D113" s="24">
        <f t="shared" si="50"/>
        <v>36</v>
      </c>
      <c r="E113" s="24">
        <f t="shared" si="51"/>
        <v>36</v>
      </c>
      <c r="F113" s="24">
        <f t="shared" si="52"/>
        <v>6</v>
      </c>
      <c r="G113" s="24">
        <f t="shared" si="53"/>
        <v>12</v>
      </c>
      <c r="H113" s="24">
        <f t="shared" si="54"/>
        <v>31.5</v>
      </c>
      <c r="I113" s="23">
        <f t="shared" si="55"/>
        <v>241.5</v>
      </c>
      <c r="J113" s="25">
        <f t="shared" si="56"/>
        <v>156</v>
      </c>
      <c r="K113" s="24">
        <f t="shared" si="57"/>
        <v>47</v>
      </c>
      <c r="L113" s="24">
        <f t="shared" si="58"/>
        <v>47</v>
      </c>
      <c r="M113" s="24">
        <f t="shared" si="59"/>
        <v>8</v>
      </c>
      <c r="N113" s="24">
        <f t="shared" si="60"/>
        <v>15.5</v>
      </c>
      <c r="O113" s="24">
        <f t="shared" si="61"/>
        <v>41</v>
      </c>
      <c r="P113" s="28">
        <f t="shared" si="62"/>
        <v>314.5</v>
      </c>
      <c r="Q113" s="25">
        <f t="shared" si="63"/>
        <v>160</v>
      </c>
      <c r="R113" s="24">
        <f t="shared" si="64"/>
        <v>50</v>
      </c>
      <c r="S113" s="24">
        <f t="shared" si="65"/>
        <v>50</v>
      </c>
      <c r="T113" s="24">
        <f t="shared" si="66"/>
        <v>10</v>
      </c>
      <c r="U113" s="24">
        <f t="shared" si="67"/>
        <v>20</v>
      </c>
      <c r="V113" s="24">
        <f t="shared" si="68"/>
        <v>45</v>
      </c>
      <c r="W113" s="26">
        <f t="shared" si="69"/>
        <v>335</v>
      </c>
    </row>
    <row r="114" spans="1:23" x14ac:dyDescent="0.25">
      <c r="A114" s="77" t="str">
        <f>'Скоуп Работ'!B100</f>
        <v>Изменение атрибутов</v>
      </c>
      <c r="B114" s="31"/>
      <c r="C114" s="32"/>
      <c r="D114" s="24"/>
      <c r="E114" s="24"/>
      <c r="F114" s="24"/>
      <c r="G114" s="24"/>
      <c r="H114" s="24"/>
      <c r="I114" s="23"/>
      <c r="J114" s="25"/>
      <c r="K114" s="24"/>
      <c r="L114" s="24"/>
      <c r="M114" s="24"/>
      <c r="N114" s="24"/>
      <c r="O114" s="24"/>
      <c r="P114" s="28"/>
      <c r="Q114" s="25"/>
      <c r="R114" s="24"/>
      <c r="S114" s="24"/>
      <c r="T114" s="24"/>
      <c r="U114" s="24"/>
      <c r="V114" s="24"/>
      <c r="W114" s="26"/>
    </row>
    <row r="115" spans="1:23" x14ac:dyDescent="0.25">
      <c r="A115" s="48" t="str">
        <f>'Скоуп Работ'!C101</f>
        <v>Изменить логику работы атрибута "Обязательность ЭПП"</v>
      </c>
      <c r="B115" s="31"/>
      <c r="C115" s="32">
        <f>'Скоуп Работ'!D101+'Скоуп Работ'!E101</f>
        <v>40</v>
      </c>
      <c r="D115" s="24">
        <f t="shared" si="50"/>
        <v>12</v>
      </c>
      <c r="E115" s="24">
        <f t="shared" si="51"/>
        <v>12</v>
      </c>
      <c r="F115" s="24">
        <f t="shared" si="52"/>
        <v>2</v>
      </c>
      <c r="G115" s="24">
        <f t="shared" si="53"/>
        <v>4</v>
      </c>
      <c r="H115" s="24">
        <f t="shared" si="54"/>
        <v>10.5</v>
      </c>
      <c r="I115" s="23">
        <f t="shared" si="55"/>
        <v>80.5</v>
      </c>
      <c r="J115" s="25">
        <f t="shared" si="56"/>
        <v>52</v>
      </c>
      <c r="K115" s="24">
        <f t="shared" si="57"/>
        <v>15.5</v>
      </c>
      <c r="L115" s="24">
        <f t="shared" si="58"/>
        <v>15.5</v>
      </c>
      <c r="M115" s="24">
        <f t="shared" si="59"/>
        <v>2.5</v>
      </c>
      <c r="N115" s="24">
        <f t="shared" si="60"/>
        <v>5</v>
      </c>
      <c r="O115" s="24">
        <f t="shared" si="61"/>
        <v>13.5</v>
      </c>
      <c r="P115" s="28">
        <f t="shared" si="62"/>
        <v>104</v>
      </c>
      <c r="Q115" s="25">
        <f t="shared" si="63"/>
        <v>55</v>
      </c>
      <c r="R115" s="24">
        <f t="shared" si="64"/>
        <v>20</v>
      </c>
      <c r="S115" s="24">
        <f t="shared" si="65"/>
        <v>20</v>
      </c>
      <c r="T115" s="24">
        <f t="shared" si="66"/>
        <v>3</v>
      </c>
      <c r="U115" s="24">
        <f t="shared" si="67"/>
        <v>5</v>
      </c>
      <c r="V115" s="24">
        <f t="shared" si="68"/>
        <v>15</v>
      </c>
      <c r="W115" s="26">
        <f t="shared" si="69"/>
        <v>118</v>
      </c>
    </row>
    <row r="116" spans="1:23" x14ac:dyDescent="0.25">
      <c r="A116" s="48" t="str">
        <f>'Скоуп Работ'!C102</f>
        <v>Изменить логику работы атрибута "Наименование ЭПП"</v>
      </c>
      <c r="B116" s="31"/>
      <c r="C116" s="32">
        <f>'Скоуп Работ'!D102+'Скоуп Работ'!E102</f>
        <v>22</v>
      </c>
      <c r="D116" s="24">
        <f t="shared" si="50"/>
        <v>6.5</v>
      </c>
      <c r="E116" s="24">
        <f t="shared" si="51"/>
        <v>6.5</v>
      </c>
      <c r="F116" s="24">
        <f t="shared" si="52"/>
        <v>1</v>
      </c>
      <c r="G116" s="24">
        <f t="shared" si="53"/>
        <v>2</v>
      </c>
      <c r="H116" s="24">
        <f t="shared" si="54"/>
        <v>5.5</v>
      </c>
      <c r="I116" s="23">
        <f t="shared" si="55"/>
        <v>43.5</v>
      </c>
      <c r="J116" s="25">
        <f t="shared" si="56"/>
        <v>28.5</v>
      </c>
      <c r="K116" s="24">
        <f t="shared" si="57"/>
        <v>8.5</v>
      </c>
      <c r="L116" s="24">
        <f t="shared" si="58"/>
        <v>8.5</v>
      </c>
      <c r="M116" s="24">
        <f t="shared" si="59"/>
        <v>1.5</v>
      </c>
      <c r="N116" s="24">
        <f t="shared" si="60"/>
        <v>2.5</v>
      </c>
      <c r="O116" s="24">
        <f t="shared" si="61"/>
        <v>7.5</v>
      </c>
      <c r="P116" s="28">
        <f t="shared" si="62"/>
        <v>57</v>
      </c>
      <c r="Q116" s="25">
        <f t="shared" si="63"/>
        <v>30</v>
      </c>
      <c r="R116" s="24">
        <f t="shared" si="64"/>
        <v>10</v>
      </c>
      <c r="S116" s="24">
        <f t="shared" si="65"/>
        <v>10</v>
      </c>
      <c r="T116" s="24">
        <f t="shared" si="66"/>
        <v>2</v>
      </c>
      <c r="U116" s="24">
        <f t="shared" si="67"/>
        <v>3</v>
      </c>
      <c r="V116" s="24">
        <f t="shared" si="68"/>
        <v>10</v>
      </c>
      <c r="W116" s="26">
        <f t="shared" si="69"/>
        <v>65</v>
      </c>
    </row>
    <row r="117" spans="1:23" ht="42" customHeight="1" x14ac:dyDescent="0.25">
      <c r="A117" s="48" t="str">
        <f>'Скоуп Работ'!C103</f>
        <v>Переименовать атрибут "Организация-заказчик" в "Организация-партнер"</v>
      </c>
      <c r="B117" s="31"/>
      <c r="C117" s="32">
        <f>'Скоуп Работ'!D103+'Скоуп Работ'!E103</f>
        <v>2</v>
      </c>
      <c r="D117" s="24">
        <f t="shared" si="50"/>
        <v>0.5</v>
      </c>
      <c r="E117" s="24">
        <f t="shared" si="51"/>
        <v>0.5</v>
      </c>
      <c r="F117" s="24">
        <f t="shared" si="52"/>
        <v>0</v>
      </c>
      <c r="G117" s="24">
        <f t="shared" si="53"/>
        <v>0</v>
      </c>
      <c r="H117" s="24">
        <f t="shared" si="54"/>
        <v>0.5</v>
      </c>
      <c r="I117" s="23">
        <f t="shared" si="55"/>
        <v>3.5</v>
      </c>
      <c r="J117" s="25">
        <f t="shared" si="56"/>
        <v>2.5</v>
      </c>
      <c r="K117" s="24">
        <f t="shared" si="57"/>
        <v>1</v>
      </c>
      <c r="L117" s="24">
        <f t="shared" si="58"/>
        <v>0.5</v>
      </c>
      <c r="M117" s="24">
        <f t="shared" si="59"/>
        <v>0</v>
      </c>
      <c r="N117" s="24">
        <f t="shared" si="60"/>
        <v>0</v>
      </c>
      <c r="O117" s="24">
        <f t="shared" si="61"/>
        <v>0.5</v>
      </c>
      <c r="P117" s="28">
        <f t="shared" si="62"/>
        <v>4.5</v>
      </c>
      <c r="Q117" s="25">
        <f t="shared" si="63"/>
        <v>3</v>
      </c>
      <c r="R117" s="24">
        <f t="shared" si="64"/>
        <v>1</v>
      </c>
      <c r="S117" s="24">
        <f t="shared" si="65"/>
        <v>1</v>
      </c>
      <c r="T117" s="24">
        <f t="shared" si="66"/>
        <v>0</v>
      </c>
      <c r="U117" s="24">
        <f t="shared" si="67"/>
        <v>0</v>
      </c>
      <c r="V117" s="24">
        <f t="shared" si="68"/>
        <v>1</v>
      </c>
      <c r="W117" s="26">
        <f t="shared" si="69"/>
        <v>6</v>
      </c>
    </row>
    <row r="118" spans="1:23" ht="30" x14ac:dyDescent="0.25">
      <c r="A118" s="48" t="str">
        <f>'Скоуп Работ'!C104</f>
        <v>Переименовать атрибут "Предполагаемая кандидатура (ФИО) руководителя" в "Руководитель ЭПП"</v>
      </c>
      <c r="B118" s="31"/>
      <c r="C118" s="32">
        <f>'Скоуп Работ'!D104+'Скоуп Работ'!E104</f>
        <v>2</v>
      </c>
      <c r="D118" s="24">
        <f t="shared" si="50"/>
        <v>0.5</v>
      </c>
      <c r="E118" s="24">
        <f t="shared" si="51"/>
        <v>0.5</v>
      </c>
      <c r="F118" s="24">
        <f t="shared" si="52"/>
        <v>0</v>
      </c>
      <c r="G118" s="24">
        <f t="shared" si="53"/>
        <v>0</v>
      </c>
      <c r="H118" s="24">
        <f t="shared" si="54"/>
        <v>0.5</v>
      </c>
      <c r="I118" s="23">
        <f t="shared" si="55"/>
        <v>3.5</v>
      </c>
      <c r="J118" s="25">
        <f t="shared" si="56"/>
        <v>2.5</v>
      </c>
      <c r="K118" s="24">
        <f t="shared" si="57"/>
        <v>1</v>
      </c>
      <c r="L118" s="24">
        <f t="shared" si="58"/>
        <v>0.5</v>
      </c>
      <c r="M118" s="24">
        <f t="shared" si="59"/>
        <v>0</v>
      </c>
      <c r="N118" s="24">
        <f t="shared" si="60"/>
        <v>0</v>
      </c>
      <c r="O118" s="24">
        <f t="shared" si="61"/>
        <v>0.5</v>
      </c>
      <c r="P118" s="28">
        <f t="shared" si="62"/>
        <v>4.5</v>
      </c>
      <c r="Q118" s="25">
        <f t="shared" si="63"/>
        <v>3</v>
      </c>
      <c r="R118" s="24">
        <f t="shared" si="64"/>
        <v>1</v>
      </c>
      <c r="S118" s="24">
        <f t="shared" si="65"/>
        <v>1</v>
      </c>
      <c r="T118" s="24">
        <f t="shared" si="66"/>
        <v>0</v>
      </c>
      <c r="U118" s="24">
        <f t="shared" si="67"/>
        <v>0</v>
      </c>
      <c r="V118" s="24">
        <f t="shared" si="68"/>
        <v>1</v>
      </c>
      <c r="W118" s="26">
        <f t="shared" si="69"/>
        <v>6</v>
      </c>
    </row>
    <row r="119" spans="1:23" ht="30" x14ac:dyDescent="0.25">
      <c r="A119" s="48" t="str">
        <f>'Скоуп Работ'!C105</f>
        <v>Переименовать атрибут "Техническое ведение заявки" в "Технический исполнитель"</v>
      </c>
      <c r="B119" s="31"/>
      <c r="C119" s="32">
        <f>'Скоуп Работ'!D105+'Скоуп Работ'!E105</f>
        <v>2</v>
      </c>
      <c r="D119" s="24">
        <f t="shared" si="50"/>
        <v>0.5</v>
      </c>
      <c r="E119" s="24">
        <f t="shared" si="51"/>
        <v>0.5</v>
      </c>
      <c r="F119" s="24">
        <f t="shared" si="52"/>
        <v>0</v>
      </c>
      <c r="G119" s="24">
        <f t="shared" si="53"/>
        <v>0</v>
      </c>
      <c r="H119" s="24">
        <f t="shared" si="54"/>
        <v>0.5</v>
      </c>
      <c r="I119" s="23">
        <f t="shared" si="55"/>
        <v>3.5</v>
      </c>
      <c r="J119" s="25">
        <f t="shared" si="56"/>
        <v>2.5</v>
      </c>
      <c r="K119" s="24">
        <f t="shared" si="57"/>
        <v>1</v>
      </c>
      <c r="L119" s="24">
        <f t="shared" si="58"/>
        <v>0.5</v>
      </c>
      <c r="M119" s="24">
        <f t="shared" si="59"/>
        <v>0</v>
      </c>
      <c r="N119" s="24">
        <f t="shared" si="60"/>
        <v>0</v>
      </c>
      <c r="O119" s="24">
        <f t="shared" si="61"/>
        <v>0.5</v>
      </c>
      <c r="P119" s="28">
        <f t="shared" si="62"/>
        <v>4.5</v>
      </c>
      <c r="Q119" s="25">
        <f t="shared" si="63"/>
        <v>3</v>
      </c>
      <c r="R119" s="24">
        <f t="shared" si="64"/>
        <v>1</v>
      </c>
      <c r="S119" s="24">
        <f t="shared" si="65"/>
        <v>1</v>
      </c>
      <c r="T119" s="24">
        <f t="shared" si="66"/>
        <v>0</v>
      </c>
      <c r="U119" s="24">
        <f t="shared" si="67"/>
        <v>0</v>
      </c>
      <c r="V119" s="24">
        <f t="shared" si="68"/>
        <v>1</v>
      </c>
      <c r="W119" s="26">
        <f t="shared" si="69"/>
        <v>6</v>
      </c>
    </row>
    <row r="120" spans="1:23" x14ac:dyDescent="0.25">
      <c r="A120" s="48" t="str">
        <f>'Скоуп Работ'!C106</f>
        <v>Изменить логику работы атрибута "Курс"</v>
      </c>
      <c r="B120" s="31"/>
      <c r="C120" s="32">
        <f>'Скоуп Работ'!D106+'Скоуп Работ'!E106</f>
        <v>48</v>
      </c>
      <c r="D120" s="24">
        <f t="shared" si="50"/>
        <v>14.5</v>
      </c>
      <c r="E120" s="24">
        <f t="shared" si="51"/>
        <v>14.5</v>
      </c>
      <c r="F120" s="24">
        <f t="shared" si="52"/>
        <v>2.5</v>
      </c>
      <c r="G120" s="24">
        <f t="shared" si="53"/>
        <v>5</v>
      </c>
      <c r="H120" s="24">
        <f t="shared" si="54"/>
        <v>12.5</v>
      </c>
      <c r="I120" s="23">
        <f t="shared" si="55"/>
        <v>97</v>
      </c>
      <c r="J120" s="25">
        <f t="shared" si="56"/>
        <v>62.5</v>
      </c>
      <c r="K120" s="24">
        <f t="shared" si="57"/>
        <v>19</v>
      </c>
      <c r="L120" s="24">
        <f t="shared" si="58"/>
        <v>19</v>
      </c>
      <c r="M120" s="24">
        <f t="shared" si="59"/>
        <v>3.5</v>
      </c>
      <c r="N120" s="24">
        <f t="shared" si="60"/>
        <v>6.5</v>
      </c>
      <c r="O120" s="24">
        <f t="shared" si="61"/>
        <v>16.5</v>
      </c>
      <c r="P120" s="28">
        <f t="shared" si="62"/>
        <v>127</v>
      </c>
      <c r="Q120" s="25">
        <f t="shared" si="63"/>
        <v>65</v>
      </c>
      <c r="R120" s="24">
        <f t="shared" si="64"/>
        <v>20</v>
      </c>
      <c r="S120" s="24">
        <f t="shared" si="65"/>
        <v>20</v>
      </c>
      <c r="T120" s="24">
        <f t="shared" si="66"/>
        <v>4</v>
      </c>
      <c r="U120" s="24">
        <f t="shared" si="67"/>
        <v>10</v>
      </c>
      <c r="V120" s="24">
        <f t="shared" si="68"/>
        <v>20</v>
      </c>
      <c r="W120" s="26">
        <f t="shared" si="69"/>
        <v>139</v>
      </c>
    </row>
    <row r="121" spans="1:23" x14ac:dyDescent="0.25">
      <c r="A121" s="48" t="str">
        <f>'Скоуп Работ'!C107</f>
        <v>Изменить логику работы атрибута "Учебный год"</v>
      </c>
      <c r="B121" s="31"/>
      <c r="C121" s="32">
        <f>'Скоуп Работ'!D107+'Скоуп Работ'!E107</f>
        <v>16</v>
      </c>
      <c r="D121" s="24">
        <f t="shared" si="50"/>
        <v>5</v>
      </c>
      <c r="E121" s="24">
        <f t="shared" si="51"/>
        <v>5</v>
      </c>
      <c r="F121" s="24">
        <f t="shared" si="52"/>
        <v>1</v>
      </c>
      <c r="G121" s="24">
        <f t="shared" si="53"/>
        <v>1.5</v>
      </c>
      <c r="H121" s="24">
        <f t="shared" si="54"/>
        <v>4.5</v>
      </c>
      <c r="I121" s="23">
        <f t="shared" si="55"/>
        <v>33</v>
      </c>
      <c r="J121" s="25">
        <f t="shared" si="56"/>
        <v>21</v>
      </c>
      <c r="K121" s="24">
        <f t="shared" si="57"/>
        <v>6.5</v>
      </c>
      <c r="L121" s="24">
        <f t="shared" si="58"/>
        <v>6.5</v>
      </c>
      <c r="M121" s="24">
        <f t="shared" si="59"/>
        <v>1.5</v>
      </c>
      <c r="N121" s="24">
        <f t="shared" si="60"/>
        <v>2</v>
      </c>
      <c r="O121" s="24">
        <f t="shared" si="61"/>
        <v>5.5</v>
      </c>
      <c r="P121" s="28">
        <f t="shared" si="62"/>
        <v>43</v>
      </c>
      <c r="Q121" s="25">
        <f t="shared" si="63"/>
        <v>25</v>
      </c>
      <c r="R121" s="24">
        <f t="shared" si="64"/>
        <v>10</v>
      </c>
      <c r="S121" s="24">
        <f t="shared" si="65"/>
        <v>10</v>
      </c>
      <c r="T121" s="24">
        <f t="shared" si="66"/>
        <v>2</v>
      </c>
      <c r="U121" s="24">
        <f t="shared" si="67"/>
        <v>2</v>
      </c>
      <c r="V121" s="24">
        <f t="shared" si="68"/>
        <v>10</v>
      </c>
      <c r="W121" s="26">
        <f t="shared" si="69"/>
        <v>59</v>
      </c>
    </row>
    <row r="122" spans="1:23" ht="30" x14ac:dyDescent="0.25">
      <c r="A122" s="48" t="str">
        <f>'Скоуп Работ'!C108</f>
        <v>Изменить логику работы атрибута "Форма итогового контроля"</v>
      </c>
      <c r="B122" s="31"/>
      <c r="C122" s="32">
        <f>'Скоуп Работ'!D108+'Скоуп Работ'!E108</f>
        <v>64</v>
      </c>
      <c r="D122" s="24">
        <f t="shared" si="50"/>
        <v>19</v>
      </c>
      <c r="E122" s="24">
        <f t="shared" si="51"/>
        <v>19</v>
      </c>
      <c r="F122" s="24">
        <f t="shared" si="52"/>
        <v>3</v>
      </c>
      <c r="G122" s="24">
        <f t="shared" si="53"/>
        <v>6.5</v>
      </c>
      <c r="H122" s="24">
        <f t="shared" si="54"/>
        <v>16.5</v>
      </c>
      <c r="I122" s="23">
        <f t="shared" si="55"/>
        <v>128</v>
      </c>
      <c r="J122" s="25">
        <f t="shared" si="56"/>
        <v>83</v>
      </c>
      <c r="K122" s="24">
        <f t="shared" si="57"/>
        <v>25</v>
      </c>
      <c r="L122" s="24">
        <f t="shared" si="58"/>
        <v>24.5</v>
      </c>
      <c r="M122" s="24">
        <f t="shared" si="59"/>
        <v>4</v>
      </c>
      <c r="N122" s="24">
        <f t="shared" si="60"/>
        <v>8.5</v>
      </c>
      <c r="O122" s="24">
        <f t="shared" si="61"/>
        <v>22</v>
      </c>
      <c r="P122" s="28">
        <f t="shared" si="62"/>
        <v>167</v>
      </c>
      <c r="Q122" s="25">
        <f t="shared" si="63"/>
        <v>85</v>
      </c>
      <c r="R122" s="24">
        <f t="shared" si="64"/>
        <v>25</v>
      </c>
      <c r="S122" s="24">
        <f t="shared" si="65"/>
        <v>25</v>
      </c>
      <c r="T122" s="24">
        <f t="shared" si="66"/>
        <v>4</v>
      </c>
      <c r="U122" s="24">
        <f t="shared" si="67"/>
        <v>10</v>
      </c>
      <c r="V122" s="24">
        <f t="shared" si="68"/>
        <v>25</v>
      </c>
      <c r="W122" s="26">
        <f t="shared" si="69"/>
        <v>174</v>
      </c>
    </row>
    <row r="123" spans="1:23" ht="30" x14ac:dyDescent="0.25">
      <c r="A123" s="48" t="str">
        <f>'Скоуп Работ'!C109</f>
        <v>Добавить атрибут "Трудоемкость вакансии" для настройки в Спецификация формы</v>
      </c>
      <c r="B123" s="31"/>
      <c r="C123" s="32">
        <f>'Скоуп Работ'!D109+'Скоуп Работ'!E109</f>
        <v>56</v>
      </c>
      <c r="D123" s="24">
        <f t="shared" si="50"/>
        <v>17</v>
      </c>
      <c r="E123" s="24">
        <f t="shared" si="51"/>
        <v>17</v>
      </c>
      <c r="F123" s="24">
        <f t="shared" si="52"/>
        <v>3</v>
      </c>
      <c r="G123" s="24">
        <f t="shared" si="53"/>
        <v>5.5</v>
      </c>
      <c r="H123" s="24">
        <f t="shared" si="54"/>
        <v>15</v>
      </c>
      <c r="I123" s="23">
        <f t="shared" si="55"/>
        <v>113.5</v>
      </c>
      <c r="J123" s="25">
        <f t="shared" si="56"/>
        <v>73</v>
      </c>
      <c r="K123" s="24">
        <f t="shared" si="57"/>
        <v>22</v>
      </c>
      <c r="L123" s="24">
        <f t="shared" si="58"/>
        <v>22</v>
      </c>
      <c r="M123" s="24">
        <f t="shared" si="59"/>
        <v>4</v>
      </c>
      <c r="N123" s="24">
        <f t="shared" si="60"/>
        <v>7</v>
      </c>
      <c r="O123" s="24">
        <f t="shared" si="61"/>
        <v>19</v>
      </c>
      <c r="P123" s="28">
        <f t="shared" si="62"/>
        <v>147</v>
      </c>
      <c r="Q123" s="25">
        <f t="shared" si="63"/>
        <v>75</v>
      </c>
      <c r="R123" s="24">
        <f t="shared" si="64"/>
        <v>25</v>
      </c>
      <c r="S123" s="24">
        <f t="shared" si="65"/>
        <v>25</v>
      </c>
      <c r="T123" s="24">
        <f t="shared" si="66"/>
        <v>4</v>
      </c>
      <c r="U123" s="24">
        <f t="shared" si="67"/>
        <v>10</v>
      </c>
      <c r="V123" s="24">
        <f t="shared" si="68"/>
        <v>20</v>
      </c>
      <c r="W123" s="26">
        <f t="shared" si="69"/>
        <v>159</v>
      </c>
    </row>
    <row r="124" spans="1:23" x14ac:dyDescent="0.25">
      <c r="A124" s="77" t="str">
        <f>'Скоуп Работ'!B110</f>
        <v>Добавление внешнего соруководителя</v>
      </c>
      <c r="B124" s="31"/>
      <c r="C124" s="32"/>
      <c r="D124" s="24"/>
      <c r="E124" s="24"/>
      <c r="F124" s="24"/>
      <c r="G124" s="24"/>
      <c r="H124" s="24"/>
      <c r="I124" s="23"/>
      <c r="J124" s="25"/>
      <c r="K124" s="24"/>
      <c r="L124" s="24"/>
      <c r="M124" s="24"/>
      <c r="N124" s="24"/>
      <c r="O124" s="24"/>
      <c r="P124" s="28"/>
      <c r="Q124" s="25"/>
      <c r="R124" s="24"/>
      <c r="S124" s="24"/>
      <c r="T124" s="24"/>
      <c r="U124" s="24"/>
      <c r="V124" s="24"/>
      <c r="W124" s="26"/>
    </row>
    <row r="125" spans="1:23" ht="30" x14ac:dyDescent="0.25">
      <c r="A125" s="48" t="str">
        <f>'Скоуп Работ'!C111</f>
        <v>При добавлении соруководителя с типом "внешний" добавить раздел с полями (4 шт)</v>
      </c>
      <c r="B125" s="31"/>
      <c r="C125" s="32">
        <f>'Скоуп Работ'!D111+'Скоуп Работ'!E111</f>
        <v>28</v>
      </c>
      <c r="D125" s="24">
        <f t="shared" si="50"/>
        <v>8.5</v>
      </c>
      <c r="E125" s="24">
        <f t="shared" si="51"/>
        <v>8.5</v>
      </c>
      <c r="F125" s="24">
        <f t="shared" si="52"/>
        <v>1.5</v>
      </c>
      <c r="G125" s="24">
        <f t="shared" si="53"/>
        <v>3</v>
      </c>
      <c r="H125" s="24">
        <f t="shared" si="54"/>
        <v>7.5</v>
      </c>
      <c r="I125" s="23">
        <f t="shared" si="55"/>
        <v>57</v>
      </c>
      <c r="J125" s="25">
        <f t="shared" si="56"/>
        <v>36.5</v>
      </c>
      <c r="K125" s="24">
        <f t="shared" si="57"/>
        <v>11</v>
      </c>
      <c r="L125" s="24">
        <f t="shared" si="58"/>
        <v>11</v>
      </c>
      <c r="M125" s="24">
        <f t="shared" si="59"/>
        <v>2</v>
      </c>
      <c r="N125" s="24">
        <f t="shared" si="60"/>
        <v>4</v>
      </c>
      <c r="O125" s="24">
        <f t="shared" si="61"/>
        <v>9.5</v>
      </c>
      <c r="P125" s="28">
        <f t="shared" si="62"/>
        <v>74</v>
      </c>
      <c r="Q125" s="25">
        <f t="shared" si="63"/>
        <v>40</v>
      </c>
      <c r="R125" s="24">
        <f t="shared" si="64"/>
        <v>15</v>
      </c>
      <c r="S125" s="24">
        <f t="shared" si="65"/>
        <v>15</v>
      </c>
      <c r="T125" s="24">
        <f t="shared" si="66"/>
        <v>2</v>
      </c>
      <c r="U125" s="24">
        <f t="shared" si="67"/>
        <v>4</v>
      </c>
      <c r="V125" s="24">
        <f t="shared" si="68"/>
        <v>10</v>
      </c>
      <c r="W125" s="26">
        <f t="shared" si="69"/>
        <v>86</v>
      </c>
    </row>
    <row r="126" spans="1:23" ht="15.75" x14ac:dyDescent="0.25">
      <c r="A126" s="79" t="str">
        <f>'Скоуп Работ'!A112</f>
        <v>Отчеты</v>
      </c>
      <c r="B126" s="31"/>
      <c r="C126" s="32">
        <f>'Скоуп Работ'!D112+'Скоуп Работ'!E112</f>
        <v>0</v>
      </c>
      <c r="D126" s="24">
        <f t="shared" si="50"/>
        <v>0</v>
      </c>
      <c r="E126" s="24">
        <f t="shared" si="51"/>
        <v>0</v>
      </c>
      <c r="F126" s="24">
        <f t="shared" si="52"/>
        <v>0</v>
      </c>
      <c r="G126" s="24">
        <f t="shared" si="53"/>
        <v>0</v>
      </c>
      <c r="H126" s="24">
        <f t="shared" si="54"/>
        <v>0</v>
      </c>
      <c r="I126" s="23">
        <f t="shared" si="55"/>
        <v>0</v>
      </c>
      <c r="J126" s="25">
        <f t="shared" si="56"/>
        <v>0</v>
      </c>
      <c r="K126" s="24">
        <f t="shared" si="57"/>
        <v>0</v>
      </c>
      <c r="L126" s="24">
        <f t="shared" si="58"/>
        <v>0</v>
      </c>
      <c r="M126" s="24">
        <f t="shared" si="59"/>
        <v>0</v>
      </c>
      <c r="N126" s="24">
        <f t="shared" si="60"/>
        <v>0</v>
      </c>
      <c r="O126" s="24">
        <f t="shared" si="61"/>
        <v>0</v>
      </c>
      <c r="P126" s="28">
        <f t="shared" si="62"/>
        <v>0</v>
      </c>
      <c r="Q126" s="25">
        <f t="shared" si="63"/>
        <v>0</v>
      </c>
      <c r="R126" s="24">
        <f t="shared" si="64"/>
        <v>0</v>
      </c>
      <c r="S126" s="24">
        <f t="shared" si="65"/>
        <v>0</v>
      </c>
      <c r="T126" s="24">
        <f t="shared" si="66"/>
        <v>0</v>
      </c>
      <c r="U126" s="24">
        <f t="shared" si="67"/>
        <v>0</v>
      </c>
      <c r="V126" s="24">
        <f t="shared" si="68"/>
        <v>0</v>
      </c>
      <c r="W126" s="26">
        <f t="shared" si="69"/>
        <v>0</v>
      </c>
    </row>
    <row r="127" spans="1:23" x14ac:dyDescent="0.25">
      <c r="A127" s="48" t="str">
        <f>'Скоуп Работ'!C113</f>
        <v>Добавить новый блок "Отчеты по обучающимся на ЭПП"</v>
      </c>
      <c r="B127" s="31"/>
      <c r="C127" s="32">
        <f>'Скоуп Работ'!D113+'Скоуп Работ'!E113</f>
        <v>1</v>
      </c>
      <c r="D127" s="24">
        <f t="shared" si="50"/>
        <v>0.5</v>
      </c>
      <c r="E127" s="24">
        <f t="shared" si="51"/>
        <v>0.5</v>
      </c>
      <c r="F127" s="24">
        <f t="shared" si="52"/>
        <v>0</v>
      </c>
      <c r="G127" s="24">
        <f t="shared" si="53"/>
        <v>0</v>
      </c>
      <c r="H127" s="24">
        <f t="shared" si="54"/>
        <v>0.5</v>
      </c>
      <c r="I127" s="23">
        <f t="shared" si="55"/>
        <v>2.5</v>
      </c>
      <c r="J127" s="25">
        <f t="shared" si="56"/>
        <v>1.5</v>
      </c>
      <c r="K127" s="24">
        <f t="shared" si="57"/>
        <v>0.5</v>
      </c>
      <c r="L127" s="24">
        <f t="shared" si="58"/>
        <v>0.5</v>
      </c>
      <c r="M127" s="24">
        <f t="shared" si="59"/>
        <v>0</v>
      </c>
      <c r="N127" s="24">
        <f t="shared" si="60"/>
        <v>0</v>
      </c>
      <c r="O127" s="24">
        <f t="shared" si="61"/>
        <v>0.5</v>
      </c>
      <c r="P127" s="28">
        <f t="shared" si="62"/>
        <v>3</v>
      </c>
      <c r="Q127" s="25">
        <f t="shared" si="63"/>
        <v>2</v>
      </c>
      <c r="R127" s="24">
        <f t="shared" si="64"/>
        <v>1</v>
      </c>
      <c r="S127" s="24">
        <f t="shared" si="65"/>
        <v>1</v>
      </c>
      <c r="T127" s="24">
        <f t="shared" si="66"/>
        <v>0</v>
      </c>
      <c r="U127" s="24">
        <f t="shared" si="67"/>
        <v>0</v>
      </c>
      <c r="V127" s="24">
        <f t="shared" si="68"/>
        <v>1</v>
      </c>
      <c r="W127" s="26">
        <f t="shared" si="69"/>
        <v>5</v>
      </c>
    </row>
    <row r="128" spans="1:23" x14ac:dyDescent="0.25">
      <c r="A128" s="48" t="str">
        <f>'Скоуп Работ'!C114</f>
        <v>Добавить отчет "Выборка обучающихся на ЭПП"</v>
      </c>
      <c r="B128" s="31"/>
      <c r="C128" s="32">
        <f>'Скоуп Работ'!D114+'Скоуп Работ'!E114</f>
        <v>36</v>
      </c>
      <c r="D128" s="24">
        <f t="shared" si="50"/>
        <v>11</v>
      </c>
      <c r="E128" s="24">
        <f t="shared" si="51"/>
        <v>11</v>
      </c>
      <c r="F128" s="24">
        <f t="shared" si="52"/>
        <v>2</v>
      </c>
      <c r="G128" s="24">
        <f t="shared" si="53"/>
        <v>3.5</v>
      </c>
      <c r="H128" s="24">
        <f t="shared" si="54"/>
        <v>9.5</v>
      </c>
      <c r="I128" s="23">
        <f t="shared" si="55"/>
        <v>73</v>
      </c>
      <c r="J128" s="25">
        <f t="shared" si="56"/>
        <v>47</v>
      </c>
      <c r="K128" s="24">
        <f t="shared" si="57"/>
        <v>14</v>
      </c>
      <c r="L128" s="24">
        <f t="shared" si="58"/>
        <v>14.5</v>
      </c>
      <c r="M128" s="24">
        <f t="shared" si="59"/>
        <v>2.5</v>
      </c>
      <c r="N128" s="24">
        <f t="shared" si="60"/>
        <v>4.5</v>
      </c>
      <c r="O128" s="24">
        <f t="shared" si="61"/>
        <v>12.5</v>
      </c>
      <c r="P128" s="28">
        <f t="shared" si="62"/>
        <v>95</v>
      </c>
      <c r="Q128" s="25">
        <f t="shared" si="63"/>
        <v>50</v>
      </c>
      <c r="R128" s="24">
        <f t="shared" si="64"/>
        <v>15</v>
      </c>
      <c r="S128" s="24">
        <f t="shared" si="65"/>
        <v>15</v>
      </c>
      <c r="T128" s="24">
        <f t="shared" si="66"/>
        <v>3</v>
      </c>
      <c r="U128" s="24">
        <f t="shared" si="67"/>
        <v>5</v>
      </c>
      <c r="V128" s="24">
        <f t="shared" si="68"/>
        <v>15</v>
      </c>
      <c r="W128" s="26">
        <f t="shared" si="69"/>
        <v>103</v>
      </c>
    </row>
    <row r="129" spans="1:23" x14ac:dyDescent="0.25">
      <c r="A129" s="48" t="str">
        <f>'Скоуп Работ'!C115</f>
        <v>Изменить отчет "Выборка заявок обучающихся"</v>
      </c>
      <c r="B129" s="31"/>
      <c r="C129" s="32">
        <f>'Скоуп Работ'!D115+'Скоуп Работ'!E115</f>
        <v>2</v>
      </c>
      <c r="D129" s="24">
        <f t="shared" si="50"/>
        <v>0.5</v>
      </c>
      <c r="E129" s="24">
        <f t="shared" si="51"/>
        <v>0.5</v>
      </c>
      <c r="F129" s="24">
        <f t="shared" si="52"/>
        <v>0</v>
      </c>
      <c r="G129" s="24">
        <f t="shared" si="53"/>
        <v>0</v>
      </c>
      <c r="H129" s="24">
        <f t="shared" si="54"/>
        <v>0.5</v>
      </c>
      <c r="I129" s="23">
        <f t="shared" si="55"/>
        <v>3.5</v>
      </c>
      <c r="J129" s="25">
        <f t="shared" si="56"/>
        <v>2.5</v>
      </c>
      <c r="K129" s="24">
        <f t="shared" si="57"/>
        <v>1</v>
      </c>
      <c r="L129" s="24">
        <f t="shared" si="58"/>
        <v>0.5</v>
      </c>
      <c r="M129" s="24">
        <f t="shared" si="59"/>
        <v>0</v>
      </c>
      <c r="N129" s="24">
        <f t="shared" si="60"/>
        <v>0</v>
      </c>
      <c r="O129" s="24">
        <f t="shared" si="61"/>
        <v>0.5</v>
      </c>
      <c r="P129" s="28">
        <f t="shared" si="62"/>
        <v>4.5</v>
      </c>
      <c r="Q129" s="25">
        <f t="shared" si="63"/>
        <v>3</v>
      </c>
      <c r="R129" s="24">
        <f t="shared" si="64"/>
        <v>1</v>
      </c>
      <c r="S129" s="24">
        <f t="shared" si="65"/>
        <v>1</v>
      </c>
      <c r="T129" s="24">
        <f t="shared" si="66"/>
        <v>0</v>
      </c>
      <c r="U129" s="24">
        <f t="shared" si="67"/>
        <v>0</v>
      </c>
      <c r="V129" s="24">
        <f t="shared" si="68"/>
        <v>1</v>
      </c>
      <c r="W129" s="26">
        <f t="shared" si="69"/>
        <v>6</v>
      </c>
    </row>
    <row r="130" spans="1:23" ht="15.75" x14ac:dyDescent="0.25">
      <c r="A130" s="79" t="str">
        <f>'Скоуп Работ'!A116</f>
        <v>Фильтры</v>
      </c>
      <c r="B130" s="31"/>
      <c r="C130" s="32">
        <f>'Скоуп Работ'!D116+'Скоуп Работ'!E116</f>
        <v>0</v>
      </c>
      <c r="D130" s="24">
        <f t="shared" si="50"/>
        <v>0</v>
      </c>
      <c r="E130" s="24">
        <f t="shared" si="51"/>
        <v>0</v>
      </c>
      <c r="F130" s="24">
        <f t="shared" si="52"/>
        <v>0</v>
      </c>
      <c r="G130" s="24">
        <f t="shared" si="53"/>
        <v>0</v>
      </c>
      <c r="H130" s="24">
        <f t="shared" si="54"/>
        <v>0</v>
      </c>
      <c r="I130" s="23">
        <f t="shared" si="55"/>
        <v>0</v>
      </c>
      <c r="J130" s="25">
        <f t="shared" si="56"/>
        <v>0</v>
      </c>
      <c r="K130" s="24">
        <f t="shared" si="57"/>
        <v>0</v>
      </c>
      <c r="L130" s="24">
        <f t="shared" si="58"/>
        <v>0</v>
      </c>
      <c r="M130" s="24">
        <f t="shared" si="59"/>
        <v>0</v>
      </c>
      <c r="N130" s="24">
        <f t="shared" si="60"/>
        <v>0</v>
      </c>
      <c r="O130" s="24">
        <f t="shared" si="61"/>
        <v>0</v>
      </c>
      <c r="P130" s="28">
        <f t="shared" si="62"/>
        <v>0</v>
      </c>
      <c r="Q130" s="25">
        <f t="shared" si="63"/>
        <v>0</v>
      </c>
      <c r="R130" s="24">
        <f t="shared" si="64"/>
        <v>0</v>
      </c>
      <c r="S130" s="24">
        <f t="shared" si="65"/>
        <v>0</v>
      </c>
      <c r="T130" s="24">
        <f t="shared" si="66"/>
        <v>0</v>
      </c>
      <c r="U130" s="24">
        <f t="shared" si="67"/>
        <v>0</v>
      </c>
      <c r="V130" s="24">
        <f t="shared" si="68"/>
        <v>0</v>
      </c>
      <c r="W130" s="26">
        <f t="shared" si="69"/>
        <v>0</v>
      </c>
    </row>
    <row r="131" spans="1:23" x14ac:dyDescent="0.25">
      <c r="A131" s="48" t="str">
        <f>'Скоуп Работ'!C117</f>
        <v>Добавить фильтр "Показать не для моей ОП" в ЛК студента</v>
      </c>
      <c r="B131" s="31"/>
      <c r="C131" s="32">
        <f>'Скоуп Работ'!D117+'Скоуп Работ'!E117</f>
        <v>18</v>
      </c>
      <c r="D131" s="24">
        <f t="shared" si="50"/>
        <v>5.5</v>
      </c>
      <c r="E131" s="24">
        <f t="shared" si="51"/>
        <v>5.5</v>
      </c>
      <c r="F131" s="24">
        <f t="shared" si="52"/>
        <v>1</v>
      </c>
      <c r="G131" s="24">
        <f t="shared" si="53"/>
        <v>2</v>
      </c>
      <c r="H131" s="24">
        <f t="shared" si="54"/>
        <v>5</v>
      </c>
      <c r="I131" s="23">
        <f t="shared" si="55"/>
        <v>37</v>
      </c>
      <c r="J131" s="25">
        <f t="shared" si="56"/>
        <v>23.5</v>
      </c>
      <c r="K131" s="24">
        <f t="shared" si="57"/>
        <v>7</v>
      </c>
      <c r="L131" s="24">
        <f t="shared" si="58"/>
        <v>7</v>
      </c>
      <c r="M131" s="24">
        <f t="shared" si="59"/>
        <v>1.5</v>
      </c>
      <c r="N131" s="24">
        <f t="shared" si="60"/>
        <v>2.5</v>
      </c>
      <c r="O131" s="24">
        <f t="shared" si="61"/>
        <v>6</v>
      </c>
      <c r="P131" s="28">
        <f t="shared" si="62"/>
        <v>47.5</v>
      </c>
      <c r="Q131" s="25">
        <f t="shared" si="63"/>
        <v>25</v>
      </c>
      <c r="R131" s="24">
        <f t="shared" si="64"/>
        <v>10</v>
      </c>
      <c r="S131" s="24">
        <f t="shared" si="65"/>
        <v>10</v>
      </c>
      <c r="T131" s="24">
        <f t="shared" si="66"/>
        <v>2</v>
      </c>
      <c r="U131" s="24">
        <f t="shared" si="67"/>
        <v>3</v>
      </c>
      <c r="V131" s="24">
        <f t="shared" si="68"/>
        <v>10</v>
      </c>
      <c r="W131" s="26">
        <f t="shared" si="69"/>
        <v>60</v>
      </c>
    </row>
    <row r="132" spans="1:23" ht="15.75" x14ac:dyDescent="0.25">
      <c r="A132" s="79" t="str">
        <f>'Скоуп Работ'!A118</f>
        <v>Задания на ЭПП</v>
      </c>
      <c r="B132" s="31"/>
      <c r="C132" s="32"/>
      <c r="D132" s="24"/>
      <c r="E132" s="24"/>
      <c r="F132" s="24"/>
      <c r="G132" s="24"/>
      <c r="H132" s="24"/>
      <c r="I132" s="23"/>
      <c r="J132" s="25"/>
      <c r="K132" s="24"/>
      <c r="L132" s="24"/>
      <c r="M132" s="24"/>
      <c r="N132" s="24"/>
      <c r="O132" s="24"/>
      <c r="P132" s="28"/>
      <c r="Q132" s="25"/>
      <c r="R132" s="24"/>
      <c r="S132" s="24"/>
      <c r="T132" s="24"/>
      <c r="U132" s="24"/>
      <c r="V132" s="24"/>
      <c r="W132" s="26"/>
    </row>
    <row r="133" spans="1:23" x14ac:dyDescent="0.25">
      <c r="A133" s="77" t="str">
        <f>'Скоуп Работ'!B119</f>
        <v>Формирование задания на ЭПП</v>
      </c>
      <c r="B133" s="31"/>
      <c r="C133" s="32"/>
      <c r="D133" s="24"/>
      <c r="E133" s="24"/>
      <c r="F133" s="24"/>
      <c r="G133" s="24"/>
      <c r="H133" s="24"/>
      <c r="I133" s="23"/>
      <c r="J133" s="25"/>
      <c r="K133" s="24"/>
      <c r="L133" s="24"/>
      <c r="M133" s="24"/>
      <c r="N133" s="24"/>
      <c r="O133" s="24"/>
      <c r="P133" s="28"/>
      <c r="Q133" s="25"/>
      <c r="R133" s="24"/>
      <c r="S133" s="24"/>
      <c r="T133" s="24"/>
      <c r="U133" s="24"/>
      <c r="V133" s="24"/>
      <c r="W133" s="26"/>
    </row>
    <row r="134" spans="1:23" x14ac:dyDescent="0.25">
      <c r="A134" s="48" t="str">
        <f>'Скоуп Работ'!C120</f>
        <v>Доработка бизнес процесса</v>
      </c>
      <c r="B134" s="31"/>
      <c r="C134" s="32">
        <f>'Скоуп Работ'!D120+'Скоуп Работ'!E120</f>
        <v>24</v>
      </c>
      <c r="D134" s="24">
        <f t="shared" si="50"/>
        <v>7</v>
      </c>
      <c r="E134" s="24">
        <f t="shared" si="51"/>
        <v>7</v>
      </c>
      <c r="F134" s="24">
        <f t="shared" si="52"/>
        <v>1</v>
      </c>
      <c r="G134" s="24">
        <f t="shared" si="53"/>
        <v>2.5</v>
      </c>
      <c r="H134" s="24">
        <f t="shared" si="54"/>
        <v>6</v>
      </c>
      <c r="I134" s="23">
        <f t="shared" si="55"/>
        <v>47.5</v>
      </c>
      <c r="J134" s="25">
        <f t="shared" si="56"/>
        <v>31</v>
      </c>
      <c r="K134" s="24">
        <f t="shared" si="57"/>
        <v>9.5</v>
      </c>
      <c r="L134" s="24">
        <f t="shared" si="58"/>
        <v>9</v>
      </c>
      <c r="M134" s="24">
        <f t="shared" si="59"/>
        <v>1.5</v>
      </c>
      <c r="N134" s="24">
        <f t="shared" si="60"/>
        <v>3.5</v>
      </c>
      <c r="O134" s="24">
        <f t="shared" si="61"/>
        <v>8</v>
      </c>
      <c r="P134" s="28">
        <f t="shared" si="62"/>
        <v>62.5</v>
      </c>
      <c r="Q134" s="25">
        <f t="shared" si="63"/>
        <v>35</v>
      </c>
      <c r="R134" s="24">
        <f t="shared" si="64"/>
        <v>10</v>
      </c>
      <c r="S134" s="24">
        <f t="shared" si="65"/>
        <v>10</v>
      </c>
      <c r="T134" s="24">
        <f t="shared" si="66"/>
        <v>2</v>
      </c>
      <c r="U134" s="24">
        <f t="shared" si="67"/>
        <v>4</v>
      </c>
      <c r="V134" s="24">
        <f t="shared" si="68"/>
        <v>10</v>
      </c>
      <c r="W134" s="26">
        <f t="shared" si="69"/>
        <v>71</v>
      </c>
    </row>
    <row r="135" spans="1:23" x14ac:dyDescent="0.25">
      <c r="A135" s="48" t="str">
        <f>'Скоуп Работ'!C121</f>
        <v>Формирование индивидуального задания</v>
      </c>
      <c r="B135" s="31"/>
      <c r="C135" s="32">
        <f>'Скоуп Работ'!D121+'Скоуп Работ'!E121</f>
        <v>120</v>
      </c>
      <c r="D135" s="24">
        <f t="shared" si="50"/>
        <v>36</v>
      </c>
      <c r="E135" s="24">
        <f t="shared" si="51"/>
        <v>36</v>
      </c>
      <c r="F135" s="24">
        <f t="shared" si="52"/>
        <v>6</v>
      </c>
      <c r="G135" s="24">
        <f t="shared" si="53"/>
        <v>12</v>
      </c>
      <c r="H135" s="24">
        <f t="shared" si="54"/>
        <v>31.5</v>
      </c>
      <c r="I135" s="23">
        <f t="shared" si="55"/>
        <v>241.5</v>
      </c>
      <c r="J135" s="25">
        <f t="shared" si="56"/>
        <v>156</v>
      </c>
      <c r="K135" s="24">
        <f t="shared" si="57"/>
        <v>47</v>
      </c>
      <c r="L135" s="24">
        <f t="shared" si="58"/>
        <v>47</v>
      </c>
      <c r="M135" s="24">
        <f t="shared" si="59"/>
        <v>8</v>
      </c>
      <c r="N135" s="24">
        <f t="shared" si="60"/>
        <v>15.5</v>
      </c>
      <c r="O135" s="24">
        <f t="shared" si="61"/>
        <v>41</v>
      </c>
      <c r="P135" s="28">
        <f t="shared" si="62"/>
        <v>314.5</v>
      </c>
      <c r="Q135" s="25">
        <f t="shared" si="63"/>
        <v>160</v>
      </c>
      <c r="R135" s="24">
        <f t="shared" si="64"/>
        <v>50</v>
      </c>
      <c r="S135" s="24">
        <f t="shared" si="65"/>
        <v>50</v>
      </c>
      <c r="T135" s="24">
        <f t="shared" si="66"/>
        <v>10</v>
      </c>
      <c r="U135" s="24">
        <f t="shared" si="67"/>
        <v>20</v>
      </c>
      <c r="V135" s="24">
        <f t="shared" si="68"/>
        <v>45</v>
      </c>
      <c r="W135" s="26">
        <f t="shared" si="69"/>
        <v>335</v>
      </c>
    </row>
    <row r="136" spans="1:23" x14ac:dyDescent="0.25">
      <c r="A136" s="48" t="str">
        <f>'Скоуп Работ'!C122</f>
        <v>Массовое формирование заданий</v>
      </c>
      <c r="B136" s="31"/>
      <c r="C136" s="32">
        <f>'Скоуп Работ'!D122+'Скоуп Работ'!E122</f>
        <v>56</v>
      </c>
      <c r="D136" s="24">
        <f t="shared" si="50"/>
        <v>17</v>
      </c>
      <c r="E136" s="24">
        <f t="shared" si="51"/>
        <v>17</v>
      </c>
      <c r="F136" s="24">
        <f t="shared" si="52"/>
        <v>3</v>
      </c>
      <c r="G136" s="24">
        <f t="shared" si="53"/>
        <v>5.5</v>
      </c>
      <c r="H136" s="24">
        <f t="shared" si="54"/>
        <v>15</v>
      </c>
      <c r="I136" s="23">
        <f t="shared" si="55"/>
        <v>113.5</v>
      </c>
      <c r="J136" s="25">
        <f t="shared" si="56"/>
        <v>73</v>
      </c>
      <c r="K136" s="24">
        <f t="shared" si="57"/>
        <v>22</v>
      </c>
      <c r="L136" s="24">
        <f t="shared" si="58"/>
        <v>22</v>
      </c>
      <c r="M136" s="24">
        <f t="shared" si="59"/>
        <v>4</v>
      </c>
      <c r="N136" s="24">
        <f t="shared" si="60"/>
        <v>7</v>
      </c>
      <c r="O136" s="24">
        <f t="shared" si="61"/>
        <v>19</v>
      </c>
      <c r="P136" s="28">
        <f t="shared" si="62"/>
        <v>147</v>
      </c>
      <c r="Q136" s="25">
        <f t="shared" si="63"/>
        <v>75</v>
      </c>
      <c r="R136" s="24">
        <f t="shared" si="64"/>
        <v>25</v>
      </c>
      <c r="S136" s="24">
        <f t="shared" si="65"/>
        <v>25</v>
      </c>
      <c r="T136" s="24">
        <f t="shared" si="66"/>
        <v>4</v>
      </c>
      <c r="U136" s="24">
        <f t="shared" si="67"/>
        <v>10</v>
      </c>
      <c r="V136" s="24">
        <f t="shared" si="68"/>
        <v>20</v>
      </c>
      <c r="W136" s="26">
        <f t="shared" si="69"/>
        <v>159</v>
      </c>
    </row>
    <row r="137" spans="1:23" ht="30" x14ac:dyDescent="0.25">
      <c r="A137" s="48" t="str">
        <f>'Скоуп Работ'!C123</f>
        <v>Реализовать печать листа задания на ЭПП в карточке заявки на участие в ЭПП</v>
      </c>
      <c r="B137" s="31"/>
      <c r="C137" s="32">
        <f>'Скоуп Работ'!D123+'Скоуп Работ'!E123</f>
        <v>28</v>
      </c>
      <c r="D137" s="24">
        <f t="shared" si="50"/>
        <v>8.5</v>
      </c>
      <c r="E137" s="24">
        <f t="shared" si="51"/>
        <v>8.5</v>
      </c>
      <c r="F137" s="24">
        <f t="shared" si="52"/>
        <v>1.5</v>
      </c>
      <c r="G137" s="24">
        <f t="shared" si="53"/>
        <v>3</v>
      </c>
      <c r="H137" s="24">
        <f t="shared" si="54"/>
        <v>7.5</v>
      </c>
      <c r="I137" s="23">
        <f t="shared" si="55"/>
        <v>57</v>
      </c>
      <c r="J137" s="25">
        <f t="shared" si="56"/>
        <v>36.5</v>
      </c>
      <c r="K137" s="24">
        <f t="shared" si="57"/>
        <v>11</v>
      </c>
      <c r="L137" s="24">
        <f t="shared" si="58"/>
        <v>11</v>
      </c>
      <c r="M137" s="24">
        <f t="shared" si="59"/>
        <v>2</v>
      </c>
      <c r="N137" s="24">
        <f t="shared" si="60"/>
        <v>4</v>
      </c>
      <c r="O137" s="24">
        <f t="shared" si="61"/>
        <v>9.5</v>
      </c>
      <c r="P137" s="28">
        <f t="shared" si="62"/>
        <v>74</v>
      </c>
      <c r="Q137" s="25">
        <f t="shared" si="63"/>
        <v>40</v>
      </c>
      <c r="R137" s="24">
        <f t="shared" si="64"/>
        <v>15</v>
      </c>
      <c r="S137" s="24">
        <f t="shared" si="65"/>
        <v>15</v>
      </c>
      <c r="T137" s="24">
        <f t="shared" si="66"/>
        <v>2</v>
      </c>
      <c r="U137" s="24">
        <f t="shared" si="67"/>
        <v>4</v>
      </c>
      <c r="V137" s="24">
        <f t="shared" si="68"/>
        <v>10</v>
      </c>
      <c r="W137" s="26">
        <f t="shared" si="69"/>
        <v>86</v>
      </c>
    </row>
    <row r="138" spans="1:23" ht="30" x14ac:dyDescent="0.25">
      <c r="A138" s="77" t="str">
        <f>'Скоуп Работ'!B124</f>
        <v>Согласование задания на ЭПП обучающимся на карточке заявки на участие в ЭПП</v>
      </c>
      <c r="B138" s="31"/>
      <c r="C138" s="32"/>
      <c r="D138" s="24"/>
      <c r="E138" s="24"/>
      <c r="F138" s="24"/>
      <c r="G138" s="24"/>
      <c r="H138" s="24"/>
      <c r="I138" s="23"/>
      <c r="J138" s="25"/>
      <c r="K138" s="24"/>
      <c r="L138" s="24"/>
      <c r="M138" s="24"/>
      <c r="N138" s="24"/>
      <c r="O138" s="24"/>
      <c r="P138" s="28"/>
      <c r="Q138" s="25"/>
      <c r="R138" s="24"/>
      <c r="S138" s="24"/>
      <c r="T138" s="24"/>
      <c r="U138" s="24"/>
      <c r="V138" s="24"/>
      <c r="W138" s="26"/>
    </row>
    <row r="139" spans="1:23" x14ac:dyDescent="0.25">
      <c r="A139" s="48" t="str">
        <f>'Скоуп Работ'!C125</f>
        <v>Реализовать согласование задания</v>
      </c>
      <c r="B139" s="31"/>
      <c r="C139" s="32">
        <f>'Скоуп Работ'!D125+'Скоуп Работ'!E125</f>
        <v>16</v>
      </c>
      <c r="D139" s="24">
        <f t="shared" ref="D139:D155" si="70">ROUND(C139*$Y$8*2,0)/2</f>
        <v>5</v>
      </c>
      <c r="E139" s="24">
        <f t="shared" ref="E139:E155" si="71">ROUND(C139*$Z$8*2,0)/2</f>
        <v>5</v>
      </c>
      <c r="F139" s="24">
        <f t="shared" ref="F139:F155" si="72">ROUND(C139*$AA$8*2,0)/2</f>
        <v>1</v>
      </c>
      <c r="G139" s="24">
        <f t="shared" ref="G139:G155" si="73">ROUND(C139*$AB$8*2,0)/2</f>
        <v>1.5</v>
      </c>
      <c r="H139" s="24">
        <f t="shared" ref="H139:H155" si="74">ROUND((C139+D139+E139+F139+G139)*$AC$8*2,0)/2</f>
        <v>4.5</v>
      </c>
      <c r="I139" s="23">
        <f t="shared" ref="I139:I155" si="75">SUM(C139:H139)</f>
        <v>33</v>
      </c>
      <c r="J139" s="25">
        <f t="shared" ref="J139:J155" si="76">ROUND(C139*(1+$X$8)*2,0)/2</f>
        <v>21</v>
      </c>
      <c r="K139" s="24">
        <f t="shared" ref="K139:K155" si="77">ROUND(J139*$Y$8*2,0)/2</f>
        <v>6.5</v>
      </c>
      <c r="L139" s="24">
        <f t="shared" ref="L139:L155" si="78">ROUND(E139*(1+$X$8)*2,0)/2</f>
        <v>6.5</v>
      </c>
      <c r="M139" s="24">
        <f t="shared" ref="M139:M155" si="79">ROUND(F139*(1+$X$8)*2,0)/2</f>
        <v>1.5</v>
      </c>
      <c r="N139" s="24">
        <f t="shared" ref="N139:N155" si="80">ROUND(G139*(1+$X$8)*2,0)/2</f>
        <v>2</v>
      </c>
      <c r="O139" s="24">
        <f t="shared" ref="O139:O155" si="81">ROUND((J139+K139+L139+M139+N139)*$AC$8*2,0)/2</f>
        <v>5.5</v>
      </c>
      <c r="P139" s="28">
        <f t="shared" ref="P139:P155" si="82">SUM(J139:O139)</f>
        <v>43</v>
      </c>
      <c r="Q139" s="25">
        <f t="shared" ref="Q139:Q155" si="83">IF(J139&gt;5,CEILING(J139,5),CEILING(J139,1))</f>
        <v>25</v>
      </c>
      <c r="R139" s="24">
        <f t="shared" ref="R139:R155" si="84">IF(K139&gt;5,CEILING(K139,5),CEILING(K139,1))</f>
        <v>10</v>
      </c>
      <c r="S139" s="24">
        <f t="shared" ref="S139:S155" si="85">IF(L139&gt;5,CEILING(L139,5),CEILING(L139,1))</f>
        <v>10</v>
      </c>
      <c r="T139" s="24">
        <f t="shared" ref="T139:T155" si="86">IF(M139&gt;5,CEILING(M139,5),CEILING(M139,1))</f>
        <v>2</v>
      </c>
      <c r="U139" s="24">
        <f t="shared" ref="U139:U155" si="87">IF(N139&gt;5,CEILING(N139,5),CEILING(N139,1))</f>
        <v>2</v>
      </c>
      <c r="V139" s="24">
        <f t="shared" ref="V139:V155" si="88">IF(O139&gt;5,CEILING(O139,5),CEILING(O139,1))</f>
        <v>10</v>
      </c>
      <c r="W139" s="26">
        <f t="shared" ref="W139:W155" si="89">SUM(Q139:V139)</f>
        <v>59</v>
      </c>
    </row>
    <row r="140" spans="1:23" x14ac:dyDescent="0.25">
      <c r="A140" s="48" t="str">
        <f>'Скоуп Работ'!C126</f>
        <v>Реализовать отклонение задания</v>
      </c>
      <c r="B140" s="31"/>
      <c r="C140" s="32">
        <f>'Скоуп Работ'!D126+'Скоуп Работ'!E126</f>
        <v>20</v>
      </c>
      <c r="D140" s="24">
        <f t="shared" si="70"/>
        <v>6</v>
      </c>
      <c r="E140" s="24">
        <f t="shared" si="71"/>
        <v>6</v>
      </c>
      <c r="F140" s="24">
        <f t="shared" si="72"/>
        <v>1</v>
      </c>
      <c r="G140" s="24">
        <f t="shared" si="73"/>
        <v>2</v>
      </c>
      <c r="H140" s="24">
        <f t="shared" si="74"/>
        <v>5.5</v>
      </c>
      <c r="I140" s="23">
        <f t="shared" si="75"/>
        <v>40.5</v>
      </c>
      <c r="J140" s="25">
        <f t="shared" si="76"/>
        <v>26</v>
      </c>
      <c r="K140" s="24">
        <f t="shared" si="77"/>
        <v>8</v>
      </c>
      <c r="L140" s="24">
        <f t="shared" si="78"/>
        <v>8</v>
      </c>
      <c r="M140" s="24">
        <f t="shared" si="79"/>
        <v>1.5</v>
      </c>
      <c r="N140" s="24">
        <f t="shared" si="80"/>
        <v>2.5</v>
      </c>
      <c r="O140" s="24">
        <f t="shared" si="81"/>
        <v>7</v>
      </c>
      <c r="P140" s="28">
        <f t="shared" si="82"/>
        <v>53</v>
      </c>
      <c r="Q140" s="25">
        <f t="shared" si="83"/>
        <v>30</v>
      </c>
      <c r="R140" s="24">
        <f t="shared" si="84"/>
        <v>10</v>
      </c>
      <c r="S140" s="24">
        <f t="shared" si="85"/>
        <v>10</v>
      </c>
      <c r="T140" s="24">
        <f t="shared" si="86"/>
        <v>2</v>
      </c>
      <c r="U140" s="24">
        <f t="shared" si="87"/>
        <v>3</v>
      </c>
      <c r="V140" s="24">
        <f t="shared" si="88"/>
        <v>10</v>
      </c>
      <c r="W140" s="26">
        <f t="shared" si="89"/>
        <v>65</v>
      </c>
    </row>
    <row r="141" spans="1:23" x14ac:dyDescent="0.25">
      <c r="A141" s="48" t="str">
        <f>'Скоуп Работ'!C127</f>
        <v>Реализовать обсуждение задания</v>
      </c>
      <c r="B141" s="31"/>
      <c r="C141" s="32">
        <f>'Скоуп Работ'!D127+'Скоуп Работ'!E127</f>
        <v>28</v>
      </c>
      <c r="D141" s="24">
        <f t="shared" si="70"/>
        <v>8.5</v>
      </c>
      <c r="E141" s="24">
        <f t="shared" si="71"/>
        <v>8.5</v>
      </c>
      <c r="F141" s="24">
        <f t="shared" si="72"/>
        <v>1.5</v>
      </c>
      <c r="G141" s="24">
        <f t="shared" si="73"/>
        <v>3</v>
      </c>
      <c r="H141" s="24">
        <f t="shared" si="74"/>
        <v>7.5</v>
      </c>
      <c r="I141" s="23">
        <f t="shared" si="75"/>
        <v>57</v>
      </c>
      <c r="J141" s="25">
        <f t="shared" si="76"/>
        <v>36.5</v>
      </c>
      <c r="K141" s="24">
        <f t="shared" si="77"/>
        <v>11</v>
      </c>
      <c r="L141" s="24">
        <f t="shared" si="78"/>
        <v>11</v>
      </c>
      <c r="M141" s="24">
        <f t="shared" si="79"/>
        <v>2</v>
      </c>
      <c r="N141" s="24">
        <f t="shared" si="80"/>
        <v>4</v>
      </c>
      <c r="O141" s="24">
        <f t="shared" si="81"/>
        <v>9.5</v>
      </c>
      <c r="P141" s="28">
        <f t="shared" si="82"/>
        <v>74</v>
      </c>
      <c r="Q141" s="25">
        <f t="shared" si="83"/>
        <v>40</v>
      </c>
      <c r="R141" s="24">
        <f t="shared" si="84"/>
        <v>15</v>
      </c>
      <c r="S141" s="24">
        <f t="shared" si="85"/>
        <v>15</v>
      </c>
      <c r="T141" s="24">
        <f t="shared" si="86"/>
        <v>2</v>
      </c>
      <c r="U141" s="24">
        <f t="shared" si="87"/>
        <v>4</v>
      </c>
      <c r="V141" s="24">
        <f t="shared" si="88"/>
        <v>10</v>
      </c>
      <c r="W141" s="26">
        <f t="shared" si="89"/>
        <v>86</v>
      </c>
    </row>
    <row r="142" spans="1:23" ht="30" x14ac:dyDescent="0.25">
      <c r="A142" s="48" t="str">
        <f>'Скоуп Работ'!C128</f>
        <v>Отправка уведомления руководителю ЭПП о согласовании обучающимся листа задания</v>
      </c>
      <c r="B142" s="31"/>
      <c r="C142" s="32">
        <f>'Скоуп Работ'!D128+'Скоуп Работ'!E128</f>
        <v>8</v>
      </c>
      <c r="D142" s="24">
        <f t="shared" si="70"/>
        <v>2.5</v>
      </c>
      <c r="E142" s="24">
        <f t="shared" si="71"/>
        <v>2.5</v>
      </c>
      <c r="F142" s="24">
        <f t="shared" si="72"/>
        <v>0.5</v>
      </c>
      <c r="G142" s="24">
        <f t="shared" si="73"/>
        <v>1</v>
      </c>
      <c r="H142" s="24">
        <f t="shared" si="74"/>
        <v>2</v>
      </c>
      <c r="I142" s="23">
        <f t="shared" si="75"/>
        <v>16.5</v>
      </c>
      <c r="J142" s="25">
        <f t="shared" si="76"/>
        <v>10.5</v>
      </c>
      <c r="K142" s="24">
        <f t="shared" si="77"/>
        <v>3</v>
      </c>
      <c r="L142" s="24">
        <f t="shared" si="78"/>
        <v>3.5</v>
      </c>
      <c r="M142" s="24">
        <f t="shared" si="79"/>
        <v>0.5</v>
      </c>
      <c r="N142" s="24">
        <f t="shared" si="80"/>
        <v>1.5</v>
      </c>
      <c r="O142" s="24">
        <f t="shared" si="81"/>
        <v>3</v>
      </c>
      <c r="P142" s="28">
        <f t="shared" si="82"/>
        <v>22</v>
      </c>
      <c r="Q142" s="25">
        <f t="shared" si="83"/>
        <v>15</v>
      </c>
      <c r="R142" s="24">
        <f t="shared" si="84"/>
        <v>3</v>
      </c>
      <c r="S142" s="24">
        <f t="shared" si="85"/>
        <v>4</v>
      </c>
      <c r="T142" s="24">
        <f t="shared" si="86"/>
        <v>1</v>
      </c>
      <c r="U142" s="24">
        <f t="shared" si="87"/>
        <v>2</v>
      </c>
      <c r="V142" s="24">
        <f t="shared" si="88"/>
        <v>3</v>
      </c>
      <c r="W142" s="26">
        <f t="shared" si="89"/>
        <v>28</v>
      </c>
    </row>
    <row r="143" spans="1:23" ht="45" x14ac:dyDescent="0.25">
      <c r="A143" s="48" t="str">
        <f>'Скоуп Работ'!C129</f>
        <v>Отправка уведомления руководителю ЭПП об отказе обучающимся согласовать лист задания с указанной причиной</v>
      </c>
      <c r="B143" s="31"/>
      <c r="C143" s="32">
        <f>'Скоуп Работ'!D129+'Скоуп Работ'!E129</f>
        <v>8</v>
      </c>
      <c r="D143" s="24">
        <f t="shared" si="70"/>
        <v>2.5</v>
      </c>
      <c r="E143" s="24">
        <f t="shared" si="71"/>
        <v>2.5</v>
      </c>
      <c r="F143" s="24">
        <f t="shared" si="72"/>
        <v>0.5</v>
      </c>
      <c r="G143" s="24">
        <f t="shared" si="73"/>
        <v>1</v>
      </c>
      <c r="H143" s="24">
        <f t="shared" si="74"/>
        <v>2</v>
      </c>
      <c r="I143" s="23">
        <f t="shared" si="75"/>
        <v>16.5</v>
      </c>
      <c r="J143" s="25">
        <f t="shared" si="76"/>
        <v>10.5</v>
      </c>
      <c r="K143" s="24">
        <f t="shared" si="77"/>
        <v>3</v>
      </c>
      <c r="L143" s="24">
        <f t="shared" si="78"/>
        <v>3.5</v>
      </c>
      <c r="M143" s="24">
        <f t="shared" si="79"/>
        <v>0.5</v>
      </c>
      <c r="N143" s="24">
        <f t="shared" si="80"/>
        <v>1.5</v>
      </c>
      <c r="O143" s="24">
        <f t="shared" si="81"/>
        <v>3</v>
      </c>
      <c r="P143" s="28">
        <f t="shared" si="82"/>
        <v>22</v>
      </c>
      <c r="Q143" s="25">
        <f t="shared" si="83"/>
        <v>15</v>
      </c>
      <c r="R143" s="24">
        <f t="shared" si="84"/>
        <v>3</v>
      </c>
      <c r="S143" s="24">
        <f t="shared" si="85"/>
        <v>4</v>
      </c>
      <c r="T143" s="24">
        <f t="shared" si="86"/>
        <v>1</v>
      </c>
      <c r="U143" s="24">
        <f t="shared" si="87"/>
        <v>2</v>
      </c>
      <c r="V143" s="24">
        <f t="shared" si="88"/>
        <v>3</v>
      </c>
      <c r="W143" s="26">
        <f t="shared" si="89"/>
        <v>28</v>
      </c>
    </row>
    <row r="144" spans="1:23" ht="30" x14ac:dyDescent="0.25">
      <c r="A144" s="48" t="str">
        <f>'Скоуп Работ'!C130</f>
        <v>Отправка уведомления руководителю ЭПП о поступившем комментарии от обучающегося</v>
      </c>
      <c r="B144" s="31"/>
      <c r="C144" s="32">
        <f>'Скоуп Работ'!D130+'Скоуп Работ'!E130</f>
        <v>8</v>
      </c>
      <c r="D144" s="24">
        <f t="shared" si="70"/>
        <v>2.5</v>
      </c>
      <c r="E144" s="24">
        <f t="shared" si="71"/>
        <v>2.5</v>
      </c>
      <c r="F144" s="24">
        <f t="shared" si="72"/>
        <v>0.5</v>
      </c>
      <c r="G144" s="24">
        <f t="shared" si="73"/>
        <v>1</v>
      </c>
      <c r="H144" s="24">
        <f t="shared" si="74"/>
        <v>2</v>
      </c>
      <c r="I144" s="23">
        <f t="shared" si="75"/>
        <v>16.5</v>
      </c>
      <c r="J144" s="25">
        <f t="shared" si="76"/>
        <v>10.5</v>
      </c>
      <c r="K144" s="24">
        <f t="shared" si="77"/>
        <v>3</v>
      </c>
      <c r="L144" s="24">
        <f t="shared" si="78"/>
        <v>3.5</v>
      </c>
      <c r="M144" s="24">
        <f t="shared" si="79"/>
        <v>0.5</v>
      </c>
      <c r="N144" s="24">
        <f t="shared" si="80"/>
        <v>1.5</v>
      </c>
      <c r="O144" s="24">
        <f t="shared" si="81"/>
        <v>3</v>
      </c>
      <c r="P144" s="28">
        <f t="shared" si="82"/>
        <v>22</v>
      </c>
      <c r="Q144" s="25">
        <f t="shared" si="83"/>
        <v>15</v>
      </c>
      <c r="R144" s="24">
        <f t="shared" si="84"/>
        <v>3</v>
      </c>
      <c r="S144" s="24">
        <f t="shared" si="85"/>
        <v>4</v>
      </c>
      <c r="T144" s="24">
        <f t="shared" si="86"/>
        <v>1</v>
      </c>
      <c r="U144" s="24">
        <f t="shared" si="87"/>
        <v>2</v>
      </c>
      <c r="V144" s="24">
        <f t="shared" si="88"/>
        <v>3</v>
      </c>
      <c r="W144" s="26">
        <f t="shared" si="89"/>
        <v>28</v>
      </c>
    </row>
    <row r="145" spans="1:23" ht="30" x14ac:dyDescent="0.25">
      <c r="A145" s="48" t="str">
        <f>'Скоуп Работ'!C131</f>
        <v>Отображать комментарий руководителя ЭПП если заявка в статусе "Согласование задания"</v>
      </c>
      <c r="B145" s="31"/>
      <c r="C145" s="32">
        <f>'Скоуп Работ'!D131+'Скоуп Работ'!E131</f>
        <v>8</v>
      </c>
      <c r="D145" s="24">
        <f t="shared" si="70"/>
        <v>2.5</v>
      </c>
      <c r="E145" s="24">
        <f t="shared" si="71"/>
        <v>2.5</v>
      </c>
      <c r="F145" s="24">
        <f t="shared" si="72"/>
        <v>0.5</v>
      </c>
      <c r="G145" s="24">
        <f t="shared" si="73"/>
        <v>1</v>
      </c>
      <c r="H145" s="24">
        <f t="shared" si="74"/>
        <v>2</v>
      </c>
      <c r="I145" s="23">
        <f t="shared" si="75"/>
        <v>16.5</v>
      </c>
      <c r="J145" s="25">
        <f t="shared" si="76"/>
        <v>10.5</v>
      </c>
      <c r="K145" s="24">
        <f t="shared" si="77"/>
        <v>3</v>
      </c>
      <c r="L145" s="24">
        <f t="shared" si="78"/>
        <v>3.5</v>
      </c>
      <c r="M145" s="24">
        <f t="shared" si="79"/>
        <v>0.5</v>
      </c>
      <c r="N145" s="24">
        <f t="shared" si="80"/>
        <v>1.5</v>
      </c>
      <c r="O145" s="24">
        <f t="shared" si="81"/>
        <v>3</v>
      </c>
      <c r="P145" s="28">
        <f t="shared" si="82"/>
        <v>22</v>
      </c>
      <c r="Q145" s="25">
        <f t="shared" si="83"/>
        <v>15</v>
      </c>
      <c r="R145" s="24">
        <f t="shared" si="84"/>
        <v>3</v>
      </c>
      <c r="S145" s="24">
        <f t="shared" si="85"/>
        <v>4</v>
      </c>
      <c r="T145" s="24">
        <f t="shared" si="86"/>
        <v>1</v>
      </c>
      <c r="U145" s="24">
        <f t="shared" si="87"/>
        <v>2</v>
      </c>
      <c r="V145" s="24">
        <f t="shared" si="88"/>
        <v>3</v>
      </c>
      <c r="W145" s="26">
        <f t="shared" si="89"/>
        <v>28</v>
      </c>
    </row>
    <row r="146" spans="1:23" x14ac:dyDescent="0.25">
      <c r="A146" s="77" t="str">
        <f>'Скоуп Работ'!B132</f>
        <v>Корректировка задания на ЭПП</v>
      </c>
      <c r="B146" s="31"/>
      <c r="C146" s="32"/>
      <c r="D146" s="24"/>
      <c r="E146" s="24"/>
      <c r="F146" s="24"/>
      <c r="G146" s="24"/>
      <c r="H146" s="24"/>
      <c r="I146" s="23"/>
      <c r="J146" s="25"/>
      <c r="K146" s="24"/>
      <c r="L146" s="24"/>
      <c r="M146" s="24"/>
      <c r="N146" s="24"/>
      <c r="O146" s="24"/>
      <c r="P146" s="28"/>
      <c r="Q146" s="25"/>
      <c r="R146" s="24"/>
      <c r="S146" s="24"/>
      <c r="T146" s="24"/>
      <c r="U146" s="24"/>
      <c r="V146" s="24"/>
      <c r="W146" s="26"/>
    </row>
    <row r="147" spans="1:23" ht="30" x14ac:dyDescent="0.25">
      <c r="A147" s="48" t="str">
        <f>'Скоуп Работ'!C133</f>
        <v>Отображать комментарий обучающегося у руководителя ЭПП на карточке заявки на участие в ЭПП</v>
      </c>
      <c r="B147" s="31"/>
      <c r="C147" s="32">
        <f>'Скоуп Работ'!D133+'Скоуп Работ'!E133</f>
        <v>14</v>
      </c>
      <c r="D147" s="24">
        <f t="shared" si="70"/>
        <v>4</v>
      </c>
      <c r="E147" s="24">
        <f t="shared" si="71"/>
        <v>4</v>
      </c>
      <c r="F147" s="24">
        <f t="shared" si="72"/>
        <v>0.5</v>
      </c>
      <c r="G147" s="24">
        <f t="shared" si="73"/>
        <v>1.5</v>
      </c>
      <c r="H147" s="24">
        <f t="shared" si="74"/>
        <v>3.5</v>
      </c>
      <c r="I147" s="23">
        <f t="shared" si="75"/>
        <v>27.5</v>
      </c>
      <c r="J147" s="25">
        <f t="shared" si="76"/>
        <v>18</v>
      </c>
      <c r="K147" s="24">
        <f t="shared" si="77"/>
        <v>5.5</v>
      </c>
      <c r="L147" s="24">
        <f t="shared" si="78"/>
        <v>5</v>
      </c>
      <c r="M147" s="24">
        <f t="shared" si="79"/>
        <v>0.5</v>
      </c>
      <c r="N147" s="24">
        <f t="shared" si="80"/>
        <v>2</v>
      </c>
      <c r="O147" s="24">
        <f t="shared" si="81"/>
        <v>4.5</v>
      </c>
      <c r="P147" s="28">
        <f t="shared" si="82"/>
        <v>35.5</v>
      </c>
      <c r="Q147" s="25">
        <f t="shared" si="83"/>
        <v>20</v>
      </c>
      <c r="R147" s="24">
        <f t="shared" si="84"/>
        <v>10</v>
      </c>
      <c r="S147" s="24">
        <f t="shared" si="85"/>
        <v>5</v>
      </c>
      <c r="T147" s="24">
        <f t="shared" si="86"/>
        <v>1</v>
      </c>
      <c r="U147" s="24">
        <f t="shared" si="87"/>
        <v>2</v>
      </c>
      <c r="V147" s="24">
        <f t="shared" si="88"/>
        <v>5</v>
      </c>
      <c r="W147" s="26">
        <f t="shared" si="89"/>
        <v>43</v>
      </c>
    </row>
    <row r="148" spans="1:23" x14ac:dyDescent="0.25">
      <c r="A148" s="48" t="str">
        <f>'Скоуп Работ'!C134</f>
        <v>Реализовать редактирование задания</v>
      </c>
      <c r="B148" s="31"/>
      <c r="C148" s="32">
        <f>'Скоуп Работ'!D134+'Скоуп Работ'!E134</f>
        <v>24</v>
      </c>
      <c r="D148" s="24">
        <f t="shared" si="70"/>
        <v>7</v>
      </c>
      <c r="E148" s="24">
        <f t="shared" si="71"/>
        <v>7</v>
      </c>
      <c r="F148" s="24">
        <f t="shared" si="72"/>
        <v>1</v>
      </c>
      <c r="G148" s="24">
        <f t="shared" si="73"/>
        <v>2.5</v>
      </c>
      <c r="H148" s="24">
        <f t="shared" si="74"/>
        <v>6</v>
      </c>
      <c r="I148" s="23">
        <f t="shared" si="75"/>
        <v>47.5</v>
      </c>
      <c r="J148" s="25">
        <f t="shared" si="76"/>
        <v>31</v>
      </c>
      <c r="K148" s="24">
        <f t="shared" si="77"/>
        <v>9.5</v>
      </c>
      <c r="L148" s="24">
        <f t="shared" si="78"/>
        <v>9</v>
      </c>
      <c r="M148" s="24">
        <f t="shared" si="79"/>
        <v>1.5</v>
      </c>
      <c r="N148" s="24">
        <f t="shared" si="80"/>
        <v>3.5</v>
      </c>
      <c r="O148" s="24">
        <f t="shared" si="81"/>
        <v>8</v>
      </c>
      <c r="P148" s="28">
        <f t="shared" si="82"/>
        <v>62.5</v>
      </c>
      <c r="Q148" s="25">
        <f t="shared" si="83"/>
        <v>35</v>
      </c>
      <c r="R148" s="24">
        <f t="shared" si="84"/>
        <v>10</v>
      </c>
      <c r="S148" s="24">
        <f t="shared" si="85"/>
        <v>10</v>
      </c>
      <c r="T148" s="24">
        <f t="shared" si="86"/>
        <v>2</v>
      </c>
      <c r="U148" s="24">
        <f t="shared" si="87"/>
        <v>4</v>
      </c>
      <c r="V148" s="24">
        <f t="shared" si="88"/>
        <v>10</v>
      </c>
      <c r="W148" s="26">
        <f t="shared" si="89"/>
        <v>71</v>
      </c>
    </row>
    <row r="149" spans="1:23" ht="30" x14ac:dyDescent="0.25">
      <c r="A149" s="48" t="str">
        <f>'Скоуп Работ'!C135</f>
        <v>Отправка уведомления обучающемуся о необходимости согласовать новый лист задания</v>
      </c>
      <c r="B149" s="31"/>
      <c r="C149" s="32">
        <f>'Скоуп Работ'!D135+'Скоуп Работ'!E135</f>
        <v>8</v>
      </c>
      <c r="D149" s="24">
        <f t="shared" si="70"/>
        <v>2.5</v>
      </c>
      <c r="E149" s="24">
        <f t="shared" si="71"/>
        <v>2.5</v>
      </c>
      <c r="F149" s="24">
        <f t="shared" si="72"/>
        <v>0.5</v>
      </c>
      <c r="G149" s="24">
        <f t="shared" si="73"/>
        <v>1</v>
      </c>
      <c r="H149" s="24">
        <f t="shared" si="74"/>
        <v>2</v>
      </c>
      <c r="I149" s="23">
        <f t="shared" si="75"/>
        <v>16.5</v>
      </c>
      <c r="J149" s="25">
        <f t="shared" si="76"/>
        <v>10.5</v>
      </c>
      <c r="K149" s="24">
        <f t="shared" si="77"/>
        <v>3</v>
      </c>
      <c r="L149" s="24">
        <f t="shared" si="78"/>
        <v>3.5</v>
      </c>
      <c r="M149" s="24">
        <f t="shared" si="79"/>
        <v>0.5</v>
      </c>
      <c r="N149" s="24">
        <f t="shared" si="80"/>
        <v>1.5</v>
      </c>
      <c r="O149" s="24">
        <f t="shared" si="81"/>
        <v>3</v>
      </c>
      <c r="P149" s="28">
        <f t="shared" si="82"/>
        <v>22</v>
      </c>
      <c r="Q149" s="25">
        <f t="shared" si="83"/>
        <v>15</v>
      </c>
      <c r="R149" s="24">
        <f t="shared" si="84"/>
        <v>3</v>
      </c>
      <c r="S149" s="24">
        <f t="shared" si="85"/>
        <v>4</v>
      </c>
      <c r="T149" s="24">
        <f t="shared" si="86"/>
        <v>1</v>
      </c>
      <c r="U149" s="24">
        <f t="shared" si="87"/>
        <v>2</v>
      </c>
      <c r="V149" s="24">
        <f t="shared" si="88"/>
        <v>3</v>
      </c>
      <c r="W149" s="26">
        <f t="shared" si="89"/>
        <v>28</v>
      </c>
    </row>
    <row r="150" spans="1:23" ht="30" x14ac:dyDescent="0.25">
      <c r="A150" s="48" t="str">
        <f>'Скоуп Работ'!C136</f>
        <v>Отправка уведомления обучающемуся о необходимости ознакомиться с новым листом задания</v>
      </c>
      <c r="B150" s="31"/>
      <c r="C150" s="32">
        <f>'Скоуп Работ'!D136+'Скоуп Работ'!E136</f>
        <v>8</v>
      </c>
      <c r="D150" s="24">
        <f t="shared" si="70"/>
        <v>2.5</v>
      </c>
      <c r="E150" s="24">
        <f t="shared" si="71"/>
        <v>2.5</v>
      </c>
      <c r="F150" s="24">
        <f t="shared" si="72"/>
        <v>0.5</v>
      </c>
      <c r="G150" s="24">
        <f t="shared" si="73"/>
        <v>1</v>
      </c>
      <c r="H150" s="24">
        <f t="shared" si="74"/>
        <v>2</v>
      </c>
      <c r="I150" s="23">
        <f t="shared" si="75"/>
        <v>16.5</v>
      </c>
      <c r="J150" s="25">
        <f t="shared" si="76"/>
        <v>10.5</v>
      </c>
      <c r="K150" s="24">
        <f t="shared" si="77"/>
        <v>3</v>
      </c>
      <c r="L150" s="24">
        <f t="shared" si="78"/>
        <v>3.5</v>
      </c>
      <c r="M150" s="24">
        <f t="shared" si="79"/>
        <v>0.5</v>
      </c>
      <c r="N150" s="24">
        <f t="shared" si="80"/>
        <v>1.5</v>
      </c>
      <c r="O150" s="24">
        <f t="shared" si="81"/>
        <v>3</v>
      </c>
      <c r="P150" s="28">
        <f t="shared" si="82"/>
        <v>22</v>
      </c>
      <c r="Q150" s="25">
        <f t="shared" si="83"/>
        <v>15</v>
      </c>
      <c r="R150" s="24">
        <f t="shared" si="84"/>
        <v>3</v>
      </c>
      <c r="S150" s="24">
        <f t="shared" si="85"/>
        <v>4</v>
      </c>
      <c r="T150" s="24">
        <f t="shared" si="86"/>
        <v>1</v>
      </c>
      <c r="U150" s="24">
        <f t="shared" si="87"/>
        <v>2</v>
      </c>
      <c r="V150" s="24">
        <f t="shared" si="88"/>
        <v>3</v>
      </c>
      <c r="W150" s="26">
        <f t="shared" si="89"/>
        <v>28</v>
      </c>
    </row>
    <row r="151" spans="1:23" x14ac:dyDescent="0.25">
      <c r="A151" s="48" t="str">
        <f>'Скоуп Работ'!C137</f>
        <v>Реализовать отклонение заявки на участие в ЭПП</v>
      </c>
      <c r="B151" s="31"/>
      <c r="C151" s="32">
        <f>'Скоуп Работ'!D137+'Скоуп Работ'!E137</f>
        <v>20</v>
      </c>
      <c r="D151" s="24">
        <f t="shared" si="70"/>
        <v>6</v>
      </c>
      <c r="E151" s="24">
        <f t="shared" si="71"/>
        <v>6</v>
      </c>
      <c r="F151" s="24">
        <f t="shared" si="72"/>
        <v>1</v>
      </c>
      <c r="G151" s="24">
        <f t="shared" si="73"/>
        <v>2</v>
      </c>
      <c r="H151" s="24">
        <f t="shared" si="74"/>
        <v>5.5</v>
      </c>
      <c r="I151" s="23">
        <f t="shared" si="75"/>
        <v>40.5</v>
      </c>
      <c r="J151" s="25">
        <f t="shared" si="76"/>
        <v>26</v>
      </c>
      <c r="K151" s="24">
        <f t="shared" si="77"/>
        <v>8</v>
      </c>
      <c r="L151" s="24">
        <f t="shared" si="78"/>
        <v>8</v>
      </c>
      <c r="M151" s="24">
        <f t="shared" si="79"/>
        <v>1.5</v>
      </c>
      <c r="N151" s="24">
        <f t="shared" si="80"/>
        <v>2.5</v>
      </c>
      <c r="O151" s="24">
        <f t="shared" si="81"/>
        <v>7</v>
      </c>
      <c r="P151" s="28">
        <f t="shared" si="82"/>
        <v>53</v>
      </c>
      <c r="Q151" s="25">
        <f t="shared" si="83"/>
        <v>30</v>
      </c>
      <c r="R151" s="24">
        <f t="shared" si="84"/>
        <v>10</v>
      </c>
      <c r="S151" s="24">
        <f t="shared" si="85"/>
        <v>10</v>
      </c>
      <c r="T151" s="24">
        <f t="shared" si="86"/>
        <v>2</v>
      </c>
      <c r="U151" s="24">
        <f t="shared" si="87"/>
        <v>3</v>
      </c>
      <c r="V151" s="24">
        <f t="shared" si="88"/>
        <v>10</v>
      </c>
      <c r="W151" s="26">
        <f t="shared" si="89"/>
        <v>65</v>
      </c>
    </row>
    <row r="152" spans="1:23" ht="30" x14ac:dyDescent="0.25">
      <c r="A152" s="48" t="str">
        <f>'Скоуп Работ'!C138</f>
        <v>Отображать причину отказа подписать лист задания у руководителя ЭПП на карточке заявки на участие в ЭПП</v>
      </c>
      <c r="B152" s="31"/>
      <c r="C152" s="32">
        <f>'Скоуп Работ'!D138+'Скоуп Работ'!E138</f>
        <v>8</v>
      </c>
      <c r="D152" s="24">
        <f t="shared" si="70"/>
        <v>2.5</v>
      </c>
      <c r="E152" s="24">
        <f t="shared" si="71"/>
        <v>2.5</v>
      </c>
      <c r="F152" s="24">
        <f t="shared" si="72"/>
        <v>0.5</v>
      </c>
      <c r="G152" s="24">
        <f t="shared" si="73"/>
        <v>1</v>
      </c>
      <c r="H152" s="24">
        <f t="shared" si="74"/>
        <v>2</v>
      </c>
      <c r="I152" s="23">
        <f t="shared" si="75"/>
        <v>16.5</v>
      </c>
      <c r="J152" s="25">
        <f t="shared" si="76"/>
        <v>10.5</v>
      </c>
      <c r="K152" s="24">
        <f t="shared" si="77"/>
        <v>3</v>
      </c>
      <c r="L152" s="24">
        <f t="shared" si="78"/>
        <v>3.5</v>
      </c>
      <c r="M152" s="24">
        <f t="shared" si="79"/>
        <v>0.5</v>
      </c>
      <c r="N152" s="24">
        <f t="shared" si="80"/>
        <v>1.5</v>
      </c>
      <c r="O152" s="24">
        <f t="shared" si="81"/>
        <v>3</v>
      </c>
      <c r="P152" s="28">
        <f t="shared" si="82"/>
        <v>22</v>
      </c>
      <c r="Q152" s="25">
        <f t="shared" si="83"/>
        <v>15</v>
      </c>
      <c r="R152" s="24">
        <f t="shared" si="84"/>
        <v>3</v>
      </c>
      <c r="S152" s="24">
        <f t="shared" si="85"/>
        <v>4</v>
      </c>
      <c r="T152" s="24">
        <f t="shared" si="86"/>
        <v>1</v>
      </c>
      <c r="U152" s="24">
        <f t="shared" si="87"/>
        <v>2</v>
      </c>
      <c r="V152" s="24">
        <f t="shared" si="88"/>
        <v>3</v>
      </c>
      <c r="W152" s="26">
        <f t="shared" si="89"/>
        <v>28</v>
      </c>
    </row>
    <row r="153" spans="1:23" ht="15.75" x14ac:dyDescent="0.25">
      <c r="A153" s="79" t="str">
        <f>'Скоуп Работ'!A139</f>
        <v>Запуск ЭПП</v>
      </c>
      <c r="B153" s="31"/>
      <c r="C153" s="32"/>
      <c r="D153" s="24"/>
      <c r="E153" s="24"/>
      <c r="F153" s="24"/>
      <c r="G153" s="24"/>
      <c r="H153" s="24"/>
      <c r="I153" s="23"/>
      <c r="J153" s="25"/>
      <c r="K153" s="24"/>
      <c r="L153" s="24"/>
      <c r="M153" s="24"/>
      <c r="N153" s="24"/>
      <c r="O153" s="24"/>
      <c r="P153" s="28"/>
      <c r="Q153" s="25"/>
      <c r="R153" s="24"/>
      <c r="S153" s="24"/>
      <c r="T153" s="24"/>
      <c r="U153" s="24"/>
      <c r="V153" s="24"/>
      <c r="W153" s="26"/>
    </row>
    <row r="154" spans="1:23" ht="45" x14ac:dyDescent="0.25">
      <c r="A154" s="48" t="str">
        <f>'Скоуп Работ'!C140</f>
        <v>Обрабатывать ситуацию, когда по ЭПП отсуствуют заявки на ЭПП в статусах отличных от "Заявка принята", "Отказ от участия" или "Отклонена"</v>
      </c>
      <c r="B154" s="31"/>
      <c r="C154" s="32">
        <f>'Скоуп Работ'!D140+'Скоуп Работ'!E140</f>
        <v>10</v>
      </c>
      <c r="D154" s="24">
        <f t="shared" si="70"/>
        <v>3</v>
      </c>
      <c r="E154" s="24">
        <f t="shared" si="71"/>
        <v>3</v>
      </c>
      <c r="F154" s="24">
        <f t="shared" si="72"/>
        <v>0.5</v>
      </c>
      <c r="G154" s="24">
        <f t="shared" si="73"/>
        <v>1</v>
      </c>
      <c r="H154" s="24">
        <f t="shared" si="74"/>
        <v>2.5</v>
      </c>
      <c r="I154" s="23">
        <f t="shared" si="75"/>
        <v>20</v>
      </c>
      <c r="J154" s="25">
        <f t="shared" si="76"/>
        <v>13</v>
      </c>
      <c r="K154" s="24">
        <f t="shared" si="77"/>
        <v>4</v>
      </c>
      <c r="L154" s="24">
        <f t="shared" si="78"/>
        <v>4</v>
      </c>
      <c r="M154" s="24">
        <f t="shared" si="79"/>
        <v>0.5</v>
      </c>
      <c r="N154" s="24">
        <f t="shared" si="80"/>
        <v>1.5</v>
      </c>
      <c r="O154" s="24">
        <f t="shared" si="81"/>
        <v>3.5</v>
      </c>
      <c r="P154" s="28">
        <f t="shared" si="82"/>
        <v>26.5</v>
      </c>
      <c r="Q154" s="25">
        <f t="shared" si="83"/>
        <v>15</v>
      </c>
      <c r="R154" s="24">
        <f t="shared" si="84"/>
        <v>4</v>
      </c>
      <c r="S154" s="24">
        <f t="shared" si="85"/>
        <v>4</v>
      </c>
      <c r="T154" s="24">
        <f t="shared" si="86"/>
        <v>1</v>
      </c>
      <c r="U154" s="24">
        <f t="shared" si="87"/>
        <v>2</v>
      </c>
      <c r="V154" s="24">
        <f t="shared" si="88"/>
        <v>4</v>
      </c>
      <c r="W154" s="26">
        <f t="shared" si="89"/>
        <v>30</v>
      </c>
    </row>
    <row r="155" spans="1:23" ht="30" x14ac:dyDescent="0.25">
      <c r="A155" s="48" t="str">
        <f>'Скоуп Работ'!C141</f>
        <v>Позволять системе начинать ЭПП, если статус заявок не "Согласована", а "Заявка принята".</v>
      </c>
      <c r="B155" s="31"/>
      <c r="C155" s="32">
        <f>'Скоуп Работ'!D141+'Скоуп Работ'!E141</f>
        <v>8</v>
      </c>
      <c r="D155" s="24">
        <f t="shared" si="70"/>
        <v>2.5</v>
      </c>
      <c r="E155" s="24">
        <f t="shared" si="71"/>
        <v>2.5</v>
      </c>
      <c r="F155" s="24">
        <f t="shared" si="72"/>
        <v>0.5</v>
      </c>
      <c r="G155" s="24">
        <f t="shared" si="73"/>
        <v>1</v>
      </c>
      <c r="H155" s="24">
        <f t="shared" si="74"/>
        <v>2</v>
      </c>
      <c r="I155" s="23">
        <f t="shared" si="75"/>
        <v>16.5</v>
      </c>
      <c r="J155" s="25">
        <f t="shared" si="76"/>
        <v>10.5</v>
      </c>
      <c r="K155" s="24">
        <f t="shared" si="77"/>
        <v>3</v>
      </c>
      <c r="L155" s="24">
        <f t="shared" si="78"/>
        <v>3.5</v>
      </c>
      <c r="M155" s="24">
        <f t="shared" si="79"/>
        <v>0.5</v>
      </c>
      <c r="N155" s="24">
        <f t="shared" si="80"/>
        <v>1.5</v>
      </c>
      <c r="O155" s="24">
        <f t="shared" si="81"/>
        <v>3</v>
      </c>
      <c r="P155" s="28">
        <f t="shared" si="82"/>
        <v>22</v>
      </c>
      <c r="Q155" s="25">
        <f t="shared" si="83"/>
        <v>15</v>
      </c>
      <c r="R155" s="24">
        <f t="shared" si="84"/>
        <v>3</v>
      </c>
      <c r="S155" s="24">
        <f t="shared" si="85"/>
        <v>4</v>
      </c>
      <c r="T155" s="24">
        <f t="shared" si="86"/>
        <v>1</v>
      </c>
      <c r="U155" s="24">
        <f t="shared" si="87"/>
        <v>2</v>
      </c>
      <c r="V155" s="24">
        <f t="shared" si="88"/>
        <v>3</v>
      </c>
      <c r="W155" s="26">
        <f t="shared" si="89"/>
        <v>28</v>
      </c>
    </row>
    <row r="156" spans="1:23" x14ac:dyDescent="0.25">
      <c r="A156" s="48"/>
      <c r="B156" s="31"/>
      <c r="C156" s="32"/>
      <c r="D156" s="24"/>
      <c r="E156" s="24"/>
      <c r="F156" s="24"/>
      <c r="G156" s="24"/>
      <c r="H156" s="24"/>
      <c r="I156" s="23"/>
      <c r="J156" s="25"/>
      <c r="K156" s="24"/>
      <c r="L156" s="24"/>
      <c r="M156" s="24"/>
      <c r="N156" s="24"/>
      <c r="O156" s="24"/>
      <c r="P156" s="28"/>
      <c r="Q156" s="25"/>
      <c r="R156" s="24"/>
      <c r="S156" s="24"/>
      <c r="T156" s="24"/>
      <c r="U156" s="24"/>
      <c r="V156" s="24"/>
      <c r="W156" s="26"/>
    </row>
    <row r="157" spans="1:23" x14ac:dyDescent="0.25">
      <c r="A157" s="77" t="s">
        <v>210</v>
      </c>
      <c r="B157" s="31"/>
      <c r="C157" s="32"/>
      <c r="D157" s="24"/>
      <c r="E157" s="24"/>
      <c r="F157" s="24"/>
      <c r="G157" s="24"/>
      <c r="H157" s="24"/>
      <c r="I157" s="23"/>
      <c r="J157" s="25"/>
      <c r="K157" s="24"/>
      <c r="L157" s="24"/>
      <c r="M157" s="24"/>
      <c r="N157" s="24"/>
      <c r="O157" s="24"/>
      <c r="P157" s="28"/>
      <c r="Q157" s="25"/>
      <c r="R157" s="24"/>
      <c r="S157" s="24"/>
      <c r="T157" s="24"/>
      <c r="U157" s="24"/>
      <c r="V157" s="24"/>
      <c r="W157" s="26"/>
    </row>
    <row r="158" spans="1:23" ht="45" x14ac:dyDescent="0.25">
      <c r="A158" s="48" t="s">
        <v>211</v>
      </c>
      <c r="B158" s="31"/>
      <c r="C158" s="32">
        <v>100</v>
      </c>
      <c r="D158" s="24">
        <f t="shared" ref="D158" si="90">ROUND(C158*$Y$8*2,0)/2</f>
        <v>30</v>
      </c>
      <c r="E158" s="24">
        <f t="shared" ref="E158" si="91">ROUND(C158*$Z$8*2,0)/2</f>
        <v>30</v>
      </c>
      <c r="F158" s="24">
        <f t="shared" ref="F158" si="92">ROUND(C158*$AA$8*2,0)/2</f>
        <v>5</v>
      </c>
      <c r="G158" s="24">
        <f t="shared" ref="G158" si="93">ROUND(C158*$AB$8*2,0)/2</f>
        <v>10</v>
      </c>
      <c r="H158" s="24">
        <f t="shared" ref="H158" si="94">ROUND((C158+D158+E158+F158+G158)*$AC$8*2,0)/2</f>
        <v>26.5</v>
      </c>
      <c r="I158" s="23">
        <f t="shared" ref="I158" si="95">SUM(C158:H158)</f>
        <v>201.5</v>
      </c>
      <c r="J158" s="25">
        <f t="shared" ref="J158" si="96">ROUND(C158*(1+$X$8)*2,0)/2</f>
        <v>130</v>
      </c>
      <c r="K158" s="24">
        <f t="shared" ref="K158" si="97">ROUND(J158*$Y$8*2,0)/2</f>
        <v>39</v>
      </c>
      <c r="L158" s="24">
        <f t="shared" ref="L158" si="98">ROUND(E158*(1+$X$8)*2,0)/2</f>
        <v>39</v>
      </c>
      <c r="M158" s="24">
        <f t="shared" ref="M158" si="99">ROUND(F158*(1+$X$8)*2,0)/2</f>
        <v>6.5</v>
      </c>
      <c r="N158" s="24">
        <f t="shared" ref="N158" si="100">ROUND(G158*(1+$X$8)*2,0)/2</f>
        <v>13</v>
      </c>
      <c r="O158" s="24">
        <f t="shared" ref="O158" si="101">ROUND((J158+K158+L158+M158+N158)*$AC$8*2,0)/2</f>
        <v>34</v>
      </c>
      <c r="P158" s="28">
        <f t="shared" ref="P158" si="102">SUM(J158:O158)</f>
        <v>261.5</v>
      </c>
      <c r="Q158" s="25">
        <f t="shared" ref="Q158" si="103">IF(J158&gt;5,CEILING(J158,5),CEILING(J158,1))</f>
        <v>130</v>
      </c>
      <c r="R158" s="24">
        <f t="shared" ref="R158" si="104">IF(K158&gt;5,CEILING(K158,5),CEILING(K158,1))</f>
        <v>40</v>
      </c>
      <c r="S158" s="24">
        <f t="shared" ref="S158" si="105">IF(L158&gt;5,CEILING(L158,5),CEILING(L158,1))</f>
        <v>40</v>
      </c>
      <c r="T158" s="24">
        <f t="shared" ref="T158" si="106">IF(M158&gt;5,CEILING(M158,5),CEILING(M158,1))</f>
        <v>10</v>
      </c>
      <c r="U158" s="24">
        <f t="shared" ref="U158" si="107">IF(N158&gt;5,CEILING(N158,5),CEILING(N158,1))</f>
        <v>15</v>
      </c>
      <c r="V158" s="24">
        <f t="shared" ref="V158" si="108">IF(O158&gt;5,CEILING(O158,5),CEILING(O158,1))</f>
        <v>35</v>
      </c>
      <c r="W158" s="26">
        <f t="shared" ref="W158" si="109">SUM(Q158:V158)</f>
        <v>270</v>
      </c>
    </row>
    <row r="159" spans="1:23" x14ac:dyDescent="0.25">
      <c r="A159" s="48"/>
      <c r="B159" s="31"/>
      <c r="C159" s="32"/>
      <c r="D159" s="24"/>
      <c r="E159" s="24"/>
      <c r="F159" s="24"/>
      <c r="G159" s="24"/>
      <c r="H159" s="24"/>
      <c r="I159" s="23"/>
      <c r="J159" s="25"/>
      <c r="K159" s="24"/>
      <c r="L159" s="24"/>
      <c r="M159" s="24"/>
      <c r="N159" s="24"/>
      <c r="O159" s="24"/>
      <c r="P159" s="28"/>
      <c r="Q159" s="25"/>
      <c r="R159" s="24"/>
      <c r="S159" s="24"/>
      <c r="T159" s="24"/>
      <c r="U159" s="24"/>
      <c r="V159" s="24"/>
      <c r="W159" s="26"/>
    </row>
    <row r="160" spans="1:23" x14ac:dyDescent="0.25">
      <c r="A160" s="49" t="s">
        <v>212</v>
      </c>
      <c r="B160" s="31"/>
      <c r="C160" s="32"/>
      <c r="D160" s="24"/>
      <c r="E160" s="24"/>
      <c r="F160" s="24"/>
      <c r="G160" s="24"/>
      <c r="H160" s="24"/>
      <c r="I160" s="23"/>
      <c r="J160" s="25"/>
      <c r="K160" s="24"/>
      <c r="L160" s="24"/>
      <c r="M160" s="24"/>
      <c r="N160" s="24"/>
      <c r="O160" s="24"/>
      <c r="P160" s="28"/>
      <c r="Q160" s="25"/>
      <c r="R160" s="24"/>
      <c r="S160" s="24"/>
      <c r="T160" s="24"/>
      <c r="U160" s="24"/>
      <c r="V160" s="24"/>
      <c r="W160" s="26"/>
    </row>
    <row r="161" spans="1:23" x14ac:dyDescent="0.25">
      <c r="A161" s="48" t="s">
        <v>213</v>
      </c>
      <c r="B161" s="31"/>
      <c r="C161" s="32">
        <v>50</v>
      </c>
      <c r="D161" s="24">
        <f t="shared" ref="D161" si="110">ROUND(C161*$Y$8*2,0)/2</f>
        <v>15</v>
      </c>
      <c r="E161" s="24">
        <f t="shared" ref="E161" si="111">ROUND(C161*$Z$8*2,0)/2</f>
        <v>15</v>
      </c>
      <c r="F161" s="24">
        <f>ROUND(C161*$AA$8*2,0)/2</f>
        <v>2.5</v>
      </c>
      <c r="G161" s="24">
        <f>ROUND(C161*$AB$8*2,0)/2</f>
        <v>5</v>
      </c>
      <c r="H161" s="24">
        <f>ROUND((C161+D161+E161+F161+G161)*$AC$8*2,0)/2</f>
        <v>13</v>
      </c>
      <c r="I161" s="23">
        <f t="shared" ref="I161" si="112">SUM(C161:H161)</f>
        <v>100.5</v>
      </c>
      <c r="J161" s="25">
        <f t="shared" ref="J161" si="113">ROUND(C161*(1+$X$8)*2,0)/2</f>
        <v>65</v>
      </c>
      <c r="K161" s="24">
        <f>ROUND(J161*$Y$8*2,0)/2</f>
        <v>19.5</v>
      </c>
      <c r="L161" s="24">
        <f>ROUND(E161*(1+$X$8)*2,0)/2</f>
        <v>19.5</v>
      </c>
      <c r="M161" s="24">
        <f>ROUND(F161*(1+$X$8)*2,0)/2</f>
        <v>3.5</v>
      </c>
      <c r="N161" s="24">
        <f t="shared" ref="N161" si="114">ROUND(G161*(1+$X$8)*2,0)/2</f>
        <v>6.5</v>
      </c>
      <c r="O161" s="24">
        <f t="shared" ref="O161" si="115">ROUND((J161+K161+L161+M161+N161)*$AC$8*2,0)/2</f>
        <v>17</v>
      </c>
      <c r="P161" s="28">
        <f t="shared" ref="P161" si="116">SUM(J161:O161)</f>
        <v>131</v>
      </c>
      <c r="Q161" s="25">
        <f>IF(J161&gt;5,CEILING(J161,5),CEILING(J161,1))</f>
        <v>65</v>
      </c>
      <c r="R161" s="24">
        <f t="shared" ref="R161" si="117">IF(K161&gt;5,CEILING(K161,5),CEILING(K161,1))</f>
        <v>20</v>
      </c>
      <c r="S161" s="24">
        <f t="shared" ref="S161" si="118">IF(L161&gt;5,CEILING(L161,5),CEILING(L161,1))</f>
        <v>20</v>
      </c>
      <c r="T161" s="24">
        <f t="shared" ref="T161" si="119">IF(M161&gt;5,CEILING(M161,5),CEILING(M161,1))</f>
        <v>4</v>
      </c>
      <c r="U161" s="24">
        <f t="shared" ref="U161" si="120">IF(N161&gt;5,CEILING(N161,5),CEILING(N161,1))</f>
        <v>10</v>
      </c>
      <c r="V161" s="24">
        <f>IF(O161&gt;5,CEILING(O161,5),CEILING(O161,1))</f>
        <v>20</v>
      </c>
      <c r="W161" s="26">
        <f t="shared" ref="W161" si="121">SUM(Q161:V161)</f>
        <v>139</v>
      </c>
    </row>
    <row r="162" spans="1:23" ht="30" x14ac:dyDescent="0.25">
      <c r="A162" s="82" t="s">
        <v>214</v>
      </c>
      <c r="B162" s="31"/>
      <c r="C162" s="32">
        <v>0</v>
      </c>
      <c r="D162" s="24">
        <v>0</v>
      </c>
      <c r="E162" s="24">
        <v>240</v>
      </c>
      <c r="F162" s="24">
        <v>0</v>
      </c>
      <c r="G162" s="24">
        <v>0</v>
      </c>
      <c r="H162" s="24">
        <f t="shared" ref="H162" si="122">ROUND((C162+D162+E162+F162+G162)*$AC$8*2,0)/2</f>
        <v>36</v>
      </c>
      <c r="I162" s="23">
        <f>SUM(C162:H162)</f>
        <v>276</v>
      </c>
      <c r="J162" s="25">
        <f>ROUND(C162*(1+$X$8)*2,0)/2</f>
        <v>0</v>
      </c>
      <c r="K162" s="24">
        <f t="shared" ref="K162" si="123">ROUND(J162*$Y$8*2,0)/2</f>
        <v>0</v>
      </c>
      <c r="L162" s="24">
        <f t="shared" ref="L162" si="124">ROUND(E162*(1+$X$8)*2,0)/2</f>
        <v>312</v>
      </c>
      <c r="M162" s="24">
        <v>0</v>
      </c>
      <c r="N162" s="24">
        <v>0</v>
      </c>
      <c r="O162" s="24">
        <f t="shared" ref="O162:O163" si="125">ROUND((J162+K162+L162+M162+N162)*$AC$8*2,0)/2</f>
        <v>47</v>
      </c>
      <c r="P162" s="28">
        <f>SUM(J162:O162)</f>
        <v>359</v>
      </c>
      <c r="Q162" s="25">
        <f t="shared" ref="Q162" si="126">IF(J162&gt;5,CEILING(J162,5),CEILING(J162,1))</f>
        <v>0</v>
      </c>
      <c r="R162" s="24">
        <f t="shared" ref="R162:S163" si="127">IF(K162&gt;5,CEILING(K162,5),CEILING(K162,1))</f>
        <v>0</v>
      </c>
      <c r="S162" s="24">
        <f t="shared" si="127"/>
        <v>315</v>
      </c>
      <c r="T162" s="24">
        <v>0</v>
      </c>
      <c r="U162" s="24">
        <v>0</v>
      </c>
      <c r="V162" s="24">
        <f t="shared" ref="V162" si="128">IF(O162&gt;5,CEILING(O162,5),CEILING(O162,1))</f>
        <v>50</v>
      </c>
      <c r="W162" s="26">
        <f>SUM(Q162:V162)</f>
        <v>365</v>
      </c>
    </row>
    <row r="163" spans="1:23" x14ac:dyDescent="0.25">
      <c r="A163" s="50" t="s">
        <v>215</v>
      </c>
      <c r="B163" s="31"/>
      <c r="C163" s="32">
        <v>0</v>
      </c>
      <c r="D163" s="24">
        <v>0</v>
      </c>
      <c r="E163" s="24">
        <v>40</v>
      </c>
      <c r="F163" s="24">
        <f>ROUND(C163*$AA$8*2,0)/2</f>
        <v>0</v>
      </c>
      <c r="G163" s="24">
        <f>ROUND(C163*$AB$8*2,0)/2</f>
        <v>0</v>
      </c>
      <c r="H163" s="24">
        <f>ROUND((C163+D163+E163+F163+G163)*$AC$8*2,0)/2</f>
        <v>6</v>
      </c>
      <c r="I163" s="23">
        <f t="shared" ref="I163" si="129">SUM(C163:H163)</f>
        <v>46</v>
      </c>
      <c r="J163" s="25">
        <f t="shared" ref="J163" si="130">ROUND(C163*(1+$X$8)*2,0)/2</f>
        <v>0</v>
      </c>
      <c r="K163" s="24">
        <f>ROUND(J163*$Y$8*2,0)/2</f>
        <v>0</v>
      </c>
      <c r="L163" s="24">
        <f>ROUND(E163*(1+$X$8)*2,0)/2</f>
        <v>52</v>
      </c>
      <c r="M163" s="24">
        <f>ROUND(F163*(1+$X$8)*2,0)/2</f>
        <v>0</v>
      </c>
      <c r="N163" s="24">
        <f t="shared" ref="N163" si="131">ROUND(G163*(1+$X$8)*2,0)/2</f>
        <v>0</v>
      </c>
      <c r="O163" s="24">
        <f t="shared" si="125"/>
        <v>8</v>
      </c>
      <c r="P163" s="28">
        <f t="shared" ref="P163" si="132">SUM(J163:O163)</f>
        <v>60</v>
      </c>
      <c r="Q163" s="25">
        <f>IF(J163&gt;5,CEILING(J163,5),CEILING(J163,1))</f>
        <v>0</v>
      </c>
      <c r="R163" s="24">
        <f t="shared" si="127"/>
        <v>0</v>
      </c>
      <c r="S163" s="24">
        <f t="shared" si="127"/>
        <v>55</v>
      </c>
      <c r="T163" s="24">
        <f t="shared" ref="T163" si="133">IF(M163&gt;5,CEILING(M163,5),CEILING(M163,1))</f>
        <v>0</v>
      </c>
      <c r="U163" s="24">
        <f t="shared" ref="U163" si="134">IF(N163&gt;5,CEILING(N163,5),CEILING(N163,1))</f>
        <v>0</v>
      </c>
      <c r="V163" s="24">
        <f>IF(O163&gt;5,CEILING(O163,5),CEILING(O163,1))</f>
        <v>10</v>
      </c>
      <c r="W163" s="26">
        <f t="shared" ref="W163" si="135">SUM(Q163:V163)</f>
        <v>65</v>
      </c>
    </row>
    <row r="164" spans="1:23" x14ac:dyDescent="0.25">
      <c r="A164" s="50"/>
      <c r="B164" s="31"/>
      <c r="C164" s="32"/>
      <c r="D164" s="24"/>
      <c r="E164" s="24"/>
      <c r="F164" s="24"/>
      <c r="G164" s="24"/>
      <c r="H164" s="24"/>
      <c r="I164" s="23"/>
      <c r="J164" s="25"/>
      <c r="K164" s="24"/>
      <c r="L164" s="24"/>
      <c r="M164" s="24"/>
      <c r="N164" s="24"/>
      <c r="O164" s="24"/>
      <c r="P164" s="28"/>
      <c r="Q164" s="25"/>
      <c r="R164" s="24"/>
      <c r="S164" s="24"/>
      <c r="T164" s="24"/>
      <c r="U164" s="24"/>
      <c r="V164" s="24"/>
      <c r="W164" s="26"/>
    </row>
    <row r="165" spans="1:23" x14ac:dyDescent="0.25">
      <c r="A165" s="85" t="s">
        <v>216</v>
      </c>
      <c r="B165" s="31"/>
      <c r="C165" s="32"/>
      <c r="D165" s="24"/>
      <c r="E165" s="24"/>
      <c r="F165" s="24"/>
      <c r="G165" s="24"/>
      <c r="H165" s="24"/>
      <c r="I165" s="23"/>
      <c r="J165" s="25"/>
      <c r="K165" s="24"/>
      <c r="L165" s="24"/>
      <c r="M165" s="24"/>
      <c r="N165" s="24"/>
      <c r="O165" s="24"/>
      <c r="P165" s="28"/>
      <c r="Q165" s="25"/>
      <c r="R165" s="24"/>
      <c r="S165" s="24"/>
      <c r="T165" s="24"/>
      <c r="U165" s="24"/>
      <c r="V165" s="24"/>
      <c r="W165" s="26"/>
    </row>
    <row r="166" spans="1:23" ht="30" x14ac:dyDescent="0.25">
      <c r="A166" s="82" t="s">
        <v>217</v>
      </c>
      <c r="B166" s="31"/>
      <c r="C166" s="32">
        <f>3*20</f>
        <v>60</v>
      </c>
      <c r="D166" s="24">
        <f>3*110</f>
        <v>330</v>
      </c>
      <c r="E166" s="24">
        <f t="shared" ref="E166" si="136">ROUND(C166*$Z$8*2,0)/2</f>
        <v>18</v>
      </c>
      <c r="F166" s="24">
        <f t="shared" ref="F166" si="137">ROUND(C166*$AA$8*2,0)/2</f>
        <v>3</v>
      </c>
      <c r="G166" s="24">
        <f t="shared" ref="G166" si="138">ROUND(C166*$AB$8*2,0)/2</f>
        <v>6</v>
      </c>
      <c r="H166" s="24">
        <f t="shared" ref="H166" si="139">ROUND((C166+D166+E166+F166+G166)*$AC$8*2,0)/2</f>
        <v>62.5</v>
      </c>
      <c r="I166" s="23">
        <f t="shared" ref="I166" si="140">SUM(C166:H166)</f>
        <v>479.5</v>
      </c>
      <c r="J166" s="25">
        <f t="shared" ref="J166" si="141">ROUND(C166*(1+$X$8)*2,0)/2</f>
        <v>78</v>
      </c>
      <c r="K166" s="24">
        <f t="shared" ref="K166" si="142">ROUND(J166*$Y$8*2,0)/2</f>
        <v>23.5</v>
      </c>
      <c r="L166" s="24">
        <f t="shared" ref="L166" si="143">ROUND(E166*(1+$X$8)*2,0)/2</f>
        <v>23.5</v>
      </c>
      <c r="M166" s="24">
        <f t="shared" ref="M166" si="144">ROUND(F166*(1+$X$8)*2,0)/2</f>
        <v>4</v>
      </c>
      <c r="N166" s="24">
        <f t="shared" ref="N166" si="145">ROUND(G166*(1+$X$8)*2,0)/2</f>
        <v>8</v>
      </c>
      <c r="O166" s="24">
        <f t="shared" ref="O166" si="146">ROUND((J166+K166+L166+M166+N166)*$AC$8*2,0)/2</f>
        <v>20.5</v>
      </c>
      <c r="P166" s="28">
        <f t="shared" ref="P166" si="147">SUM(J166:O166)</f>
        <v>157.5</v>
      </c>
      <c r="Q166" s="25">
        <f t="shared" ref="Q166" si="148">IF(J166&gt;5,CEILING(J166,5),CEILING(J166,1))</f>
        <v>80</v>
      </c>
      <c r="R166" s="24">
        <f t="shared" ref="R166" si="149">IF(K166&gt;5,CEILING(K166,5),CEILING(K166,1))</f>
        <v>25</v>
      </c>
      <c r="S166" s="24">
        <f t="shared" ref="S166" si="150">IF(L166&gt;5,CEILING(L166,5),CEILING(L166,1))</f>
        <v>25</v>
      </c>
      <c r="T166" s="24">
        <f t="shared" ref="T166" si="151">IF(M166&gt;5,CEILING(M166,5),CEILING(M166,1))</f>
        <v>4</v>
      </c>
      <c r="U166" s="24">
        <f t="shared" ref="U166" si="152">IF(N166&gt;5,CEILING(N166,5),CEILING(N166,1))</f>
        <v>10</v>
      </c>
      <c r="V166" s="24">
        <f t="shared" ref="V166" si="153">IF(O166&gt;5,CEILING(O166,5),CEILING(O166,1))</f>
        <v>25</v>
      </c>
      <c r="W166" s="26">
        <f t="shared" ref="W166" si="154">SUM(Q166:V166)</f>
        <v>169</v>
      </c>
    </row>
    <row r="167" spans="1:23" x14ac:dyDescent="0.25">
      <c r="A167" s="82"/>
      <c r="B167" s="31"/>
      <c r="C167" s="83"/>
      <c r="D167" s="84"/>
      <c r="E167" s="84"/>
      <c r="F167" s="24"/>
      <c r="G167" s="24"/>
      <c r="H167" s="24"/>
      <c r="I167" s="23"/>
      <c r="J167" s="25"/>
      <c r="K167" s="24"/>
      <c r="L167" s="24"/>
      <c r="M167" s="24"/>
      <c r="N167" s="24"/>
      <c r="O167" s="24"/>
      <c r="P167" s="28"/>
      <c r="Q167" s="25"/>
      <c r="R167" s="24"/>
      <c r="S167" s="24"/>
      <c r="T167" s="24"/>
      <c r="U167" s="24"/>
      <c r="V167" s="24"/>
      <c r="W167" s="26"/>
    </row>
    <row r="168" spans="1:23" x14ac:dyDescent="0.25">
      <c r="B168" s="31"/>
      <c r="C168" s="33"/>
      <c r="D168" s="34"/>
      <c r="E168" s="34"/>
      <c r="F168" s="24"/>
      <c r="G168" s="24"/>
      <c r="H168" s="24"/>
      <c r="I168" s="23"/>
      <c r="J168" s="25"/>
      <c r="K168" s="24"/>
      <c r="L168" s="24"/>
      <c r="M168" s="24"/>
      <c r="N168" s="24"/>
      <c r="O168" s="24"/>
      <c r="P168" s="28"/>
      <c r="Q168" s="25"/>
      <c r="R168" s="24"/>
      <c r="S168" s="24"/>
      <c r="T168" s="24"/>
      <c r="U168" s="24"/>
      <c r="V168" s="24"/>
      <c r="W168" s="26"/>
    </row>
    <row r="172" spans="1:23" x14ac:dyDescent="0.25">
      <c r="A172" s="51"/>
      <c r="B172" s="35"/>
      <c r="C172" s="35"/>
      <c r="D172" s="35"/>
      <c r="E172" s="35"/>
      <c r="F172" s="35"/>
      <c r="G172" s="35"/>
      <c r="H172" s="35"/>
      <c r="I172" s="35"/>
      <c r="J172" s="35"/>
    </row>
    <row r="173" spans="1:23" x14ac:dyDescent="0.25">
      <c r="A173" s="52"/>
      <c r="B173" s="36"/>
      <c r="C173" s="36"/>
      <c r="D173" s="36"/>
      <c r="E173" s="36"/>
      <c r="F173" s="36"/>
      <c r="G173" s="36"/>
      <c r="H173" s="36"/>
      <c r="I173" s="36"/>
      <c r="J173" s="36"/>
    </row>
    <row r="174" spans="1:23" x14ac:dyDescent="0.25">
      <c r="A174" s="52"/>
      <c r="B174" s="8"/>
      <c r="C174" s="8"/>
      <c r="D174" s="8"/>
      <c r="E174" s="8"/>
      <c r="F174" s="8"/>
      <c r="G174" s="8"/>
      <c r="H174" s="8"/>
      <c r="I174" s="8"/>
      <c r="J174" s="8"/>
    </row>
    <row r="177" spans="1:1" x14ac:dyDescent="0.25">
      <c r="A177" s="53"/>
    </row>
    <row r="178" spans="1:1" x14ac:dyDescent="0.25">
      <c r="A178" s="53"/>
    </row>
    <row r="179" spans="1:1" x14ac:dyDescent="0.25">
      <c r="A179" s="53"/>
    </row>
    <row r="180" spans="1:1" x14ac:dyDescent="0.25">
      <c r="A180" s="53"/>
    </row>
    <row r="181" spans="1:1" x14ac:dyDescent="0.25">
      <c r="A181" s="53"/>
    </row>
    <row r="182" spans="1:1" x14ac:dyDescent="0.25">
      <c r="A182" s="53"/>
    </row>
    <row r="183" spans="1:1" x14ac:dyDescent="0.25">
      <c r="A183" s="53"/>
    </row>
    <row r="184" spans="1:1" x14ac:dyDescent="0.25">
      <c r="A184" s="53"/>
    </row>
    <row r="185" spans="1:1" x14ac:dyDescent="0.25">
      <c r="A185" s="53"/>
    </row>
    <row r="186" spans="1:1" x14ac:dyDescent="0.25">
      <c r="A186" s="53"/>
    </row>
    <row r="187" spans="1:1" x14ac:dyDescent="0.25">
      <c r="A187" s="53"/>
    </row>
    <row r="188" spans="1:1" x14ac:dyDescent="0.25">
      <c r="A188" s="53"/>
    </row>
    <row r="189" spans="1:1" x14ac:dyDescent="0.25">
      <c r="A189" s="53"/>
    </row>
    <row r="190" spans="1:1" x14ac:dyDescent="0.25">
      <c r="A190" s="53"/>
    </row>
    <row r="191" spans="1:1" x14ac:dyDescent="0.25">
      <c r="A191" s="53"/>
    </row>
    <row r="192" spans="1:1" x14ac:dyDescent="0.25">
      <c r="A192" s="53"/>
    </row>
    <row r="193" spans="1:1" x14ac:dyDescent="0.25">
      <c r="A193" s="53"/>
    </row>
    <row r="194" spans="1:1" x14ac:dyDescent="0.25">
      <c r="A194" s="53"/>
    </row>
    <row r="195" spans="1:1" x14ac:dyDescent="0.25">
      <c r="A195" s="53"/>
    </row>
    <row r="196" spans="1:1" x14ac:dyDescent="0.25">
      <c r="A196" s="53"/>
    </row>
    <row r="197" spans="1:1" x14ac:dyDescent="0.25">
      <c r="A197" s="53"/>
    </row>
    <row r="198" spans="1:1" x14ac:dyDescent="0.25">
      <c r="A198" s="53"/>
    </row>
    <row r="199" spans="1:1" x14ac:dyDescent="0.25">
      <c r="A199" s="53"/>
    </row>
    <row r="200" spans="1:1" x14ac:dyDescent="0.25">
      <c r="A200" s="53"/>
    </row>
    <row r="201" spans="1:1" x14ac:dyDescent="0.25">
      <c r="A201" s="53"/>
    </row>
    <row r="202" spans="1:1" x14ac:dyDescent="0.25">
      <c r="A202" s="53"/>
    </row>
    <row r="203" spans="1:1" x14ac:dyDescent="0.25">
      <c r="A203" s="53"/>
    </row>
    <row r="204" spans="1:1" x14ac:dyDescent="0.25">
      <c r="A204" s="53"/>
    </row>
    <row r="205" spans="1:1" x14ac:dyDescent="0.25">
      <c r="A205" s="53"/>
    </row>
    <row r="206" spans="1:1" x14ac:dyDescent="0.25">
      <c r="A206" s="53"/>
    </row>
    <row r="207" spans="1:1" x14ac:dyDescent="0.25">
      <c r="A207" s="53"/>
    </row>
    <row r="208" spans="1:1" x14ac:dyDescent="0.25">
      <c r="A208" s="53"/>
    </row>
    <row r="209" spans="1:1" x14ac:dyDescent="0.25">
      <c r="A209" s="53"/>
    </row>
  </sheetData>
  <mergeCells count="4">
    <mergeCell ref="A1:J1"/>
    <mergeCell ref="C6:I6"/>
    <mergeCell ref="J6:P6"/>
    <mergeCell ref="Q6:W6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3"/>
  <sheetViews>
    <sheetView workbookViewId="0">
      <selection activeCell="F31" sqref="F31:G31"/>
    </sheetView>
  </sheetViews>
  <sheetFormatPr defaultColWidth="17.28515625" defaultRowHeight="15" customHeight="1" x14ac:dyDescent="0.25"/>
  <cols>
    <col min="1" max="1" width="25.28515625" customWidth="1"/>
    <col min="2" max="16" width="7.28515625" customWidth="1"/>
  </cols>
  <sheetData>
    <row r="1" spans="1:16" ht="15" customHeight="1" x14ac:dyDescent="0.25">
      <c r="B1" s="40" t="s">
        <v>203</v>
      </c>
      <c r="C1" s="40" t="s">
        <v>218</v>
      </c>
      <c r="D1" s="40" t="s">
        <v>202</v>
      </c>
      <c r="E1" s="40" t="s">
        <v>197</v>
      </c>
      <c r="G1" t="s">
        <v>219</v>
      </c>
    </row>
    <row r="2" spans="1:16" ht="15" customHeight="1" x14ac:dyDescent="0.25">
      <c r="A2" s="40" t="s">
        <v>220</v>
      </c>
      <c r="B2">
        <f>Оценка!S3</f>
        <v>1979</v>
      </c>
      <c r="C2">
        <f>Оценка!Q3-G2</f>
        <v>2686</v>
      </c>
      <c r="D2">
        <f>Оценка!R3</f>
        <v>1337</v>
      </c>
      <c r="E2">
        <f>Оценка!T3</f>
        <v>252</v>
      </c>
      <c r="G2">
        <f>Оценка!Q3/2.7*1</f>
        <v>1580</v>
      </c>
    </row>
    <row r="3" spans="1:16" ht="15" customHeight="1" x14ac:dyDescent="0.25">
      <c r="A3" s="40" t="s">
        <v>221</v>
      </c>
      <c r="B3" s="41">
        <f>B2/160</f>
        <v>12.36875</v>
      </c>
      <c r="C3" s="41">
        <f t="shared" ref="C3:E3" si="0">C2/160</f>
        <v>16.787500000000001</v>
      </c>
      <c r="D3" s="41">
        <f t="shared" si="0"/>
        <v>8.3562499999999993</v>
      </c>
      <c r="E3" s="41">
        <f t="shared" si="0"/>
        <v>1.575</v>
      </c>
      <c r="G3" s="41">
        <f>G2/160</f>
        <v>9.875</v>
      </c>
    </row>
    <row r="4" spans="1:16" ht="15" customHeight="1" x14ac:dyDescent="0.25">
      <c r="A4" s="40" t="s">
        <v>222</v>
      </c>
      <c r="B4" s="41">
        <v>2.7</v>
      </c>
      <c r="C4" s="41">
        <v>3.8</v>
      </c>
      <c r="D4" s="41">
        <v>2</v>
      </c>
      <c r="E4" s="41">
        <v>1</v>
      </c>
      <c r="G4" s="41">
        <v>2.7</v>
      </c>
    </row>
    <row r="5" spans="1:16" ht="15" customHeight="1" x14ac:dyDescent="0.25">
      <c r="A5" s="40" t="s">
        <v>223</v>
      </c>
      <c r="B5" s="41">
        <f>B3/B4</f>
        <v>4.5810185185185182</v>
      </c>
      <c r="C5" s="41">
        <f t="shared" ref="C5:E5" si="1">C3/C4</f>
        <v>4.4177631578947372</v>
      </c>
      <c r="D5" s="41">
        <f t="shared" si="1"/>
        <v>4.1781249999999996</v>
      </c>
      <c r="E5" s="41">
        <f t="shared" si="1"/>
        <v>1.575</v>
      </c>
      <c r="G5" s="41">
        <f>G3/G4</f>
        <v>3.657407407407407</v>
      </c>
    </row>
    <row r="7" spans="1:16" x14ac:dyDescent="0.25">
      <c r="B7" s="37"/>
      <c r="C7" s="104" t="s">
        <v>224</v>
      </c>
      <c r="D7" s="105"/>
      <c r="E7" s="104" t="s">
        <v>225</v>
      </c>
      <c r="F7" s="105"/>
      <c r="G7" s="104" t="s">
        <v>226</v>
      </c>
      <c r="H7" s="105"/>
      <c r="I7" s="104" t="s">
        <v>227</v>
      </c>
      <c r="J7" s="105"/>
      <c r="K7" s="104" t="s">
        <v>228</v>
      </c>
      <c r="L7" s="105"/>
      <c r="M7" s="104" t="s">
        <v>229</v>
      </c>
      <c r="N7" s="105"/>
      <c r="O7" s="104" t="s">
        <v>230</v>
      </c>
      <c r="P7" s="105"/>
    </row>
    <row r="8" spans="1:16" x14ac:dyDescent="0.25">
      <c r="A8" s="27" t="s">
        <v>196</v>
      </c>
      <c r="B8" s="37"/>
      <c r="C8" s="38"/>
      <c r="D8" s="38"/>
      <c r="E8" s="38"/>
      <c r="F8" s="38"/>
      <c r="G8" s="38"/>
      <c r="H8" s="38"/>
      <c r="I8" s="38"/>
      <c r="J8" s="38"/>
      <c r="K8" s="37"/>
      <c r="L8" s="37"/>
      <c r="M8" s="37"/>
      <c r="N8" s="37"/>
      <c r="O8" s="37"/>
      <c r="P8" s="37"/>
    </row>
    <row r="9" spans="1:16" x14ac:dyDescent="0.25">
      <c r="A9" s="27" t="s">
        <v>207</v>
      </c>
      <c r="B9" s="37"/>
      <c r="C9" s="37"/>
      <c r="D9" s="38"/>
      <c r="E9" s="38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16" x14ac:dyDescent="0.25">
      <c r="A10" s="27" t="s">
        <v>194</v>
      </c>
      <c r="B10" s="37"/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7"/>
    </row>
    <row r="11" spans="1:16" x14ac:dyDescent="0.25">
      <c r="A11" s="27" t="s">
        <v>231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8"/>
      <c r="P11" s="37"/>
    </row>
    <row r="12" spans="1:16" x14ac:dyDescent="0.25">
      <c r="A12" s="27" t="s">
        <v>215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</row>
    <row r="17" spans="1:16" x14ac:dyDescent="0.25">
      <c r="B17" s="37"/>
      <c r="C17" s="104" t="s">
        <v>224</v>
      </c>
      <c r="D17" s="105"/>
      <c r="E17" s="104" t="s">
        <v>225</v>
      </c>
      <c r="F17" s="105"/>
      <c r="G17" s="104" t="s">
        <v>226</v>
      </c>
      <c r="H17" s="105"/>
      <c r="I17" s="104" t="s">
        <v>227</v>
      </c>
      <c r="J17" s="105"/>
      <c r="K17" s="104" t="s">
        <v>228</v>
      </c>
      <c r="L17" s="105"/>
      <c r="M17" s="104" t="s">
        <v>229</v>
      </c>
      <c r="N17" s="105"/>
      <c r="O17" s="104" t="s">
        <v>230</v>
      </c>
      <c r="P17" s="105"/>
    </row>
    <row r="18" spans="1:16" x14ac:dyDescent="0.25">
      <c r="A18" s="27" t="s">
        <v>232</v>
      </c>
      <c r="B18" s="39" t="s">
        <v>204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x14ac:dyDescent="0.25">
      <c r="A19" s="27" t="s">
        <v>233</v>
      </c>
      <c r="B19" s="39" t="s">
        <v>234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7"/>
      <c r="P19" s="37"/>
    </row>
    <row r="20" spans="1:16" x14ac:dyDescent="0.25">
      <c r="A20" s="27" t="s">
        <v>235</v>
      </c>
      <c r="B20" s="39" t="s">
        <v>236</v>
      </c>
      <c r="C20" s="38"/>
      <c r="D20" s="38"/>
      <c r="E20" s="38"/>
      <c r="F20" s="38"/>
      <c r="G20" s="38"/>
      <c r="H20" s="38"/>
      <c r="I20" s="38"/>
      <c r="J20" s="38"/>
      <c r="K20" s="37"/>
      <c r="L20" s="37"/>
      <c r="M20" s="37"/>
      <c r="N20" s="37"/>
      <c r="O20" s="37"/>
      <c r="P20" s="37"/>
    </row>
    <row r="21" spans="1:16" x14ac:dyDescent="0.25">
      <c r="A21" s="27" t="s">
        <v>237</v>
      </c>
      <c r="B21" s="39" t="s">
        <v>238</v>
      </c>
      <c r="C21" s="38"/>
      <c r="D21" s="38"/>
      <c r="E21" s="38"/>
      <c r="F21" s="38"/>
      <c r="G21" s="38"/>
      <c r="H21" s="38"/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A22" s="27" t="s">
        <v>197</v>
      </c>
      <c r="B22" s="39" t="s">
        <v>197</v>
      </c>
      <c r="C22" s="37"/>
      <c r="D22" s="38"/>
      <c r="E22" s="37"/>
      <c r="F22" s="37"/>
      <c r="G22" s="37"/>
      <c r="H22" s="37"/>
      <c r="I22" s="37"/>
      <c r="J22" s="37"/>
      <c r="K22" s="37"/>
      <c r="L22" s="37"/>
      <c r="M22" s="37"/>
      <c r="N22" s="38"/>
      <c r="O22" s="38"/>
      <c r="P22" s="37"/>
    </row>
    <row r="23" spans="1:16" x14ac:dyDescent="0.25">
      <c r="A23" s="27" t="s">
        <v>239</v>
      </c>
      <c r="B23" s="39" t="s">
        <v>240</v>
      </c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7"/>
    </row>
    <row r="24" spans="1:16" x14ac:dyDescent="0.25">
      <c r="A24" s="27" t="s">
        <v>241</v>
      </c>
      <c r="B24" s="39" t="s">
        <v>242</v>
      </c>
      <c r="C24" s="37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7"/>
    </row>
    <row r="25" spans="1:16" x14ac:dyDescent="0.25">
      <c r="A25" s="27" t="s">
        <v>243</v>
      </c>
      <c r="B25" s="39" t="s">
        <v>244</v>
      </c>
      <c r="C25" s="37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7"/>
    </row>
    <row r="26" spans="1:16" x14ac:dyDescent="0.25">
      <c r="A26" s="27" t="s">
        <v>245</v>
      </c>
      <c r="B26" s="39" t="s">
        <v>246</v>
      </c>
      <c r="C26" s="37"/>
      <c r="D26" s="37"/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37"/>
      <c r="P26" s="37"/>
    </row>
    <row r="27" spans="1:16" x14ac:dyDescent="0.25">
      <c r="A27" s="27" t="s">
        <v>239</v>
      </c>
      <c r="B27" s="39" t="s">
        <v>247</v>
      </c>
      <c r="C27" s="37"/>
      <c r="D27" s="37"/>
      <c r="E27" s="3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7"/>
    </row>
    <row r="28" spans="1:16" x14ac:dyDescent="0.25">
      <c r="A28" s="27" t="s">
        <v>241</v>
      </c>
      <c r="B28" s="39" t="s">
        <v>248</v>
      </c>
      <c r="C28" s="37"/>
      <c r="D28" s="37"/>
      <c r="E28" s="37"/>
      <c r="F28" s="37"/>
      <c r="G28" s="37"/>
      <c r="H28" s="38"/>
      <c r="I28" s="38"/>
      <c r="J28" s="38"/>
      <c r="K28" s="38"/>
      <c r="L28" s="38"/>
      <c r="M28" s="38"/>
      <c r="N28" s="38"/>
      <c r="O28" s="37"/>
      <c r="P28" s="37"/>
    </row>
    <row r="29" spans="1:16" x14ac:dyDescent="0.25">
      <c r="A29" s="27" t="s">
        <v>243</v>
      </c>
      <c r="B29" s="39" t="s">
        <v>249</v>
      </c>
      <c r="C29" s="37"/>
      <c r="D29" s="37"/>
      <c r="E29" s="37"/>
      <c r="F29" s="37"/>
      <c r="G29" s="37"/>
      <c r="H29" s="38"/>
      <c r="I29" s="38"/>
      <c r="J29" s="38"/>
      <c r="K29" s="38"/>
      <c r="L29" s="38"/>
      <c r="M29" s="38"/>
      <c r="N29" s="37"/>
      <c r="O29" s="37"/>
      <c r="P29" s="37"/>
    </row>
    <row r="30" spans="1:16" x14ac:dyDescent="0.25">
      <c r="A30" s="27" t="s">
        <v>250</v>
      </c>
      <c r="B30" s="39" t="s">
        <v>251</v>
      </c>
      <c r="C30" s="37"/>
      <c r="D30" s="37"/>
      <c r="E30" s="3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7"/>
    </row>
    <row r="31" spans="1:16" x14ac:dyDescent="0.25">
      <c r="A31" s="27" t="s">
        <v>252</v>
      </c>
      <c r="B31" s="39" t="s">
        <v>253</v>
      </c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7"/>
      <c r="P31" s="37"/>
    </row>
    <row r="32" spans="1:16" x14ac:dyDescent="0.25">
      <c r="A32" s="27" t="s">
        <v>254</v>
      </c>
      <c r="B32" s="39" t="s">
        <v>255</v>
      </c>
      <c r="C32" s="37"/>
      <c r="D32" s="37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8"/>
      <c r="P32" s="37"/>
    </row>
    <row r="33" spans="1:1" x14ac:dyDescent="0.25">
      <c r="A33" s="27"/>
    </row>
  </sheetData>
  <mergeCells count="14">
    <mergeCell ref="O17:P17"/>
    <mergeCell ref="C7:D7"/>
    <mergeCell ref="E7:F7"/>
    <mergeCell ref="G7:H7"/>
    <mergeCell ref="I7:J7"/>
    <mergeCell ref="K7:L7"/>
    <mergeCell ref="O7:P7"/>
    <mergeCell ref="C17:D17"/>
    <mergeCell ref="E17:F17"/>
    <mergeCell ref="G17:H17"/>
    <mergeCell ref="I17:J17"/>
    <mergeCell ref="K17:L17"/>
    <mergeCell ref="M7:N7"/>
    <mergeCell ref="M17:N17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D458AE256DD2D4E9E3C69807F1AD6A5" ma:contentTypeVersion="12" ma:contentTypeDescription="Создание документа." ma:contentTypeScope="" ma:versionID="954ecde268680a19dd939280657d6c5a">
  <xsd:schema xmlns:xsd="http://www.w3.org/2001/XMLSchema" xmlns:xs="http://www.w3.org/2001/XMLSchema" xmlns:p="http://schemas.microsoft.com/office/2006/metadata/properties" xmlns:ns2="ab0b6cba-0ff1-44b1-85b8-3c1dde971c11" xmlns:ns3="d3d2de6b-1ab7-4638-8593-24c0702e254c" targetNamespace="http://schemas.microsoft.com/office/2006/metadata/properties" ma:root="true" ma:fieldsID="411377c5bb68b04809452959c45873ef" ns2:_="" ns3:_="">
    <xsd:import namespace="ab0b6cba-0ff1-44b1-85b8-3c1dde971c11"/>
    <xsd:import namespace="d3d2de6b-1ab7-4638-8593-24c0702e25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b6cba-0ff1-44b1-85b8-3c1dde971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4eb897-460a-4f73-a03d-1d58b19af9d4}" ma:internalName="TaxCatchAll" ma:showField="CatchAllData" ma:web="ab0b6cba-0ff1-44b1-85b8-3c1dde971c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2de6b-1ab7-4638-8593-24c0702e2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193d6385-fdd0-4320-8629-af895c631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b0b6cba-0ff1-44b1-85b8-3c1dde971c11">
      <UserInfo>
        <DisplayName>Artem Gromov</DisplayName>
        <AccountId>43</AccountId>
        <AccountType/>
      </UserInfo>
      <UserInfo>
        <DisplayName>Konstantin Strelkov</DisplayName>
        <AccountId>38</AccountId>
        <AccountType/>
      </UserInfo>
      <UserInfo>
        <DisplayName>Evgeniy Artamonov</DisplayName>
        <AccountId>115</AccountId>
        <AccountType/>
      </UserInfo>
      <UserInfo>
        <DisplayName>Konstantin Tychkov</DisplayName>
        <AccountId>146</AccountId>
        <AccountType/>
      </UserInfo>
      <UserInfo>
        <DisplayName>Ivan Timofeev</DisplayName>
        <AccountId>152</AccountId>
        <AccountType/>
      </UserInfo>
      <UserInfo>
        <DisplayName>Ilia Kolesnikov</DisplayName>
        <AccountId>154</AccountId>
        <AccountType/>
      </UserInfo>
      <UserInfo>
        <DisplayName>Ilya Kuchmin</DisplayName>
        <AccountId>23</AccountId>
        <AccountType/>
      </UserInfo>
    </SharedWithUsers>
    <lcf76f155ced4ddcb4097134ff3c332f xmlns="d3d2de6b-1ab7-4638-8593-24c0702e254c">
      <Terms xmlns="http://schemas.microsoft.com/office/infopath/2007/PartnerControls"/>
    </lcf76f155ced4ddcb4097134ff3c332f>
    <TaxCatchAll xmlns="ab0b6cba-0ff1-44b1-85b8-3c1dde971c1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8CFBE7-C608-415C-8AA0-3A2D9CE6F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b6cba-0ff1-44b1-85b8-3c1dde971c11"/>
    <ds:schemaRef ds:uri="d3d2de6b-1ab7-4638-8593-24c0702e2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0E8CB0-3EBE-4AC5-BD45-010C9EDA14DB}">
  <ds:schemaRefs>
    <ds:schemaRef ds:uri="http://schemas.microsoft.com/office/2006/metadata/properties"/>
    <ds:schemaRef ds:uri="http://schemas.microsoft.com/office/infopath/2007/PartnerControls"/>
    <ds:schemaRef ds:uri="ab0b6cba-0ff1-44b1-85b8-3c1dde971c11"/>
    <ds:schemaRef ds:uri="d3d2de6b-1ab7-4638-8593-24c0702e254c"/>
  </ds:schemaRefs>
</ds:datastoreItem>
</file>

<file path=customXml/itemProps3.xml><?xml version="1.0" encoding="utf-8"?>
<ds:datastoreItem xmlns:ds="http://schemas.openxmlformats.org/officeDocument/2006/customXml" ds:itemID="{603EDB73-2730-4A7E-A030-984AB56ED7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Скоуп Работ</vt:lpstr>
      <vt:lpstr>Оценка</vt:lpstr>
      <vt:lpstr>График и ресурсы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Konstantin Strelkov</cp:lastModifiedBy>
  <cp:revision/>
  <dcterms:created xsi:type="dcterms:W3CDTF">2021-05-12T20:48:25Z</dcterms:created>
  <dcterms:modified xsi:type="dcterms:W3CDTF">2022-06-20T10:18:52Z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0x0101007D458AE256DD2D4E9E3C69807F1AD6A5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MediaServiceImageTags">
    <vt:lpwstr/>
  </property>
</Properties>
</file>