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vchinnikov/Downloads/"/>
    </mc:Choice>
  </mc:AlternateContent>
  <xr:revisionPtr revIDLastSave="0" documentId="13_ncr:1_{501DFE51-726A-AF46-AA73-AD68EE18A9E9}" xr6:coauthVersionLast="47" xr6:coauthVersionMax="47" xr10:uidLastSave="{00000000-0000-0000-0000-000000000000}"/>
  <bookViews>
    <workbookView xWindow="1440" yWindow="500" windowWidth="27480" windowHeight="16440" xr2:uid="{00000000-000D-0000-FFFF-FFFF00000000}"/>
  </bookViews>
  <sheets>
    <sheet name="Оценка" sheetId="1" r:id="rId1"/>
    <sheet name="График и ресурсы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F50" i="1"/>
  <c r="H15" i="1"/>
  <c r="R14" i="1"/>
  <c r="F14" i="1"/>
  <c r="G50" i="1"/>
  <c r="C23" i="1"/>
  <c r="C17" i="1"/>
  <c r="C47" i="1"/>
  <c r="C46" i="1"/>
  <c r="K25" i="2"/>
  <c r="K26" i="2" s="1"/>
  <c r="C53" i="1"/>
  <c r="C52" i="1"/>
  <c r="C51" i="1"/>
  <c r="C42" i="1"/>
  <c r="C43" i="1"/>
  <c r="C39" i="1"/>
  <c r="C36" i="1"/>
  <c r="C35" i="1"/>
  <c r="C34" i="1"/>
  <c r="C31" i="1"/>
  <c r="C30" i="1"/>
  <c r="C27" i="1"/>
  <c r="C26" i="1"/>
  <c r="C22" i="1"/>
  <c r="C21" i="1"/>
  <c r="C18" i="1"/>
  <c r="C16" i="1"/>
  <c r="C15" i="1"/>
  <c r="C14" i="1"/>
  <c r="C11" i="1"/>
  <c r="E10" i="1"/>
  <c r="H11" i="1"/>
  <c r="H10" i="1"/>
  <c r="G51" i="1"/>
  <c r="N51" i="1" s="1"/>
  <c r="U51" i="1" s="1"/>
  <c r="F51" i="1"/>
  <c r="M51" i="1" s="1"/>
  <c r="T51" i="1" s="1"/>
  <c r="G15" i="1"/>
  <c r="N15" i="1" s="1"/>
  <c r="U15" i="1" s="1"/>
  <c r="F15" i="1"/>
  <c r="M15" i="1" s="1"/>
  <c r="T15" i="1" s="1"/>
  <c r="G14" i="1"/>
  <c r="N14" i="1" s="1"/>
  <c r="U14" i="1" s="1"/>
  <c r="M14" i="1"/>
  <c r="T14" i="1" s="1"/>
  <c r="L11" i="1"/>
  <c r="S11" i="1" s="1"/>
  <c r="L10" i="1"/>
  <c r="S10" i="1" s="1"/>
  <c r="J51" i="1"/>
  <c r="J50" i="1"/>
  <c r="J15" i="1"/>
  <c r="J11" i="1"/>
  <c r="O11" i="1" s="1"/>
  <c r="J14" i="1"/>
  <c r="E51" i="1"/>
  <c r="L51" i="1" s="1"/>
  <c r="S51" i="1" s="1"/>
  <c r="E50" i="1"/>
  <c r="L50" i="1" s="1"/>
  <c r="S50" i="1" s="1"/>
  <c r="E15" i="1"/>
  <c r="L15" i="1" s="1"/>
  <c r="S15" i="1" s="1"/>
  <c r="E14" i="1"/>
  <c r="L14" i="1" s="1"/>
  <c r="S14" i="1" s="1"/>
  <c r="D51" i="1"/>
  <c r="H51" i="1" s="1"/>
  <c r="D50" i="1"/>
  <c r="H50" i="1" s="1"/>
  <c r="D15" i="1"/>
  <c r="D14" i="1"/>
  <c r="H14" i="1" s="1"/>
  <c r="R11" i="1"/>
  <c r="I11" i="1"/>
  <c r="R10" i="1"/>
  <c r="J10" i="1"/>
  <c r="I10" i="1"/>
  <c r="J23" i="1" l="1"/>
  <c r="G23" i="1"/>
  <c r="N23" i="1" s="1"/>
  <c r="U23" i="1" s="1"/>
  <c r="F23" i="1"/>
  <c r="M23" i="1" s="1"/>
  <c r="T23" i="1" s="1"/>
  <c r="E23" i="1"/>
  <c r="L23" i="1" s="1"/>
  <c r="S23" i="1" s="1"/>
  <c r="D23" i="1"/>
  <c r="J17" i="1"/>
  <c r="G17" i="1"/>
  <c r="N17" i="1" s="1"/>
  <c r="U17" i="1" s="1"/>
  <c r="F17" i="1"/>
  <c r="M17" i="1" s="1"/>
  <c r="T17" i="1" s="1"/>
  <c r="E17" i="1"/>
  <c r="L17" i="1" s="1"/>
  <c r="S17" i="1" s="1"/>
  <c r="D17" i="1"/>
  <c r="J46" i="1"/>
  <c r="G46" i="1"/>
  <c r="N46" i="1" s="1"/>
  <c r="U46" i="1" s="1"/>
  <c r="F46" i="1"/>
  <c r="M46" i="1" s="1"/>
  <c r="T46" i="1" s="1"/>
  <c r="E46" i="1"/>
  <c r="L46" i="1" s="1"/>
  <c r="S46" i="1" s="1"/>
  <c r="D46" i="1"/>
  <c r="J47" i="1"/>
  <c r="G47" i="1"/>
  <c r="N47" i="1" s="1"/>
  <c r="U47" i="1" s="1"/>
  <c r="F47" i="1"/>
  <c r="M47" i="1" s="1"/>
  <c r="T47" i="1" s="1"/>
  <c r="E47" i="1"/>
  <c r="L47" i="1" s="1"/>
  <c r="S47" i="1" s="1"/>
  <c r="D47" i="1"/>
  <c r="J53" i="1"/>
  <c r="G53" i="1"/>
  <c r="N53" i="1" s="1"/>
  <c r="U53" i="1" s="1"/>
  <c r="F53" i="1"/>
  <c r="M53" i="1" s="1"/>
  <c r="T53" i="1" s="1"/>
  <c r="E53" i="1"/>
  <c r="L53" i="1" s="1"/>
  <c r="S53" i="1" s="1"/>
  <c r="D53" i="1"/>
  <c r="J52" i="1"/>
  <c r="G52" i="1"/>
  <c r="N52" i="1" s="1"/>
  <c r="U52" i="1" s="1"/>
  <c r="F52" i="1"/>
  <c r="M52" i="1" s="1"/>
  <c r="T52" i="1" s="1"/>
  <c r="E52" i="1"/>
  <c r="L52" i="1" s="1"/>
  <c r="S52" i="1" s="1"/>
  <c r="D52" i="1"/>
  <c r="J42" i="1"/>
  <c r="G42" i="1"/>
  <c r="N42" i="1" s="1"/>
  <c r="U42" i="1" s="1"/>
  <c r="F42" i="1"/>
  <c r="M42" i="1" s="1"/>
  <c r="T42" i="1" s="1"/>
  <c r="E42" i="1"/>
  <c r="L42" i="1" s="1"/>
  <c r="S42" i="1" s="1"/>
  <c r="D42" i="1"/>
  <c r="J43" i="1"/>
  <c r="G43" i="1"/>
  <c r="N43" i="1" s="1"/>
  <c r="U43" i="1" s="1"/>
  <c r="F43" i="1"/>
  <c r="M43" i="1" s="1"/>
  <c r="T43" i="1" s="1"/>
  <c r="E43" i="1"/>
  <c r="L43" i="1" s="1"/>
  <c r="S43" i="1" s="1"/>
  <c r="D43" i="1"/>
  <c r="J39" i="1"/>
  <c r="G39" i="1"/>
  <c r="N39" i="1" s="1"/>
  <c r="U39" i="1" s="1"/>
  <c r="F39" i="1"/>
  <c r="M39" i="1" s="1"/>
  <c r="T39" i="1" s="1"/>
  <c r="E39" i="1"/>
  <c r="L39" i="1" s="1"/>
  <c r="S39" i="1" s="1"/>
  <c r="D39" i="1"/>
  <c r="J36" i="1"/>
  <c r="G36" i="1"/>
  <c r="N36" i="1" s="1"/>
  <c r="U36" i="1" s="1"/>
  <c r="F36" i="1"/>
  <c r="M36" i="1" s="1"/>
  <c r="T36" i="1" s="1"/>
  <c r="E36" i="1"/>
  <c r="L36" i="1" s="1"/>
  <c r="S36" i="1" s="1"/>
  <c r="D36" i="1"/>
  <c r="J35" i="1"/>
  <c r="G35" i="1"/>
  <c r="N35" i="1" s="1"/>
  <c r="U35" i="1" s="1"/>
  <c r="F35" i="1"/>
  <c r="M35" i="1" s="1"/>
  <c r="T35" i="1" s="1"/>
  <c r="E35" i="1"/>
  <c r="L35" i="1" s="1"/>
  <c r="S35" i="1" s="1"/>
  <c r="D35" i="1"/>
  <c r="J34" i="1"/>
  <c r="G34" i="1"/>
  <c r="N34" i="1" s="1"/>
  <c r="U34" i="1" s="1"/>
  <c r="F34" i="1"/>
  <c r="M34" i="1" s="1"/>
  <c r="T34" i="1" s="1"/>
  <c r="E34" i="1"/>
  <c r="L34" i="1" s="1"/>
  <c r="S34" i="1" s="1"/>
  <c r="D34" i="1"/>
  <c r="J31" i="1"/>
  <c r="G31" i="1"/>
  <c r="N31" i="1" s="1"/>
  <c r="U31" i="1" s="1"/>
  <c r="F31" i="1"/>
  <c r="M31" i="1" s="1"/>
  <c r="T31" i="1" s="1"/>
  <c r="E31" i="1"/>
  <c r="L31" i="1" s="1"/>
  <c r="S31" i="1" s="1"/>
  <c r="D31" i="1"/>
  <c r="J30" i="1"/>
  <c r="G30" i="1"/>
  <c r="N30" i="1" s="1"/>
  <c r="U30" i="1" s="1"/>
  <c r="F30" i="1"/>
  <c r="M30" i="1" s="1"/>
  <c r="T30" i="1" s="1"/>
  <c r="E30" i="1"/>
  <c r="L30" i="1" s="1"/>
  <c r="S30" i="1" s="1"/>
  <c r="D30" i="1"/>
  <c r="J27" i="1"/>
  <c r="G27" i="1"/>
  <c r="N27" i="1" s="1"/>
  <c r="U27" i="1" s="1"/>
  <c r="F27" i="1"/>
  <c r="M27" i="1" s="1"/>
  <c r="T27" i="1" s="1"/>
  <c r="E27" i="1"/>
  <c r="L27" i="1" s="1"/>
  <c r="S27" i="1" s="1"/>
  <c r="D27" i="1"/>
  <c r="J26" i="1"/>
  <c r="G26" i="1"/>
  <c r="N26" i="1" s="1"/>
  <c r="U26" i="1" s="1"/>
  <c r="F26" i="1"/>
  <c r="M26" i="1" s="1"/>
  <c r="T26" i="1" s="1"/>
  <c r="E26" i="1"/>
  <c r="L26" i="1" s="1"/>
  <c r="S26" i="1" s="1"/>
  <c r="D26" i="1"/>
  <c r="J22" i="1"/>
  <c r="G22" i="1"/>
  <c r="N22" i="1" s="1"/>
  <c r="U22" i="1" s="1"/>
  <c r="F22" i="1"/>
  <c r="M22" i="1" s="1"/>
  <c r="T22" i="1" s="1"/>
  <c r="E22" i="1"/>
  <c r="L22" i="1" s="1"/>
  <c r="S22" i="1" s="1"/>
  <c r="D22" i="1"/>
  <c r="J21" i="1"/>
  <c r="G21" i="1"/>
  <c r="N21" i="1" s="1"/>
  <c r="U21" i="1" s="1"/>
  <c r="F21" i="1"/>
  <c r="M21" i="1" s="1"/>
  <c r="T21" i="1" s="1"/>
  <c r="E21" i="1"/>
  <c r="L21" i="1" s="1"/>
  <c r="S21" i="1" s="1"/>
  <c r="D21" i="1"/>
  <c r="J16" i="1"/>
  <c r="G16" i="1"/>
  <c r="N16" i="1" s="1"/>
  <c r="U16" i="1" s="1"/>
  <c r="F16" i="1"/>
  <c r="M16" i="1" s="1"/>
  <c r="T16" i="1" s="1"/>
  <c r="E16" i="1"/>
  <c r="D16" i="1"/>
  <c r="J18" i="1"/>
  <c r="G18" i="1"/>
  <c r="N18" i="1" s="1"/>
  <c r="U18" i="1" s="1"/>
  <c r="F18" i="1"/>
  <c r="M18" i="1" s="1"/>
  <c r="T18" i="1" s="1"/>
  <c r="E18" i="1"/>
  <c r="L18" i="1" s="1"/>
  <c r="S18" i="1" s="1"/>
  <c r="D18" i="1"/>
  <c r="O10" i="1"/>
  <c r="V10" i="1" s="1"/>
  <c r="Q14" i="1"/>
  <c r="F3" i="1"/>
  <c r="F4" i="1" s="1"/>
  <c r="F5" i="1" s="1"/>
  <c r="M50" i="1"/>
  <c r="G3" i="1"/>
  <c r="G4" i="1" s="1"/>
  <c r="G5" i="1" s="1"/>
  <c r="N50" i="1"/>
  <c r="Q11" i="1"/>
  <c r="V11" i="1"/>
  <c r="Q15" i="1"/>
  <c r="K15" i="1"/>
  <c r="O15" i="1" s="1"/>
  <c r="Q50" i="1"/>
  <c r="K50" i="1"/>
  <c r="O50" i="1" s="1"/>
  <c r="Q51" i="1"/>
  <c r="K51" i="1"/>
  <c r="O51" i="1" s="1"/>
  <c r="K14" i="1"/>
  <c r="Q10" i="1"/>
  <c r="I15" i="1"/>
  <c r="I50" i="1"/>
  <c r="I51" i="1"/>
  <c r="C3" i="1" l="1"/>
  <c r="C4" i="1" s="1"/>
  <c r="C5" i="1" s="1"/>
  <c r="H23" i="1"/>
  <c r="I23" i="1" s="1"/>
  <c r="Q23" i="1"/>
  <c r="K23" i="1"/>
  <c r="H17" i="1"/>
  <c r="I17" i="1" s="1"/>
  <c r="Q17" i="1"/>
  <c r="K17" i="1"/>
  <c r="H47" i="1"/>
  <c r="I47" i="1" s="1"/>
  <c r="Q47" i="1"/>
  <c r="K47" i="1"/>
  <c r="H46" i="1"/>
  <c r="I46" i="1" s="1"/>
  <c r="Q46" i="1"/>
  <c r="K46" i="1"/>
  <c r="H53" i="1"/>
  <c r="I53" i="1" s="1"/>
  <c r="Q53" i="1"/>
  <c r="K53" i="1"/>
  <c r="H52" i="1"/>
  <c r="I52" i="1" s="1"/>
  <c r="Q52" i="1"/>
  <c r="K52" i="1"/>
  <c r="H42" i="1"/>
  <c r="I42" i="1" s="1"/>
  <c r="Q42" i="1"/>
  <c r="K42" i="1"/>
  <c r="H43" i="1"/>
  <c r="I43" i="1" s="1"/>
  <c r="Q43" i="1"/>
  <c r="K43" i="1"/>
  <c r="H39" i="1"/>
  <c r="I39" i="1" s="1"/>
  <c r="Q39" i="1"/>
  <c r="K39" i="1"/>
  <c r="H36" i="1"/>
  <c r="I36" i="1" s="1"/>
  <c r="Q36" i="1"/>
  <c r="K36" i="1"/>
  <c r="H35" i="1"/>
  <c r="I35" i="1" s="1"/>
  <c r="Q35" i="1"/>
  <c r="K35" i="1"/>
  <c r="H34" i="1"/>
  <c r="I34" i="1" s="1"/>
  <c r="Q34" i="1"/>
  <c r="K34" i="1"/>
  <c r="H31" i="1"/>
  <c r="I31" i="1" s="1"/>
  <c r="Q31" i="1"/>
  <c r="K31" i="1"/>
  <c r="H30" i="1"/>
  <c r="I30" i="1" s="1"/>
  <c r="Q30" i="1"/>
  <c r="K30" i="1"/>
  <c r="H27" i="1"/>
  <c r="I27" i="1" s="1"/>
  <c r="Q27" i="1"/>
  <c r="K27" i="1"/>
  <c r="H26" i="1"/>
  <c r="I26" i="1" s="1"/>
  <c r="Q26" i="1"/>
  <c r="K26" i="1"/>
  <c r="H22" i="1"/>
  <c r="I22" i="1" s="1"/>
  <c r="Q22" i="1"/>
  <c r="K22" i="1"/>
  <c r="H21" i="1"/>
  <c r="I21" i="1" s="1"/>
  <c r="Q21" i="1"/>
  <c r="K21" i="1"/>
  <c r="H18" i="1"/>
  <c r="I18" i="1" s="1"/>
  <c r="Q18" i="1"/>
  <c r="K18" i="1"/>
  <c r="D3" i="1"/>
  <c r="D4" i="1" s="1"/>
  <c r="D5" i="1" s="1"/>
  <c r="H16" i="1"/>
  <c r="I16" i="1" s="1"/>
  <c r="L16" i="1"/>
  <c r="S16" i="1" s="1"/>
  <c r="E3" i="1"/>
  <c r="E4" i="1" s="1"/>
  <c r="E5" i="1" s="1"/>
  <c r="Q16" i="1"/>
  <c r="K16" i="1"/>
  <c r="J3" i="1"/>
  <c r="J4" i="1" s="1"/>
  <c r="J5" i="1" s="1"/>
  <c r="O14" i="1"/>
  <c r="V14" i="1" s="1"/>
  <c r="N3" i="1"/>
  <c r="N4" i="1" s="1"/>
  <c r="N5" i="1" s="1"/>
  <c r="U50" i="1"/>
  <c r="U3" i="1" s="1"/>
  <c r="U4" i="1" s="1"/>
  <c r="U5" i="1" s="1"/>
  <c r="T50" i="1"/>
  <c r="L3" i="1"/>
  <c r="L4" i="1" s="1"/>
  <c r="L5" i="1" s="1"/>
  <c r="S3" i="1"/>
  <c r="R51" i="1"/>
  <c r="V51" i="1"/>
  <c r="R50" i="1"/>
  <c r="V50" i="1"/>
  <c r="R15" i="1"/>
  <c r="V15" i="1"/>
  <c r="K3" i="1"/>
  <c r="K4" i="1" s="1"/>
  <c r="K5" i="1" s="1"/>
  <c r="H3" i="1"/>
  <c r="H4" i="1" s="1"/>
  <c r="H5" i="1" s="1"/>
  <c r="I14" i="1"/>
  <c r="I3" i="1" s="1"/>
  <c r="I4" i="1" s="1"/>
  <c r="I5" i="1" s="1"/>
  <c r="P11" i="1"/>
  <c r="W11" i="1"/>
  <c r="P10" i="1"/>
  <c r="W10" i="1"/>
  <c r="Q3" i="1"/>
  <c r="R23" i="1" l="1"/>
  <c r="O23" i="1"/>
  <c r="R17" i="1"/>
  <c r="O17" i="1"/>
  <c r="R46" i="1"/>
  <c r="O46" i="1"/>
  <c r="R47" i="1"/>
  <c r="O47" i="1"/>
  <c r="R53" i="1"/>
  <c r="O53" i="1"/>
  <c r="R52" i="1"/>
  <c r="O52" i="1"/>
  <c r="R42" i="1"/>
  <c r="O42" i="1"/>
  <c r="R43" i="1"/>
  <c r="O43" i="1"/>
  <c r="R39" i="1"/>
  <c r="O39" i="1"/>
  <c r="R36" i="1"/>
  <c r="O36" i="1"/>
  <c r="R35" i="1"/>
  <c r="O35" i="1"/>
  <c r="R34" i="1"/>
  <c r="O34" i="1"/>
  <c r="R31" i="1"/>
  <c r="O31" i="1"/>
  <c r="R30" i="1"/>
  <c r="O30" i="1"/>
  <c r="R27" i="1"/>
  <c r="O27" i="1"/>
  <c r="R26" i="1"/>
  <c r="O26" i="1"/>
  <c r="R22" i="1"/>
  <c r="O22" i="1"/>
  <c r="R21" i="1"/>
  <c r="O21" i="1"/>
  <c r="R16" i="1"/>
  <c r="O16" i="1"/>
  <c r="R18" i="1"/>
  <c r="O18" i="1"/>
  <c r="Q4" i="1"/>
  <c r="Q5" i="1" s="1"/>
  <c r="C2" i="2"/>
  <c r="C3" i="2" s="1"/>
  <c r="C5" i="2" s="1"/>
  <c r="S4" i="1"/>
  <c r="S5" i="1" s="1"/>
  <c r="B2" i="2"/>
  <c r="B3" i="2" s="1"/>
  <c r="B5" i="2" s="1"/>
  <c r="P14" i="1"/>
  <c r="W15" i="1"/>
  <c r="P15" i="1"/>
  <c r="W50" i="1"/>
  <c r="P50" i="1"/>
  <c r="W51" i="1"/>
  <c r="P51" i="1"/>
  <c r="T3" i="1" l="1"/>
  <c r="M3" i="1"/>
  <c r="M4" i="1" s="1"/>
  <c r="M5" i="1" s="1"/>
  <c r="V23" i="1"/>
  <c r="W23" i="1" s="1"/>
  <c r="P23" i="1"/>
  <c r="V17" i="1"/>
  <c r="W17" i="1" s="1"/>
  <c r="P17" i="1"/>
  <c r="V47" i="1"/>
  <c r="W47" i="1" s="1"/>
  <c r="P47" i="1"/>
  <c r="V46" i="1"/>
  <c r="W46" i="1" s="1"/>
  <c r="P46" i="1"/>
  <c r="V53" i="1"/>
  <c r="W53" i="1" s="1"/>
  <c r="P53" i="1"/>
  <c r="V52" i="1"/>
  <c r="W52" i="1" s="1"/>
  <c r="P52" i="1"/>
  <c r="V42" i="1"/>
  <c r="W42" i="1" s="1"/>
  <c r="P42" i="1"/>
  <c r="V43" i="1"/>
  <c r="W43" i="1" s="1"/>
  <c r="P43" i="1"/>
  <c r="V39" i="1"/>
  <c r="W39" i="1" s="1"/>
  <c r="P39" i="1"/>
  <c r="V36" i="1"/>
  <c r="W36" i="1" s="1"/>
  <c r="P36" i="1"/>
  <c r="V35" i="1"/>
  <c r="W35" i="1" s="1"/>
  <c r="P35" i="1"/>
  <c r="V34" i="1"/>
  <c r="W34" i="1" s="1"/>
  <c r="P34" i="1"/>
  <c r="V31" i="1"/>
  <c r="W31" i="1" s="1"/>
  <c r="P31" i="1"/>
  <c r="V30" i="1"/>
  <c r="W30" i="1" s="1"/>
  <c r="P30" i="1"/>
  <c r="V27" i="1"/>
  <c r="W27" i="1" s="1"/>
  <c r="P27" i="1"/>
  <c r="V26" i="1"/>
  <c r="W26" i="1" s="1"/>
  <c r="P26" i="1"/>
  <c r="V22" i="1"/>
  <c r="W22" i="1" s="1"/>
  <c r="P22" i="1"/>
  <c r="V21" i="1"/>
  <c r="W21" i="1" s="1"/>
  <c r="P21" i="1"/>
  <c r="V18" i="1"/>
  <c r="W18" i="1" s="1"/>
  <c r="P18" i="1"/>
  <c r="V16" i="1"/>
  <c r="W16" i="1" s="1"/>
  <c r="O3" i="1"/>
  <c r="O4" i="1" s="1"/>
  <c r="O5" i="1" s="1"/>
  <c r="P16" i="1"/>
  <c r="R3" i="1"/>
  <c r="P3" i="1"/>
  <c r="P4" i="1" s="1"/>
  <c r="P5" i="1" s="1"/>
  <c r="W14" i="1"/>
  <c r="W3" i="1" s="1"/>
  <c r="W4" i="1" s="1"/>
  <c r="W5" i="1" s="1"/>
  <c r="V3" i="1"/>
  <c r="V4" i="1" s="1"/>
  <c r="V5" i="1" s="1"/>
  <c r="T4" i="1" l="1"/>
  <c r="T5" i="1" s="1"/>
  <c r="E2" i="2"/>
  <c r="E3" i="2" s="1"/>
  <c r="E5" i="2" s="1"/>
  <c r="R4" i="1"/>
  <c r="R5" i="1" s="1"/>
  <c r="D2" i="2"/>
  <c r="D3" i="2" s="1"/>
  <c r="D5" i="2" s="1"/>
</calcChain>
</file>

<file path=xl/sharedStrings.xml><?xml version="1.0" encoding="utf-8"?>
<sst xmlns="http://schemas.openxmlformats.org/spreadsheetml/2006/main" count="107" uniqueCount="73">
  <si>
    <t>Всего, часов</t>
  </si>
  <si>
    <r>
      <rPr>
        <b/>
        <sz val="10"/>
        <rFont val="Arial"/>
      </rPr>
      <t xml:space="preserve">Всего, рублей </t>
    </r>
    <r>
      <rPr>
        <b/>
        <sz val="10"/>
        <color rgb="FFFF0000"/>
        <rFont val="Arial"/>
      </rPr>
      <t>без НДС</t>
    </r>
  </si>
  <si>
    <t>Всего, рублей с НДС 20%</t>
  </si>
  <si>
    <t>Функциональность</t>
  </si>
  <si>
    <t>Разработка</t>
  </si>
  <si>
    <t>Тестирование</t>
  </si>
  <si>
    <t>Анализ</t>
  </si>
  <si>
    <t>Devops</t>
  </si>
  <si>
    <t>TM</t>
  </si>
  <si>
    <t>Управление</t>
  </si>
  <si>
    <t>Всего</t>
  </si>
  <si>
    <t>Ставка (рублей за человеко-час)</t>
  </si>
  <si>
    <t>Техническая спецификация</t>
  </si>
  <si>
    <t>Проектирование</t>
  </si>
  <si>
    <t>Асинхронный запуск алгоритмов</t>
  </si>
  <si>
    <t>Дополнительные статусы и логика работы с рейсами</t>
  </si>
  <si>
    <t>Асинхронный расчет цен</t>
  </si>
  <si>
    <t>Асинхронное построение плана заправок</t>
  </si>
  <si>
    <t>Оптимизация вызовов внешних сервисов при расчете цен</t>
  </si>
  <si>
    <t>Возможность запуска на выделенном узле кластера</t>
  </si>
  <si>
    <t>Оптимизация хранения маршрутов</t>
  </si>
  <si>
    <t>Перевод модели на нереляционное хранение маршрутов</t>
  </si>
  <si>
    <t>Адаптация логики</t>
  </si>
  <si>
    <t>Адаптация экранов</t>
  </si>
  <si>
    <t>Оптимизация работы экранов</t>
  </si>
  <si>
    <t>Ревью фетч планов на основных экранах</t>
  </si>
  <si>
    <t>Динамическая обработка селектов на основых экранах</t>
  </si>
  <si>
    <t>Интеграции</t>
  </si>
  <si>
    <t>Оптимизаиция выполнения задачи построения маршрутов через OSM (тред-пулы и т.д.)</t>
  </si>
  <si>
    <t>Оптимизаиция выполнения задачи загрузки заправок (асинхронность, треду-пулы, вынесение шедулеров на отдельную ноду)</t>
  </si>
  <si>
    <t>Хранение треков</t>
  </si>
  <si>
    <t>Вынесение хранилище треков в отдельную схему/бд</t>
  </si>
  <si>
    <t>Введение партиционирования в храналище треков</t>
  </si>
  <si>
    <t>Использование SQL (без слоя ORM) для сохранения/получения треков</t>
  </si>
  <si>
    <t>Отчеты*</t>
  </si>
  <si>
    <t>Асинхронные отчеты с последующей скачкой по готовности</t>
  </si>
  <si>
    <t>Новый алгоритм*</t>
  </si>
  <si>
    <t>Сведение задачи к стандартной известной задаче (например на графе)</t>
  </si>
  <si>
    <t>Реализация с использованием существующих известных методов и библиотек</t>
  </si>
  <si>
    <t>Мобильное приложение*</t>
  </si>
  <si>
    <t>Ревью и изменение процессов и сценариев работы в приложении</t>
  </si>
  <si>
    <t>Оптимизация вывовов API и получаемых данных</t>
  </si>
  <si>
    <t>Доставка</t>
  </si>
  <si>
    <t>Изменене скриптов сборки</t>
  </si>
  <si>
    <t>Нагрузочное тестирование</t>
  </si>
  <si>
    <t>Развертывание</t>
  </si>
  <si>
    <t>Опытная эксплуатация</t>
  </si>
  <si>
    <t>Не отправлять в таком виде!</t>
  </si>
  <si>
    <t>Первичная оценка</t>
  </si>
  <si>
    <t>Оценка с риском</t>
  </si>
  <si>
    <t>Оценка округленная</t>
  </si>
  <si>
    <t>Риск</t>
  </si>
  <si>
    <t>QA</t>
  </si>
  <si>
    <t>BA</t>
  </si>
  <si>
    <t>PM</t>
  </si>
  <si>
    <t>Dev</t>
  </si>
  <si>
    <t>Часов</t>
  </si>
  <si>
    <t>ЧеловекоМесяцев</t>
  </si>
  <si>
    <t>Команда</t>
  </si>
  <si>
    <t>КомандоМесяцев</t>
  </si>
  <si>
    <t>Месяц 1</t>
  </si>
  <si>
    <t>Месяц 2</t>
  </si>
  <si>
    <t>Месяц 3</t>
  </si>
  <si>
    <t>Месяц 4</t>
  </si>
  <si>
    <t>Руководитель проекта</t>
  </si>
  <si>
    <t>Бизнес-аналитик</t>
  </si>
  <si>
    <t xml:space="preserve">Разработчик 1 </t>
  </si>
  <si>
    <t>Dev1</t>
  </si>
  <si>
    <t>Разработчик 2</t>
  </si>
  <si>
    <t>Dev2</t>
  </si>
  <si>
    <t>Разработчик 3 (Mobile)</t>
  </si>
  <si>
    <t>Dev3</t>
  </si>
  <si>
    <t>Тестировщик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</si>
</sst>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8"/>
      <color rgb="FFFF0000"/>
      <name val="Arial"/>
    </font>
    <font>
      <b/>
      <sz val="14"/>
      <name val="Arial"/>
    </font>
    <font>
      <b/>
      <sz val="14"/>
      <name val="Calibri"/>
    </font>
    <font>
      <sz val="11"/>
      <name val="Calibri"/>
    </font>
    <font>
      <b/>
      <sz val="10"/>
      <name val="Arial"/>
    </font>
    <font>
      <sz val="11"/>
      <color rgb="FFFF0000"/>
      <name val="Calibri"/>
    </font>
    <font>
      <sz val="10"/>
      <name val="Arial"/>
    </font>
    <font>
      <sz val="10"/>
      <color rgb="FF000000"/>
      <name val="Arial"/>
    </font>
    <font>
      <b/>
      <i/>
      <sz val="11"/>
      <color rgb="FF000000"/>
      <name val="Calibri"/>
    </font>
    <font>
      <b/>
      <i/>
      <sz val="11"/>
      <name val="Calibri"/>
    </font>
    <font>
      <b/>
      <sz val="11"/>
      <color rgb="FF000000"/>
      <name val="Calibri"/>
    </font>
    <font>
      <sz val="10"/>
      <color rgb="FFFF0000"/>
      <name val="Arial"/>
    </font>
    <font>
      <b/>
      <sz val="11"/>
      <name val="Calibri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DEBF7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0" fillId="0" borderId="2" xfId="0" applyBorder="1"/>
    <xf numFmtId="4" fontId="6" fillId="2" borderId="2" xfId="0" applyNumberFormat="1" applyFont="1" applyFill="1" applyBorder="1"/>
    <xf numFmtId="4" fontId="6" fillId="3" borderId="2" xfId="0" applyNumberFormat="1" applyFont="1" applyFill="1" applyBorder="1"/>
    <xf numFmtId="4" fontId="6" fillId="4" borderId="3" xfId="0" applyNumberFormat="1" applyFont="1" applyFill="1" applyBorder="1"/>
    <xf numFmtId="0" fontId="7" fillId="0" borderId="0" xfId="0" applyFont="1"/>
    <xf numFmtId="0" fontId="8" fillId="0" borderId="0" xfId="0" applyFont="1"/>
    <xf numFmtId="0" fontId="5" fillId="0" borderId="4" xfId="0" applyFont="1" applyBorder="1"/>
    <xf numFmtId="4" fontId="6" fillId="0" borderId="5" xfId="0" applyNumberFormat="1" applyFont="1" applyBorder="1"/>
    <xf numFmtId="4" fontId="6" fillId="2" borderId="5" xfId="0" applyNumberFormat="1" applyFont="1" applyFill="1" applyBorder="1"/>
    <xf numFmtId="4" fontId="6" fillId="3" borderId="5" xfId="0" applyNumberFormat="1" applyFont="1" applyFill="1" applyBorder="1"/>
    <xf numFmtId="4" fontId="6" fillId="4" borderId="6" xfId="0" applyNumberFormat="1" applyFont="1" applyFill="1" applyBorder="1"/>
    <xf numFmtId="0" fontId="5" fillId="0" borderId="7" xfId="0" applyFont="1" applyBorder="1"/>
    <xf numFmtId="4" fontId="6" fillId="0" borderId="8" xfId="0" applyNumberFormat="1" applyFont="1" applyBorder="1"/>
    <xf numFmtId="4" fontId="6" fillId="2" borderId="8" xfId="0" applyNumberFormat="1" applyFont="1" applyFill="1" applyBorder="1"/>
    <xf numFmtId="4" fontId="6" fillId="3" borderId="8" xfId="0" applyNumberFormat="1" applyFont="1" applyFill="1" applyBorder="1"/>
    <xf numFmtId="4" fontId="6" fillId="4" borderId="9" xfId="0" applyNumberFormat="1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/>
    <xf numFmtId="0" fontId="0" fillId="2" borderId="15" xfId="0" applyFill="1" applyBorder="1"/>
    <xf numFmtId="0" fontId="0" fillId="0" borderId="5" xfId="0" applyBorder="1"/>
    <xf numFmtId="0" fontId="0" fillId="0" borderId="16" xfId="0" applyBorder="1"/>
    <xf numFmtId="0" fontId="0" fillId="4" borderId="6" xfId="0" applyFill="1" applyBorder="1"/>
    <xf numFmtId="0" fontId="4" fillId="0" borderId="0" xfId="0" applyFont="1"/>
    <xf numFmtId="0" fontId="9" fillId="0" borderId="10" xfId="0" applyFont="1" applyBorder="1" applyAlignment="1">
      <alignment horizontal="left" vertical="center"/>
    </xf>
    <xf numFmtId="0" fontId="0" fillId="3" borderId="15" xfId="0" applyFill="1" applyBorder="1"/>
    <xf numFmtId="0" fontId="0" fillId="0" borderId="10" xfId="0" applyBorder="1" applyAlignment="1">
      <alignment horizontal="left" vertical="center"/>
    </xf>
    <xf numFmtId="0" fontId="4" fillId="0" borderId="0" xfId="0" applyFont="1" applyAlignment="1">
      <alignment horizontal="right"/>
    </xf>
    <xf numFmtId="0" fontId="10" fillId="0" borderId="0" xfId="0" applyFont="1"/>
    <xf numFmtId="0" fontId="11" fillId="0" borderId="10" xfId="0" applyFont="1" applyBorder="1" applyAlignment="1">
      <alignment horizontal="left" vertical="center"/>
    </xf>
    <xf numFmtId="0" fontId="0" fillId="0" borderId="14" xfId="0" applyBorder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2" borderId="17" xfId="0" applyFill="1" applyBorder="1"/>
    <xf numFmtId="0" fontId="0" fillId="0" borderId="18" xfId="0" applyBorder="1"/>
    <xf numFmtId="0" fontId="0" fillId="3" borderId="17" xfId="0" applyFill="1" applyBorder="1"/>
    <xf numFmtId="0" fontId="0" fillId="4" borderId="9" xfId="0" applyFill="1" applyBorder="1"/>
    <xf numFmtId="0" fontId="5" fillId="0" borderId="0" xfId="0" applyFont="1"/>
    <xf numFmtId="4" fontId="6" fillId="0" borderId="0" xfId="0" applyNumberFormat="1" applyFont="1"/>
    <xf numFmtId="0" fontId="12" fillId="0" borderId="0" xfId="0" applyFont="1"/>
    <xf numFmtId="0" fontId="0" fillId="0" borderId="0" xfId="0" applyAlignment="1">
      <alignment horizontal="left" vertical="center"/>
    </xf>
    <xf numFmtId="0" fontId="4" fillId="0" borderId="5" xfId="0" applyFont="1" applyBorder="1"/>
    <xf numFmtId="0" fontId="4" fillId="5" borderId="5" xfId="0" applyFont="1" applyFill="1" applyBorder="1"/>
    <xf numFmtId="0" fontId="13" fillId="0" borderId="5" xfId="0" applyFont="1" applyBorder="1"/>
    <xf numFmtId="0" fontId="1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4" fillId="6" borderId="5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4" fillId="0" borderId="1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5"/>
  <sheetViews>
    <sheetView tabSelected="1" topLeftCell="A2" workbookViewId="0">
      <selection activeCell="AC17" sqref="AC17"/>
    </sheetView>
  </sheetViews>
  <sheetFormatPr baseColWidth="10" defaultColWidth="17.33203125" defaultRowHeight="15" customHeight="1" x14ac:dyDescent="0.2"/>
  <cols>
    <col min="1" max="1" width="78.6640625" customWidth="1"/>
    <col min="2" max="2" width="2.1640625" customWidth="1"/>
    <col min="3" max="3" width="18.33203125" customWidth="1"/>
    <col min="4" max="4" width="20.5" customWidth="1"/>
    <col min="5" max="8" width="17.5" customWidth="1"/>
    <col min="9" max="9" width="14.1640625" customWidth="1"/>
    <col min="10" max="10" width="18" customWidth="1"/>
    <col min="11" max="11" width="20.5" customWidth="1"/>
    <col min="12" max="15" width="17.5" customWidth="1"/>
    <col min="16" max="16" width="13.83203125" customWidth="1"/>
    <col min="17" max="17" width="16.5" customWidth="1"/>
    <col min="18" max="18" width="19.83203125" customWidth="1"/>
    <col min="19" max="21" width="11" customWidth="1"/>
    <col min="22" max="22" width="17.1640625" customWidth="1"/>
    <col min="23" max="23" width="12.1640625" customWidth="1"/>
    <col min="24" max="24" width="10.83203125" customWidth="1"/>
    <col min="25" max="29" width="11.5" customWidth="1"/>
    <col min="30" max="30" width="45" customWidth="1"/>
    <col min="31" max="31" width="8.6640625" customWidth="1"/>
    <col min="32" max="32" width="20.1640625" customWidth="1"/>
    <col min="33" max="33" width="8.6640625" customWidth="1"/>
    <col min="34" max="34" width="6.83203125" customWidth="1"/>
    <col min="35" max="35" width="8.5" customWidth="1"/>
    <col min="36" max="51" width="8.6640625" customWidth="1"/>
  </cols>
  <sheetData>
    <row r="1" spans="1:34" ht="30" customHeight="1" x14ac:dyDescent="0.25">
      <c r="A1" s="60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2"/>
      <c r="AG1" s="31"/>
      <c r="AH1" s="31"/>
    </row>
    <row r="2" spans="1:34" ht="18" customHeight="1" x14ac:dyDescent="0.25">
      <c r="A2" s="1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1"/>
      <c r="Y2" s="1"/>
      <c r="Z2" s="1"/>
      <c r="AA2" s="1"/>
      <c r="AB2" s="1"/>
      <c r="AC2" s="1"/>
      <c r="AD2" s="1"/>
      <c r="AF2" s="2"/>
      <c r="AG2" s="31"/>
      <c r="AH2" s="31"/>
    </row>
    <row r="3" spans="1:34" x14ac:dyDescent="0.2">
      <c r="A3" s="3" t="s">
        <v>0</v>
      </c>
      <c r="B3" s="4"/>
      <c r="C3" s="4">
        <f t="shared" ref="C3:W3" si="0">SUM(C9:C925)</f>
        <v>816</v>
      </c>
      <c r="D3" s="4">
        <f t="shared" si="0"/>
        <v>233</v>
      </c>
      <c r="E3" s="4">
        <f t="shared" si="0"/>
        <v>156.5</v>
      </c>
      <c r="F3" s="4">
        <f t="shared" ref="F3:G3" si="1">SUM(F9:F925)</f>
        <v>47</v>
      </c>
      <c r="G3" s="4">
        <f t="shared" si="1"/>
        <v>76.5</v>
      </c>
      <c r="H3" s="4">
        <f t="shared" si="0"/>
        <v>202</v>
      </c>
      <c r="I3" s="5">
        <f t="shared" si="0"/>
        <v>1531</v>
      </c>
      <c r="J3" s="4">
        <f t="shared" si="0"/>
        <v>1061</v>
      </c>
      <c r="K3" s="4">
        <f t="shared" si="0"/>
        <v>304</v>
      </c>
      <c r="L3" s="4">
        <f t="shared" si="0"/>
        <v>203.5</v>
      </c>
      <c r="M3" s="4">
        <f t="shared" ref="M3:N3" si="2">SUM(M9:M925)</f>
        <v>62.5</v>
      </c>
      <c r="N3" s="4">
        <f t="shared" si="2"/>
        <v>99.5</v>
      </c>
      <c r="O3" s="4">
        <f t="shared" si="0"/>
        <v>260</v>
      </c>
      <c r="P3" s="6">
        <f t="shared" si="0"/>
        <v>1990.5</v>
      </c>
      <c r="Q3" s="4">
        <f t="shared" si="0"/>
        <v>1140</v>
      </c>
      <c r="R3" s="4">
        <f t="shared" si="0"/>
        <v>375</v>
      </c>
      <c r="S3" s="4">
        <f t="shared" si="0"/>
        <v>217</v>
      </c>
      <c r="T3" s="4">
        <f t="shared" ref="T3:U3" si="3">SUM(T9:T925)</f>
        <v>75</v>
      </c>
      <c r="U3" s="4">
        <f t="shared" si="3"/>
        <v>112</v>
      </c>
      <c r="V3" s="4">
        <f t="shared" si="0"/>
        <v>307</v>
      </c>
      <c r="W3" s="7">
        <f t="shared" si="0"/>
        <v>2226</v>
      </c>
      <c r="X3" s="8"/>
      <c r="Y3" s="9"/>
      <c r="Z3" s="9"/>
      <c r="AA3" s="9"/>
      <c r="AB3" s="9"/>
      <c r="AC3" s="9"/>
      <c r="AD3" s="9"/>
    </row>
    <row r="4" spans="1:34" x14ac:dyDescent="0.2">
      <c r="A4" s="10" t="s">
        <v>1</v>
      </c>
      <c r="B4" s="11"/>
      <c r="C4" s="11">
        <f t="shared" ref="C4:W4" si="4">C3*$AD$8</f>
        <v>816000</v>
      </c>
      <c r="D4" s="11">
        <f t="shared" si="4"/>
        <v>233000</v>
      </c>
      <c r="E4" s="11">
        <f t="shared" si="4"/>
        <v>156500</v>
      </c>
      <c r="F4" s="11">
        <f t="shared" ref="F4:G4" si="5">F3*$AD$8</f>
        <v>47000</v>
      </c>
      <c r="G4" s="11">
        <f t="shared" si="5"/>
        <v>76500</v>
      </c>
      <c r="H4" s="11">
        <f t="shared" si="4"/>
        <v>202000</v>
      </c>
      <c r="I4" s="12">
        <f t="shared" si="4"/>
        <v>1531000</v>
      </c>
      <c r="J4" s="11">
        <f t="shared" si="4"/>
        <v>1061000</v>
      </c>
      <c r="K4" s="11">
        <f t="shared" si="4"/>
        <v>304000</v>
      </c>
      <c r="L4" s="11">
        <f t="shared" si="4"/>
        <v>203500</v>
      </c>
      <c r="M4" s="11">
        <f t="shared" ref="M4:N4" si="6">M3*$AD$8</f>
        <v>62500</v>
      </c>
      <c r="N4" s="11">
        <f t="shared" si="6"/>
        <v>99500</v>
      </c>
      <c r="O4" s="11">
        <f t="shared" si="4"/>
        <v>260000</v>
      </c>
      <c r="P4" s="13">
        <f t="shared" si="4"/>
        <v>1990500</v>
      </c>
      <c r="Q4" s="11">
        <f t="shared" si="4"/>
        <v>1140000</v>
      </c>
      <c r="R4" s="11">
        <f t="shared" si="4"/>
        <v>375000</v>
      </c>
      <c r="S4" s="11">
        <f t="shared" si="4"/>
        <v>217000</v>
      </c>
      <c r="T4" s="11">
        <f t="shared" ref="T4:U4" si="7">T3*$AD$8</f>
        <v>75000</v>
      </c>
      <c r="U4" s="11">
        <f t="shared" si="7"/>
        <v>112000</v>
      </c>
      <c r="V4" s="11">
        <f t="shared" si="4"/>
        <v>307000</v>
      </c>
      <c r="W4" s="14">
        <f t="shared" si="4"/>
        <v>2226000</v>
      </c>
      <c r="X4" s="8"/>
      <c r="Y4" s="8"/>
      <c r="Z4" s="8"/>
      <c r="AA4" s="8"/>
      <c r="AB4" s="8"/>
      <c r="AC4" s="8"/>
      <c r="AD4" s="8"/>
    </row>
    <row r="5" spans="1:34" x14ac:dyDescent="0.2">
      <c r="A5" s="15" t="s">
        <v>2</v>
      </c>
      <c r="B5" s="16"/>
      <c r="C5" s="16">
        <f t="shared" ref="C5:W5" si="8">C4*1.2</f>
        <v>979200</v>
      </c>
      <c r="D5" s="16">
        <f t="shared" si="8"/>
        <v>279600</v>
      </c>
      <c r="E5" s="16">
        <f t="shared" si="8"/>
        <v>187800</v>
      </c>
      <c r="F5" s="16">
        <f t="shared" ref="F5:G5" si="9">F4*1.2</f>
        <v>56400</v>
      </c>
      <c r="G5" s="16">
        <f t="shared" si="9"/>
        <v>91800</v>
      </c>
      <c r="H5" s="16">
        <f t="shared" si="8"/>
        <v>242400</v>
      </c>
      <c r="I5" s="17">
        <f t="shared" si="8"/>
        <v>1837200</v>
      </c>
      <c r="J5" s="16">
        <f t="shared" si="8"/>
        <v>1273200</v>
      </c>
      <c r="K5" s="16">
        <f t="shared" si="8"/>
        <v>364800</v>
      </c>
      <c r="L5" s="16">
        <f t="shared" si="8"/>
        <v>244200</v>
      </c>
      <c r="M5" s="16">
        <f t="shared" ref="M5:N5" si="10">M4*1.2</f>
        <v>75000</v>
      </c>
      <c r="N5" s="16">
        <f t="shared" si="10"/>
        <v>119400</v>
      </c>
      <c r="O5" s="16">
        <f t="shared" si="8"/>
        <v>312000</v>
      </c>
      <c r="P5" s="18">
        <f t="shared" si="8"/>
        <v>2388600</v>
      </c>
      <c r="Q5" s="16">
        <f t="shared" si="8"/>
        <v>1368000</v>
      </c>
      <c r="R5" s="16">
        <f t="shared" si="8"/>
        <v>450000</v>
      </c>
      <c r="S5" s="16">
        <f t="shared" si="8"/>
        <v>260400</v>
      </c>
      <c r="T5" s="16">
        <f t="shared" ref="T5:U5" si="11">T4*1.2</f>
        <v>90000</v>
      </c>
      <c r="U5" s="16">
        <f t="shared" si="11"/>
        <v>134400</v>
      </c>
      <c r="V5" s="16">
        <f t="shared" si="8"/>
        <v>368400</v>
      </c>
      <c r="W5" s="19">
        <f t="shared" si="8"/>
        <v>2671200</v>
      </c>
    </row>
    <row r="6" spans="1:34" ht="18" customHeight="1" x14ac:dyDescent="0.25">
      <c r="A6" s="1"/>
      <c r="B6" s="56"/>
      <c r="C6" s="58" t="s">
        <v>48</v>
      </c>
      <c r="D6" s="59"/>
      <c r="E6" s="59"/>
      <c r="F6" s="59"/>
      <c r="G6" s="59"/>
      <c r="H6" s="59"/>
      <c r="I6" s="59"/>
      <c r="J6" s="58" t="s">
        <v>49</v>
      </c>
      <c r="K6" s="59"/>
      <c r="L6" s="59"/>
      <c r="M6" s="59"/>
      <c r="N6" s="59"/>
      <c r="O6" s="59"/>
      <c r="P6" s="59"/>
      <c r="Q6" s="58" t="s">
        <v>50</v>
      </c>
      <c r="R6" s="59"/>
      <c r="S6" s="59"/>
      <c r="T6" s="59"/>
      <c r="U6" s="59"/>
      <c r="V6" s="59"/>
      <c r="W6" s="59"/>
      <c r="X6" s="1"/>
      <c r="Y6" s="1"/>
      <c r="Z6" s="1"/>
      <c r="AA6" s="1"/>
      <c r="AB6" s="1"/>
      <c r="AC6" s="1"/>
      <c r="AD6" s="1"/>
      <c r="AF6" s="2"/>
      <c r="AG6" s="31"/>
      <c r="AH6" s="31"/>
    </row>
    <row r="7" spans="1:34" ht="18" customHeight="1" x14ac:dyDescent="0.25">
      <c r="A7" s="20" t="s">
        <v>3</v>
      </c>
      <c r="B7" s="21"/>
      <c r="C7" s="22" t="s">
        <v>4</v>
      </c>
      <c r="D7" s="23" t="s">
        <v>5</v>
      </c>
      <c r="E7" s="23" t="s">
        <v>6</v>
      </c>
      <c r="F7" s="23" t="s">
        <v>7</v>
      </c>
      <c r="G7" s="23" t="s">
        <v>8</v>
      </c>
      <c r="H7" s="23" t="s">
        <v>9</v>
      </c>
      <c r="I7" s="24" t="s">
        <v>10</v>
      </c>
      <c r="J7" s="25" t="s">
        <v>4</v>
      </c>
      <c r="K7" s="23" t="s">
        <v>5</v>
      </c>
      <c r="L7" s="23" t="s">
        <v>6</v>
      </c>
      <c r="M7" s="23" t="s">
        <v>7</v>
      </c>
      <c r="N7" s="23" t="s">
        <v>8</v>
      </c>
      <c r="O7" s="23" t="s">
        <v>9</v>
      </c>
      <c r="P7" s="24" t="s">
        <v>10</v>
      </c>
      <c r="Q7" s="25" t="s">
        <v>4</v>
      </c>
      <c r="R7" s="23" t="s">
        <v>5</v>
      </c>
      <c r="S7" s="23" t="s">
        <v>6</v>
      </c>
      <c r="T7" s="23" t="s">
        <v>7</v>
      </c>
      <c r="U7" s="23" t="s">
        <v>8</v>
      </c>
      <c r="V7" s="23" t="s">
        <v>9</v>
      </c>
      <c r="W7" s="26" t="s">
        <v>10</v>
      </c>
      <c r="X7" s="1" t="s">
        <v>51</v>
      </c>
      <c r="Y7" s="1" t="s">
        <v>52</v>
      </c>
      <c r="Z7" s="1" t="s">
        <v>53</v>
      </c>
      <c r="AA7" s="1" t="s">
        <v>7</v>
      </c>
      <c r="AB7" s="1" t="s">
        <v>8</v>
      </c>
      <c r="AC7" s="1" t="s">
        <v>54</v>
      </c>
      <c r="AD7" s="1" t="s">
        <v>11</v>
      </c>
      <c r="AF7" s="2"/>
      <c r="AG7" s="31"/>
      <c r="AH7" s="31"/>
    </row>
    <row r="8" spans="1:34" x14ac:dyDescent="0.2">
      <c r="A8" s="34"/>
      <c r="B8" s="38"/>
      <c r="C8" s="39"/>
      <c r="D8" s="28"/>
      <c r="E8" s="28"/>
      <c r="F8" s="28"/>
      <c r="G8" s="28"/>
      <c r="H8" s="28"/>
      <c r="I8" s="27"/>
      <c r="J8" s="29"/>
      <c r="K8" s="28"/>
      <c r="L8" s="28"/>
      <c r="M8" s="28"/>
      <c r="N8" s="28"/>
      <c r="O8" s="28"/>
      <c r="P8" s="33"/>
      <c r="Q8" s="29"/>
      <c r="R8" s="28"/>
      <c r="S8" s="28"/>
      <c r="T8" s="28"/>
      <c r="U8" s="28"/>
      <c r="V8" s="28"/>
      <c r="W8" s="30"/>
      <c r="X8">
        <v>0.3</v>
      </c>
      <c r="Y8" s="31">
        <v>0.3</v>
      </c>
      <c r="Z8" s="31">
        <v>0.1</v>
      </c>
      <c r="AA8" s="31">
        <v>0.05</v>
      </c>
      <c r="AB8" s="31">
        <v>0.1</v>
      </c>
      <c r="AC8" s="31">
        <v>0.15</v>
      </c>
      <c r="AD8" s="31">
        <v>1000</v>
      </c>
      <c r="AF8" s="31"/>
      <c r="AG8" s="35"/>
      <c r="AH8" s="31"/>
    </row>
    <row r="9" spans="1:34" x14ac:dyDescent="0.2">
      <c r="A9" s="32" t="s">
        <v>6</v>
      </c>
      <c r="B9" s="38"/>
      <c r="C9" s="39"/>
      <c r="D9" s="28"/>
      <c r="E9" s="28"/>
      <c r="F9" s="28"/>
      <c r="G9" s="28"/>
      <c r="H9" s="28"/>
      <c r="I9" s="27"/>
      <c r="J9" s="29"/>
      <c r="K9" s="28"/>
      <c r="L9" s="28"/>
      <c r="M9" s="28"/>
      <c r="N9" s="28"/>
      <c r="O9" s="28"/>
      <c r="P9" s="33"/>
      <c r="Q9" s="29"/>
      <c r="R9" s="28"/>
      <c r="S9" s="28"/>
      <c r="T9" s="28"/>
      <c r="U9" s="28"/>
      <c r="V9" s="28"/>
      <c r="W9" s="30"/>
      <c r="AF9" s="31"/>
      <c r="AG9" s="35"/>
      <c r="AH9" s="31"/>
    </row>
    <row r="10" spans="1:34" x14ac:dyDescent="0.2">
      <c r="A10" s="34" t="s">
        <v>12</v>
      </c>
      <c r="B10" s="38">
        <v>10</v>
      </c>
      <c r="C10" s="39">
        <v>0</v>
      </c>
      <c r="D10" s="28">
        <v>0</v>
      </c>
      <c r="E10" s="28">
        <f>B10*8</f>
        <v>80</v>
      </c>
      <c r="F10" s="28">
        <f>ROUND(C10*$AA$8*2,0)/2</f>
        <v>0</v>
      </c>
      <c r="G10" s="28">
        <f>ROUND(C10*$AB$8*2,0)/2</f>
        <v>0</v>
      </c>
      <c r="H10" s="28">
        <f t="shared" ref="H10:H11" si="12">ROUND((C10+D10+E10+F10+G10)*$AC$8*2,0)/2</f>
        <v>12</v>
      </c>
      <c r="I10" s="27">
        <f t="shared" ref="I10:I11" si="13">SUM(C10:H10)</f>
        <v>92</v>
      </c>
      <c r="J10" s="29">
        <f t="shared" ref="J10" si="14">ROUND(C10*(1+$X$8),0)</f>
        <v>0</v>
      </c>
      <c r="K10" s="28">
        <v>0</v>
      </c>
      <c r="L10" s="28">
        <f>ROUND(E10*(1+$X$8)*2,0)/2</f>
        <v>104</v>
      </c>
      <c r="M10" s="28"/>
      <c r="N10" s="28"/>
      <c r="O10" s="28">
        <f t="shared" ref="O10:O11" si="15">ROUND((J10+K10+L10+M10+N10)*$AC$8*2,0)/2</f>
        <v>15.5</v>
      </c>
      <c r="P10" s="33">
        <f t="shared" ref="P10:P11" si="16">SUM(J10:O10)</f>
        <v>119.5</v>
      </c>
      <c r="Q10" s="29">
        <f>CEILING(J10,5)</f>
        <v>0</v>
      </c>
      <c r="R10" s="28">
        <f>CEILING(K10,5)</f>
        <v>0</v>
      </c>
      <c r="S10" s="28">
        <f t="shared" ref="S10:S11" si="17">IF(L10&gt;5,CEILING(L10,5),CEILING(L10,1))</f>
        <v>105</v>
      </c>
      <c r="T10" s="28"/>
      <c r="U10" s="28"/>
      <c r="V10" s="28">
        <f t="shared" ref="V10:V11" si="18">IF(O10&gt;5,CEILING(O10,5),CEILING(O10,1))</f>
        <v>20</v>
      </c>
      <c r="W10" s="30">
        <f t="shared" ref="W10:W11" si="19">SUM(Q10:V10)</f>
        <v>125</v>
      </c>
    </row>
    <row r="11" spans="1:34" ht="19" x14ac:dyDescent="0.25">
      <c r="A11" s="34" t="s">
        <v>13</v>
      </c>
      <c r="B11" s="38">
        <v>5</v>
      </c>
      <c r="C11" s="39">
        <f>B11*8</f>
        <v>40</v>
      </c>
      <c r="D11" s="28">
        <v>0</v>
      </c>
      <c r="E11" s="28">
        <v>0</v>
      </c>
      <c r="F11" s="28"/>
      <c r="G11" s="28"/>
      <c r="H11" s="28">
        <f t="shared" si="12"/>
        <v>6</v>
      </c>
      <c r="I11" s="27">
        <f t="shared" si="13"/>
        <v>46</v>
      </c>
      <c r="J11" s="29">
        <f>ROUND(C11*(1+$X$8)*2,0)/2</f>
        <v>52</v>
      </c>
      <c r="K11" s="28">
        <v>0</v>
      </c>
      <c r="L11" s="28">
        <f>ROUND(E11*(1+$X$8)*2,0)/2</f>
        <v>0</v>
      </c>
      <c r="M11" s="28"/>
      <c r="N11" s="28"/>
      <c r="O11" s="28">
        <f t="shared" si="15"/>
        <v>8</v>
      </c>
      <c r="P11" s="33">
        <f t="shared" si="16"/>
        <v>60</v>
      </c>
      <c r="Q11" s="29">
        <f>IF(J11&gt;5,CEILING(J11,5),CEILING(J11,1))</f>
        <v>55</v>
      </c>
      <c r="R11" s="28">
        <f>MROUND(K11,5)</f>
        <v>0</v>
      </c>
      <c r="S11" s="28">
        <f t="shared" si="17"/>
        <v>0</v>
      </c>
      <c r="T11" s="28"/>
      <c r="U11" s="28"/>
      <c r="V11" s="28">
        <f t="shared" si="18"/>
        <v>10</v>
      </c>
      <c r="W11" s="30">
        <f t="shared" si="19"/>
        <v>65</v>
      </c>
      <c r="AF11" s="2"/>
      <c r="AG11" s="31"/>
    </row>
    <row r="12" spans="1:34" x14ac:dyDescent="0.2">
      <c r="A12" s="34"/>
      <c r="B12" s="38"/>
      <c r="C12" s="39"/>
      <c r="D12" s="28"/>
      <c r="E12" s="28"/>
      <c r="F12" s="28"/>
      <c r="G12" s="28"/>
      <c r="H12" s="28"/>
      <c r="I12" s="27"/>
      <c r="J12" s="29"/>
      <c r="K12" s="28"/>
      <c r="L12" s="28"/>
      <c r="M12" s="28"/>
      <c r="N12" s="28"/>
      <c r="O12" s="28"/>
      <c r="P12" s="33"/>
      <c r="Q12" s="29"/>
      <c r="R12" s="28"/>
      <c r="S12" s="28"/>
      <c r="T12" s="28"/>
      <c r="U12" s="28"/>
      <c r="V12" s="28"/>
      <c r="W12" s="30"/>
      <c r="AF12" s="31"/>
      <c r="AG12" s="31"/>
    </row>
    <row r="13" spans="1:34" x14ac:dyDescent="0.2">
      <c r="A13" s="32" t="s">
        <v>14</v>
      </c>
      <c r="B13" s="38"/>
      <c r="C13" s="39"/>
      <c r="D13" s="28"/>
      <c r="E13" s="28"/>
      <c r="F13" s="28"/>
      <c r="G13" s="28"/>
      <c r="H13" s="28"/>
      <c r="I13" s="27"/>
      <c r="J13" s="29"/>
      <c r="K13" s="28"/>
      <c r="L13" s="28"/>
      <c r="M13" s="28"/>
      <c r="N13" s="28"/>
      <c r="O13" s="28"/>
      <c r="P13" s="33"/>
      <c r="Q13" s="29"/>
      <c r="R13" s="28"/>
      <c r="S13" s="28"/>
      <c r="T13" s="28"/>
      <c r="U13" s="28"/>
      <c r="V13" s="28"/>
      <c r="W13" s="30"/>
      <c r="AF13" s="31"/>
      <c r="AG13" s="31"/>
    </row>
    <row r="14" spans="1:34" x14ac:dyDescent="0.2">
      <c r="A14" s="34" t="s">
        <v>15</v>
      </c>
      <c r="B14" s="38">
        <v>2</v>
      </c>
      <c r="C14" s="39">
        <f>B14*8</f>
        <v>16</v>
      </c>
      <c r="D14" s="28">
        <f>ROUND(C14*$Y$8*2,0)/2</f>
        <v>5</v>
      </c>
      <c r="E14" s="28">
        <f>ROUND(C14*$Z$8*2,0)/2</f>
        <v>1.5</v>
      </c>
      <c r="F14" s="28">
        <f>ROUND(C14*$AA$8*2,0)/2</f>
        <v>1</v>
      </c>
      <c r="G14" s="28">
        <f>ROUND(C14*$AB$8*2,0)/2</f>
        <v>1.5</v>
      </c>
      <c r="H14" s="28">
        <f>ROUND((C14+D14+E14+F14+G14)*$AC$8*2,0)/2</f>
        <v>4</v>
      </c>
      <c r="I14" s="27">
        <f t="shared" ref="I14:I15" si="20">SUM(C14:H14)</f>
        <v>29</v>
      </c>
      <c r="J14" s="29">
        <f>ROUND(C14*(1+$X$8)*2,0)/2</f>
        <v>21</v>
      </c>
      <c r="K14" s="28">
        <f>ROUND(J14*$Y$8*2,0)/2</f>
        <v>6.5</v>
      </c>
      <c r="L14" s="28">
        <f t="shared" ref="L14:M18" si="21">ROUND(E14*(1+$X$8)*2,0)/2</f>
        <v>2</v>
      </c>
      <c r="M14" s="28">
        <f t="shared" si="21"/>
        <v>1.5</v>
      </c>
      <c r="N14" s="28">
        <f t="shared" ref="N14" si="22">ROUND(G14*(1+$X$8)*2,0)/2</f>
        <v>2</v>
      </c>
      <c r="O14" s="28">
        <f>ROUND((J14+K14+L14+M14+N14)*$AC$8*2,0)/2</f>
        <v>5</v>
      </c>
      <c r="P14" s="33">
        <f t="shared" ref="P14:P15" si="23">SUM(J14:O14)</f>
        <v>38</v>
      </c>
      <c r="Q14" s="29">
        <f t="shared" ref="Q14:R18" si="24">IF(J14&gt;5,CEILING(J14,5),CEILING(J14,1))</f>
        <v>25</v>
      </c>
      <c r="R14" s="28">
        <f t="shared" si="24"/>
        <v>10</v>
      </c>
      <c r="S14" s="28">
        <f t="shared" ref="S14:U15" si="25">IF(L14&gt;5,CEILING(L14,5),CEILING(L14,1))</f>
        <v>2</v>
      </c>
      <c r="T14" s="28">
        <f t="shared" si="25"/>
        <v>2</v>
      </c>
      <c r="U14" s="28">
        <f t="shared" si="25"/>
        <v>2</v>
      </c>
      <c r="V14" s="28">
        <f t="shared" ref="V14:V15" si="26">IF(O14&gt;5,CEILING(O14,5),CEILING(O14,1))</f>
        <v>5</v>
      </c>
      <c r="W14" s="30">
        <f t="shared" ref="W14:W15" si="27">SUM(Q14:V14)</f>
        <v>46</v>
      </c>
      <c r="AF14" s="36"/>
      <c r="AG14" s="36"/>
    </row>
    <row r="15" spans="1:34" x14ac:dyDescent="0.2">
      <c r="A15" s="34" t="s">
        <v>16</v>
      </c>
      <c r="B15" s="38">
        <v>3</v>
      </c>
      <c r="C15" s="39">
        <f>B15*8</f>
        <v>24</v>
      </c>
      <c r="D15" s="28">
        <f>ROUND(C15*$Y$8*2,0)/2</f>
        <v>7</v>
      </c>
      <c r="E15" s="28">
        <f>ROUND(C15*$Z$8*2,0)/2</f>
        <v>2.5</v>
      </c>
      <c r="F15" s="28">
        <f>ROUND(C15*$AA$8*2,0)/2</f>
        <v>1</v>
      </c>
      <c r="G15" s="28">
        <f>ROUND(C15*$AB$8*2,0)/2</f>
        <v>2.5</v>
      </c>
      <c r="H15" s="28">
        <f>ROUND((C15+D15+E15+F15+G15)*$AC$8*2,0)/2</f>
        <v>5.5</v>
      </c>
      <c r="I15" s="27">
        <f t="shared" si="20"/>
        <v>42.5</v>
      </c>
      <c r="J15" s="29">
        <f>ROUND(C15*(1+$X$8)*2,0)/2</f>
        <v>31</v>
      </c>
      <c r="K15" s="28">
        <f>ROUND(J15*$Y$8*2,0)/2</f>
        <v>9.5</v>
      </c>
      <c r="L15" s="28">
        <f t="shared" si="21"/>
        <v>3.5</v>
      </c>
      <c r="M15" s="28">
        <f t="shared" si="21"/>
        <v>1.5</v>
      </c>
      <c r="N15" s="28">
        <f t="shared" ref="N15:N16" si="28">ROUND(G15*(1+$X$8)*2,0)/2</f>
        <v>3.5</v>
      </c>
      <c r="O15" s="28">
        <f>ROUND((J15+K15+L15+M15+N15)*$AC$8*2,0)/2</f>
        <v>7.5</v>
      </c>
      <c r="P15" s="33">
        <f t="shared" si="23"/>
        <v>56.5</v>
      </c>
      <c r="Q15" s="29">
        <f t="shared" si="24"/>
        <v>35</v>
      </c>
      <c r="R15" s="28">
        <f t="shared" si="24"/>
        <v>10</v>
      </c>
      <c r="S15" s="28">
        <f t="shared" si="25"/>
        <v>4</v>
      </c>
      <c r="T15" s="28">
        <f t="shared" ref="T15:T16" si="29">IF(M15&gt;5,CEILING(M15,5),CEILING(M15,1))</f>
        <v>2</v>
      </c>
      <c r="U15" s="28">
        <f t="shared" ref="U15:U16" si="30">IF(N15&gt;5,CEILING(N15,5),CEILING(N15,1))</f>
        <v>4</v>
      </c>
      <c r="V15" s="28">
        <f t="shared" si="26"/>
        <v>10</v>
      </c>
      <c r="W15" s="30">
        <f t="shared" si="27"/>
        <v>65</v>
      </c>
    </row>
    <row r="16" spans="1:34" x14ac:dyDescent="0.2">
      <c r="A16" s="34" t="s">
        <v>17</v>
      </c>
      <c r="B16" s="38">
        <v>4</v>
      </c>
      <c r="C16" s="39">
        <f>B16*8</f>
        <v>32</v>
      </c>
      <c r="D16" s="28">
        <f>ROUND(C16*$Y$8*2,0)/2</f>
        <v>9.5</v>
      </c>
      <c r="E16" s="28">
        <f>ROUND(C16*$Z$8*2,0)/2</f>
        <v>3</v>
      </c>
      <c r="F16" s="28">
        <f>ROUND(C16*$AA$8*2,0)/2</f>
        <v>1.5</v>
      </c>
      <c r="G16" s="28">
        <f>ROUND(C16*$AB$8*2,0)/2</f>
        <v>3</v>
      </c>
      <c r="H16" s="28">
        <f>ROUND((C16+D16+E16+F16+G16)*$AC$8*2,0)/2</f>
        <v>7.5</v>
      </c>
      <c r="I16" s="27">
        <f t="shared" ref="I16:I18" si="31">SUM(C16:H16)</f>
        <v>56.5</v>
      </c>
      <c r="J16" s="29">
        <f>ROUND(C16*(1+$X$8)*2,0)/2</f>
        <v>41.5</v>
      </c>
      <c r="K16" s="28">
        <f>ROUND(J16*$Y$8*2,0)/2</f>
        <v>12.5</v>
      </c>
      <c r="L16" s="28">
        <f t="shared" si="21"/>
        <v>4</v>
      </c>
      <c r="M16" s="28">
        <f t="shared" si="21"/>
        <v>2</v>
      </c>
      <c r="N16" s="28">
        <f t="shared" si="28"/>
        <v>4</v>
      </c>
      <c r="O16" s="28">
        <f>ROUND((J16+K16+L16+M16+N16)*$AC$8*2,0)/2</f>
        <v>9.5</v>
      </c>
      <c r="P16" s="33">
        <f t="shared" ref="P16:P18" si="32">SUM(J16:O16)</f>
        <v>73.5</v>
      </c>
      <c r="Q16" s="29">
        <f t="shared" si="24"/>
        <v>45</v>
      </c>
      <c r="R16" s="28">
        <f t="shared" si="24"/>
        <v>15</v>
      </c>
      <c r="S16" s="28">
        <f t="shared" ref="S16:S18" si="33">IF(L16&gt;5,CEILING(L16,5),CEILING(L16,1))</f>
        <v>4</v>
      </c>
      <c r="T16" s="28">
        <f t="shared" si="29"/>
        <v>2</v>
      </c>
      <c r="U16" s="28">
        <f t="shared" si="30"/>
        <v>4</v>
      </c>
      <c r="V16" s="28">
        <f t="shared" ref="V16:V18" si="34">IF(O16&gt;5,CEILING(O16,5),CEILING(O16,1))</f>
        <v>10</v>
      </c>
      <c r="W16" s="30">
        <f t="shared" ref="W16:W18" si="35">SUM(Q16:V16)</f>
        <v>80</v>
      </c>
      <c r="AF16" s="36"/>
      <c r="AG16" s="36"/>
    </row>
    <row r="17" spans="1:33" x14ac:dyDescent="0.2">
      <c r="A17" s="34" t="s">
        <v>18</v>
      </c>
      <c r="B17" s="38">
        <v>2</v>
      </c>
      <c r="C17" s="39">
        <f>B17*8</f>
        <v>16</v>
      </c>
      <c r="D17" s="28">
        <f>ROUND(C17*$Y$8*2,0)/2</f>
        <v>5</v>
      </c>
      <c r="E17" s="28">
        <f>ROUND(C17*$Z$8*2,0)/2</f>
        <v>1.5</v>
      </c>
      <c r="F17" s="28">
        <f>ROUND(C17*$AA$8*2,0)/2</f>
        <v>1</v>
      </c>
      <c r="G17" s="28">
        <f>ROUND(C17*$AB$8*2,0)/2</f>
        <v>1.5</v>
      </c>
      <c r="H17" s="28">
        <f>ROUND((C17+D17+E17+F17+G17)*$AC$8*2,0)/2</f>
        <v>4</v>
      </c>
      <c r="I17" s="27">
        <f t="shared" ref="I17" si="36">SUM(C17:H17)</f>
        <v>29</v>
      </c>
      <c r="J17" s="29">
        <f>ROUND(C17*(1+$X$8)*2,0)/2</f>
        <v>21</v>
      </c>
      <c r="K17" s="28">
        <f>ROUND(J17*$Y$8*2,0)/2</f>
        <v>6.5</v>
      </c>
      <c r="L17" s="28">
        <f t="shared" si="21"/>
        <v>2</v>
      </c>
      <c r="M17" s="28">
        <f t="shared" si="21"/>
        <v>1.5</v>
      </c>
      <c r="N17" s="28">
        <f t="shared" ref="N17" si="37">ROUND(G17*(1+$X$8)*2,0)/2</f>
        <v>2</v>
      </c>
      <c r="O17" s="28">
        <f>ROUND((J17+K17+L17+M17+N17)*$AC$8*2,0)/2</f>
        <v>5</v>
      </c>
      <c r="P17" s="33">
        <f t="shared" ref="P17" si="38">SUM(J17:O17)</f>
        <v>38</v>
      </c>
      <c r="Q17" s="29">
        <f t="shared" si="24"/>
        <v>25</v>
      </c>
      <c r="R17" s="28">
        <f t="shared" si="24"/>
        <v>10</v>
      </c>
      <c r="S17" s="28">
        <f t="shared" ref="S17" si="39">IF(L17&gt;5,CEILING(L17,5),CEILING(L17,1))</f>
        <v>2</v>
      </c>
      <c r="T17" s="28">
        <f t="shared" ref="T17" si="40">IF(M17&gt;5,CEILING(M17,5),CEILING(M17,1))</f>
        <v>2</v>
      </c>
      <c r="U17" s="28">
        <f t="shared" ref="U17" si="41">IF(N17&gt;5,CEILING(N17,5),CEILING(N17,1))</f>
        <v>2</v>
      </c>
      <c r="V17" s="28">
        <f t="shared" ref="V17" si="42">IF(O17&gt;5,CEILING(O17,5),CEILING(O17,1))</f>
        <v>5</v>
      </c>
      <c r="W17" s="30">
        <f t="shared" ref="W17" si="43">SUM(Q17:V17)</f>
        <v>46</v>
      </c>
      <c r="AF17" s="36"/>
      <c r="AG17" s="36"/>
    </row>
    <row r="18" spans="1:33" x14ac:dyDescent="0.2">
      <c r="A18" s="34" t="s">
        <v>19</v>
      </c>
      <c r="B18" s="38">
        <v>2</v>
      </c>
      <c r="C18" s="39">
        <f>B18*8</f>
        <v>16</v>
      </c>
      <c r="D18" s="28">
        <f>ROUND(C18*$Y$8*2,0)/2</f>
        <v>5</v>
      </c>
      <c r="E18" s="28">
        <f>ROUND(C18*$Z$8*2,0)/2</f>
        <v>1.5</v>
      </c>
      <c r="F18" s="28">
        <f>ROUND(C18*$AA$8*2,0)/2</f>
        <v>1</v>
      </c>
      <c r="G18" s="28">
        <f>ROUND(C18*$AB$8*2,0)/2</f>
        <v>1.5</v>
      </c>
      <c r="H18" s="28">
        <f>ROUND((C18+D18+E18+F18+G18)*$AC$8*2,0)/2</f>
        <v>4</v>
      </c>
      <c r="I18" s="27">
        <f t="shared" si="31"/>
        <v>29</v>
      </c>
      <c r="J18" s="29">
        <f>ROUND(C18*(1+$X$8)*2,0)/2</f>
        <v>21</v>
      </c>
      <c r="K18" s="28">
        <f>ROUND(J18*$Y$8*2,0)/2</f>
        <v>6.5</v>
      </c>
      <c r="L18" s="28">
        <f t="shared" si="21"/>
        <v>2</v>
      </c>
      <c r="M18" s="28">
        <f t="shared" si="21"/>
        <v>1.5</v>
      </c>
      <c r="N18" s="28">
        <f t="shared" ref="N18" si="44">ROUND(G18*(1+$X$8)*2,0)/2</f>
        <v>2</v>
      </c>
      <c r="O18" s="28">
        <f>ROUND((J18+K18+L18+M18+N18)*$AC$8*2,0)/2</f>
        <v>5</v>
      </c>
      <c r="P18" s="33">
        <f t="shared" si="32"/>
        <v>38</v>
      </c>
      <c r="Q18" s="29">
        <f t="shared" si="24"/>
        <v>25</v>
      </c>
      <c r="R18" s="28">
        <f t="shared" si="24"/>
        <v>10</v>
      </c>
      <c r="S18" s="28">
        <f t="shared" si="33"/>
        <v>2</v>
      </c>
      <c r="T18" s="28">
        <f t="shared" ref="T18" si="45">IF(M18&gt;5,CEILING(M18,5),CEILING(M18,1))</f>
        <v>2</v>
      </c>
      <c r="U18" s="28">
        <f t="shared" ref="U18" si="46">IF(N18&gt;5,CEILING(N18,5),CEILING(N18,1))</f>
        <v>2</v>
      </c>
      <c r="V18" s="28">
        <f t="shared" si="34"/>
        <v>5</v>
      </c>
      <c r="W18" s="30">
        <f t="shared" si="35"/>
        <v>46</v>
      </c>
    </row>
    <row r="19" spans="1:33" x14ac:dyDescent="0.2">
      <c r="A19" s="34"/>
      <c r="B19" s="38"/>
      <c r="C19" s="39"/>
      <c r="D19" s="28"/>
      <c r="E19" s="28"/>
      <c r="F19" s="28"/>
      <c r="G19" s="28"/>
      <c r="H19" s="28"/>
      <c r="I19" s="27"/>
      <c r="J19" s="29"/>
      <c r="K19" s="28"/>
      <c r="L19" s="28"/>
      <c r="M19" s="28"/>
      <c r="N19" s="28"/>
      <c r="O19" s="28"/>
      <c r="P19" s="33"/>
      <c r="Q19" s="29"/>
      <c r="R19" s="28"/>
      <c r="S19" s="28"/>
      <c r="T19" s="28"/>
      <c r="U19" s="28"/>
      <c r="V19" s="28"/>
      <c r="W19" s="30"/>
    </row>
    <row r="20" spans="1:33" x14ac:dyDescent="0.2">
      <c r="A20" s="32" t="s">
        <v>20</v>
      </c>
      <c r="B20" s="38"/>
      <c r="C20" s="39"/>
      <c r="D20" s="28"/>
      <c r="E20" s="28"/>
      <c r="F20" s="28"/>
      <c r="G20" s="28"/>
      <c r="H20" s="28"/>
      <c r="I20" s="27"/>
      <c r="J20" s="29"/>
      <c r="K20" s="28"/>
      <c r="L20" s="28"/>
      <c r="M20" s="28"/>
      <c r="N20" s="28"/>
      <c r="O20" s="28"/>
      <c r="P20" s="33"/>
      <c r="Q20" s="29"/>
      <c r="R20" s="28"/>
      <c r="S20" s="28"/>
      <c r="T20" s="28"/>
      <c r="U20" s="28"/>
      <c r="V20" s="28"/>
      <c r="W20" s="30"/>
      <c r="AF20" s="31"/>
      <c r="AG20" s="31"/>
    </row>
    <row r="21" spans="1:33" x14ac:dyDescent="0.2">
      <c r="A21" s="34" t="s">
        <v>21</v>
      </c>
      <c r="B21" s="38">
        <v>3</v>
      </c>
      <c r="C21" s="39">
        <f>B21*8</f>
        <v>24</v>
      </c>
      <c r="D21" s="28">
        <f>ROUND(C21*$Y$8*2,0)/2</f>
        <v>7</v>
      </c>
      <c r="E21" s="28">
        <f>ROUND(C21*$Z$8*2,0)/2</f>
        <v>2.5</v>
      </c>
      <c r="F21" s="28">
        <f>ROUND(C21*$AA$8*2,0)/2</f>
        <v>1</v>
      </c>
      <c r="G21" s="28">
        <f>ROUND(C21*$AB$8*2,0)/2</f>
        <v>2.5</v>
      </c>
      <c r="H21" s="28">
        <f>ROUND((C21+D21+E21+F21+G21)*$AC$8*2,0)/2</f>
        <v>5.5</v>
      </c>
      <c r="I21" s="27">
        <f t="shared" ref="I21" si="47">SUM(C21:H21)</f>
        <v>42.5</v>
      </c>
      <c r="J21" s="29">
        <f>ROUND(C21*(1+$X$8)*2,0)/2</f>
        <v>31</v>
      </c>
      <c r="K21" s="28">
        <f>ROUND(J21*$Y$8*2,0)/2</f>
        <v>9.5</v>
      </c>
      <c r="L21" s="28">
        <f t="shared" ref="L21:M23" si="48">ROUND(E21*(1+$X$8)*2,0)/2</f>
        <v>3.5</v>
      </c>
      <c r="M21" s="28">
        <f t="shared" si="48"/>
        <v>1.5</v>
      </c>
      <c r="N21" s="28">
        <f t="shared" ref="N21" si="49">ROUND(G21*(1+$X$8)*2,0)/2</f>
        <v>3.5</v>
      </c>
      <c r="O21" s="28">
        <f>ROUND((J21+K21+L21+M21+N21)*$AC$8*2,0)/2</f>
        <v>7.5</v>
      </c>
      <c r="P21" s="33">
        <f t="shared" ref="P21" si="50">SUM(J21:O21)</f>
        <v>56.5</v>
      </c>
      <c r="Q21" s="29">
        <f t="shared" ref="Q21:R23" si="51">IF(J21&gt;5,CEILING(J21,5),CEILING(J21,1))</f>
        <v>35</v>
      </c>
      <c r="R21" s="28">
        <f t="shared" si="51"/>
        <v>10</v>
      </c>
      <c r="S21" s="28">
        <f t="shared" ref="S21" si="52">IF(L21&gt;5,CEILING(L21,5),CEILING(L21,1))</f>
        <v>4</v>
      </c>
      <c r="T21" s="28">
        <f t="shared" ref="T21" si="53">IF(M21&gt;5,CEILING(M21,5),CEILING(M21,1))</f>
        <v>2</v>
      </c>
      <c r="U21" s="28">
        <f t="shared" ref="U21" si="54">IF(N21&gt;5,CEILING(N21,5),CEILING(N21,1))</f>
        <v>4</v>
      </c>
      <c r="V21" s="28">
        <f t="shared" ref="V21" si="55">IF(O21&gt;5,CEILING(O21,5),CEILING(O21,1))</f>
        <v>10</v>
      </c>
      <c r="W21" s="30">
        <f t="shared" ref="W21" si="56">SUM(Q21:V21)</f>
        <v>65</v>
      </c>
      <c r="AF21" s="36"/>
      <c r="AG21" s="36"/>
    </row>
    <row r="22" spans="1:33" x14ac:dyDescent="0.2">
      <c r="A22" s="34" t="s">
        <v>22</v>
      </c>
      <c r="B22" s="38">
        <v>4</v>
      </c>
      <c r="C22" s="39">
        <f>B22*8</f>
        <v>32</v>
      </c>
      <c r="D22" s="28">
        <f>ROUND(C22*$Y$8*2,0)/2</f>
        <v>9.5</v>
      </c>
      <c r="E22" s="28">
        <f>ROUND(C22*$Z$8*2,0)/2</f>
        <v>3</v>
      </c>
      <c r="F22" s="28">
        <f>ROUND(C22*$AA$8*2,0)/2</f>
        <v>1.5</v>
      </c>
      <c r="G22" s="28">
        <f>ROUND(C22*$AB$8*2,0)/2</f>
        <v>3</v>
      </c>
      <c r="H22" s="28">
        <f>ROUND((C22+D22+E22+F22+G22)*$AC$8*2,0)/2</f>
        <v>7.5</v>
      </c>
      <c r="I22" s="27">
        <f t="shared" ref="I22" si="57">SUM(C22:H22)</f>
        <v>56.5</v>
      </c>
      <c r="J22" s="29">
        <f>ROUND(C22*(1+$X$8)*2,0)/2</f>
        <v>41.5</v>
      </c>
      <c r="K22" s="28">
        <f>ROUND(J22*$Y$8*2,0)/2</f>
        <v>12.5</v>
      </c>
      <c r="L22" s="28">
        <f t="shared" si="48"/>
        <v>4</v>
      </c>
      <c r="M22" s="28">
        <f t="shared" si="48"/>
        <v>2</v>
      </c>
      <c r="N22" s="28">
        <f t="shared" ref="N22" si="58">ROUND(G22*(1+$X$8)*2,0)/2</f>
        <v>4</v>
      </c>
      <c r="O22" s="28">
        <f>ROUND((J22+K22+L22+M22+N22)*$AC$8*2,0)/2</f>
        <v>9.5</v>
      </c>
      <c r="P22" s="33">
        <f t="shared" ref="P22" si="59">SUM(J22:O22)</f>
        <v>73.5</v>
      </c>
      <c r="Q22" s="29">
        <f t="shared" si="51"/>
        <v>45</v>
      </c>
      <c r="R22" s="28">
        <f t="shared" si="51"/>
        <v>15</v>
      </c>
      <c r="S22" s="28">
        <f t="shared" ref="S22" si="60">IF(L22&gt;5,CEILING(L22,5),CEILING(L22,1))</f>
        <v>4</v>
      </c>
      <c r="T22" s="28">
        <f t="shared" ref="T22" si="61">IF(M22&gt;5,CEILING(M22,5),CEILING(M22,1))</f>
        <v>2</v>
      </c>
      <c r="U22" s="28">
        <f t="shared" ref="U22" si="62">IF(N22&gt;5,CEILING(N22,5),CEILING(N22,1))</f>
        <v>4</v>
      </c>
      <c r="V22" s="28">
        <f t="shared" ref="V22" si="63">IF(O22&gt;5,CEILING(O22,5),CEILING(O22,1))</f>
        <v>10</v>
      </c>
      <c r="W22" s="30">
        <f t="shared" ref="W22" si="64">SUM(Q22:V22)</f>
        <v>80</v>
      </c>
      <c r="AF22" s="36"/>
      <c r="AG22" s="36"/>
    </row>
    <row r="23" spans="1:33" x14ac:dyDescent="0.2">
      <c r="A23" s="34" t="s">
        <v>23</v>
      </c>
      <c r="B23" s="38">
        <v>3</v>
      </c>
      <c r="C23" s="39">
        <f>B23*8</f>
        <v>24</v>
      </c>
      <c r="D23" s="28">
        <f>ROUND(C23*$Y$8*2,0)/2</f>
        <v>7</v>
      </c>
      <c r="E23" s="28">
        <f>ROUND(C23*$Z$8*2,0)/2</f>
        <v>2.5</v>
      </c>
      <c r="F23" s="28">
        <f>ROUND(C23*$AA$8*2,0)/2</f>
        <v>1</v>
      </c>
      <c r="G23" s="28">
        <f>ROUND(C23*$AB$8*2,0)/2</f>
        <v>2.5</v>
      </c>
      <c r="H23" s="28">
        <f>ROUND((C23+D23+E23+F23+G23)*$AC$8*2,0)/2</f>
        <v>5.5</v>
      </c>
      <c r="I23" s="27">
        <f t="shared" ref="I23" si="65">SUM(C23:H23)</f>
        <v>42.5</v>
      </c>
      <c r="J23" s="29">
        <f>ROUND(C23*(1+$X$8)*2,0)/2</f>
        <v>31</v>
      </c>
      <c r="K23" s="28">
        <f>ROUND(J23*$Y$8*2,0)/2</f>
        <v>9.5</v>
      </c>
      <c r="L23" s="28">
        <f t="shared" si="48"/>
        <v>3.5</v>
      </c>
      <c r="M23" s="28">
        <f t="shared" si="48"/>
        <v>1.5</v>
      </c>
      <c r="N23" s="28">
        <f t="shared" ref="N23" si="66">ROUND(G23*(1+$X$8)*2,0)/2</f>
        <v>3.5</v>
      </c>
      <c r="O23" s="28">
        <f>ROUND((J23+K23+L23+M23+N23)*$AC$8*2,0)/2</f>
        <v>7.5</v>
      </c>
      <c r="P23" s="33">
        <f t="shared" ref="P23" si="67">SUM(J23:O23)</f>
        <v>56.5</v>
      </c>
      <c r="Q23" s="29">
        <f t="shared" si="51"/>
        <v>35</v>
      </c>
      <c r="R23" s="28">
        <f t="shared" si="51"/>
        <v>10</v>
      </c>
      <c r="S23" s="28">
        <f t="shared" ref="S23" si="68">IF(L23&gt;5,CEILING(L23,5),CEILING(L23,1))</f>
        <v>4</v>
      </c>
      <c r="T23" s="28">
        <f t="shared" ref="T23" si="69">IF(M23&gt;5,CEILING(M23,5),CEILING(M23,1))</f>
        <v>2</v>
      </c>
      <c r="U23" s="28">
        <f t="shared" ref="U23" si="70">IF(N23&gt;5,CEILING(N23,5),CEILING(N23,1))</f>
        <v>4</v>
      </c>
      <c r="V23" s="28">
        <f t="shared" ref="V23" si="71">IF(O23&gt;5,CEILING(O23,5),CEILING(O23,1))</f>
        <v>10</v>
      </c>
      <c r="W23" s="30">
        <f t="shared" ref="W23" si="72">SUM(Q23:V23)</f>
        <v>65</v>
      </c>
    </row>
    <row r="24" spans="1:33" x14ac:dyDescent="0.2">
      <c r="A24" s="34"/>
      <c r="B24" s="38"/>
      <c r="C24" s="39"/>
      <c r="D24" s="28"/>
      <c r="E24" s="28"/>
      <c r="F24" s="28"/>
      <c r="G24" s="28"/>
      <c r="H24" s="28"/>
      <c r="I24" s="27"/>
      <c r="J24" s="29"/>
      <c r="K24" s="28"/>
      <c r="L24" s="28"/>
      <c r="M24" s="28"/>
      <c r="N24" s="28"/>
      <c r="O24" s="28"/>
      <c r="P24" s="33"/>
      <c r="Q24" s="29"/>
      <c r="R24" s="28"/>
      <c r="S24" s="28"/>
      <c r="T24" s="28"/>
      <c r="U24" s="28"/>
      <c r="V24" s="28"/>
      <c r="W24" s="30"/>
    </row>
    <row r="25" spans="1:33" x14ac:dyDescent="0.2">
      <c r="A25" s="32" t="s">
        <v>24</v>
      </c>
      <c r="B25" s="38"/>
      <c r="C25" s="39"/>
      <c r="D25" s="28"/>
      <c r="E25" s="28"/>
      <c r="F25" s="28"/>
      <c r="G25" s="28"/>
      <c r="H25" s="28"/>
      <c r="I25" s="27"/>
      <c r="J25" s="29"/>
      <c r="K25" s="28"/>
      <c r="L25" s="28"/>
      <c r="M25" s="28"/>
      <c r="N25" s="28"/>
      <c r="O25" s="28"/>
      <c r="P25" s="33"/>
      <c r="Q25" s="29"/>
      <c r="R25" s="28"/>
      <c r="S25" s="28"/>
      <c r="T25" s="28"/>
      <c r="U25" s="28"/>
      <c r="V25" s="28"/>
      <c r="W25" s="30"/>
    </row>
    <row r="26" spans="1:33" x14ac:dyDescent="0.2">
      <c r="A26" s="34" t="s">
        <v>25</v>
      </c>
      <c r="B26" s="38">
        <v>5</v>
      </c>
      <c r="C26" s="39">
        <f>B26*8</f>
        <v>40</v>
      </c>
      <c r="D26" s="28">
        <f>ROUND(C26*$Y$8*2,0)/2</f>
        <v>12</v>
      </c>
      <c r="E26" s="28">
        <f>ROUND(C26*$Z$8*2,0)/2</f>
        <v>4</v>
      </c>
      <c r="F26" s="28">
        <f>ROUND(C26*$AA$8*2,0)/2</f>
        <v>2</v>
      </c>
      <c r="G26" s="28">
        <f>ROUND(C26*$AB$8*2,0)/2</f>
        <v>4</v>
      </c>
      <c r="H26" s="28">
        <f>ROUND((C26+D26+E26+F26+G26)*$AC$8*2,0)/2</f>
        <v>9.5</v>
      </c>
      <c r="I26" s="27">
        <f t="shared" ref="I26" si="73">SUM(C26:H26)</f>
        <v>71.5</v>
      </c>
      <c r="J26" s="29">
        <f>ROUND(C26*(1+$X$8)*2,0)/2</f>
        <v>52</v>
      </c>
      <c r="K26" s="28">
        <f>ROUND(J26*$Y$8*2,0)/2</f>
        <v>15.5</v>
      </c>
      <c r="L26" s="28">
        <f>ROUND(E26*(1+$X$8)*2,0)/2</f>
        <v>5</v>
      </c>
      <c r="M26" s="28">
        <f>ROUND(F26*(1+$X$8)*2,0)/2</f>
        <v>2.5</v>
      </c>
      <c r="N26" s="28">
        <f t="shared" ref="N26" si="74">ROUND(G26*(1+$X$8)*2,0)/2</f>
        <v>5</v>
      </c>
      <c r="O26" s="28">
        <f>ROUND((J26+K26+L26+M26+N26)*$AC$8*2,0)/2</f>
        <v>12</v>
      </c>
      <c r="P26" s="33">
        <f t="shared" ref="P26" si="75">SUM(J26:O26)</f>
        <v>92</v>
      </c>
      <c r="Q26" s="29">
        <f>IF(J26&gt;5,CEILING(J26,5),CEILING(J26,1))</f>
        <v>55</v>
      </c>
      <c r="R26" s="28">
        <f>IF(K26&gt;5,CEILING(K26,5),CEILING(K26,1))</f>
        <v>20</v>
      </c>
      <c r="S26" s="28">
        <f t="shared" ref="S26" si="76">IF(L26&gt;5,CEILING(L26,5),CEILING(L26,1))</f>
        <v>5</v>
      </c>
      <c r="T26" s="28">
        <f t="shared" ref="T26" si="77">IF(M26&gt;5,CEILING(M26,5),CEILING(M26,1))</f>
        <v>3</v>
      </c>
      <c r="U26" s="28">
        <f t="shared" ref="U26" si="78">IF(N26&gt;5,CEILING(N26,5),CEILING(N26,1))</f>
        <v>5</v>
      </c>
      <c r="V26" s="28">
        <f t="shared" ref="V26" si="79">IF(O26&gt;5,CEILING(O26,5),CEILING(O26,1))</f>
        <v>15</v>
      </c>
      <c r="W26" s="30">
        <f t="shared" ref="W26" si="80">SUM(Q26:V26)</f>
        <v>103</v>
      </c>
      <c r="AF26" s="36"/>
      <c r="AG26" s="36"/>
    </row>
    <row r="27" spans="1:33" x14ac:dyDescent="0.2">
      <c r="A27" s="34" t="s">
        <v>26</v>
      </c>
      <c r="B27" s="38">
        <v>4</v>
      </c>
      <c r="C27" s="39">
        <f>B27*8</f>
        <v>32</v>
      </c>
      <c r="D27" s="28">
        <f>ROUND(C27*$Y$8*2,0)/2</f>
        <v>9.5</v>
      </c>
      <c r="E27" s="28">
        <f>ROUND(C27*$Z$8*2,0)/2</f>
        <v>3</v>
      </c>
      <c r="F27" s="28">
        <f>ROUND(C27*$AA$8*2,0)/2</f>
        <v>1.5</v>
      </c>
      <c r="G27" s="28">
        <f>ROUND(C27*$AB$8*2,0)/2</f>
        <v>3</v>
      </c>
      <c r="H27" s="28">
        <f>ROUND((C27+D27+E27+F27+G27)*$AC$8*2,0)/2</f>
        <v>7.5</v>
      </c>
      <c r="I27" s="27">
        <f t="shared" ref="I27" si="81">SUM(C27:H27)</f>
        <v>56.5</v>
      </c>
      <c r="J27" s="29">
        <f>ROUND(C27*(1+$X$8)*2,0)/2</f>
        <v>41.5</v>
      </c>
      <c r="K27" s="28">
        <f>ROUND(J27*$Y$8*2,0)/2</f>
        <v>12.5</v>
      </c>
      <c r="L27" s="28">
        <f>ROUND(E27*(1+$X$8)*2,0)/2</f>
        <v>4</v>
      </c>
      <c r="M27" s="28">
        <f>ROUND(F27*(1+$X$8)*2,0)/2</f>
        <v>2</v>
      </c>
      <c r="N27" s="28">
        <f t="shared" ref="N27" si="82">ROUND(G27*(1+$X$8)*2,0)/2</f>
        <v>4</v>
      </c>
      <c r="O27" s="28">
        <f>ROUND((J27+K27+L27+M27+N27)*$AC$8*2,0)/2</f>
        <v>9.5</v>
      </c>
      <c r="P27" s="33">
        <f t="shared" ref="P27" si="83">SUM(J27:O27)</f>
        <v>73.5</v>
      </c>
      <c r="Q27" s="29">
        <f>IF(J27&gt;5,CEILING(J27,5),CEILING(J27,1))</f>
        <v>45</v>
      </c>
      <c r="R27" s="28">
        <f>IF(K27&gt;5,CEILING(K27,5),CEILING(K27,1))</f>
        <v>15</v>
      </c>
      <c r="S27" s="28">
        <f t="shared" ref="S27" si="84">IF(L27&gt;5,CEILING(L27,5),CEILING(L27,1))</f>
        <v>4</v>
      </c>
      <c r="T27" s="28">
        <f t="shared" ref="T27" si="85">IF(M27&gt;5,CEILING(M27,5),CEILING(M27,1))</f>
        <v>2</v>
      </c>
      <c r="U27" s="28">
        <f t="shared" ref="U27" si="86">IF(N27&gt;5,CEILING(N27,5),CEILING(N27,1))</f>
        <v>4</v>
      </c>
      <c r="V27" s="28">
        <f t="shared" ref="V27" si="87">IF(O27&gt;5,CEILING(O27,5),CEILING(O27,1))</f>
        <v>10</v>
      </c>
      <c r="W27" s="30">
        <f t="shared" ref="W27" si="88">SUM(Q27:V27)</f>
        <v>80</v>
      </c>
      <c r="AF27" s="36"/>
      <c r="AG27" s="36"/>
    </row>
    <row r="28" spans="1:33" x14ac:dyDescent="0.2">
      <c r="A28" s="34"/>
      <c r="B28" s="38"/>
      <c r="C28" s="39"/>
      <c r="D28" s="28"/>
      <c r="E28" s="28"/>
      <c r="F28" s="28"/>
      <c r="G28" s="28"/>
      <c r="H28" s="28"/>
      <c r="I28" s="27"/>
      <c r="J28" s="29"/>
      <c r="K28" s="28"/>
      <c r="L28" s="28"/>
      <c r="M28" s="28"/>
      <c r="N28" s="28"/>
      <c r="O28" s="28"/>
      <c r="P28" s="33"/>
      <c r="Q28" s="29"/>
      <c r="R28" s="28"/>
      <c r="S28" s="28"/>
      <c r="T28" s="28"/>
      <c r="U28" s="28"/>
      <c r="V28" s="28"/>
      <c r="W28" s="30"/>
    </row>
    <row r="29" spans="1:33" x14ac:dyDescent="0.2">
      <c r="A29" s="32" t="s">
        <v>27</v>
      </c>
      <c r="B29" s="38"/>
      <c r="C29" s="39"/>
      <c r="D29" s="28"/>
      <c r="E29" s="28"/>
      <c r="F29" s="28"/>
      <c r="G29" s="28"/>
      <c r="H29" s="28"/>
      <c r="I29" s="27"/>
      <c r="J29" s="29"/>
      <c r="K29" s="28"/>
      <c r="L29" s="28"/>
      <c r="M29" s="28"/>
      <c r="N29" s="28"/>
      <c r="O29" s="28"/>
      <c r="P29" s="33"/>
      <c r="Q29" s="29"/>
      <c r="R29" s="28"/>
      <c r="S29" s="28"/>
      <c r="T29" s="28"/>
      <c r="U29" s="28"/>
      <c r="V29" s="28"/>
      <c r="W29" s="30"/>
    </row>
    <row r="30" spans="1:33" x14ac:dyDescent="0.2">
      <c r="A30" s="34" t="s">
        <v>28</v>
      </c>
      <c r="B30" s="38">
        <v>5</v>
      </c>
      <c r="C30" s="39">
        <f>B30*8</f>
        <v>40</v>
      </c>
      <c r="D30" s="28">
        <f>ROUND(C30*$Y$8*2,0)/2</f>
        <v>12</v>
      </c>
      <c r="E30" s="28">
        <f>ROUND(C30*$Z$8*2,0)/2</f>
        <v>4</v>
      </c>
      <c r="F30" s="28">
        <f>ROUND(C30*$AA$8*2,0)/2</f>
        <v>2</v>
      </c>
      <c r="G30" s="28">
        <f>ROUND(C30*$AB$8*2,0)/2</f>
        <v>4</v>
      </c>
      <c r="H30" s="28">
        <f>ROUND((C30+D30+E30+F30+G30)*$AC$8*2,0)/2</f>
        <v>9.5</v>
      </c>
      <c r="I30" s="27">
        <f t="shared" ref="I30" si="89">SUM(C30:H30)</f>
        <v>71.5</v>
      </c>
      <c r="J30" s="29">
        <f>ROUND(C30*(1+$X$8)*2,0)/2</f>
        <v>52</v>
      </c>
      <c r="K30" s="28">
        <f>ROUND(J30*$Y$8*2,0)/2</f>
        <v>15.5</v>
      </c>
      <c r="L30" s="28">
        <f>ROUND(E30*(1+$X$8)*2,0)/2</f>
        <v>5</v>
      </c>
      <c r="M30" s="28">
        <f>ROUND(F30*(1+$X$8)*2,0)/2</f>
        <v>2.5</v>
      </c>
      <c r="N30" s="28">
        <f t="shared" ref="N30" si="90">ROUND(G30*(1+$X$8)*2,0)/2</f>
        <v>5</v>
      </c>
      <c r="O30" s="28">
        <f>ROUND((J30+K30+L30+M30+N30)*$AC$8*2,0)/2</f>
        <v>12</v>
      </c>
      <c r="P30" s="33">
        <f t="shared" ref="P30" si="91">SUM(J30:O30)</f>
        <v>92</v>
      </c>
      <c r="Q30" s="29">
        <f>IF(J30&gt;5,CEILING(J30,5),CEILING(J30,1))</f>
        <v>55</v>
      </c>
      <c r="R30" s="28">
        <f>IF(K30&gt;5,CEILING(K30,5),CEILING(K30,1))</f>
        <v>20</v>
      </c>
      <c r="S30" s="28">
        <f t="shared" ref="S30" si="92">IF(L30&gt;5,CEILING(L30,5),CEILING(L30,1))</f>
        <v>5</v>
      </c>
      <c r="T30" s="28">
        <f t="shared" ref="T30" si="93">IF(M30&gt;5,CEILING(M30,5),CEILING(M30,1))</f>
        <v>3</v>
      </c>
      <c r="U30" s="28">
        <f t="shared" ref="U30" si="94">IF(N30&gt;5,CEILING(N30,5),CEILING(N30,1))</f>
        <v>5</v>
      </c>
      <c r="V30" s="28">
        <f t="shared" ref="V30" si="95">IF(O30&gt;5,CEILING(O30,5),CEILING(O30,1))</f>
        <v>15</v>
      </c>
      <c r="W30" s="30">
        <f t="shared" ref="W30" si="96">SUM(Q30:V30)</f>
        <v>103</v>
      </c>
      <c r="AF30" s="36"/>
      <c r="AG30" s="36"/>
    </row>
    <row r="31" spans="1:33" x14ac:dyDescent="0.2">
      <c r="A31" s="34" t="s">
        <v>29</v>
      </c>
      <c r="B31" s="38">
        <v>5</v>
      </c>
      <c r="C31" s="39">
        <f>B31*8</f>
        <v>40</v>
      </c>
      <c r="D31" s="28">
        <f>ROUND(C31*$Y$8*2,0)/2</f>
        <v>12</v>
      </c>
      <c r="E31" s="28">
        <f>ROUND(C31*$Z$8*2,0)/2</f>
        <v>4</v>
      </c>
      <c r="F31" s="28">
        <f>ROUND(C31*$AA$8*2,0)/2</f>
        <v>2</v>
      </c>
      <c r="G31" s="28">
        <f>ROUND(C31*$AB$8*2,0)/2</f>
        <v>4</v>
      </c>
      <c r="H31" s="28">
        <f>ROUND((C31+D31+E31+F31+G31)*$AC$8*2,0)/2</f>
        <v>9.5</v>
      </c>
      <c r="I31" s="27">
        <f t="shared" ref="I31" si="97">SUM(C31:H31)</f>
        <v>71.5</v>
      </c>
      <c r="J31" s="29">
        <f>ROUND(C31*(1+$X$8)*2,0)/2</f>
        <v>52</v>
      </c>
      <c r="K31" s="28">
        <f>ROUND(J31*$Y$8*2,0)/2</f>
        <v>15.5</v>
      </c>
      <c r="L31" s="28">
        <f>ROUND(E31*(1+$X$8)*2,0)/2</f>
        <v>5</v>
      </c>
      <c r="M31" s="28">
        <f>ROUND(F31*(1+$X$8)*2,0)/2</f>
        <v>2.5</v>
      </c>
      <c r="N31" s="28">
        <f t="shared" ref="N31" si="98">ROUND(G31*(1+$X$8)*2,0)/2</f>
        <v>5</v>
      </c>
      <c r="O31" s="28">
        <f>ROUND((J31+K31+L31+M31+N31)*$AC$8*2,0)/2</f>
        <v>12</v>
      </c>
      <c r="P31" s="33">
        <f t="shared" ref="P31" si="99">SUM(J31:O31)</f>
        <v>92</v>
      </c>
      <c r="Q31" s="29">
        <f>IF(J31&gt;5,CEILING(J31,5),CEILING(J31,1))</f>
        <v>55</v>
      </c>
      <c r="R31" s="28">
        <f>IF(K31&gt;5,CEILING(K31,5),CEILING(K31,1))</f>
        <v>20</v>
      </c>
      <c r="S31" s="28">
        <f t="shared" ref="S31" si="100">IF(L31&gt;5,CEILING(L31,5),CEILING(L31,1))</f>
        <v>5</v>
      </c>
      <c r="T31" s="28">
        <f t="shared" ref="T31" si="101">IF(M31&gt;5,CEILING(M31,5),CEILING(M31,1))</f>
        <v>3</v>
      </c>
      <c r="U31" s="28">
        <f t="shared" ref="U31" si="102">IF(N31&gt;5,CEILING(N31,5),CEILING(N31,1))</f>
        <v>5</v>
      </c>
      <c r="V31" s="28">
        <f t="shared" ref="V31" si="103">IF(O31&gt;5,CEILING(O31,5),CEILING(O31,1))</f>
        <v>15</v>
      </c>
      <c r="W31" s="30">
        <f t="shared" ref="W31" si="104">SUM(Q31:V31)</f>
        <v>103</v>
      </c>
      <c r="AF31" s="36"/>
      <c r="AG31" s="36"/>
    </row>
    <row r="32" spans="1:33" x14ac:dyDescent="0.2">
      <c r="A32" s="37"/>
      <c r="B32" s="38"/>
      <c r="C32" s="39"/>
      <c r="D32" s="28"/>
      <c r="E32" s="28"/>
      <c r="F32" s="28"/>
      <c r="G32" s="28"/>
      <c r="H32" s="28"/>
      <c r="I32" s="27"/>
      <c r="J32" s="29"/>
      <c r="K32" s="28"/>
      <c r="L32" s="28"/>
      <c r="M32" s="28"/>
      <c r="N32" s="28"/>
      <c r="O32" s="28"/>
      <c r="P32" s="33"/>
      <c r="Q32" s="29"/>
      <c r="R32" s="28"/>
      <c r="S32" s="28"/>
      <c r="T32" s="28"/>
      <c r="U32" s="28"/>
      <c r="V32" s="28"/>
      <c r="W32" s="30"/>
    </row>
    <row r="33" spans="1:33" x14ac:dyDescent="0.2">
      <c r="A33" s="32" t="s">
        <v>30</v>
      </c>
      <c r="B33" s="38"/>
      <c r="C33" s="39"/>
      <c r="D33" s="28"/>
      <c r="E33" s="28"/>
      <c r="F33" s="28"/>
      <c r="G33" s="28"/>
      <c r="H33" s="28"/>
      <c r="I33" s="27"/>
      <c r="J33" s="29"/>
      <c r="K33" s="28"/>
      <c r="L33" s="28"/>
      <c r="M33" s="28"/>
      <c r="N33" s="28"/>
      <c r="O33" s="28"/>
      <c r="P33" s="33"/>
      <c r="Q33" s="29"/>
      <c r="R33" s="28"/>
      <c r="S33" s="28"/>
      <c r="T33" s="28"/>
      <c r="U33" s="28"/>
      <c r="V33" s="28"/>
      <c r="W33" s="30"/>
    </row>
    <row r="34" spans="1:33" x14ac:dyDescent="0.2">
      <c r="A34" s="34" t="s">
        <v>31</v>
      </c>
      <c r="B34" s="38">
        <v>2</v>
      </c>
      <c r="C34" s="39">
        <f>B34*8</f>
        <v>16</v>
      </c>
      <c r="D34" s="28">
        <f>ROUND(C34*$Y$8*2,0)/2</f>
        <v>5</v>
      </c>
      <c r="E34" s="28">
        <f>ROUND(C34*$Z$8*2,0)/2</f>
        <v>1.5</v>
      </c>
      <c r="F34" s="28">
        <f>ROUND(C34*$AA$8*2,0)/2</f>
        <v>1</v>
      </c>
      <c r="G34" s="28">
        <f>ROUND(C34*$AB$8*2,0)/2</f>
        <v>1.5</v>
      </c>
      <c r="H34" s="28">
        <f>ROUND((C34+D34+E34+F34+G34)*$AC$8*2,0)/2</f>
        <v>4</v>
      </c>
      <c r="I34" s="27">
        <f t="shared" ref="I34" si="105">SUM(C34:H34)</f>
        <v>29</v>
      </c>
      <c r="J34" s="29">
        <f>ROUND(C34*(1+$X$8)*2,0)/2</f>
        <v>21</v>
      </c>
      <c r="K34" s="28">
        <f>ROUND(J34*$Y$8*2,0)/2</f>
        <v>6.5</v>
      </c>
      <c r="L34" s="28">
        <f t="shared" ref="L34:M36" si="106">ROUND(E34*(1+$X$8)*2,0)/2</f>
        <v>2</v>
      </c>
      <c r="M34" s="28">
        <f t="shared" si="106"/>
        <v>1.5</v>
      </c>
      <c r="N34" s="28">
        <f t="shared" ref="N34" si="107">ROUND(G34*(1+$X$8)*2,0)/2</f>
        <v>2</v>
      </c>
      <c r="O34" s="28">
        <f>ROUND((J34+K34+L34+M34+N34)*$AC$8*2,0)/2</f>
        <v>5</v>
      </c>
      <c r="P34" s="33">
        <f t="shared" ref="P34" si="108">SUM(J34:O34)</f>
        <v>38</v>
      </c>
      <c r="Q34" s="29">
        <f t="shared" ref="Q34:R36" si="109">IF(J34&gt;5,CEILING(J34,5),CEILING(J34,1))</f>
        <v>25</v>
      </c>
      <c r="R34" s="28">
        <f t="shared" si="109"/>
        <v>10</v>
      </c>
      <c r="S34" s="28">
        <f t="shared" ref="S34" si="110">IF(L34&gt;5,CEILING(L34,5),CEILING(L34,1))</f>
        <v>2</v>
      </c>
      <c r="T34" s="28">
        <f t="shared" ref="T34" si="111">IF(M34&gt;5,CEILING(M34,5),CEILING(M34,1))</f>
        <v>2</v>
      </c>
      <c r="U34" s="28">
        <f t="shared" ref="U34" si="112">IF(N34&gt;5,CEILING(N34,5),CEILING(N34,1))</f>
        <v>2</v>
      </c>
      <c r="V34" s="28">
        <f t="shared" ref="V34" si="113">IF(O34&gt;5,CEILING(O34,5),CEILING(O34,1))</f>
        <v>5</v>
      </c>
      <c r="W34" s="30">
        <f t="shared" ref="W34" si="114">SUM(Q34:V34)</f>
        <v>46</v>
      </c>
      <c r="AF34" s="36"/>
      <c r="AG34" s="36"/>
    </row>
    <row r="35" spans="1:33" x14ac:dyDescent="0.2">
      <c r="A35" s="34" t="s">
        <v>32</v>
      </c>
      <c r="B35" s="38">
        <v>2</v>
      </c>
      <c r="C35" s="39">
        <f>B35*8</f>
        <v>16</v>
      </c>
      <c r="D35" s="28">
        <f>ROUND(C35*$Y$8*2,0)/2</f>
        <v>5</v>
      </c>
      <c r="E35" s="28">
        <f>ROUND(C35*$Z$8*2,0)/2</f>
        <v>1.5</v>
      </c>
      <c r="F35" s="28">
        <f>ROUND(C35*$AA$8*2,0)/2</f>
        <v>1</v>
      </c>
      <c r="G35" s="28">
        <f>ROUND(C35*$AB$8*2,0)/2</f>
        <v>1.5</v>
      </c>
      <c r="H35" s="28">
        <f>ROUND((C35+D35+E35+F35+G35)*$AC$8*2,0)/2</f>
        <v>4</v>
      </c>
      <c r="I35" s="27">
        <f t="shared" ref="I35" si="115">SUM(C35:H35)</f>
        <v>29</v>
      </c>
      <c r="J35" s="29">
        <f>ROUND(C35*(1+$X$8)*2,0)/2</f>
        <v>21</v>
      </c>
      <c r="K35" s="28">
        <f>ROUND(J35*$Y$8*2,0)/2</f>
        <v>6.5</v>
      </c>
      <c r="L35" s="28">
        <f t="shared" si="106"/>
        <v>2</v>
      </c>
      <c r="M35" s="28">
        <f t="shared" si="106"/>
        <v>1.5</v>
      </c>
      <c r="N35" s="28">
        <f t="shared" ref="N35" si="116">ROUND(G35*(1+$X$8)*2,0)/2</f>
        <v>2</v>
      </c>
      <c r="O35" s="28">
        <f>ROUND((J35+K35+L35+M35+N35)*$AC$8*2,0)/2</f>
        <v>5</v>
      </c>
      <c r="P35" s="33">
        <f t="shared" ref="P35" si="117">SUM(J35:O35)</f>
        <v>38</v>
      </c>
      <c r="Q35" s="29">
        <f t="shared" si="109"/>
        <v>25</v>
      </c>
      <c r="R35" s="28">
        <f t="shared" si="109"/>
        <v>10</v>
      </c>
      <c r="S35" s="28">
        <f t="shared" ref="S35" si="118">IF(L35&gt;5,CEILING(L35,5),CEILING(L35,1))</f>
        <v>2</v>
      </c>
      <c r="T35" s="28">
        <f t="shared" ref="T35" si="119">IF(M35&gt;5,CEILING(M35,5),CEILING(M35,1))</f>
        <v>2</v>
      </c>
      <c r="U35" s="28">
        <f t="shared" ref="U35" si="120">IF(N35&gt;5,CEILING(N35,5),CEILING(N35,1))</f>
        <v>2</v>
      </c>
      <c r="V35" s="28">
        <f t="shared" ref="V35" si="121">IF(O35&gt;5,CEILING(O35,5),CEILING(O35,1))</f>
        <v>5</v>
      </c>
      <c r="W35" s="30">
        <f t="shared" ref="W35" si="122">SUM(Q35:V35)</f>
        <v>46</v>
      </c>
      <c r="AF35" s="36"/>
      <c r="AG35" s="36"/>
    </row>
    <row r="36" spans="1:33" x14ac:dyDescent="0.2">
      <c r="A36" s="34" t="s">
        <v>33</v>
      </c>
      <c r="B36" s="38">
        <v>4</v>
      </c>
      <c r="C36" s="39">
        <f>B36*8</f>
        <v>32</v>
      </c>
      <c r="D36" s="28">
        <f>ROUND(C36*$Y$8*2,0)/2</f>
        <v>9.5</v>
      </c>
      <c r="E36" s="28">
        <f>ROUND(C36*$Z$8*2,0)/2</f>
        <v>3</v>
      </c>
      <c r="F36" s="28">
        <f>ROUND(C36*$AA$8*2,0)/2</f>
        <v>1.5</v>
      </c>
      <c r="G36" s="28">
        <f>ROUND(C36*$AB$8*2,0)/2</f>
        <v>3</v>
      </c>
      <c r="H36" s="28">
        <f>ROUND((C36+D36+E36+F36+G36)*$AC$8*2,0)/2</f>
        <v>7.5</v>
      </c>
      <c r="I36" s="27">
        <f t="shared" ref="I36" si="123">SUM(C36:H36)</f>
        <v>56.5</v>
      </c>
      <c r="J36" s="29">
        <f>ROUND(C36*(1+$X$8)*2,0)/2</f>
        <v>41.5</v>
      </c>
      <c r="K36" s="28">
        <f>ROUND(J36*$Y$8*2,0)/2</f>
        <v>12.5</v>
      </c>
      <c r="L36" s="28">
        <f t="shared" si="106"/>
        <v>4</v>
      </c>
      <c r="M36" s="28">
        <f t="shared" si="106"/>
        <v>2</v>
      </c>
      <c r="N36" s="28">
        <f t="shared" ref="N36" si="124">ROUND(G36*(1+$X$8)*2,0)/2</f>
        <v>4</v>
      </c>
      <c r="O36" s="28">
        <f>ROUND((J36+K36+L36+M36+N36)*$AC$8*2,0)/2</f>
        <v>9.5</v>
      </c>
      <c r="P36" s="33">
        <f t="shared" ref="P36" si="125">SUM(J36:O36)</f>
        <v>73.5</v>
      </c>
      <c r="Q36" s="29">
        <f t="shared" si="109"/>
        <v>45</v>
      </c>
      <c r="R36" s="28">
        <f t="shared" si="109"/>
        <v>15</v>
      </c>
      <c r="S36" s="28">
        <f t="shared" ref="S36" si="126">IF(L36&gt;5,CEILING(L36,5),CEILING(L36,1))</f>
        <v>4</v>
      </c>
      <c r="T36" s="28">
        <f t="shared" ref="T36" si="127">IF(M36&gt;5,CEILING(M36,5),CEILING(M36,1))</f>
        <v>2</v>
      </c>
      <c r="U36" s="28">
        <f t="shared" ref="U36" si="128">IF(N36&gt;5,CEILING(N36,5),CEILING(N36,1))</f>
        <v>4</v>
      </c>
      <c r="V36" s="28">
        <f t="shared" ref="V36" si="129">IF(O36&gt;5,CEILING(O36,5),CEILING(O36,1))</f>
        <v>10</v>
      </c>
      <c r="W36" s="30">
        <f t="shared" ref="W36" si="130">SUM(Q36:V36)</f>
        <v>80</v>
      </c>
      <c r="AF36" s="36"/>
      <c r="AG36" s="36"/>
    </row>
    <row r="37" spans="1:33" x14ac:dyDescent="0.2">
      <c r="A37" s="34"/>
      <c r="B37" s="38"/>
      <c r="C37" s="39"/>
      <c r="D37" s="28"/>
      <c r="E37" s="28"/>
      <c r="F37" s="28"/>
      <c r="G37" s="28"/>
      <c r="H37" s="28"/>
      <c r="I37" s="27"/>
      <c r="J37" s="29"/>
      <c r="K37" s="28"/>
      <c r="L37" s="28"/>
      <c r="M37" s="28"/>
      <c r="N37" s="28"/>
      <c r="O37" s="28"/>
      <c r="P37" s="33"/>
      <c r="Q37" s="29"/>
      <c r="R37" s="28"/>
      <c r="S37" s="28"/>
      <c r="T37" s="28"/>
      <c r="U37" s="28"/>
      <c r="V37" s="28"/>
      <c r="W37" s="30"/>
      <c r="AF37" s="36"/>
      <c r="AG37" s="36"/>
    </row>
    <row r="38" spans="1:33" x14ac:dyDescent="0.2">
      <c r="A38" s="32" t="s">
        <v>34</v>
      </c>
      <c r="B38" s="38"/>
      <c r="C38" s="39"/>
      <c r="D38" s="28"/>
      <c r="E38" s="28"/>
      <c r="F38" s="28"/>
      <c r="G38" s="28"/>
      <c r="H38" s="28"/>
      <c r="I38" s="27"/>
      <c r="J38" s="29"/>
      <c r="K38" s="28"/>
      <c r="L38" s="28"/>
      <c r="M38" s="28"/>
      <c r="N38" s="28"/>
      <c r="O38" s="28"/>
      <c r="P38" s="33"/>
      <c r="Q38" s="29"/>
      <c r="R38" s="28"/>
      <c r="S38" s="28"/>
      <c r="T38" s="28"/>
      <c r="U38" s="28"/>
      <c r="V38" s="28"/>
      <c r="W38" s="30"/>
    </row>
    <row r="39" spans="1:33" x14ac:dyDescent="0.2">
      <c r="A39" s="34" t="s">
        <v>35</v>
      </c>
      <c r="B39" s="38">
        <v>7</v>
      </c>
      <c r="C39" s="39">
        <f>B39*8</f>
        <v>56</v>
      </c>
      <c r="D39" s="28">
        <f>ROUND(C39*$Y$8*2,0)/2</f>
        <v>17</v>
      </c>
      <c r="E39" s="28">
        <f>ROUND(C39*$Z$8*2,0)/2</f>
        <v>5.5</v>
      </c>
      <c r="F39" s="28">
        <f>ROUND(C39*$AA$8*2,0)/2</f>
        <v>3</v>
      </c>
      <c r="G39" s="28">
        <f>ROUND(C39*$AB$8*2,0)/2</f>
        <v>5.5</v>
      </c>
      <c r="H39" s="28">
        <f>ROUND((C39+D39+E39+F39+G39)*$AC$8*2,0)/2</f>
        <v>13</v>
      </c>
      <c r="I39" s="27">
        <f t="shared" ref="I39" si="131">SUM(C39:H39)</f>
        <v>100</v>
      </c>
      <c r="J39" s="29">
        <f>ROUND(C39*(1+$X$8)*2,0)/2</f>
        <v>73</v>
      </c>
      <c r="K39" s="28">
        <f>ROUND(J39*$Y$8*2,0)/2</f>
        <v>22</v>
      </c>
      <c r="L39" s="28">
        <f>ROUND(E39*(1+$X$8)*2,0)/2</f>
        <v>7</v>
      </c>
      <c r="M39" s="28">
        <f>ROUND(F39*(1+$X$8)*2,0)/2</f>
        <v>4</v>
      </c>
      <c r="N39" s="28">
        <f t="shared" ref="N39" si="132">ROUND(G39*(1+$X$8)*2,0)/2</f>
        <v>7</v>
      </c>
      <c r="O39" s="28">
        <f>ROUND((J39+K39+L39+M39+N39)*$AC$8*2,0)/2</f>
        <v>17</v>
      </c>
      <c r="P39" s="33">
        <f t="shared" ref="P39" si="133">SUM(J39:O39)</f>
        <v>130</v>
      </c>
      <c r="Q39" s="29">
        <f>IF(J39&gt;5,CEILING(J39,5),CEILING(J39,1))</f>
        <v>75</v>
      </c>
      <c r="R39" s="28">
        <f>IF(K39&gt;5,CEILING(K39,5),CEILING(K39,1))</f>
        <v>25</v>
      </c>
      <c r="S39" s="28">
        <f t="shared" ref="S39" si="134">IF(L39&gt;5,CEILING(L39,5),CEILING(L39,1))</f>
        <v>10</v>
      </c>
      <c r="T39" s="28">
        <f t="shared" ref="T39" si="135">IF(M39&gt;5,CEILING(M39,5),CEILING(M39,1))</f>
        <v>4</v>
      </c>
      <c r="U39" s="28">
        <f t="shared" ref="U39" si="136">IF(N39&gt;5,CEILING(N39,5),CEILING(N39,1))</f>
        <v>10</v>
      </c>
      <c r="V39" s="28">
        <f t="shared" ref="V39" si="137">IF(O39&gt;5,CEILING(O39,5),CEILING(O39,1))</f>
        <v>20</v>
      </c>
      <c r="W39" s="30">
        <f t="shared" ref="W39" si="138">SUM(Q39:V39)</f>
        <v>144</v>
      </c>
      <c r="AF39" s="36"/>
      <c r="AG39" s="36"/>
    </row>
    <row r="40" spans="1:33" x14ac:dyDescent="0.2">
      <c r="A40" s="34"/>
      <c r="B40" s="38"/>
      <c r="C40" s="39"/>
      <c r="D40" s="28"/>
      <c r="E40" s="28"/>
      <c r="F40" s="28"/>
      <c r="G40" s="28"/>
      <c r="H40" s="28"/>
      <c r="I40" s="27"/>
      <c r="J40" s="29"/>
      <c r="K40" s="28"/>
      <c r="L40" s="28"/>
      <c r="M40" s="28"/>
      <c r="N40" s="28"/>
      <c r="O40" s="28"/>
      <c r="P40" s="33"/>
      <c r="Q40" s="29"/>
      <c r="R40" s="28"/>
      <c r="S40" s="28"/>
      <c r="T40" s="28"/>
      <c r="U40" s="28"/>
      <c r="V40" s="28"/>
      <c r="W40" s="30"/>
      <c r="AF40" s="36"/>
      <c r="AG40" s="36"/>
    </row>
    <row r="41" spans="1:33" x14ac:dyDescent="0.2">
      <c r="A41" s="32" t="s">
        <v>36</v>
      </c>
      <c r="B41" s="38"/>
      <c r="C41" s="39"/>
      <c r="D41" s="28"/>
      <c r="E41" s="28"/>
      <c r="F41" s="28"/>
      <c r="G41" s="28"/>
      <c r="H41" s="28"/>
      <c r="I41" s="27"/>
      <c r="J41" s="29"/>
      <c r="K41" s="28"/>
      <c r="L41" s="28"/>
      <c r="M41" s="28"/>
      <c r="N41" s="28"/>
      <c r="O41" s="28"/>
      <c r="P41" s="33"/>
      <c r="Q41" s="29"/>
      <c r="R41" s="28"/>
      <c r="S41" s="28"/>
      <c r="T41" s="28"/>
      <c r="U41" s="28"/>
      <c r="V41" s="28"/>
      <c r="W41" s="30"/>
    </row>
    <row r="42" spans="1:33" x14ac:dyDescent="0.2">
      <c r="A42" s="34" t="s">
        <v>37</v>
      </c>
      <c r="B42" s="38">
        <v>5</v>
      </c>
      <c r="C42" s="39">
        <f>B42*8</f>
        <v>40</v>
      </c>
      <c r="D42" s="28">
        <f>ROUND(C42*$Y$8*2,0)/2</f>
        <v>12</v>
      </c>
      <c r="E42" s="28">
        <f>ROUND(C42*$Z$8*2,0)/2</f>
        <v>4</v>
      </c>
      <c r="F42" s="28">
        <f>ROUND(C42*$AA$8*2,0)/2</f>
        <v>2</v>
      </c>
      <c r="G42" s="28">
        <f>ROUND(C42*$AB$8*2,0)/2</f>
        <v>4</v>
      </c>
      <c r="H42" s="28">
        <f>ROUND((C42+D42+E42+F42+G42)*$AC$8*2,0)/2</f>
        <v>9.5</v>
      </c>
      <c r="I42" s="27">
        <f t="shared" ref="I42" si="139">SUM(C42:H42)</f>
        <v>71.5</v>
      </c>
      <c r="J42" s="29">
        <f>ROUND(C42*(1+$X$8)*2,0)/2</f>
        <v>52</v>
      </c>
      <c r="K42" s="28">
        <f>ROUND(J42*$Y$8*2,0)/2</f>
        <v>15.5</v>
      </c>
      <c r="L42" s="28">
        <f>ROUND(E42*(1+$X$8)*2,0)/2</f>
        <v>5</v>
      </c>
      <c r="M42" s="28">
        <f>ROUND(F42*(1+$X$8)*2,0)/2</f>
        <v>2.5</v>
      </c>
      <c r="N42" s="28">
        <f t="shared" ref="N42" si="140">ROUND(G42*(1+$X$8)*2,0)/2</f>
        <v>5</v>
      </c>
      <c r="O42" s="28">
        <f>ROUND((J42+K42+L42+M42+N42)*$AC$8*2,0)/2</f>
        <v>12</v>
      </c>
      <c r="P42" s="33">
        <f t="shared" ref="P42" si="141">SUM(J42:O42)</f>
        <v>92</v>
      </c>
      <c r="Q42" s="29">
        <f>IF(J42&gt;5,CEILING(J42,5),CEILING(J42,1))</f>
        <v>55</v>
      </c>
      <c r="R42" s="28">
        <f>IF(K42&gt;5,CEILING(K42,5),CEILING(K42,1))</f>
        <v>20</v>
      </c>
      <c r="S42" s="28">
        <f t="shared" ref="S42" si="142">IF(L42&gt;5,CEILING(L42,5),CEILING(L42,1))</f>
        <v>5</v>
      </c>
      <c r="T42" s="28">
        <f t="shared" ref="T42" si="143">IF(M42&gt;5,CEILING(M42,5),CEILING(M42,1))</f>
        <v>3</v>
      </c>
      <c r="U42" s="28">
        <f t="shared" ref="U42" si="144">IF(N42&gt;5,CEILING(N42,5),CEILING(N42,1))</f>
        <v>5</v>
      </c>
      <c r="V42" s="28">
        <f t="shared" ref="V42" si="145">IF(O42&gt;5,CEILING(O42,5),CEILING(O42,1))</f>
        <v>15</v>
      </c>
      <c r="W42" s="30">
        <f t="shared" ref="W42" si="146">SUM(Q42:V42)</f>
        <v>103</v>
      </c>
      <c r="AF42" s="36"/>
      <c r="AG42" s="36"/>
    </row>
    <row r="43" spans="1:33" x14ac:dyDescent="0.2">
      <c r="A43" s="34" t="s">
        <v>38</v>
      </c>
      <c r="B43" s="38">
        <v>10</v>
      </c>
      <c r="C43" s="39">
        <f>B43*8</f>
        <v>80</v>
      </c>
      <c r="D43" s="28">
        <f>ROUND(C43*$Y$8*2,0)/2</f>
        <v>24</v>
      </c>
      <c r="E43" s="28">
        <f>ROUND(C43*$Z$8*2,0)/2</f>
        <v>8</v>
      </c>
      <c r="F43" s="28">
        <f>ROUND(C43*$AA$8*2,0)/2</f>
        <v>4</v>
      </c>
      <c r="G43" s="28">
        <f>ROUND(C43*$AB$8*2,0)/2</f>
        <v>8</v>
      </c>
      <c r="H43" s="28">
        <f>ROUND((C43+D43+E43+F43+G43)*$AC$8*2,0)/2</f>
        <v>18.5</v>
      </c>
      <c r="I43" s="27">
        <f t="shared" ref="I43" si="147">SUM(C43:H43)</f>
        <v>142.5</v>
      </c>
      <c r="J43" s="29">
        <f>ROUND(C43*(1+$X$8)*2,0)/2</f>
        <v>104</v>
      </c>
      <c r="K43" s="28">
        <f>ROUND(J43*$Y$8*2,0)/2</f>
        <v>31</v>
      </c>
      <c r="L43" s="28">
        <f>ROUND(E43*(1+$X$8)*2,0)/2</f>
        <v>10.5</v>
      </c>
      <c r="M43" s="28">
        <f>ROUND(F43*(1+$X$8)*2,0)/2</f>
        <v>5</v>
      </c>
      <c r="N43" s="28">
        <f t="shared" ref="N43" si="148">ROUND(G43*(1+$X$8)*2,0)/2</f>
        <v>10.5</v>
      </c>
      <c r="O43" s="28">
        <f>ROUND((J43+K43+L43+M43+N43)*$AC$8*2,0)/2</f>
        <v>24</v>
      </c>
      <c r="P43" s="33">
        <f t="shared" ref="P43" si="149">SUM(J43:O43)</f>
        <v>185</v>
      </c>
      <c r="Q43" s="29">
        <f>IF(J43&gt;5,CEILING(J43,5),CEILING(J43,1))</f>
        <v>105</v>
      </c>
      <c r="R43" s="28">
        <f>IF(K43&gt;5,CEILING(K43,5),CEILING(K43,1))</f>
        <v>35</v>
      </c>
      <c r="S43" s="28">
        <f t="shared" ref="S43" si="150">IF(L43&gt;5,CEILING(L43,5),CEILING(L43,1))</f>
        <v>15</v>
      </c>
      <c r="T43" s="28">
        <f t="shared" ref="T43" si="151">IF(M43&gt;5,CEILING(M43,5),CEILING(M43,1))</f>
        <v>5</v>
      </c>
      <c r="U43" s="28">
        <f t="shared" ref="U43" si="152">IF(N43&gt;5,CEILING(N43,5),CEILING(N43,1))</f>
        <v>15</v>
      </c>
      <c r="V43" s="28">
        <f t="shared" ref="V43" si="153">IF(O43&gt;5,CEILING(O43,5),CEILING(O43,1))</f>
        <v>25</v>
      </c>
      <c r="W43" s="30">
        <f t="shared" ref="W43" si="154">SUM(Q43:V43)</f>
        <v>200</v>
      </c>
      <c r="AF43" s="36"/>
      <c r="AG43" s="36"/>
    </row>
    <row r="44" spans="1:33" x14ac:dyDescent="0.2">
      <c r="A44" s="34"/>
      <c r="B44" s="38"/>
      <c r="C44" s="39"/>
      <c r="D44" s="28"/>
      <c r="E44" s="28"/>
      <c r="F44" s="28"/>
      <c r="G44" s="28"/>
      <c r="H44" s="28"/>
      <c r="I44" s="27"/>
      <c r="J44" s="29"/>
      <c r="K44" s="28"/>
      <c r="L44" s="28"/>
      <c r="M44" s="28"/>
      <c r="N44" s="28"/>
      <c r="O44" s="28"/>
      <c r="P44" s="33"/>
      <c r="Q44" s="29"/>
      <c r="R44" s="28"/>
      <c r="S44" s="28"/>
      <c r="T44" s="28"/>
      <c r="U44" s="28"/>
      <c r="V44" s="28"/>
      <c r="W44" s="30"/>
      <c r="AF44" s="36"/>
      <c r="AG44" s="36"/>
    </row>
    <row r="45" spans="1:33" x14ac:dyDescent="0.2">
      <c r="A45" s="32" t="s">
        <v>39</v>
      </c>
      <c r="B45" s="38"/>
      <c r="C45" s="39"/>
      <c r="D45" s="28"/>
      <c r="E45" s="28"/>
      <c r="F45" s="28"/>
      <c r="G45" s="28"/>
      <c r="H45" s="28"/>
      <c r="I45" s="27"/>
      <c r="J45" s="29"/>
      <c r="K45" s="28"/>
      <c r="L45" s="28"/>
      <c r="M45" s="28"/>
      <c r="N45" s="28"/>
      <c r="O45" s="28"/>
      <c r="P45" s="33"/>
      <c r="Q45" s="29"/>
      <c r="R45" s="28"/>
      <c r="S45" s="28"/>
      <c r="T45" s="28"/>
      <c r="U45" s="28"/>
      <c r="V45" s="28"/>
      <c r="W45" s="30"/>
      <c r="AF45" s="36"/>
      <c r="AG45" s="36"/>
    </row>
    <row r="46" spans="1:33" x14ac:dyDescent="0.2">
      <c r="A46" s="34" t="s">
        <v>40</v>
      </c>
      <c r="B46" s="38">
        <v>5</v>
      </c>
      <c r="C46" s="39">
        <f>B46*8</f>
        <v>40</v>
      </c>
      <c r="D46" s="28">
        <f>ROUND(C46*$Y$8*2,0)/2</f>
        <v>12</v>
      </c>
      <c r="E46" s="28">
        <f>ROUND(C46*$Z$8*2,0)/2</f>
        <v>4</v>
      </c>
      <c r="F46" s="28">
        <f>ROUND(C46*$AA$8*2,0)/2</f>
        <v>2</v>
      </c>
      <c r="G46" s="28">
        <f>ROUND(C46*$AB$8*2,0)/2</f>
        <v>4</v>
      </c>
      <c r="H46" s="28">
        <f>ROUND((C46+D46+E46+F46+G46)*$AC$8*2,0)/2</f>
        <v>9.5</v>
      </c>
      <c r="I46" s="27">
        <f t="shared" ref="I46:I47" si="155">SUM(C46:H46)</f>
        <v>71.5</v>
      </c>
      <c r="J46" s="29">
        <f>ROUND(C46*(1+$X$8)*2,0)/2</f>
        <v>52</v>
      </c>
      <c r="K46" s="28">
        <f>ROUND(J46*$Y$8*2,0)/2</f>
        <v>15.5</v>
      </c>
      <c r="L46" s="28">
        <f>ROUND(E46*(1+$X$8)*2,0)/2</f>
        <v>5</v>
      </c>
      <c r="M46" s="28">
        <f>ROUND(F46*(1+$X$8)*2,0)/2</f>
        <v>2.5</v>
      </c>
      <c r="N46" s="28">
        <f t="shared" ref="N46:N47" si="156">ROUND(G46*(1+$X$8)*2,0)/2</f>
        <v>5</v>
      </c>
      <c r="O46" s="28">
        <f>ROUND((J46+K46+L46+M46+N46)*$AC$8*2,0)/2</f>
        <v>12</v>
      </c>
      <c r="P46" s="33">
        <f t="shared" ref="P46:P47" si="157">SUM(J46:O46)</f>
        <v>92</v>
      </c>
      <c r="Q46" s="29">
        <f>IF(J46&gt;5,CEILING(J46,5),CEILING(J46,1))</f>
        <v>55</v>
      </c>
      <c r="R46" s="28">
        <f>IF(K46&gt;5,CEILING(K46,5),CEILING(K46,1))</f>
        <v>20</v>
      </c>
      <c r="S46" s="28">
        <f t="shared" ref="S46:S47" si="158">IF(L46&gt;5,CEILING(L46,5),CEILING(L46,1))</f>
        <v>5</v>
      </c>
      <c r="T46" s="28">
        <f t="shared" ref="T46:T47" si="159">IF(M46&gt;5,CEILING(M46,5),CEILING(M46,1))</f>
        <v>3</v>
      </c>
      <c r="U46" s="28">
        <f t="shared" ref="U46:U47" si="160">IF(N46&gt;5,CEILING(N46,5),CEILING(N46,1))</f>
        <v>5</v>
      </c>
      <c r="V46" s="28">
        <f t="shared" ref="V46:V47" si="161">IF(O46&gt;5,CEILING(O46,5),CEILING(O46,1))</f>
        <v>15</v>
      </c>
      <c r="W46" s="30">
        <f t="shared" ref="W46:W47" si="162">SUM(Q46:V46)</f>
        <v>103</v>
      </c>
      <c r="AF46" s="36"/>
      <c r="AG46" s="36"/>
    </row>
    <row r="47" spans="1:33" x14ac:dyDescent="0.2">
      <c r="A47" s="34" t="s">
        <v>41</v>
      </c>
      <c r="B47" s="38">
        <v>7</v>
      </c>
      <c r="C47" s="39">
        <f>B47*8</f>
        <v>56</v>
      </c>
      <c r="D47" s="28">
        <f>ROUND(C47*$Y$8*2,0)/2</f>
        <v>17</v>
      </c>
      <c r="E47" s="28">
        <f>ROUND(C47*$Z$8*2,0)/2</f>
        <v>5.5</v>
      </c>
      <c r="F47" s="28">
        <f>ROUND(C47*$AA$8*2,0)/2</f>
        <v>3</v>
      </c>
      <c r="G47" s="28">
        <f>ROUND(C47*$AB$8*2,0)/2</f>
        <v>5.5</v>
      </c>
      <c r="H47" s="28">
        <f>ROUND((C47+D47+E47+F47+G47)*$AC$8*2,0)/2</f>
        <v>13</v>
      </c>
      <c r="I47" s="27">
        <f t="shared" si="155"/>
        <v>100</v>
      </c>
      <c r="J47" s="29">
        <f>ROUND(C47*(1+$X$8)*2,0)/2</f>
        <v>73</v>
      </c>
      <c r="K47" s="28">
        <f>ROUND(J47*$Y$8*2,0)/2</f>
        <v>22</v>
      </c>
      <c r="L47" s="28">
        <f>ROUND(E47*(1+$X$8)*2,0)/2</f>
        <v>7</v>
      </c>
      <c r="M47" s="28">
        <f>ROUND(F47*(1+$X$8)*2,0)/2</f>
        <v>4</v>
      </c>
      <c r="N47" s="28">
        <f t="shared" si="156"/>
        <v>7</v>
      </c>
      <c r="O47" s="28">
        <f>ROUND((J47+K47+L47+M47+N47)*$AC$8*2,0)/2</f>
        <v>17</v>
      </c>
      <c r="P47" s="33">
        <f t="shared" si="157"/>
        <v>130</v>
      </c>
      <c r="Q47" s="29">
        <f>IF(J47&gt;5,CEILING(J47,5),CEILING(J47,1))</f>
        <v>75</v>
      </c>
      <c r="R47" s="28">
        <f>IF(K47&gt;5,CEILING(K47,5),CEILING(K47,1))</f>
        <v>25</v>
      </c>
      <c r="S47" s="28">
        <f t="shared" si="158"/>
        <v>10</v>
      </c>
      <c r="T47" s="28">
        <f t="shared" si="159"/>
        <v>4</v>
      </c>
      <c r="U47" s="28">
        <f t="shared" si="160"/>
        <v>10</v>
      </c>
      <c r="V47" s="28">
        <f t="shared" si="161"/>
        <v>20</v>
      </c>
      <c r="W47" s="30">
        <f t="shared" si="162"/>
        <v>144</v>
      </c>
      <c r="AF47" s="36"/>
      <c r="AG47" s="36"/>
    </row>
    <row r="48" spans="1:33" x14ac:dyDescent="0.2">
      <c r="A48" s="37"/>
      <c r="B48" s="38"/>
      <c r="C48" s="39"/>
      <c r="D48" s="28"/>
      <c r="E48" s="28"/>
      <c r="F48" s="28"/>
      <c r="G48" s="28"/>
      <c r="H48" s="28"/>
      <c r="I48" s="27"/>
      <c r="J48" s="29"/>
      <c r="K48" s="28"/>
      <c r="L48" s="28"/>
      <c r="M48" s="28"/>
      <c r="N48" s="28"/>
      <c r="O48" s="28"/>
      <c r="P48" s="33"/>
      <c r="Q48" s="29"/>
      <c r="R48" s="28"/>
      <c r="S48" s="28"/>
      <c r="T48" s="28"/>
      <c r="U48" s="28"/>
      <c r="V48" s="28"/>
      <c r="W48" s="30"/>
    </row>
    <row r="49" spans="1:23" x14ac:dyDescent="0.2">
      <c r="A49" s="32" t="s">
        <v>42</v>
      </c>
      <c r="B49" s="38"/>
      <c r="C49" s="39"/>
      <c r="D49" s="28"/>
      <c r="E49" s="28"/>
      <c r="F49" s="28"/>
      <c r="G49" s="28"/>
      <c r="H49" s="28"/>
      <c r="I49" s="27"/>
      <c r="J49" s="29"/>
      <c r="K49" s="28"/>
      <c r="L49" s="28"/>
      <c r="M49" s="28"/>
      <c r="N49" s="28"/>
      <c r="O49" s="28"/>
      <c r="P49" s="33"/>
      <c r="Q49" s="29"/>
      <c r="R49" s="28"/>
      <c r="S49" s="28"/>
      <c r="T49" s="28"/>
      <c r="U49" s="28"/>
      <c r="V49" s="28"/>
      <c r="W49" s="30"/>
    </row>
    <row r="50" spans="1:23" x14ac:dyDescent="0.2">
      <c r="A50" s="34" t="s">
        <v>43</v>
      </c>
      <c r="B50" s="38">
        <v>1</v>
      </c>
      <c r="C50" s="39">
        <v>0</v>
      </c>
      <c r="D50" s="28">
        <f t="shared" ref="D50:D51" si="163">ROUND(C50*$Y$8*2,0)/2</f>
        <v>0</v>
      </c>
      <c r="E50" s="28">
        <f t="shared" ref="E50:E51" si="164">ROUND(C50*$Z$8*2,0)/2</f>
        <v>0</v>
      </c>
      <c r="F50" s="28">
        <f>B50*8</f>
        <v>8</v>
      </c>
      <c r="G50" s="28">
        <f>ROUND(C50*$AB$8*2,0)/2</f>
        <v>0</v>
      </c>
      <c r="H50" s="28">
        <f t="shared" ref="H50" si="165">ROUND((C50+D50+E50+F50+G50)*$AC$8*2,0)/2</f>
        <v>1</v>
      </c>
      <c r="I50" s="27">
        <f t="shared" ref="I50:I51" si="166">SUM(C50:H50)</f>
        <v>9</v>
      </c>
      <c r="J50" s="29">
        <f t="shared" ref="J50:J51" si="167">ROUND(C50*(1+$X$8)*2,0)/2</f>
        <v>0</v>
      </c>
      <c r="K50" s="28">
        <f>ROUND(J50*$Y$8*2,0)/2</f>
        <v>0</v>
      </c>
      <c r="L50" s="28">
        <f t="shared" ref="L50:M53" si="168">ROUND(E50*(1+$X$8)*2,0)/2</f>
        <v>0</v>
      </c>
      <c r="M50" s="28">
        <f t="shared" si="168"/>
        <v>10.5</v>
      </c>
      <c r="N50" s="28">
        <f t="shared" ref="N50:N51" si="169">ROUND(G50*(1+$X$8)*2,0)/2</f>
        <v>0</v>
      </c>
      <c r="O50" s="28">
        <f t="shared" ref="O50:O51" si="170">ROUND((J50+K50+L50+M50+N50)*$AC$8*2,0)/2</f>
        <v>1.5</v>
      </c>
      <c r="P50" s="33">
        <f t="shared" ref="P50:P51" si="171">SUM(J50:O50)</f>
        <v>12</v>
      </c>
      <c r="Q50" s="29">
        <f>IF(J50&gt;5,CEILING(J50,5),CEILING(J50,1))</f>
        <v>0</v>
      </c>
      <c r="R50" s="28">
        <f t="shared" ref="R50:R51" si="172">IF(K50&gt;5,CEILING(K50,5),CEILING(K50,1))</f>
        <v>0</v>
      </c>
      <c r="S50" s="28">
        <f t="shared" ref="S50:S51" si="173">IF(L50&gt;5,CEILING(L50,5),CEILING(L50,1))</f>
        <v>0</v>
      </c>
      <c r="T50" s="28">
        <f t="shared" ref="T50:T51" si="174">IF(M50&gt;5,CEILING(M50,5),CEILING(M50,1))</f>
        <v>15</v>
      </c>
      <c r="U50" s="28">
        <f t="shared" ref="U50:U51" si="175">IF(N50&gt;5,CEILING(N50,5),CEILING(N50,1))</f>
        <v>0</v>
      </c>
      <c r="V50" s="28">
        <f>IF(O50&gt;5,CEILING(O50,5),CEILING(O50,1))</f>
        <v>2</v>
      </c>
      <c r="W50" s="30">
        <f t="shared" ref="W50:W51" si="176">SUM(Q50:V50)</f>
        <v>17</v>
      </c>
    </row>
    <row r="51" spans="1:23" x14ac:dyDescent="0.2">
      <c r="A51" s="34" t="s">
        <v>44</v>
      </c>
      <c r="B51" s="38">
        <v>5</v>
      </c>
      <c r="C51" s="39">
        <f>B51*8</f>
        <v>40</v>
      </c>
      <c r="D51" s="28">
        <f t="shared" si="163"/>
        <v>12</v>
      </c>
      <c r="E51" s="28">
        <f t="shared" si="164"/>
        <v>4</v>
      </c>
      <c r="F51" s="28">
        <f>ROUND(C51*$AA$8*2,0)/2</f>
        <v>2</v>
      </c>
      <c r="G51" s="28">
        <f>ROUND(C51*$AB$8*2,0)/2</f>
        <v>4</v>
      </c>
      <c r="H51" s="28">
        <f>ROUND((C51+D51+E51+F51+G51)*$AC$8*2,0)/2</f>
        <v>9.5</v>
      </c>
      <c r="I51" s="27">
        <f t="shared" si="166"/>
        <v>71.5</v>
      </c>
      <c r="J51" s="29">
        <f t="shared" si="167"/>
        <v>52</v>
      </c>
      <c r="K51" s="28">
        <f>ROUND(J51*$Y$8*2,0)/2</f>
        <v>15.5</v>
      </c>
      <c r="L51" s="28">
        <f t="shared" si="168"/>
        <v>5</v>
      </c>
      <c r="M51" s="28">
        <f t="shared" si="168"/>
        <v>2.5</v>
      </c>
      <c r="N51" s="28">
        <f t="shared" si="169"/>
        <v>5</v>
      </c>
      <c r="O51" s="28">
        <f t="shared" si="170"/>
        <v>12</v>
      </c>
      <c r="P51" s="33">
        <f t="shared" si="171"/>
        <v>92</v>
      </c>
      <c r="Q51" s="29">
        <f>IF(J51&gt;5,CEILING(J51,5),CEILING(J51,1))</f>
        <v>55</v>
      </c>
      <c r="R51" s="28">
        <f t="shared" si="172"/>
        <v>20</v>
      </c>
      <c r="S51" s="28">
        <f t="shared" si="173"/>
        <v>5</v>
      </c>
      <c r="T51" s="28">
        <f t="shared" si="174"/>
        <v>3</v>
      </c>
      <c r="U51" s="28">
        <f t="shared" si="175"/>
        <v>5</v>
      </c>
      <c r="V51" s="28">
        <f>IF(O51&gt;5,CEILING(O51,5),CEILING(O51,1))</f>
        <v>15</v>
      </c>
      <c r="W51" s="30">
        <f t="shared" si="176"/>
        <v>103</v>
      </c>
    </row>
    <row r="52" spans="1:23" x14ac:dyDescent="0.2">
      <c r="A52" s="34" t="s">
        <v>45</v>
      </c>
      <c r="B52" s="38">
        <v>3</v>
      </c>
      <c r="C52" s="39">
        <f>B52*8</f>
        <v>24</v>
      </c>
      <c r="D52" s="28">
        <f t="shared" ref="D52" si="177">ROUND(C52*$Y$8*2,0)/2</f>
        <v>7</v>
      </c>
      <c r="E52" s="28">
        <f t="shared" ref="E52" si="178">ROUND(C52*$Z$8*2,0)/2</f>
        <v>2.5</v>
      </c>
      <c r="F52" s="28">
        <f>ROUND(C52*$AA$8*2,0)/2</f>
        <v>1</v>
      </c>
      <c r="G52" s="28">
        <f>ROUND(C52*$AB$8*2,0)/2</f>
        <v>2.5</v>
      </c>
      <c r="H52" s="28">
        <f>ROUND((C52+D52+E52+F52+G52)*$AC$8*2,0)/2</f>
        <v>5.5</v>
      </c>
      <c r="I52" s="27">
        <f t="shared" ref="I52" si="179">SUM(C52:H52)</f>
        <v>42.5</v>
      </c>
      <c r="J52" s="29">
        <f t="shared" ref="J52" si="180">ROUND(C52*(1+$X$8)*2,0)/2</f>
        <v>31</v>
      </c>
      <c r="K52" s="28">
        <f>ROUND(J52*$Y$8*2,0)/2</f>
        <v>9.5</v>
      </c>
      <c r="L52" s="28">
        <f t="shared" si="168"/>
        <v>3.5</v>
      </c>
      <c r="M52" s="28">
        <f t="shared" si="168"/>
        <v>1.5</v>
      </c>
      <c r="N52" s="28">
        <f t="shared" ref="N52" si="181">ROUND(G52*(1+$X$8)*2,0)/2</f>
        <v>3.5</v>
      </c>
      <c r="O52" s="28">
        <f t="shared" ref="O52" si="182">ROUND((J52+K52+L52+M52+N52)*$AC$8*2,0)/2</f>
        <v>7.5</v>
      </c>
      <c r="P52" s="33">
        <f t="shared" ref="P52" si="183">SUM(J52:O52)</f>
        <v>56.5</v>
      </c>
      <c r="Q52" s="29">
        <f>IF(J52&gt;5,CEILING(J52,5),CEILING(J52,1))</f>
        <v>35</v>
      </c>
      <c r="R52" s="28">
        <f t="shared" ref="R52" si="184">IF(K52&gt;5,CEILING(K52,5),CEILING(K52,1))</f>
        <v>10</v>
      </c>
      <c r="S52" s="28">
        <f t="shared" ref="S52" si="185">IF(L52&gt;5,CEILING(L52,5),CEILING(L52,1))</f>
        <v>4</v>
      </c>
      <c r="T52" s="28">
        <f t="shared" ref="T52" si="186">IF(M52&gt;5,CEILING(M52,5),CEILING(M52,1))</f>
        <v>2</v>
      </c>
      <c r="U52" s="28">
        <f t="shared" ref="U52" si="187">IF(N52&gt;5,CEILING(N52,5),CEILING(N52,1))</f>
        <v>4</v>
      </c>
      <c r="V52" s="28">
        <f>IF(O52&gt;5,CEILING(O52,5),CEILING(O52,1))</f>
        <v>10</v>
      </c>
      <c r="W52" s="30">
        <f t="shared" ref="W52" si="188">SUM(Q52:V52)</f>
        <v>65</v>
      </c>
    </row>
    <row r="53" spans="1:23" x14ac:dyDescent="0.2">
      <c r="A53" s="34" t="s">
        <v>46</v>
      </c>
      <c r="B53" s="38">
        <v>5</v>
      </c>
      <c r="C53" s="39">
        <f>B53*8</f>
        <v>40</v>
      </c>
      <c r="D53" s="28">
        <f t="shared" ref="D53" si="189">ROUND(C53*$Y$8*2,0)/2</f>
        <v>12</v>
      </c>
      <c r="E53" s="28">
        <f t="shared" ref="E53" si="190">ROUND(C53*$Z$8*2,0)/2</f>
        <v>4</v>
      </c>
      <c r="F53" s="28">
        <f>ROUND(C53*$AA$8*2,0)/2</f>
        <v>2</v>
      </c>
      <c r="G53" s="28">
        <f>ROUND(C53*$AB$8*2,0)/2</f>
        <v>4</v>
      </c>
      <c r="H53" s="28">
        <f>ROUND((C53+D53+E53+F53+G53)*$AC$8*2,0)/2</f>
        <v>9.5</v>
      </c>
      <c r="I53" s="27">
        <f t="shared" ref="I53" si="191">SUM(C53:H53)</f>
        <v>71.5</v>
      </c>
      <c r="J53" s="29">
        <f t="shared" ref="J53" si="192">ROUND(C53*(1+$X$8)*2,0)/2</f>
        <v>52</v>
      </c>
      <c r="K53" s="28">
        <f>ROUND(J53*$Y$8*2,0)/2</f>
        <v>15.5</v>
      </c>
      <c r="L53" s="28">
        <f t="shared" si="168"/>
        <v>5</v>
      </c>
      <c r="M53" s="28">
        <f t="shared" si="168"/>
        <v>2.5</v>
      </c>
      <c r="N53" s="28">
        <f t="shared" ref="N53" si="193">ROUND(G53*(1+$X$8)*2,0)/2</f>
        <v>5</v>
      </c>
      <c r="O53" s="28">
        <f t="shared" ref="O53" si="194">ROUND((J53+K53+L53+M53+N53)*$AC$8*2,0)/2</f>
        <v>12</v>
      </c>
      <c r="P53" s="33">
        <f t="shared" ref="P53" si="195">SUM(J53:O53)</f>
        <v>92</v>
      </c>
      <c r="Q53" s="29">
        <f>IF(J53&gt;5,CEILING(J53,5),CEILING(J53,1))</f>
        <v>55</v>
      </c>
      <c r="R53" s="28">
        <f t="shared" ref="R53" si="196">IF(K53&gt;5,CEILING(K53,5),CEILING(K53,1))</f>
        <v>20</v>
      </c>
      <c r="S53" s="28">
        <f t="shared" ref="S53" si="197">IF(L53&gt;5,CEILING(L53,5),CEILING(L53,1))</f>
        <v>5</v>
      </c>
      <c r="T53" s="28">
        <f t="shared" ref="T53" si="198">IF(M53&gt;5,CEILING(M53,5),CEILING(M53,1))</f>
        <v>3</v>
      </c>
      <c r="U53" s="28">
        <f t="shared" ref="U53" si="199">IF(N53&gt;5,CEILING(N53,5),CEILING(N53,1))</f>
        <v>5</v>
      </c>
      <c r="V53" s="28">
        <f>IF(O53&gt;5,CEILING(O53,5),CEILING(O53,1))</f>
        <v>15</v>
      </c>
      <c r="W53" s="30">
        <f t="shared" ref="W53" si="200">SUM(Q53:V53)</f>
        <v>103</v>
      </c>
    </row>
    <row r="54" spans="1:23" x14ac:dyDescent="0.2">
      <c r="A54" s="40"/>
      <c r="B54" s="38"/>
      <c r="C54" s="41"/>
      <c r="D54" s="42"/>
      <c r="E54" s="42"/>
      <c r="F54" s="42"/>
      <c r="G54" s="42"/>
      <c r="H54" s="42"/>
      <c r="I54" s="43"/>
      <c r="J54" s="44"/>
      <c r="K54" s="42"/>
      <c r="L54" s="42"/>
      <c r="M54" s="42"/>
      <c r="N54" s="42"/>
      <c r="O54" s="42"/>
      <c r="P54" s="45"/>
      <c r="Q54" s="44"/>
      <c r="R54" s="42"/>
      <c r="S54" s="42"/>
      <c r="T54" s="42"/>
      <c r="U54" s="42"/>
      <c r="V54" s="42"/>
      <c r="W54" s="46"/>
    </row>
    <row r="58" spans="1:23" x14ac:dyDescent="0.2">
      <c r="A58" s="47"/>
      <c r="B58" s="48"/>
      <c r="C58" s="48"/>
      <c r="D58" s="48"/>
      <c r="E58" s="48"/>
      <c r="F58" s="48"/>
      <c r="G58" s="48"/>
      <c r="H58" s="48"/>
      <c r="I58" s="48"/>
      <c r="J58" s="48"/>
    </row>
    <row r="59" spans="1:23" x14ac:dyDescent="0.2">
      <c r="A59" s="9"/>
      <c r="B59" s="49"/>
      <c r="C59" s="49"/>
      <c r="D59" s="49"/>
      <c r="E59" s="49"/>
      <c r="F59" s="49"/>
      <c r="G59" s="49"/>
      <c r="H59" s="49"/>
      <c r="I59" s="49"/>
      <c r="J59" s="49"/>
    </row>
    <row r="60" spans="1:23" x14ac:dyDescent="0.2">
      <c r="A60" s="9"/>
      <c r="B60" s="9"/>
      <c r="C60" s="9"/>
      <c r="D60" s="9"/>
      <c r="E60" s="9"/>
      <c r="F60" s="9"/>
      <c r="G60" s="9"/>
      <c r="H60" s="9"/>
      <c r="I60" s="9"/>
      <c r="J60" s="9"/>
    </row>
    <row r="63" spans="1:23" x14ac:dyDescent="0.2">
      <c r="A63" s="50"/>
    </row>
    <row r="64" spans="1:23" x14ac:dyDescent="0.2">
      <c r="A64" s="50"/>
    </row>
    <row r="65" spans="1:1" x14ac:dyDescent="0.2">
      <c r="A65" s="50"/>
    </row>
    <row r="66" spans="1:1" x14ac:dyDescent="0.2">
      <c r="A66" s="50"/>
    </row>
    <row r="67" spans="1:1" x14ac:dyDescent="0.2">
      <c r="A67" s="50"/>
    </row>
    <row r="68" spans="1:1" x14ac:dyDescent="0.2">
      <c r="A68" s="50"/>
    </row>
    <row r="69" spans="1:1" x14ac:dyDescent="0.2">
      <c r="A69" s="50"/>
    </row>
    <row r="70" spans="1:1" x14ac:dyDescent="0.2">
      <c r="A70" s="50"/>
    </row>
    <row r="71" spans="1:1" x14ac:dyDescent="0.2">
      <c r="A71" s="50"/>
    </row>
    <row r="72" spans="1:1" x14ac:dyDescent="0.2">
      <c r="A72" s="50"/>
    </row>
    <row r="73" spans="1:1" x14ac:dyDescent="0.2">
      <c r="A73" s="50"/>
    </row>
    <row r="74" spans="1:1" x14ac:dyDescent="0.2">
      <c r="A74" s="50"/>
    </row>
    <row r="75" spans="1:1" x14ac:dyDescent="0.2">
      <c r="A75" s="50"/>
    </row>
    <row r="76" spans="1:1" x14ac:dyDescent="0.2">
      <c r="A76" s="50"/>
    </row>
    <row r="77" spans="1:1" x14ac:dyDescent="0.2">
      <c r="A77" s="50"/>
    </row>
    <row r="78" spans="1:1" x14ac:dyDescent="0.2">
      <c r="A78" s="50"/>
    </row>
    <row r="79" spans="1:1" x14ac:dyDescent="0.2">
      <c r="A79" s="50"/>
    </row>
    <row r="80" spans="1:1" x14ac:dyDescent="0.2">
      <c r="A80" s="50"/>
    </row>
    <row r="81" spans="1:1" x14ac:dyDescent="0.2">
      <c r="A81" s="50"/>
    </row>
    <row r="82" spans="1:1" x14ac:dyDescent="0.2">
      <c r="A82" s="50"/>
    </row>
    <row r="83" spans="1:1" x14ac:dyDescent="0.2">
      <c r="A83" s="50"/>
    </row>
    <row r="84" spans="1:1" x14ac:dyDescent="0.2">
      <c r="A84" s="50"/>
    </row>
    <row r="85" spans="1:1" x14ac:dyDescent="0.2">
      <c r="A85" s="50"/>
    </row>
    <row r="86" spans="1:1" x14ac:dyDescent="0.2">
      <c r="A86" s="50"/>
    </row>
    <row r="87" spans="1:1" x14ac:dyDescent="0.2">
      <c r="A87" s="50"/>
    </row>
    <row r="88" spans="1:1" x14ac:dyDescent="0.2">
      <c r="A88" s="50"/>
    </row>
    <row r="89" spans="1:1" x14ac:dyDescent="0.2">
      <c r="A89" s="50"/>
    </row>
    <row r="90" spans="1:1" x14ac:dyDescent="0.2">
      <c r="A90" s="50"/>
    </row>
    <row r="91" spans="1:1" x14ac:dyDescent="0.2">
      <c r="A91" s="50"/>
    </row>
    <row r="92" spans="1:1" x14ac:dyDescent="0.2">
      <c r="A92" s="50"/>
    </row>
    <row r="93" spans="1:1" x14ac:dyDescent="0.2">
      <c r="A93" s="50"/>
    </row>
    <row r="94" spans="1:1" x14ac:dyDescent="0.2">
      <c r="A94" s="50"/>
    </row>
    <row r="95" spans="1:1" x14ac:dyDescent="0.2">
      <c r="A95" s="50"/>
    </row>
  </sheetData>
  <mergeCells count="4">
    <mergeCell ref="A1:J1"/>
    <mergeCell ref="C6:I6"/>
    <mergeCell ref="J6:P6"/>
    <mergeCell ref="Q6:W6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6"/>
  <sheetViews>
    <sheetView workbookViewId="0">
      <selection activeCell="C2" sqref="C2"/>
    </sheetView>
  </sheetViews>
  <sheetFormatPr baseColWidth="10" defaultColWidth="17.33203125" defaultRowHeight="15" customHeight="1" x14ac:dyDescent="0.2"/>
  <cols>
    <col min="1" max="1" width="25.33203125" customWidth="1"/>
    <col min="2" max="10" width="7.33203125" customWidth="1"/>
  </cols>
  <sheetData>
    <row r="1" spans="1:10" ht="15" customHeight="1" x14ac:dyDescent="0.2">
      <c r="B1" s="54" t="s">
        <v>53</v>
      </c>
      <c r="C1" s="54" t="s">
        <v>55</v>
      </c>
      <c r="D1" s="54" t="s">
        <v>52</v>
      </c>
      <c r="E1" s="54" t="s">
        <v>7</v>
      </c>
    </row>
    <row r="2" spans="1:10" ht="15" customHeight="1" x14ac:dyDescent="0.2">
      <c r="A2" s="54" t="s">
        <v>56</v>
      </c>
      <c r="B2">
        <f>Оценка!S3</f>
        <v>217</v>
      </c>
      <c r="C2">
        <f>Оценка!Q3</f>
        <v>1140</v>
      </c>
      <c r="D2">
        <f>Оценка!R3</f>
        <v>375</v>
      </c>
      <c r="E2">
        <f>Оценка!T3</f>
        <v>75</v>
      </c>
    </row>
    <row r="3" spans="1:10" ht="15" customHeight="1" x14ac:dyDescent="0.2">
      <c r="A3" s="54" t="s">
        <v>57</v>
      </c>
      <c r="B3" s="55">
        <f>B2/160</f>
        <v>1.35625</v>
      </c>
      <c r="C3" s="55">
        <f t="shared" ref="C3:E3" si="0">C2/160</f>
        <v>7.125</v>
      </c>
      <c r="D3" s="55">
        <f t="shared" si="0"/>
        <v>2.34375</v>
      </c>
      <c r="E3" s="55">
        <f t="shared" si="0"/>
        <v>0.46875</v>
      </c>
    </row>
    <row r="4" spans="1:10" ht="15" customHeight="1" x14ac:dyDescent="0.2">
      <c r="A4" s="54" t="s">
        <v>58</v>
      </c>
      <c r="B4" s="55">
        <v>1</v>
      </c>
      <c r="C4" s="55">
        <v>2</v>
      </c>
      <c r="D4" s="55">
        <v>1</v>
      </c>
      <c r="E4" s="55">
        <v>1</v>
      </c>
    </row>
    <row r="5" spans="1:10" ht="15" customHeight="1" x14ac:dyDescent="0.2">
      <c r="A5" s="54" t="s">
        <v>59</v>
      </c>
      <c r="B5" s="55">
        <f>B3/B4</f>
        <v>1.35625</v>
      </c>
      <c r="C5" s="55">
        <f t="shared" ref="C5:E5" si="1">C3/C4</f>
        <v>3.5625</v>
      </c>
      <c r="D5" s="55">
        <f t="shared" si="1"/>
        <v>2.34375</v>
      </c>
      <c r="E5" s="55">
        <f t="shared" si="1"/>
        <v>0.46875</v>
      </c>
    </row>
    <row r="7" spans="1:10" x14ac:dyDescent="0.2">
      <c r="B7" s="51"/>
      <c r="C7" s="61" t="s">
        <v>60</v>
      </c>
      <c r="D7" s="62"/>
      <c r="E7" s="61" t="s">
        <v>61</v>
      </c>
      <c r="F7" s="62"/>
      <c r="G7" s="61" t="s">
        <v>62</v>
      </c>
      <c r="H7" s="62"/>
      <c r="I7" s="61" t="s">
        <v>63</v>
      </c>
      <c r="J7" s="62"/>
    </row>
    <row r="8" spans="1:10" x14ac:dyDescent="0.2">
      <c r="A8" s="31" t="s">
        <v>6</v>
      </c>
      <c r="B8" s="51"/>
      <c r="C8" s="52"/>
      <c r="D8" s="51"/>
      <c r="E8" s="51"/>
      <c r="F8" s="51"/>
      <c r="G8" s="51"/>
      <c r="H8" s="51"/>
      <c r="I8" s="51"/>
      <c r="J8" s="51"/>
    </row>
    <row r="9" spans="1:10" x14ac:dyDescent="0.2">
      <c r="A9" s="31" t="s">
        <v>13</v>
      </c>
      <c r="B9" s="51"/>
      <c r="C9" s="52"/>
      <c r="D9" s="51"/>
      <c r="E9" s="51"/>
      <c r="F9" s="51"/>
      <c r="G9" s="51"/>
      <c r="H9" s="51"/>
      <c r="I9" s="51"/>
      <c r="J9" s="51"/>
    </row>
    <row r="10" spans="1:10" x14ac:dyDescent="0.2">
      <c r="A10" s="31" t="s">
        <v>4</v>
      </c>
      <c r="B10" s="51"/>
      <c r="C10" s="51"/>
      <c r="D10" s="52"/>
      <c r="E10" s="52"/>
      <c r="F10" s="52"/>
      <c r="G10" s="52"/>
      <c r="H10" s="52"/>
      <c r="I10" s="52"/>
      <c r="J10" s="51"/>
    </row>
    <row r="11" spans="1:10" x14ac:dyDescent="0.2">
      <c r="A11" s="31" t="s">
        <v>45</v>
      </c>
      <c r="B11" s="51"/>
      <c r="C11" s="51"/>
      <c r="D11" s="51"/>
      <c r="E11" s="51"/>
      <c r="F11" s="51"/>
      <c r="G11" s="51"/>
      <c r="H11" s="51"/>
      <c r="I11" s="52"/>
      <c r="J11" s="52"/>
    </row>
    <row r="12" spans="1:10" x14ac:dyDescent="0.2">
      <c r="A12" s="31" t="s">
        <v>46</v>
      </c>
      <c r="B12" s="51"/>
      <c r="C12" s="51"/>
      <c r="D12" s="51"/>
      <c r="E12" s="51"/>
      <c r="F12" s="51"/>
      <c r="G12" s="51"/>
      <c r="H12" s="51"/>
      <c r="I12" s="51"/>
      <c r="J12" s="52"/>
    </row>
    <row r="17" spans="1:11" x14ac:dyDescent="0.2">
      <c r="B17" s="51"/>
      <c r="C17" s="61" t="s">
        <v>60</v>
      </c>
      <c r="D17" s="62"/>
      <c r="E17" s="61" t="s">
        <v>61</v>
      </c>
      <c r="F17" s="62"/>
      <c r="G17" s="61" t="s">
        <v>62</v>
      </c>
      <c r="H17" s="62"/>
      <c r="I17" s="61" t="s">
        <v>63</v>
      </c>
      <c r="J17" s="62"/>
    </row>
    <row r="18" spans="1:11" x14ac:dyDescent="0.2">
      <c r="A18" s="31" t="s">
        <v>64</v>
      </c>
      <c r="B18" s="53" t="s">
        <v>54</v>
      </c>
      <c r="C18" s="57"/>
      <c r="D18" s="57"/>
      <c r="E18" s="57"/>
      <c r="F18" s="57"/>
      <c r="G18" s="57"/>
      <c r="H18" s="57"/>
      <c r="I18" s="57"/>
      <c r="J18" s="57"/>
    </row>
    <row r="19" spans="1:11" x14ac:dyDescent="0.2">
      <c r="A19" s="31" t="s">
        <v>65</v>
      </c>
      <c r="B19" s="53" t="s">
        <v>53</v>
      </c>
      <c r="C19" s="57"/>
      <c r="D19" s="57"/>
      <c r="E19" s="57"/>
      <c r="F19" s="57"/>
      <c r="G19" s="57"/>
      <c r="H19" s="57"/>
      <c r="I19" s="57"/>
      <c r="J19" s="57"/>
    </row>
    <row r="20" spans="1:11" x14ac:dyDescent="0.2">
      <c r="A20" s="31" t="s">
        <v>7</v>
      </c>
      <c r="B20" s="53" t="s">
        <v>7</v>
      </c>
      <c r="C20" s="51"/>
      <c r="D20" s="51"/>
      <c r="E20" s="51"/>
      <c r="F20" s="51"/>
      <c r="G20" s="51"/>
      <c r="H20" s="51"/>
      <c r="I20" s="57"/>
      <c r="J20" s="57"/>
    </row>
    <row r="21" spans="1:11" x14ac:dyDescent="0.2">
      <c r="A21" s="31" t="s">
        <v>66</v>
      </c>
      <c r="B21" s="53" t="s">
        <v>67</v>
      </c>
      <c r="C21" s="51"/>
      <c r="D21" s="52"/>
      <c r="E21" s="52"/>
      <c r="F21" s="52"/>
      <c r="G21" s="52"/>
      <c r="H21" s="52"/>
      <c r="I21" s="52"/>
      <c r="J21" s="51"/>
    </row>
    <row r="22" spans="1:11" x14ac:dyDescent="0.2">
      <c r="A22" s="31" t="s">
        <v>68</v>
      </c>
      <c r="B22" s="53" t="s">
        <v>69</v>
      </c>
      <c r="C22" s="51"/>
      <c r="D22" s="52"/>
      <c r="E22" s="52"/>
      <c r="F22" s="52"/>
      <c r="G22" s="52"/>
      <c r="H22" s="52"/>
      <c r="I22" s="52"/>
      <c r="J22" s="51"/>
    </row>
    <row r="23" spans="1:11" x14ac:dyDescent="0.2">
      <c r="A23" s="31" t="s">
        <v>70</v>
      </c>
      <c r="B23" s="53" t="s">
        <v>71</v>
      </c>
      <c r="C23" s="51"/>
      <c r="D23" s="51"/>
      <c r="E23" s="57"/>
      <c r="F23" s="57"/>
      <c r="G23" s="57"/>
      <c r="H23" s="57"/>
      <c r="I23" s="51"/>
      <c r="J23" s="51"/>
    </row>
    <row r="24" spans="1:11" x14ac:dyDescent="0.2">
      <c r="A24" s="31" t="s">
        <v>72</v>
      </c>
      <c r="B24" s="53" t="s">
        <v>52</v>
      </c>
      <c r="C24" s="51"/>
      <c r="D24" s="51"/>
      <c r="E24" s="52"/>
      <c r="F24" s="52"/>
      <c r="G24" s="52"/>
      <c r="H24" s="52"/>
      <c r="I24" s="52"/>
      <c r="J24" s="51"/>
    </row>
    <row r="25" spans="1:11" x14ac:dyDescent="0.2">
      <c r="A25" s="31"/>
      <c r="D25">
        <v>1.75</v>
      </c>
      <c r="F25">
        <v>4.25</v>
      </c>
      <c r="H25">
        <v>4.25</v>
      </c>
      <c r="J25">
        <v>2.75</v>
      </c>
      <c r="K25">
        <f>SUM(C25:J25)</f>
        <v>13</v>
      </c>
    </row>
    <row r="26" spans="1:11" ht="15" customHeight="1" x14ac:dyDescent="0.2">
      <c r="K26">
        <f>K25*160</f>
        <v>2080</v>
      </c>
    </row>
  </sheetData>
  <mergeCells count="8">
    <mergeCell ref="C7:D7"/>
    <mergeCell ref="E7:F7"/>
    <mergeCell ref="G7:H7"/>
    <mergeCell ref="I7:J7"/>
    <mergeCell ref="C17:D17"/>
    <mergeCell ref="E17:F17"/>
    <mergeCell ref="G17:H17"/>
    <mergeCell ref="I17:J17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D458AE256DD2D4E9E3C69807F1AD6A5" ma:contentTypeVersion="9" ma:contentTypeDescription="Создание документа." ma:contentTypeScope="" ma:versionID="94cc7ad1b4284b61475669aac595aec7">
  <xsd:schema xmlns:xsd="http://www.w3.org/2001/XMLSchema" xmlns:xs="http://www.w3.org/2001/XMLSchema" xmlns:p="http://schemas.microsoft.com/office/2006/metadata/properties" xmlns:ns2="ab0b6cba-0ff1-44b1-85b8-3c1dde971c11" xmlns:ns3="d3d2de6b-1ab7-4638-8593-24c0702e254c" targetNamespace="http://schemas.microsoft.com/office/2006/metadata/properties" ma:root="true" ma:fieldsID="c31820fa4b71456d371fa448a7a44035" ns2:_="" ns3:_="">
    <xsd:import namespace="ab0b6cba-0ff1-44b1-85b8-3c1dde971c11"/>
    <xsd:import namespace="d3d2de6b-1ab7-4638-8593-24c0702e25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b6cba-0ff1-44b1-85b8-3c1dde971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2de6b-1ab7-4638-8593-24c0702e2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b0b6cba-0ff1-44b1-85b8-3c1dde971c11">
      <UserInfo>
        <DisplayName>Artem Gromov</DisplayName>
        <AccountId>43</AccountId>
        <AccountType/>
      </UserInfo>
      <UserInfo>
        <DisplayName>Konstantin Strelkov</DisplayName>
        <AccountId>38</AccountId>
        <AccountType/>
      </UserInfo>
      <UserInfo>
        <DisplayName>Evgeniy Artamonov</DisplayName>
        <AccountId>115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3EDB73-2730-4A7E-A030-984AB56ED7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3434AF-670C-4EC7-BAB9-E52FB30CD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b6cba-0ff1-44b1-85b8-3c1dde971c11"/>
    <ds:schemaRef ds:uri="d3d2de6b-1ab7-4638-8593-24c0702e2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0E8CB0-3EBE-4AC5-BD45-010C9EDA14DB}">
  <ds:schemaRefs>
    <ds:schemaRef ds:uri="http://schemas.microsoft.com/office/2006/metadata/properties"/>
    <ds:schemaRef ds:uri="http://schemas.microsoft.com/office/infopath/2007/PartnerControls"/>
    <ds:schemaRef ds:uri="ab0b6cba-0ff1-44b1-85b8-3c1dde971c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</vt:lpstr>
      <vt:lpstr>График и ресурсы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2021-05-12T20:48:25Z</dcterms:created>
  <dcterms:modified xsi:type="dcterms:W3CDTF">2022-03-29T11:10:58Z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0x0101007D458AE256DD2D4E9E3C69807F1AD6A5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_SourceUrl">
    <vt:lpwstr/>
  </property>
  <property fmtid="{D5CDD505-2E9C-101B-9397-08002B2CF9AE}" pid="9" name="_SharedFileIndex">
    <vt:lpwstr/>
  </property>
</Properties>
</file>