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chmin/Source/haulmont/project-planning/cost-estimation-service/cost-estimation-service-impl/src/test/resources/"/>
    </mc:Choice>
  </mc:AlternateContent>
  <xr:revisionPtr revIDLastSave="0" documentId="13_ncr:1_{7115446B-012E-7243-9098-2151427296F2}" xr6:coauthVersionLast="47" xr6:coauthVersionMax="47" xr10:uidLastSave="{00000000-0000-0000-0000-000000000000}"/>
  <bookViews>
    <workbookView xWindow="20480" yWindow="0" windowWidth="20480" windowHeight="25600" xr2:uid="{00000000-000D-0000-FFFF-FFFF00000000}"/>
  </bookViews>
  <sheets>
    <sheet name="Скоуп Работ" sheetId="6" r:id="rId1"/>
    <sheet name="Оценка" sheetId="4" r:id="rId2"/>
    <sheet name="График и ресурсы" sheetId="7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4" l="1"/>
  <c r="K55" i="4"/>
  <c r="L55" i="4"/>
  <c r="Q55" i="4"/>
  <c r="R55" i="4"/>
  <c r="S55" i="4"/>
  <c r="F55" i="4"/>
  <c r="M55" i="4" s="1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9" i="4"/>
  <c r="C10" i="4"/>
  <c r="C11" i="4"/>
  <c r="C12" i="4"/>
  <c r="C13" i="4"/>
  <c r="C14" i="4"/>
  <c r="C8" i="4"/>
  <c r="A47" i="4"/>
  <c r="A48" i="4"/>
  <c r="A49" i="4"/>
  <c r="A50" i="4"/>
  <c r="A51" i="4"/>
  <c r="A52" i="4"/>
  <c r="A53" i="4"/>
  <c r="A39" i="4"/>
  <c r="A40" i="4"/>
  <c r="A41" i="4"/>
  <c r="A42" i="4"/>
  <c r="A43" i="4"/>
  <c r="A44" i="4"/>
  <c r="A45" i="4"/>
  <c r="A46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8" i="4"/>
  <c r="J56" i="4"/>
  <c r="D56" i="4"/>
  <c r="M57" i="4"/>
  <c r="T57" i="4" s="1"/>
  <c r="L57" i="4"/>
  <c r="S57" i="4" s="1"/>
  <c r="K57" i="4"/>
  <c r="R57" i="4" s="1"/>
  <c r="J57" i="4"/>
  <c r="G57" i="4"/>
  <c r="W60" i="4"/>
  <c r="W59" i="4"/>
  <c r="P60" i="4"/>
  <c r="P59" i="4"/>
  <c r="I59" i="4"/>
  <c r="I60" i="4"/>
  <c r="J8" i="4"/>
  <c r="J58" i="4"/>
  <c r="Q58" i="4" s="1"/>
  <c r="K58" i="4"/>
  <c r="R58" i="4" s="1"/>
  <c r="O58" i="4"/>
  <c r="V58" i="4" s="1"/>
  <c r="J61" i="4"/>
  <c r="Q61" i="4" s="1"/>
  <c r="K61" i="4"/>
  <c r="R61" i="4" s="1"/>
  <c r="L61" i="4"/>
  <c r="S61" i="4" s="1"/>
  <c r="M61" i="4"/>
  <c r="T61" i="4" s="1"/>
  <c r="N61" i="4"/>
  <c r="U61" i="4" s="1"/>
  <c r="O61" i="4"/>
  <c r="V61" i="4" s="1"/>
  <c r="E58" i="4"/>
  <c r="L58" i="4" s="1"/>
  <c r="S58" i="4" s="1"/>
  <c r="F58" i="4"/>
  <c r="M58" i="4" s="1"/>
  <c r="T58" i="4" s="1"/>
  <c r="G58" i="4"/>
  <c r="N58" i="4" s="1"/>
  <c r="U58" i="4" s="1"/>
  <c r="G55" i="4" l="1"/>
  <c r="N55" i="4" s="1"/>
  <c r="U55" i="4" s="1"/>
  <c r="C3" i="4"/>
  <c r="T55" i="4"/>
  <c r="H55" i="4"/>
  <c r="D14" i="4"/>
  <c r="J14" i="4"/>
  <c r="D13" i="4"/>
  <c r="J13" i="4"/>
  <c r="D12" i="4"/>
  <c r="J12" i="4"/>
  <c r="D11" i="4"/>
  <c r="J11" i="4"/>
  <c r="D10" i="4"/>
  <c r="J10" i="4"/>
  <c r="Q10" i="4" s="1"/>
  <c r="D9" i="4"/>
  <c r="J9" i="4"/>
  <c r="D53" i="4"/>
  <c r="J53" i="4"/>
  <c r="D52" i="4"/>
  <c r="J52" i="4"/>
  <c r="D51" i="4"/>
  <c r="J51" i="4"/>
  <c r="D50" i="4"/>
  <c r="J50" i="4"/>
  <c r="D49" i="4"/>
  <c r="J49" i="4"/>
  <c r="D48" i="4"/>
  <c r="J48" i="4"/>
  <c r="D47" i="4"/>
  <c r="J47" i="4"/>
  <c r="D46" i="4"/>
  <c r="J46" i="4"/>
  <c r="D45" i="4"/>
  <c r="J45" i="4"/>
  <c r="D44" i="4"/>
  <c r="J44" i="4"/>
  <c r="D43" i="4"/>
  <c r="J43" i="4"/>
  <c r="D42" i="4"/>
  <c r="J42" i="4"/>
  <c r="D41" i="4"/>
  <c r="J41" i="4"/>
  <c r="D40" i="4"/>
  <c r="J40" i="4"/>
  <c r="D39" i="4"/>
  <c r="J39" i="4"/>
  <c r="D38" i="4"/>
  <c r="J38" i="4"/>
  <c r="D37" i="4"/>
  <c r="J37" i="4"/>
  <c r="D36" i="4"/>
  <c r="J36" i="4"/>
  <c r="D35" i="4"/>
  <c r="J35" i="4"/>
  <c r="D34" i="4"/>
  <c r="J34" i="4"/>
  <c r="D33" i="4"/>
  <c r="J33" i="4"/>
  <c r="D32" i="4"/>
  <c r="J32" i="4"/>
  <c r="D31" i="4"/>
  <c r="J31" i="4"/>
  <c r="D30" i="4"/>
  <c r="J30" i="4"/>
  <c r="D29" i="4"/>
  <c r="J29" i="4"/>
  <c r="D28" i="4"/>
  <c r="J28" i="4"/>
  <c r="D27" i="4"/>
  <c r="J27" i="4"/>
  <c r="D26" i="4"/>
  <c r="J26" i="4"/>
  <c r="D25" i="4"/>
  <c r="J25" i="4"/>
  <c r="D24" i="4"/>
  <c r="J24" i="4"/>
  <c r="D23" i="4"/>
  <c r="J23" i="4"/>
  <c r="D22" i="4"/>
  <c r="J22" i="4"/>
  <c r="D21" i="4"/>
  <c r="J21" i="4"/>
  <c r="D20" i="4"/>
  <c r="J20" i="4"/>
  <c r="D19" i="4"/>
  <c r="J19" i="4"/>
  <c r="D18" i="4"/>
  <c r="J18" i="4"/>
  <c r="D17" i="4"/>
  <c r="J17" i="4"/>
  <c r="D16" i="4"/>
  <c r="J16" i="4"/>
  <c r="D15" i="4"/>
  <c r="J15" i="4"/>
  <c r="K56" i="4"/>
  <c r="R56" i="4" s="1"/>
  <c r="E56" i="4"/>
  <c r="Q56" i="4"/>
  <c r="N57" i="4"/>
  <c r="U57" i="4" s="1"/>
  <c r="H57" i="4"/>
  <c r="Q57" i="4"/>
  <c r="Q8" i="4"/>
  <c r="D8" i="4"/>
  <c r="C4" i="4"/>
  <c r="C5" i="4" s="1"/>
  <c r="I58" i="4"/>
  <c r="J3" i="4" l="1"/>
  <c r="J4" i="4" s="1"/>
  <c r="J5" i="4" s="1"/>
  <c r="I55" i="4"/>
  <c r="O55" i="4"/>
  <c r="Q15" i="4"/>
  <c r="E15" i="4"/>
  <c r="K15" i="4"/>
  <c r="Q16" i="4"/>
  <c r="E16" i="4"/>
  <c r="K16" i="4"/>
  <c r="Q17" i="4"/>
  <c r="E17" i="4"/>
  <c r="K17" i="4"/>
  <c r="Q18" i="4"/>
  <c r="E18" i="4"/>
  <c r="K18" i="4"/>
  <c r="Q19" i="4"/>
  <c r="E19" i="4"/>
  <c r="K19" i="4"/>
  <c r="Q20" i="4"/>
  <c r="E20" i="4"/>
  <c r="K20" i="4"/>
  <c r="Q21" i="4"/>
  <c r="E21" i="4"/>
  <c r="K21" i="4"/>
  <c r="Q22" i="4"/>
  <c r="E22" i="4"/>
  <c r="K22" i="4"/>
  <c r="Q23" i="4"/>
  <c r="E23" i="4"/>
  <c r="K23" i="4"/>
  <c r="Q24" i="4"/>
  <c r="E24" i="4"/>
  <c r="K24" i="4"/>
  <c r="Q25" i="4"/>
  <c r="E25" i="4"/>
  <c r="K25" i="4"/>
  <c r="Q26" i="4"/>
  <c r="E26" i="4"/>
  <c r="K26" i="4"/>
  <c r="Q27" i="4"/>
  <c r="E27" i="4"/>
  <c r="K27" i="4"/>
  <c r="Q28" i="4"/>
  <c r="E28" i="4"/>
  <c r="K28" i="4"/>
  <c r="Q29" i="4"/>
  <c r="E29" i="4"/>
  <c r="K29" i="4"/>
  <c r="Q30" i="4"/>
  <c r="E30" i="4"/>
  <c r="K30" i="4"/>
  <c r="Q31" i="4"/>
  <c r="E31" i="4"/>
  <c r="K31" i="4"/>
  <c r="Q32" i="4"/>
  <c r="E32" i="4"/>
  <c r="K32" i="4"/>
  <c r="Q33" i="4"/>
  <c r="E33" i="4"/>
  <c r="K33" i="4"/>
  <c r="Q34" i="4"/>
  <c r="E34" i="4"/>
  <c r="K34" i="4"/>
  <c r="Q35" i="4"/>
  <c r="E35" i="4"/>
  <c r="K35" i="4"/>
  <c r="Q36" i="4"/>
  <c r="E36" i="4"/>
  <c r="K36" i="4"/>
  <c r="Q37" i="4"/>
  <c r="E37" i="4"/>
  <c r="K37" i="4"/>
  <c r="Q38" i="4"/>
  <c r="E38" i="4"/>
  <c r="K38" i="4"/>
  <c r="Q39" i="4"/>
  <c r="E39" i="4"/>
  <c r="K39" i="4"/>
  <c r="Q40" i="4"/>
  <c r="E40" i="4"/>
  <c r="K40" i="4"/>
  <c r="Q41" i="4"/>
  <c r="E41" i="4"/>
  <c r="K41" i="4"/>
  <c r="Q42" i="4"/>
  <c r="E42" i="4"/>
  <c r="K42" i="4"/>
  <c r="Q43" i="4"/>
  <c r="E43" i="4"/>
  <c r="K43" i="4"/>
  <c r="Q44" i="4"/>
  <c r="E44" i="4"/>
  <c r="K44" i="4"/>
  <c r="Q45" i="4"/>
  <c r="E45" i="4"/>
  <c r="K45" i="4"/>
  <c r="Q46" i="4"/>
  <c r="E46" i="4"/>
  <c r="K46" i="4"/>
  <c r="Q47" i="4"/>
  <c r="E47" i="4"/>
  <c r="K47" i="4"/>
  <c r="Q48" i="4"/>
  <c r="E48" i="4"/>
  <c r="K48" i="4"/>
  <c r="Q49" i="4"/>
  <c r="E49" i="4"/>
  <c r="K49" i="4"/>
  <c r="Q50" i="4"/>
  <c r="E50" i="4"/>
  <c r="K50" i="4"/>
  <c r="Q51" i="4"/>
  <c r="E51" i="4"/>
  <c r="K51" i="4"/>
  <c r="Q52" i="4"/>
  <c r="E52" i="4"/>
  <c r="K52" i="4"/>
  <c r="Q53" i="4"/>
  <c r="E53" i="4"/>
  <c r="K53" i="4"/>
  <c r="Q9" i="4"/>
  <c r="E9" i="4"/>
  <c r="K9" i="4"/>
  <c r="E10" i="4"/>
  <c r="K10" i="4"/>
  <c r="Q11" i="4"/>
  <c r="E11" i="4"/>
  <c r="K11" i="4"/>
  <c r="Q12" i="4"/>
  <c r="E12" i="4"/>
  <c r="K12" i="4"/>
  <c r="Q13" i="4"/>
  <c r="E13" i="4"/>
  <c r="K13" i="4"/>
  <c r="Q14" i="4"/>
  <c r="E14" i="4"/>
  <c r="K14" i="4"/>
  <c r="L56" i="4"/>
  <c r="F56" i="4"/>
  <c r="O57" i="4"/>
  <c r="I57" i="4"/>
  <c r="K8" i="4"/>
  <c r="D3" i="4"/>
  <c r="D4" i="4" s="1"/>
  <c r="D5" i="4" s="1"/>
  <c r="E8" i="4"/>
  <c r="W58" i="4"/>
  <c r="Q3" i="4" l="1"/>
  <c r="K3" i="4"/>
  <c r="K4" i="4" s="1"/>
  <c r="K5" i="4" s="1"/>
  <c r="V55" i="4"/>
  <c r="W55" i="4" s="1"/>
  <c r="P55" i="4"/>
  <c r="R14" i="4"/>
  <c r="F14" i="4"/>
  <c r="L14" i="4"/>
  <c r="R13" i="4"/>
  <c r="F13" i="4"/>
  <c r="L13" i="4"/>
  <c r="R12" i="4"/>
  <c r="F12" i="4"/>
  <c r="L12" i="4"/>
  <c r="R11" i="4"/>
  <c r="F11" i="4"/>
  <c r="L11" i="4"/>
  <c r="R10" i="4"/>
  <c r="F10" i="4"/>
  <c r="L10" i="4"/>
  <c r="R9" i="4"/>
  <c r="F9" i="4"/>
  <c r="L9" i="4"/>
  <c r="R53" i="4"/>
  <c r="F53" i="4"/>
  <c r="L53" i="4"/>
  <c r="R52" i="4"/>
  <c r="F52" i="4"/>
  <c r="L52" i="4"/>
  <c r="R51" i="4"/>
  <c r="F51" i="4"/>
  <c r="L51" i="4"/>
  <c r="R50" i="4"/>
  <c r="F50" i="4"/>
  <c r="L50" i="4"/>
  <c r="R49" i="4"/>
  <c r="F49" i="4"/>
  <c r="L49" i="4"/>
  <c r="R48" i="4"/>
  <c r="F48" i="4"/>
  <c r="L48" i="4"/>
  <c r="R47" i="4"/>
  <c r="F47" i="4"/>
  <c r="L47" i="4"/>
  <c r="R46" i="4"/>
  <c r="F46" i="4"/>
  <c r="L46" i="4"/>
  <c r="R45" i="4"/>
  <c r="F45" i="4"/>
  <c r="L45" i="4"/>
  <c r="R44" i="4"/>
  <c r="F44" i="4"/>
  <c r="L44" i="4"/>
  <c r="R43" i="4"/>
  <c r="F43" i="4"/>
  <c r="L43" i="4"/>
  <c r="R42" i="4"/>
  <c r="F42" i="4"/>
  <c r="L42" i="4"/>
  <c r="R41" i="4"/>
  <c r="F41" i="4"/>
  <c r="L41" i="4"/>
  <c r="R40" i="4"/>
  <c r="F40" i="4"/>
  <c r="L40" i="4"/>
  <c r="R39" i="4"/>
  <c r="F39" i="4"/>
  <c r="L39" i="4"/>
  <c r="R38" i="4"/>
  <c r="F38" i="4"/>
  <c r="L38" i="4"/>
  <c r="R37" i="4"/>
  <c r="F37" i="4"/>
  <c r="L37" i="4"/>
  <c r="R36" i="4"/>
  <c r="F36" i="4"/>
  <c r="L36" i="4"/>
  <c r="R35" i="4"/>
  <c r="F35" i="4"/>
  <c r="L35" i="4"/>
  <c r="R34" i="4"/>
  <c r="F34" i="4"/>
  <c r="L34" i="4"/>
  <c r="R33" i="4"/>
  <c r="F33" i="4"/>
  <c r="L33" i="4"/>
  <c r="R32" i="4"/>
  <c r="F32" i="4"/>
  <c r="L32" i="4"/>
  <c r="R31" i="4"/>
  <c r="F31" i="4"/>
  <c r="L31" i="4"/>
  <c r="R30" i="4"/>
  <c r="F30" i="4"/>
  <c r="L30" i="4"/>
  <c r="R29" i="4"/>
  <c r="F29" i="4"/>
  <c r="L29" i="4"/>
  <c r="R28" i="4"/>
  <c r="F28" i="4"/>
  <c r="L28" i="4"/>
  <c r="R27" i="4"/>
  <c r="F27" i="4"/>
  <c r="L27" i="4"/>
  <c r="R26" i="4"/>
  <c r="F26" i="4"/>
  <c r="L26" i="4"/>
  <c r="R25" i="4"/>
  <c r="F25" i="4"/>
  <c r="L25" i="4"/>
  <c r="R24" i="4"/>
  <c r="F24" i="4"/>
  <c r="L24" i="4"/>
  <c r="R23" i="4"/>
  <c r="F23" i="4"/>
  <c r="L23" i="4"/>
  <c r="R22" i="4"/>
  <c r="F22" i="4"/>
  <c r="L22" i="4"/>
  <c r="R21" i="4"/>
  <c r="F21" i="4"/>
  <c r="L21" i="4"/>
  <c r="R20" i="4"/>
  <c r="F20" i="4"/>
  <c r="L20" i="4"/>
  <c r="R19" i="4"/>
  <c r="F19" i="4"/>
  <c r="L19" i="4"/>
  <c r="R18" i="4"/>
  <c r="F18" i="4"/>
  <c r="L18" i="4"/>
  <c r="R17" i="4"/>
  <c r="F17" i="4"/>
  <c r="L17" i="4"/>
  <c r="R16" i="4"/>
  <c r="F16" i="4"/>
  <c r="L16" i="4"/>
  <c r="R15" i="4"/>
  <c r="F15" i="4"/>
  <c r="L15" i="4"/>
  <c r="M56" i="4"/>
  <c r="T56" i="4" s="1"/>
  <c r="G56" i="4"/>
  <c r="S56" i="4"/>
  <c r="V57" i="4"/>
  <c r="W57" i="4" s="1"/>
  <c r="P57" i="4"/>
  <c r="L8" i="4"/>
  <c r="E3" i="4"/>
  <c r="E4" i="4" s="1"/>
  <c r="E5" i="4" s="1"/>
  <c r="F8" i="4"/>
  <c r="R8" i="4"/>
  <c r="Q4" i="4"/>
  <c r="Q5" i="4" s="1"/>
  <c r="C2" i="7"/>
  <c r="C3" i="7" s="1"/>
  <c r="C5" i="7" s="1"/>
  <c r="P58" i="4"/>
  <c r="L3" i="4" l="1"/>
  <c r="L4" i="4" s="1"/>
  <c r="L5" i="4" s="1"/>
  <c r="S15" i="4"/>
  <c r="G15" i="4"/>
  <c r="M15" i="4"/>
  <c r="S16" i="4"/>
  <c r="G16" i="4"/>
  <c r="M16" i="4"/>
  <c r="S17" i="4"/>
  <c r="G17" i="4"/>
  <c r="M17" i="4"/>
  <c r="S18" i="4"/>
  <c r="G18" i="4"/>
  <c r="M18" i="4"/>
  <c r="S19" i="4"/>
  <c r="G19" i="4"/>
  <c r="M19" i="4"/>
  <c r="S20" i="4"/>
  <c r="G20" i="4"/>
  <c r="M20" i="4"/>
  <c r="S21" i="4"/>
  <c r="G21" i="4"/>
  <c r="M21" i="4"/>
  <c r="S22" i="4"/>
  <c r="G22" i="4"/>
  <c r="M22" i="4"/>
  <c r="S23" i="4"/>
  <c r="G23" i="4"/>
  <c r="M23" i="4"/>
  <c r="S24" i="4"/>
  <c r="G24" i="4"/>
  <c r="M24" i="4"/>
  <c r="S25" i="4"/>
  <c r="G25" i="4"/>
  <c r="M25" i="4"/>
  <c r="S26" i="4"/>
  <c r="G26" i="4"/>
  <c r="M26" i="4"/>
  <c r="S27" i="4"/>
  <c r="G27" i="4"/>
  <c r="M27" i="4"/>
  <c r="S28" i="4"/>
  <c r="G28" i="4"/>
  <c r="M28" i="4"/>
  <c r="S29" i="4"/>
  <c r="G29" i="4"/>
  <c r="M29" i="4"/>
  <c r="S30" i="4"/>
  <c r="G30" i="4"/>
  <c r="M30" i="4"/>
  <c r="S31" i="4"/>
  <c r="G31" i="4"/>
  <c r="M31" i="4"/>
  <c r="S32" i="4"/>
  <c r="G32" i="4"/>
  <c r="M32" i="4"/>
  <c r="S33" i="4"/>
  <c r="G33" i="4"/>
  <c r="M33" i="4"/>
  <c r="S34" i="4"/>
  <c r="G34" i="4"/>
  <c r="M34" i="4"/>
  <c r="S35" i="4"/>
  <c r="G35" i="4"/>
  <c r="M35" i="4"/>
  <c r="S36" i="4"/>
  <c r="G36" i="4"/>
  <c r="M36" i="4"/>
  <c r="S37" i="4"/>
  <c r="G37" i="4"/>
  <c r="M37" i="4"/>
  <c r="S38" i="4"/>
  <c r="G38" i="4"/>
  <c r="M38" i="4"/>
  <c r="S39" i="4"/>
  <c r="G39" i="4"/>
  <c r="M39" i="4"/>
  <c r="S40" i="4"/>
  <c r="G40" i="4"/>
  <c r="M40" i="4"/>
  <c r="S41" i="4"/>
  <c r="G41" i="4"/>
  <c r="M41" i="4"/>
  <c r="S42" i="4"/>
  <c r="G42" i="4"/>
  <c r="M42" i="4"/>
  <c r="S43" i="4"/>
  <c r="G43" i="4"/>
  <c r="M43" i="4"/>
  <c r="S44" i="4"/>
  <c r="G44" i="4"/>
  <c r="M44" i="4"/>
  <c r="S45" i="4"/>
  <c r="G45" i="4"/>
  <c r="M45" i="4"/>
  <c r="S46" i="4"/>
  <c r="G46" i="4"/>
  <c r="M46" i="4"/>
  <c r="S47" i="4"/>
  <c r="G47" i="4"/>
  <c r="M47" i="4"/>
  <c r="S48" i="4"/>
  <c r="G48" i="4"/>
  <c r="M48" i="4"/>
  <c r="S49" i="4"/>
  <c r="G49" i="4"/>
  <c r="M49" i="4"/>
  <c r="S50" i="4"/>
  <c r="G50" i="4"/>
  <c r="M50" i="4"/>
  <c r="S51" i="4"/>
  <c r="G51" i="4"/>
  <c r="M51" i="4"/>
  <c r="S52" i="4"/>
  <c r="G52" i="4"/>
  <c r="M52" i="4"/>
  <c r="S53" i="4"/>
  <c r="G53" i="4"/>
  <c r="M53" i="4"/>
  <c r="S9" i="4"/>
  <c r="G9" i="4"/>
  <c r="M9" i="4"/>
  <c r="S10" i="4"/>
  <c r="G10" i="4"/>
  <c r="M10" i="4"/>
  <c r="S11" i="4"/>
  <c r="G11" i="4"/>
  <c r="M11" i="4"/>
  <c r="S12" i="4"/>
  <c r="G12" i="4"/>
  <c r="M12" i="4"/>
  <c r="S13" i="4"/>
  <c r="G13" i="4"/>
  <c r="M13" i="4"/>
  <c r="S14" i="4"/>
  <c r="G14" i="4"/>
  <c r="M14" i="4"/>
  <c r="S8" i="4"/>
  <c r="N56" i="4"/>
  <c r="H56" i="4"/>
  <c r="O56" i="4" s="1"/>
  <c r="V56" i="4" s="1"/>
  <c r="I56" i="4"/>
  <c r="M8" i="4"/>
  <c r="F3" i="4"/>
  <c r="F4" i="4" s="1"/>
  <c r="F5" i="4" s="1"/>
  <c r="R3" i="4"/>
  <c r="D2" i="7" s="1"/>
  <c r="D3" i="7" s="1"/>
  <c r="D5" i="7" s="1"/>
  <c r="G8" i="4"/>
  <c r="M3" i="4" l="1"/>
  <c r="M4" i="4" s="1"/>
  <c r="M5" i="4" s="1"/>
  <c r="S3" i="4"/>
  <c r="B2" i="7" s="1"/>
  <c r="B3" i="7" s="1"/>
  <c r="B5" i="7" s="1"/>
  <c r="T14" i="4"/>
  <c r="H14" i="4"/>
  <c r="O14" i="4" s="1"/>
  <c r="V14" i="4" s="1"/>
  <c r="N14" i="4"/>
  <c r="I14" i="4"/>
  <c r="T13" i="4"/>
  <c r="H13" i="4"/>
  <c r="O13" i="4" s="1"/>
  <c r="V13" i="4" s="1"/>
  <c r="N13" i="4"/>
  <c r="I13" i="4"/>
  <c r="T12" i="4"/>
  <c r="H12" i="4"/>
  <c r="O12" i="4" s="1"/>
  <c r="V12" i="4" s="1"/>
  <c r="N12" i="4"/>
  <c r="T11" i="4"/>
  <c r="H11" i="4"/>
  <c r="O11" i="4" s="1"/>
  <c r="V11" i="4" s="1"/>
  <c r="N11" i="4"/>
  <c r="I11" i="4"/>
  <c r="T10" i="4"/>
  <c r="H10" i="4"/>
  <c r="O10" i="4" s="1"/>
  <c r="V10" i="4" s="1"/>
  <c r="N10" i="4"/>
  <c r="I10" i="4"/>
  <c r="T9" i="4"/>
  <c r="H9" i="4"/>
  <c r="O9" i="4" s="1"/>
  <c r="V9" i="4" s="1"/>
  <c r="N9" i="4"/>
  <c r="T53" i="4"/>
  <c r="H53" i="4"/>
  <c r="O53" i="4" s="1"/>
  <c r="V53" i="4" s="1"/>
  <c r="N53" i="4"/>
  <c r="I53" i="4"/>
  <c r="T52" i="4"/>
  <c r="H52" i="4"/>
  <c r="O52" i="4" s="1"/>
  <c r="V52" i="4" s="1"/>
  <c r="N52" i="4"/>
  <c r="I52" i="4"/>
  <c r="T51" i="4"/>
  <c r="H51" i="4"/>
  <c r="O51" i="4" s="1"/>
  <c r="V51" i="4" s="1"/>
  <c r="N51" i="4"/>
  <c r="T50" i="4"/>
  <c r="H50" i="4"/>
  <c r="O50" i="4" s="1"/>
  <c r="V50" i="4" s="1"/>
  <c r="N50" i="4"/>
  <c r="I50" i="4"/>
  <c r="T49" i="4"/>
  <c r="H49" i="4"/>
  <c r="O49" i="4" s="1"/>
  <c r="V49" i="4" s="1"/>
  <c r="N49" i="4"/>
  <c r="I49" i="4"/>
  <c r="T48" i="4"/>
  <c r="H48" i="4"/>
  <c r="O48" i="4" s="1"/>
  <c r="V48" i="4" s="1"/>
  <c r="N48" i="4"/>
  <c r="T47" i="4"/>
  <c r="H47" i="4"/>
  <c r="O47" i="4" s="1"/>
  <c r="V47" i="4" s="1"/>
  <c r="N47" i="4"/>
  <c r="T46" i="4"/>
  <c r="H46" i="4"/>
  <c r="O46" i="4" s="1"/>
  <c r="V46" i="4" s="1"/>
  <c r="N46" i="4"/>
  <c r="I46" i="4"/>
  <c r="T45" i="4"/>
  <c r="H45" i="4"/>
  <c r="O45" i="4" s="1"/>
  <c r="V45" i="4" s="1"/>
  <c r="N45" i="4"/>
  <c r="T44" i="4"/>
  <c r="H44" i="4"/>
  <c r="O44" i="4" s="1"/>
  <c r="V44" i="4" s="1"/>
  <c r="N44" i="4"/>
  <c r="T43" i="4"/>
  <c r="H43" i="4"/>
  <c r="O43" i="4" s="1"/>
  <c r="V43" i="4" s="1"/>
  <c r="N43" i="4"/>
  <c r="I43" i="4"/>
  <c r="T42" i="4"/>
  <c r="H42" i="4"/>
  <c r="O42" i="4" s="1"/>
  <c r="V42" i="4" s="1"/>
  <c r="N42" i="4"/>
  <c r="T41" i="4"/>
  <c r="H41" i="4"/>
  <c r="O41" i="4" s="1"/>
  <c r="V41" i="4" s="1"/>
  <c r="N41" i="4"/>
  <c r="I41" i="4"/>
  <c r="T40" i="4"/>
  <c r="H40" i="4"/>
  <c r="O40" i="4" s="1"/>
  <c r="V40" i="4" s="1"/>
  <c r="N40" i="4"/>
  <c r="I40" i="4"/>
  <c r="T39" i="4"/>
  <c r="H39" i="4"/>
  <c r="O39" i="4" s="1"/>
  <c r="V39" i="4" s="1"/>
  <c r="N39" i="4"/>
  <c r="T38" i="4"/>
  <c r="H38" i="4"/>
  <c r="O38" i="4" s="1"/>
  <c r="V38" i="4" s="1"/>
  <c r="N38" i="4"/>
  <c r="I38" i="4"/>
  <c r="T37" i="4"/>
  <c r="H37" i="4"/>
  <c r="O37" i="4" s="1"/>
  <c r="V37" i="4" s="1"/>
  <c r="N37" i="4"/>
  <c r="I37" i="4"/>
  <c r="T36" i="4"/>
  <c r="H36" i="4"/>
  <c r="O36" i="4" s="1"/>
  <c r="V36" i="4" s="1"/>
  <c r="N36" i="4"/>
  <c r="T35" i="4"/>
  <c r="H35" i="4"/>
  <c r="O35" i="4" s="1"/>
  <c r="V35" i="4" s="1"/>
  <c r="N35" i="4"/>
  <c r="I35" i="4"/>
  <c r="T34" i="4"/>
  <c r="H34" i="4"/>
  <c r="O34" i="4" s="1"/>
  <c r="V34" i="4" s="1"/>
  <c r="N34" i="4"/>
  <c r="T33" i="4"/>
  <c r="H33" i="4"/>
  <c r="O33" i="4" s="1"/>
  <c r="V33" i="4" s="1"/>
  <c r="N33" i="4"/>
  <c r="T32" i="4"/>
  <c r="H32" i="4"/>
  <c r="O32" i="4" s="1"/>
  <c r="V32" i="4" s="1"/>
  <c r="N32" i="4"/>
  <c r="I32" i="4"/>
  <c r="T31" i="4"/>
  <c r="H31" i="4"/>
  <c r="O31" i="4" s="1"/>
  <c r="V31" i="4" s="1"/>
  <c r="N31" i="4"/>
  <c r="T30" i="4"/>
  <c r="H30" i="4"/>
  <c r="O30" i="4" s="1"/>
  <c r="V30" i="4" s="1"/>
  <c r="N30" i="4"/>
  <c r="T29" i="4"/>
  <c r="H29" i="4"/>
  <c r="O29" i="4" s="1"/>
  <c r="V29" i="4" s="1"/>
  <c r="N29" i="4"/>
  <c r="I29" i="4"/>
  <c r="T28" i="4"/>
  <c r="H28" i="4"/>
  <c r="O28" i="4" s="1"/>
  <c r="V28" i="4" s="1"/>
  <c r="N28" i="4"/>
  <c r="I28" i="4"/>
  <c r="T27" i="4"/>
  <c r="H27" i="4"/>
  <c r="O27" i="4" s="1"/>
  <c r="V27" i="4" s="1"/>
  <c r="N27" i="4"/>
  <c r="T26" i="4"/>
  <c r="H26" i="4"/>
  <c r="O26" i="4" s="1"/>
  <c r="V26" i="4" s="1"/>
  <c r="N26" i="4"/>
  <c r="I26" i="4"/>
  <c r="T25" i="4"/>
  <c r="H25" i="4"/>
  <c r="O25" i="4" s="1"/>
  <c r="V25" i="4" s="1"/>
  <c r="N25" i="4"/>
  <c r="I25" i="4"/>
  <c r="T24" i="4"/>
  <c r="H24" i="4"/>
  <c r="O24" i="4" s="1"/>
  <c r="V24" i="4" s="1"/>
  <c r="N24" i="4"/>
  <c r="T23" i="4"/>
  <c r="H23" i="4"/>
  <c r="O23" i="4" s="1"/>
  <c r="V23" i="4" s="1"/>
  <c r="N23" i="4"/>
  <c r="I23" i="4"/>
  <c r="T22" i="4"/>
  <c r="H22" i="4"/>
  <c r="O22" i="4" s="1"/>
  <c r="V22" i="4" s="1"/>
  <c r="N22" i="4"/>
  <c r="I22" i="4"/>
  <c r="T21" i="4"/>
  <c r="H21" i="4"/>
  <c r="O21" i="4" s="1"/>
  <c r="V21" i="4" s="1"/>
  <c r="N21" i="4"/>
  <c r="T20" i="4"/>
  <c r="H20" i="4"/>
  <c r="O20" i="4" s="1"/>
  <c r="V20" i="4" s="1"/>
  <c r="N20" i="4"/>
  <c r="I20" i="4"/>
  <c r="T19" i="4"/>
  <c r="H19" i="4"/>
  <c r="O19" i="4" s="1"/>
  <c r="V19" i="4" s="1"/>
  <c r="N19" i="4"/>
  <c r="I19" i="4"/>
  <c r="T18" i="4"/>
  <c r="H18" i="4"/>
  <c r="O18" i="4" s="1"/>
  <c r="V18" i="4" s="1"/>
  <c r="N18" i="4"/>
  <c r="T17" i="4"/>
  <c r="H17" i="4"/>
  <c r="O17" i="4" s="1"/>
  <c r="V17" i="4" s="1"/>
  <c r="N17" i="4"/>
  <c r="I17" i="4"/>
  <c r="T16" i="4"/>
  <c r="H16" i="4"/>
  <c r="O16" i="4" s="1"/>
  <c r="V16" i="4" s="1"/>
  <c r="N16" i="4"/>
  <c r="I16" i="4"/>
  <c r="T15" i="4"/>
  <c r="H15" i="4"/>
  <c r="O15" i="4" s="1"/>
  <c r="V15" i="4" s="1"/>
  <c r="N15" i="4"/>
  <c r="S4" i="4"/>
  <c r="S5" i="4" s="1"/>
  <c r="R4" i="4"/>
  <c r="R5" i="4" s="1"/>
  <c r="U56" i="4"/>
  <c r="W56" i="4" s="1"/>
  <c r="P56" i="4"/>
  <c r="N8" i="4"/>
  <c r="G3" i="4"/>
  <c r="G4" i="4" s="1"/>
  <c r="G5" i="4" s="1"/>
  <c r="T8" i="4"/>
  <c r="H8" i="4"/>
  <c r="I8" i="4"/>
  <c r="I34" i="4" l="1"/>
  <c r="I47" i="4"/>
  <c r="I31" i="4"/>
  <c r="I44" i="4"/>
  <c r="N3" i="4"/>
  <c r="N4" i="4" s="1"/>
  <c r="N5" i="4" s="1"/>
  <c r="I21" i="4"/>
  <c r="I36" i="4"/>
  <c r="I48" i="4"/>
  <c r="I12" i="4"/>
  <c r="I15" i="4"/>
  <c r="I18" i="4"/>
  <c r="I24" i="4"/>
  <c r="I27" i="4"/>
  <c r="I30" i="4"/>
  <c r="I33" i="4"/>
  <c r="I39" i="4"/>
  <c r="I42" i="4"/>
  <c r="I45" i="4"/>
  <c r="I51" i="4"/>
  <c r="I9" i="4"/>
  <c r="U15" i="4"/>
  <c r="W15" i="4" s="1"/>
  <c r="P15" i="4"/>
  <c r="U16" i="4"/>
  <c r="W16" i="4" s="1"/>
  <c r="P16" i="4"/>
  <c r="U17" i="4"/>
  <c r="W17" i="4" s="1"/>
  <c r="P17" i="4"/>
  <c r="U18" i="4"/>
  <c r="W18" i="4" s="1"/>
  <c r="P18" i="4"/>
  <c r="U19" i="4"/>
  <c r="W19" i="4" s="1"/>
  <c r="P19" i="4"/>
  <c r="U20" i="4"/>
  <c r="W20" i="4" s="1"/>
  <c r="P20" i="4"/>
  <c r="U21" i="4"/>
  <c r="W21" i="4" s="1"/>
  <c r="P21" i="4"/>
  <c r="U22" i="4"/>
  <c r="W22" i="4" s="1"/>
  <c r="P22" i="4"/>
  <c r="U23" i="4"/>
  <c r="W23" i="4" s="1"/>
  <c r="P23" i="4"/>
  <c r="U24" i="4"/>
  <c r="W24" i="4" s="1"/>
  <c r="P24" i="4"/>
  <c r="U25" i="4"/>
  <c r="W25" i="4" s="1"/>
  <c r="P25" i="4"/>
  <c r="U26" i="4"/>
  <c r="W26" i="4" s="1"/>
  <c r="P26" i="4"/>
  <c r="U27" i="4"/>
  <c r="W27" i="4" s="1"/>
  <c r="P27" i="4"/>
  <c r="U28" i="4"/>
  <c r="W28" i="4" s="1"/>
  <c r="P28" i="4"/>
  <c r="U29" i="4"/>
  <c r="W29" i="4" s="1"/>
  <c r="P29" i="4"/>
  <c r="U30" i="4"/>
  <c r="W30" i="4" s="1"/>
  <c r="P30" i="4"/>
  <c r="U31" i="4"/>
  <c r="W31" i="4" s="1"/>
  <c r="P31" i="4"/>
  <c r="U32" i="4"/>
  <c r="W32" i="4" s="1"/>
  <c r="P32" i="4"/>
  <c r="U33" i="4"/>
  <c r="W33" i="4" s="1"/>
  <c r="P33" i="4"/>
  <c r="U34" i="4"/>
  <c r="W34" i="4" s="1"/>
  <c r="P34" i="4"/>
  <c r="U35" i="4"/>
  <c r="W35" i="4" s="1"/>
  <c r="P35" i="4"/>
  <c r="U36" i="4"/>
  <c r="W36" i="4" s="1"/>
  <c r="P36" i="4"/>
  <c r="U37" i="4"/>
  <c r="W37" i="4" s="1"/>
  <c r="P37" i="4"/>
  <c r="U38" i="4"/>
  <c r="W38" i="4" s="1"/>
  <c r="P38" i="4"/>
  <c r="U39" i="4"/>
  <c r="W39" i="4" s="1"/>
  <c r="P39" i="4"/>
  <c r="U40" i="4"/>
  <c r="W40" i="4" s="1"/>
  <c r="P40" i="4"/>
  <c r="U41" i="4"/>
  <c r="W41" i="4" s="1"/>
  <c r="P41" i="4"/>
  <c r="U42" i="4"/>
  <c r="W42" i="4" s="1"/>
  <c r="P42" i="4"/>
  <c r="U43" i="4"/>
  <c r="W43" i="4" s="1"/>
  <c r="P43" i="4"/>
  <c r="U44" i="4"/>
  <c r="W44" i="4" s="1"/>
  <c r="P44" i="4"/>
  <c r="U45" i="4"/>
  <c r="W45" i="4" s="1"/>
  <c r="P45" i="4"/>
  <c r="U46" i="4"/>
  <c r="W46" i="4" s="1"/>
  <c r="P46" i="4"/>
  <c r="U47" i="4"/>
  <c r="W47" i="4" s="1"/>
  <c r="P47" i="4"/>
  <c r="U48" i="4"/>
  <c r="W48" i="4" s="1"/>
  <c r="P48" i="4"/>
  <c r="U49" i="4"/>
  <c r="W49" i="4" s="1"/>
  <c r="P49" i="4"/>
  <c r="U50" i="4"/>
  <c r="W50" i="4" s="1"/>
  <c r="P50" i="4"/>
  <c r="U51" i="4"/>
  <c r="W51" i="4" s="1"/>
  <c r="P51" i="4"/>
  <c r="U52" i="4"/>
  <c r="W52" i="4" s="1"/>
  <c r="P52" i="4"/>
  <c r="U53" i="4"/>
  <c r="W53" i="4" s="1"/>
  <c r="P53" i="4"/>
  <c r="U9" i="4"/>
  <c r="W9" i="4" s="1"/>
  <c r="P9" i="4"/>
  <c r="U10" i="4"/>
  <c r="W10" i="4" s="1"/>
  <c r="P10" i="4"/>
  <c r="U11" i="4"/>
  <c r="W11" i="4" s="1"/>
  <c r="P11" i="4"/>
  <c r="U12" i="4"/>
  <c r="W12" i="4" s="1"/>
  <c r="P12" i="4"/>
  <c r="U13" i="4"/>
  <c r="W13" i="4" s="1"/>
  <c r="P13" i="4"/>
  <c r="U14" i="4"/>
  <c r="W14" i="4" s="1"/>
  <c r="P14" i="4"/>
  <c r="O8" i="4"/>
  <c r="P8" i="4" s="1"/>
  <c r="H3" i="4"/>
  <c r="H4" i="4" s="1"/>
  <c r="H5" i="4" s="1"/>
  <c r="T3" i="4"/>
  <c r="T4" i="4" s="1"/>
  <c r="T5" i="4" s="1"/>
  <c r="E2" i="7"/>
  <c r="E3" i="7" s="1"/>
  <c r="E5" i="7" s="1"/>
  <c r="U8" i="4"/>
  <c r="I3" i="4" l="1"/>
  <c r="I4" i="4" s="1"/>
  <c r="I5" i="4" s="1"/>
  <c r="P3" i="4"/>
  <c r="P4" i="4" s="1"/>
  <c r="P5" i="4" s="1"/>
  <c r="U3" i="4"/>
  <c r="U4" i="4" s="1"/>
  <c r="U5" i="4" s="1"/>
  <c r="O3" i="4"/>
  <c r="O4" i="4" s="1"/>
  <c r="O5" i="4" s="1"/>
  <c r="V8" i="4"/>
  <c r="V3" i="4" l="1"/>
  <c r="V4" i="4" s="1"/>
  <c r="V5" i="4" s="1"/>
  <c r="W8" i="4"/>
  <c r="W3" i="4" s="1"/>
  <c r="W4" i="4" s="1"/>
  <c r="W5" i="4" s="1"/>
</calcChain>
</file>

<file path=xl/sharedStrings.xml><?xml version="1.0" encoding="utf-8"?>
<sst xmlns="http://schemas.openxmlformats.org/spreadsheetml/2006/main" count="197" uniqueCount="148">
  <si>
    <t>Feature</t>
  </si>
  <si>
    <t>BE</t>
  </si>
  <si>
    <t>FE</t>
  </si>
  <si>
    <t>QA</t>
  </si>
  <si>
    <t>Системное</t>
  </si>
  <si>
    <t>Реализовать API Gateway для доступа к данным пользователей по JWT токену пользователя</t>
  </si>
  <si>
    <t>Доработка системы в части работы с глобальным идентификатором пользователя</t>
  </si>
  <si>
    <t>Доработка механизма назначения профилей пользователя в МП при регистрации</t>
  </si>
  <si>
    <t>Доработка текущих ЛК (студент, преподаватель, сотрудник)</t>
  </si>
  <si>
    <t>Если потребуется доработка на фронте</t>
  </si>
  <si>
    <t>Инициализация ЛК внешнего пользователя</t>
  </si>
  <si>
    <t>Добавление нового ЛК на фронте</t>
  </si>
  <si>
    <t>Авторизация</t>
  </si>
  <si>
    <t>Реализовать процесс авторизации пользователя с редиректом через my.hse.ru</t>
  </si>
  <si>
    <t>После того как пользователь нажимает авторизация на портале, его перенаправляет на my.hse.ru после чего его перенаправляет в ADFS и обратно по тому же пути</t>
  </si>
  <si>
    <t>Реализовать проверку авторизации пользователя по токену ADFS</t>
  </si>
  <si>
    <t>На данный момент my.hse.ru использует собственные токены для доступа к данным пользователя</t>
  </si>
  <si>
    <t>Регистрация</t>
  </si>
  <si>
    <t>Реализовать UI регистрации пользователя</t>
  </si>
  <si>
    <t>Первый раз страница делается с простыми полями (список, текст, чекбокс) не более 10 штук, дальнейшние изменения - отдельная доработка</t>
  </si>
  <si>
    <t>Реализовать механизм регистрации пользователя с перенаправлением его на Портал после регистрации</t>
  </si>
  <si>
    <t>Для работоспособности такого механизма потребуются соответствующие разрешения и API со стороны ADFS</t>
  </si>
  <si>
    <t>Профиль пользователя</t>
  </si>
  <si>
    <t>UI</t>
  </si>
  <si>
    <t>Реализовать UI профиля пользователя (просмотр/редактирование)</t>
  </si>
  <si>
    <t>API Gateway (внешнее)</t>
  </si>
  <si>
    <t>Реализовать API получения информации по пользователю</t>
  </si>
  <si>
    <t>Предполагается, что любая внешняя система может сама когда хочет запросить данные по профилю пользователя. Без редактирования</t>
  </si>
  <si>
    <t>Избранное</t>
  </si>
  <si>
    <t>Реализовать UI с возможностью посмотра списка избранного пользователя</t>
  </si>
  <si>
    <t>Отображение списка / карточек без фильтрации и пагинации</t>
  </si>
  <si>
    <t>Реализовать UI по удалению элемента из списка избранного</t>
  </si>
  <si>
    <t>Реализовать UI по добавлению элементов избранного в текущую корзину</t>
  </si>
  <si>
    <t>Реализовать UI по отображению неактуальных курсов</t>
  </si>
  <si>
    <t>Реализовать API с возможностью получения списка избранного для пользователя на основе его учетных данных</t>
  </si>
  <si>
    <t>Реализовать API с возможностью получения данных по присутствию элементов в избранном по списку id для пользователя на основе его учетных данных</t>
  </si>
  <si>
    <t>Реализовать API по добавлению/удалению элементов избранного для пользователя</t>
  </si>
  <si>
    <t>Реализовать механизм поддержки актуальности продуктов в избранном пользователя</t>
  </si>
  <si>
    <t>Реализовать подсистему хранения избранного пользователя</t>
  </si>
  <si>
    <t>Корзина</t>
  </si>
  <si>
    <t>С учетом того, что страница с просмотров состава корзины только в my.hse.ru</t>
  </si>
  <si>
    <t>Реализовать UI с возможностью посмотра состава корзины пользователя</t>
  </si>
  <si>
    <t>Отображение простого плоского списка без фильтрации и пагинации</t>
  </si>
  <si>
    <t>Реализовать UI по удалению элементов из корзины</t>
  </si>
  <si>
    <t>Реализовать API по добавлению/удалению элементов из корзины для пользователя</t>
  </si>
  <si>
    <t xml:space="preserve">Система SmartWay решает со своей стороны, что некоторый продукт не входит в ОП пользователя и вызывает API my.hse.ru </t>
  </si>
  <si>
    <t>Реализовать подсистему хранения корзин пользователя</t>
  </si>
  <si>
    <t>Корзина. Покупка</t>
  </si>
  <si>
    <t>Реализовать UI необходимый для старта формирования договора и отображения статуса</t>
  </si>
  <si>
    <t>Оценка не включает обработку ситуации когда в корзине присутствует не актуальный курс</t>
  </si>
  <si>
    <t>Реализовать UI по переходу к оплате по сформированному договору (с ознакомлением)</t>
  </si>
  <si>
    <t>Реализовать поддержку механизма формирования договора в SmartReg</t>
  </si>
  <si>
    <t>Реализовать поддержку механизма оплаты по договору на Портале</t>
  </si>
  <si>
    <t>Без интеграции со SmartReg (она ниже)</t>
  </si>
  <si>
    <t>Корзина. История покупок</t>
  </si>
  <si>
    <t>Реализовать UI по отображению списка ранее оплаченных корзин</t>
  </si>
  <si>
    <t>Отображение списка без фильтрации и пагинации</t>
  </si>
  <si>
    <t>Доработка UI по отображению детальной информации по ранее оплаченным корзинам</t>
  </si>
  <si>
    <t>Если нужно будет отображение более детальной информации о покупке (что то вроде "Подробнее")</t>
  </si>
  <si>
    <t>Реализовать механизм фиксации состояния корзины на момент завершения оплаты</t>
  </si>
  <si>
    <t xml:space="preserve">Один раз при покупке корзины. </t>
  </si>
  <si>
    <t>Доработка UI Маркетплейс</t>
  </si>
  <si>
    <t>Доработка меню в части перехода из МП в SmartWay</t>
  </si>
  <si>
    <r>
      <t xml:space="preserve">Переход в систему SmartWay осуществляется из системы </t>
    </r>
    <r>
      <rPr>
        <sz val="8"/>
        <color rgb="FF0051CC"/>
        <rFont val="HelveticaNeueCyr"/>
      </rPr>
      <t xml:space="preserve">my.hse.ru </t>
    </r>
    <r>
      <rPr>
        <sz val="8"/>
        <color rgb="FF000000"/>
        <rFont val="HelveticaNeueCyr"/>
      </rPr>
      <t xml:space="preserve">(например при нажатии некой плашки "Учиться"). </t>
    </r>
  </si>
  <si>
    <t>Передача сведений о действиях пользователя в CRM</t>
  </si>
  <si>
    <t>Реализовать подсистему сбора информации о действиях пользователя (системное API)</t>
  </si>
  <si>
    <t>Реализовать 10 метрик</t>
  </si>
  <si>
    <t>Интеграции</t>
  </si>
  <si>
    <t>Вопрос ко всем интеграциям: Что закладываем? ESB? напрямую?</t>
  </si>
  <si>
    <t>Реализовать интеграцию с сервисом FileStorage (файлы по договорам)</t>
  </si>
  <si>
    <t>Реализовать интеграцию по получению списка услуг - ООП (из какой системы?)</t>
  </si>
  <si>
    <t>Реализовать интеграцию по получению списка услуг - ДПО (из какой систмы?)</t>
  </si>
  <si>
    <t>Реализовать интеграцию с ADFS в части регистрации пользователей</t>
  </si>
  <si>
    <t>Реализовать интеграцию в части получения программ microdegre</t>
  </si>
  <si>
    <t>Вроде из SmartPlan</t>
  </si>
  <si>
    <t>Реализовать интеграцию в части оплаты через функционал Портала</t>
  </si>
  <si>
    <t>Реализовать интеграцию со SmartReg в части формирования договора по корзине</t>
  </si>
  <si>
    <t>Реализовать интеграцию в части получения глобального идентификатора пользователя</t>
  </si>
  <si>
    <t>Реализовать интеграцию в части передачи собранных метрик в CRM</t>
  </si>
  <si>
    <t>Реализовать интеграцию по получению информации по ОП из SmartPlan</t>
  </si>
  <si>
    <t>Реализовать API на нашей стороне. SmartPlan будет нас сам вызывать</t>
  </si>
  <si>
    <t>Реализовать интеграцию по получению информации по Физ. Лицам из SmartReg</t>
  </si>
  <si>
    <t>Оценка не нужна, т.к. используются текущие ФЛ МП, которые получены из файлов</t>
  </si>
  <si>
    <t>Реализовать интеграцию в части передачи информации о Физ. Лицах в SmartReg</t>
  </si>
  <si>
    <t>Требуется для передачи в SR информации о вновь зарегистрированных физ. Лицах (внешники)</t>
  </si>
  <si>
    <t>Не отправлять в таком виде!</t>
  </si>
  <si>
    <t>Всего, часов</t>
  </si>
  <si>
    <r>
      <rPr>
        <b/>
        <sz val="10"/>
        <rFont val="Arial"/>
        <family val="2"/>
      </rPr>
      <t xml:space="preserve">Всего, рублей </t>
    </r>
    <r>
      <rPr>
        <b/>
        <sz val="10"/>
        <color rgb="FFFF0000"/>
        <rFont val="Arial"/>
        <family val="2"/>
      </rPr>
      <t>без НДС</t>
    </r>
  </si>
  <si>
    <t>Всего, рублей с НДС 20%</t>
  </si>
  <si>
    <t>Первичная оценка</t>
  </si>
  <si>
    <t>Оценка с риском</t>
  </si>
  <si>
    <t>Оценка округленная</t>
  </si>
  <si>
    <t>Функциональность</t>
  </si>
  <si>
    <t>Разработка</t>
  </si>
  <si>
    <t>Тестирование</t>
  </si>
  <si>
    <t>Анализ</t>
  </si>
  <si>
    <t>Devops</t>
  </si>
  <si>
    <t>TM</t>
  </si>
  <si>
    <t>Управление</t>
  </si>
  <si>
    <t>Всего</t>
  </si>
  <si>
    <t>Риск</t>
  </si>
  <si>
    <t>BA</t>
  </si>
  <si>
    <t>PM</t>
  </si>
  <si>
    <t>Ставка (рублей за человеко-час)</t>
  </si>
  <si>
    <t>Отдельные работы</t>
  </si>
  <si>
    <t>Аналитика (не по задачам, а на старте для написания ЧТЗ, общения и т.д.)</t>
  </si>
  <si>
    <t xml:space="preserve">Нагрузочное тестирование </t>
  </si>
  <si>
    <t>Развертывание</t>
  </si>
  <si>
    <t>Настройка серверов после установки (тест + прод)</t>
  </si>
  <si>
    <t>Документация</t>
  </si>
  <si>
    <t>Приемочное тестирование</t>
  </si>
  <si>
    <t>Dev</t>
  </si>
  <si>
    <t>Часов</t>
  </si>
  <si>
    <t>ЧеловекоМесяцев</t>
  </si>
  <si>
    <t>Команда</t>
  </si>
  <si>
    <t>КомандоМесяцев</t>
  </si>
  <si>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</si>
  <si>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</si>
  <si>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</si>
  <si>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</si>
  <si>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</si>
  <si>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</si>
  <si>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</si>
  <si>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Месяц 8</t>
  </si>
  <si>
    <t>Проектирование</t>
  </si>
  <si>
    <t>Опытная эксплуатация</t>
  </si>
  <si>
    <t>ПСИ</t>
  </si>
  <si>
    <t>Руководитель проекта</t>
  </si>
  <si>
    <t>Бизнес-аналитик</t>
  </si>
  <si>
    <t>Тех лид (back)</t>
  </si>
  <si>
    <t>TL</t>
  </si>
  <si>
    <t>Разработчик 1 (Back)</t>
  </si>
  <si>
    <t>Dev1</t>
  </si>
  <si>
    <t>Разработчик 2 (Back)</t>
  </si>
  <si>
    <t>Dev2</t>
  </si>
  <si>
    <t>Тех лид (Front)</t>
  </si>
  <si>
    <t>WebTL</t>
  </si>
  <si>
    <t>Разработчик 3 (Front)</t>
  </si>
  <si>
    <t>Dev3</t>
  </si>
  <si>
    <t>Разработчик 4 (Front)</t>
  </si>
  <si>
    <t>Dev4</t>
  </si>
  <si>
    <t>Тестировщик1</t>
  </si>
  <si>
    <t>QA1</t>
  </si>
  <si>
    <t>Тестировщик2</t>
  </si>
  <si>
    <t>QA2</t>
  </si>
  <si>
    <t>Технический писатель</t>
  </si>
  <si>
    <t>TW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</si>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</sst>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8"/>
      <color rgb="FFFF0000"/>
      <name val="Arial"/>
      <family val="2"/>
    </font>
    <font>
      <b/>
      <sz val="14"/>
      <name val="Arial"/>
      <family val="2"/>
    </font>
    <font>
      <b/>
      <sz val="14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</font>
    <font>
      <sz val="11"/>
      <color rgb="FF444444"/>
      <name val="Calibri"/>
      <family val="2"/>
      <charset val="1"/>
    </font>
    <font>
      <sz val="8"/>
      <color rgb="FF000000"/>
      <name val="HelveticaNeueCyr"/>
    </font>
    <font>
      <sz val="8"/>
      <color rgb="FF0051CC"/>
      <name val="HelveticaNeueCy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444444"/>
      <name val="Calibri"/>
      <family val="2"/>
    </font>
    <font>
      <sz val="13.5"/>
      <color rgb="FF0000FF"/>
      <name val="PragmataPro"/>
      <family val="3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DEBF7"/>
        <bgColor indexed="64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0" fillId="0" borderId="2" xfId="0" applyBorder="1"/>
    <xf numFmtId="4" fontId="8" fillId="2" borderId="2" xfId="0" applyNumberFormat="1" applyFont="1" applyFill="1" applyBorder="1"/>
    <xf numFmtId="4" fontId="8" fillId="3" borderId="2" xfId="0" applyNumberFormat="1" applyFont="1" applyFill="1" applyBorder="1"/>
    <xf numFmtId="4" fontId="8" fillId="4" borderId="3" xfId="0" applyNumberFormat="1" applyFont="1" applyFill="1" applyBorder="1"/>
    <xf numFmtId="0" fontId="9" fillId="0" borderId="0" xfId="0" applyFont="1"/>
    <xf numFmtId="0" fontId="10" fillId="0" borderId="0" xfId="0" applyFont="1"/>
    <xf numFmtId="4" fontId="8" fillId="0" borderId="5" xfId="0" applyNumberFormat="1" applyFont="1" applyBorder="1"/>
    <xf numFmtId="4" fontId="8" fillId="2" borderId="5" xfId="0" applyNumberFormat="1" applyFont="1" applyFill="1" applyBorder="1"/>
    <xf numFmtId="4" fontId="8" fillId="3" borderId="5" xfId="0" applyNumberFormat="1" applyFont="1" applyFill="1" applyBorder="1"/>
    <xf numFmtId="4" fontId="8" fillId="4" borderId="6" xfId="0" applyNumberFormat="1" applyFont="1" applyFill="1" applyBorder="1"/>
    <xf numFmtId="4" fontId="8" fillId="0" borderId="8" xfId="0" applyNumberFormat="1" applyFont="1" applyBorder="1"/>
    <xf numFmtId="4" fontId="8" fillId="2" borderId="8" xfId="0" applyNumberFormat="1" applyFont="1" applyFill="1" applyBorder="1"/>
    <xf numFmtId="4" fontId="8" fillId="3" borderId="8" xfId="0" applyNumberFormat="1" applyFont="1" applyFill="1" applyBorder="1"/>
    <xf numFmtId="4" fontId="8" fillId="4" borderId="9" xfId="0" applyNumberFormat="1" applyFont="1" applyFill="1" applyBorder="1"/>
    <xf numFmtId="0" fontId="4" fillId="0" borderId="11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3" xfId="0" applyFont="1" applyBorder="1"/>
    <xf numFmtId="0" fontId="0" fillId="0" borderId="14" xfId="0" applyBorder="1"/>
    <xf numFmtId="0" fontId="0" fillId="0" borderId="4" xfId="0" applyBorder="1"/>
    <xf numFmtId="0" fontId="0" fillId="0" borderId="5" xfId="0" applyBorder="1"/>
    <xf numFmtId="0" fontId="0" fillId="2" borderId="15" xfId="0" applyFill="1" applyBorder="1"/>
    <xf numFmtId="0" fontId="0" fillId="0" borderId="16" xfId="0" applyBorder="1"/>
    <xf numFmtId="0" fontId="0" fillId="3" borderId="15" xfId="0" applyFill="1" applyBorder="1"/>
    <xf numFmtId="0" fontId="0" fillId="4" borderId="6" xfId="0" applyFill="1" applyBorder="1"/>
    <xf numFmtId="0" fontId="6" fillId="0" borderId="0" xfId="0" applyFont="1" applyAlignment="1">
      <alignment horizontal="right"/>
    </xf>
    <xf numFmtId="0" fontId="0" fillId="0" borderId="7" xfId="0" applyBorder="1"/>
    <xf numFmtId="0" fontId="0" fillId="0" borderId="8" xfId="0" applyBorder="1"/>
    <xf numFmtId="0" fontId="0" fillId="2" borderId="17" xfId="0" applyFill="1" applyBorder="1"/>
    <xf numFmtId="0" fontId="0" fillId="0" borderId="18" xfId="0" applyBorder="1"/>
    <xf numFmtId="0" fontId="0" fillId="3" borderId="17" xfId="0" applyFill="1" applyBorder="1"/>
    <xf numFmtId="0" fontId="0" fillId="4" borderId="9" xfId="0" applyFill="1" applyBorder="1"/>
    <xf numFmtId="4" fontId="8" fillId="0" borderId="0" xfId="0" applyNumberFormat="1" applyFont="1"/>
    <xf numFmtId="0" fontId="11" fillId="0" borderId="0" xfId="0" applyFont="1"/>
    <xf numFmtId="2" fontId="0" fillId="0" borderId="0" xfId="0" applyNumberFormat="1"/>
    <xf numFmtId="0" fontId="6" fillId="0" borderId="5" xfId="0" applyFont="1" applyBorder="1"/>
    <xf numFmtId="0" fontId="6" fillId="5" borderId="5" xfId="0" applyFont="1" applyFill="1" applyBorder="1"/>
    <xf numFmtId="0" fontId="13" fillId="0" borderId="5" xfId="0" applyFont="1" applyBorder="1"/>
    <xf numFmtId="0" fontId="4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14" fillId="0" borderId="0" xfId="0" quotePrefix="1" applyFont="1"/>
    <xf numFmtId="0" fontId="6" fillId="6" borderId="5" xfId="0" applyFont="1" applyFill="1" applyBorder="1"/>
    <xf numFmtId="0" fontId="17" fillId="0" borderId="0" xfId="0" applyFont="1" applyAlignment="1">
      <alignment wrapText="1"/>
    </xf>
    <xf numFmtId="0" fontId="17" fillId="0" borderId="0" xfId="0" applyFont="1"/>
    <xf numFmtId="0" fontId="0" fillId="0" borderId="0" xfId="0" applyAlignment="1">
      <alignment vertical="top" wrapText="1"/>
    </xf>
    <xf numFmtId="0" fontId="18" fillId="0" borderId="10" xfId="0" applyFont="1" applyBorder="1" applyAlignment="1">
      <alignment horizontal="center" vertical="center" wrapText="1"/>
    </xf>
    <xf numFmtId="0" fontId="1" fillId="0" borderId="14" xfId="0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15" xfId="0" applyFont="1" applyFill="1" applyBorder="1"/>
    <xf numFmtId="0" fontId="19" fillId="0" borderId="0" xfId="0" quotePrefix="1" applyFont="1"/>
    <xf numFmtId="0" fontId="1" fillId="3" borderId="15" xfId="0" applyFont="1" applyFill="1" applyBorder="1"/>
    <xf numFmtId="0" fontId="1" fillId="4" borderId="6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20" fillId="0" borderId="0" xfId="0" applyFont="1"/>
    <xf numFmtId="0" fontId="17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  <xf numFmtId="0" fontId="6" fillId="0" borderId="19" xfId="0" applyFont="1" applyBorder="1" applyAlignme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1307-DB5F-44D5-A4AC-3CD716CB5A3D}">
  <dimension ref="A1:I100"/>
  <sheetViews>
    <sheetView tabSelected="1" topLeftCell="D1" zoomScale="125" zoomScaleNormal="130" workbookViewId="0">
      <selection activeCell="H8" sqref="H8"/>
    </sheetView>
  </sheetViews>
  <sheetFormatPr baseColWidth="10" defaultColWidth="8.83203125" defaultRowHeight="15"/>
  <cols>
    <col min="1" max="1" width="2.6640625" customWidth="1"/>
    <col min="2" max="2" width="3" customWidth="1"/>
    <col min="3" max="3" width="5.1640625" customWidth="1"/>
    <col min="4" max="4" width="87.1640625" style="2" customWidth="1"/>
    <col min="5" max="7" width="5.5" customWidth="1"/>
    <col min="8" max="8" width="44.1640625" style="2" customWidth="1"/>
    <col min="9" max="9" width="27.33203125" customWidth="1"/>
  </cols>
  <sheetData>
    <row r="1" spans="1:9" ht="16">
      <c r="D1" s="2" t="s">
        <v>0</v>
      </c>
      <c r="E1" t="s">
        <v>1</v>
      </c>
      <c r="F1" t="s">
        <v>2</v>
      </c>
      <c r="G1" t="s">
        <v>3</v>
      </c>
      <c r="H1" s="2" t="s">
        <v>147</v>
      </c>
    </row>
    <row r="2" spans="1:9">
      <c r="A2" t="s">
        <v>4</v>
      </c>
    </row>
    <row r="3" spans="1:9" ht="16">
      <c r="D3" s="2" t="s">
        <v>5</v>
      </c>
      <c r="E3">
        <v>32</v>
      </c>
      <c r="F3">
        <v>0</v>
      </c>
    </row>
    <row r="4" spans="1:9">
      <c r="D4" t="s">
        <v>6</v>
      </c>
      <c r="E4">
        <v>120</v>
      </c>
    </row>
    <row r="5" spans="1:9" ht="16">
      <c r="D5" s="2" t="s">
        <v>7</v>
      </c>
      <c r="E5">
        <v>32</v>
      </c>
      <c r="H5"/>
    </row>
    <row r="6" spans="1:9" ht="16">
      <c r="D6" s="2" t="s">
        <v>8</v>
      </c>
      <c r="E6">
        <v>120</v>
      </c>
      <c r="F6">
        <v>48</v>
      </c>
      <c r="H6" s="61" t="s">
        <v>9</v>
      </c>
    </row>
    <row r="7" spans="1:9" ht="16">
      <c r="D7" s="2" t="s">
        <v>10</v>
      </c>
      <c r="E7">
        <v>120</v>
      </c>
      <c r="F7">
        <v>16</v>
      </c>
      <c r="H7" s="61" t="s">
        <v>11</v>
      </c>
    </row>
    <row r="8" spans="1:9">
      <c r="A8" t="s">
        <v>12</v>
      </c>
    </row>
    <row r="9" spans="1:9" ht="64">
      <c r="D9" s="2" t="s">
        <v>13</v>
      </c>
      <c r="E9">
        <v>32</v>
      </c>
      <c r="F9">
        <v>32</v>
      </c>
      <c r="H9" s="2" t="s">
        <v>14</v>
      </c>
      <c r="I9" s="61"/>
    </row>
    <row r="10" spans="1:9" ht="60" customHeight="1">
      <c r="D10" s="2" t="s">
        <v>15</v>
      </c>
      <c r="E10">
        <v>80</v>
      </c>
      <c r="F10">
        <v>20</v>
      </c>
      <c r="H10" s="2" t="s">
        <v>16</v>
      </c>
    </row>
    <row r="11" spans="1:9">
      <c r="A11" t="s">
        <v>17</v>
      </c>
    </row>
    <row r="12" spans="1:9" ht="60.75" customHeight="1">
      <c r="D12" s="2" t="s">
        <v>18</v>
      </c>
      <c r="E12">
        <v>16</v>
      </c>
      <c r="F12">
        <v>24</v>
      </c>
      <c r="H12" s="2" t="s">
        <v>19</v>
      </c>
      <c r="I12" s="61"/>
    </row>
    <row r="13" spans="1:9" ht="43.5" customHeight="1">
      <c r="D13" s="2" t="s">
        <v>20</v>
      </c>
      <c r="E13">
        <v>32</v>
      </c>
      <c r="F13">
        <v>32</v>
      </c>
      <c r="H13" s="2" t="s">
        <v>21</v>
      </c>
    </row>
    <row r="14" spans="1:9" ht="17" customHeight="1">
      <c r="A14" t="s">
        <v>22</v>
      </c>
    </row>
    <row r="15" spans="1:9">
      <c r="B15" t="s">
        <v>23</v>
      </c>
    </row>
    <row r="16" spans="1:9" ht="48">
      <c r="D16" s="2" t="s">
        <v>24</v>
      </c>
      <c r="E16">
        <v>16</v>
      </c>
      <c r="F16">
        <v>24</v>
      </c>
      <c r="H16" s="2" t="s">
        <v>19</v>
      </c>
      <c r="I16" s="61"/>
    </row>
    <row r="17" spans="1:8">
      <c r="B17" t="s">
        <v>25</v>
      </c>
    </row>
    <row r="18" spans="1:8" ht="48" customHeight="1">
      <c r="D18" s="2" t="s">
        <v>26</v>
      </c>
      <c r="E18">
        <v>16</v>
      </c>
      <c r="H18" s="2" t="s">
        <v>27</v>
      </c>
    </row>
    <row r="19" spans="1:8" ht="17" customHeight="1">
      <c r="A19" t="s">
        <v>28</v>
      </c>
    </row>
    <row r="20" spans="1:8" ht="17" customHeight="1">
      <c r="B20" t="s">
        <v>23</v>
      </c>
    </row>
    <row r="21" spans="1:8" ht="32">
      <c r="D21" s="2" t="s">
        <v>29</v>
      </c>
      <c r="E21">
        <v>8</v>
      </c>
      <c r="F21">
        <v>24</v>
      </c>
      <c r="H21" s="61" t="s">
        <v>30</v>
      </c>
    </row>
    <row r="22" spans="1:8" ht="17" customHeight="1">
      <c r="D22" s="2" t="s">
        <v>31</v>
      </c>
      <c r="E22">
        <v>8</v>
      </c>
      <c r="F22">
        <v>8</v>
      </c>
    </row>
    <row r="23" spans="1:8" ht="17" customHeight="1">
      <c r="D23" s="2" t="s">
        <v>32</v>
      </c>
      <c r="E23">
        <v>8</v>
      </c>
      <c r="F23">
        <v>8</v>
      </c>
    </row>
    <row r="24" spans="1:8" ht="32">
      <c r="D24" s="2" t="s">
        <v>33</v>
      </c>
      <c r="E24">
        <v>8</v>
      </c>
      <c r="F24">
        <v>20</v>
      </c>
      <c r="H24" s="61" t="s">
        <v>30</v>
      </c>
    </row>
    <row r="25" spans="1:8">
      <c r="B25" t="s">
        <v>25</v>
      </c>
    </row>
    <row r="26" spans="1:8" ht="32">
      <c r="D26" s="2" t="s">
        <v>34</v>
      </c>
      <c r="E26">
        <v>8</v>
      </c>
    </row>
    <row r="27" spans="1:8" ht="32">
      <c r="D27" s="2" t="s">
        <v>35</v>
      </c>
      <c r="E27">
        <v>8</v>
      </c>
    </row>
    <row r="28" spans="1:8" ht="37.5" customHeight="1">
      <c r="D28" s="2" t="s">
        <v>36</v>
      </c>
      <c r="E28">
        <v>8</v>
      </c>
    </row>
    <row r="29" spans="1:8">
      <c r="B29" t="s">
        <v>4</v>
      </c>
    </row>
    <row r="30" spans="1:8" ht="16">
      <c r="D30" s="2" t="s">
        <v>37</v>
      </c>
      <c r="E30">
        <v>24</v>
      </c>
    </row>
    <row r="31" spans="1:8" ht="16">
      <c r="D31" s="59" t="s">
        <v>38</v>
      </c>
      <c r="E31">
        <v>32</v>
      </c>
    </row>
    <row r="32" spans="1:8" ht="36" customHeight="1">
      <c r="A32" t="s">
        <v>39</v>
      </c>
      <c r="H32" s="2" t="s">
        <v>40</v>
      </c>
    </row>
    <row r="33" spans="1:8" ht="17" customHeight="1">
      <c r="B33" t="s">
        <v>23</v>
      </c>
    </row>
    <row r="34" spans="1:8" ht="32">
      <c r="D34" s="2" t="s">
        <v>41</v>
      </c>
      <c r="E34" s="60">
        <v>8</v>
      </c>
      <c r="F34">
        <v>20</v>
      </c>
      <c r="H34" s="61" t="s">
        <v>42</v>
      </c>
    </row>
    <row r="35" spans="1:8" ht="17" customHeight="1">
      <c r="D35" s="2" t="s">
        <v>43</v>
      </c>
      <c r="E35" s="60">
        <v>8</v>
      </c>
      <c r="F35">
        <v>8</v>
      </c>
    </row>
    <row r="36" spans="1:8">
      <c r="B36" t="s">
        <v>25</v>
      </c>
    </row>
    <row r="37" spans="1:8" ht="48">
      <c r="D37" s="2" t="s">
        <v>44</v>
      </c>
      <c r="E37">
        <v>8</v>
      </c>
      <c r="H37" s="2" t="s">
        <v>45</v>
      </c>
    </row>
    <row r="38" spans="1:8">
      <c r="B38" t="s">
        <v>4</v>
      </c>
    </row>
    <row r="39" spans="1:8" ht="16">
      <c r="D39" s="59" t="s">
        <v>46</v>
      </c>
      <c r="E39">
        <v>32</v>
      </c>
    </row>
    <row r="40" spans="1:8" ht="17" customHeight="1">
      <c r="A40" t="s">
        <v>47</v>
      </c>
    </row>
    <row r="41" spans="1:8" ht="17" customHeight="1">
      <c r="B41" t="s">
        <v>23</v>
      </c>
    </row>
    <row r="42" spans="1:8" ht="35" customHeight="1">
      <c r="D42" s="2" t="s">
        <v>48</v>
      </c>
      <c r="E42">
        <v>16</v>
      </c>
      <c r="F42">
        <v>16</v>
      </c>
      <c r="H42" s="2" t="s">
        <v>49</v>
      </c>
    </row>
    <row r="43" spans="1:8" ht="33" customHeight="1">
      <c r="D43" s="2" t="s">
        <v>50</v>
      </c>
      <c r="E43">
        <v>16</v>
      </c>
      <c r="F43">
        <v>16</v>
      </c>
      <c r="H43" s="2" t="s">
        <v>49</v>
      </c>
    </row>
    <row r="44" spans="1:8">
      <c r="B44" t="s">
        <v>4</v>
      </c>
    </row>
    <row r="45" spans="1:8" ht="16">
      <c r="D45" s="2" t="s">
        <v>51</v>
      </c>
      <c r="E45">
        <v>24</v>
      </c>
    </row>
    <row r="46" spans="1:8" ht="16">
      <c r="D46" s="2" t="s">
        <v>52</v>
      </c>
      <c r="E46">
        <v>24</v>
      </c>
      <c r="H46" s="2" t="s">
        <v>53</v>
      </c>
    </row>
    <row r="47" spans="1:8" ht="17" customHeight="1">
      <c r="A47" t="s">
        <v>54</v>
      </c>
    </row>
    <row r="48" spans="1:8" ht="17" customHeight="1">
      <c r="B48" t="s">
        <v>23</v>
      </c>
    </row>
    <row r="49" spans="1:8" ht="16">
      <c r="D49" s="2" t="s">
        <v>55</v>
      </c>
      <c r="E49">
        <v>16</v>
      </c>
      <c r="F49">
        <v>24</v>
      </c>
      <c r="H49" s="61" t="s">
        <v>56</v>
      </c>
    </row>
    <row r="50" spans="1:8" ht="78.75" customHeight="1">
      <c r="D50" s="2" t="s">
        <v>57</v>
      </c>
      <c r="E50">
        <v>32</v>
      </c>
      <c r="F50">
        <v>16</v>
      </c>
      <c r="H50" s="61" t="s">
        <v>58</v>
      </c>
    </row>
    <row r="51" spans="1:8">
      <c r="B51" t="s">
        <v>4</v>
      </c>
    </row>
    <row r="52" spans="1:8" ht="30" customHeight="1">
      <c r="D52" s="2" t="s">
        <v>59</v>
      </c>
      <c r="E52">
        <v>80</v>
      </c>
      <c r="H52" s="2" t="s">
        <v>60</v>
      </c>
    </row>
    <row r="53" spans="1:8" ht="17" customHeight="1">
      <c r="A53" t="s">
        <v>61</v>
      </c>
    </row>
    <row r="54" spans="1:8" ht="45.75" customHeight="1">
      <c r="D54" s="2" t="s">
        <v>62</v>
      </c>
      <c r="E54">
        <v>0</v>
      </c>
      <c r="F54">
        <v>8</v>
      </c>
      <c r="H54" s="2" t="s">
        <v>63</v>
      </c>
    </row>
    <row r="55" spans="1:8" ht="33" customHeight="1">
      <c r="A55" t="s">
        <v>64</v>
      </c>
    </row>
    <row r="56" spans="1:8">
      <c r="B56" t="s">
        <v>4</v>
      </c>
    </row>
    <row r="57" spans="1:8">
      <c r="D57" t="s">
        <v>65</v>
      </c>
      <c r="E57">
        <v>80</v>
      </c>
    </row>
    <row r="58" spans="1:8" ht="33" customHeight="1">
      <c r="D58" t="s">
        <v>66</v>
      </c>
      <c r="E58">
        <v>40</v>
      </c>
    </row>
    <row r="59" spans="1:8" ht="46.5" customHeight="1">
      <c r="A59" t="s">
        <v>67</v>
      </c>
      <c r="H59" s="2" t="s">
        <v>68</v>
      </c>
    </row>
    <row r="60" spans="1:8" ht="16">
      <c r="D60" s="2" t="s">
        <v>69</v>
      </c>
      <c r="E60">
        <v>16</v>
      </c>
    </row>
    <row r="61" spans="1:8" ht="16">
      <c r="D61" s="2" t="s">
        <v>70</v>
      </c>
      <c r="E61">
        <v>64</v>
      </c>
    </row>
    <row r="62" spans="1:8" ht="16">
      <c r="D62" s="2" t="s">
        <v>71</v>
      </c>
      <c r="E62">
        <v>64</v>
      </c>
    </row>
    <row r="63" spans="1:8" ht="16">
      <c r="D63" s="2" t="s">
        <v>72</v>
      </c>
      <c r="E63">
        <v>24</v>
      </c>
      <c r="F63">
        <v>24</v>
      </c>
    </row>
    <row r="64" spans="1:8" ht="16">
      <c r="D64" t="s">
        <v>73</v>
      </c>
      <c r="E64">
        <v>62</v>
      </c>
      <c r="H64" s="2" t="s">
        <v>74</v>
      </c>
    </row>
    <row r="65" spans="4:8" ht="16">
      <c r="D65" s="2" t="s">
        <v>75</v>
      </c>
      <c r="E65">
        <v>64</v>
      </c>
    </row>
    <row r="66" spans="4:8" ht="38.25" customHeight="1">
      <c r="D66" s="2" t="s">
        <v>76</v>
      </c>
      <c r="E66">
        <v>64</v>
      </c>
    </row>
    <row r="67" spans="4:8">
      <c r="D67" t="s">
        <v>77</v>
      </c>
      <c r="E67">
        <v>64</v>
      </c>
    </row>
    <row r="68" spans="4:8">
      <c r="D68" t="s">
        <v>78</v>
      </c>
      <c r="E68">
        <v>64</v>
      </c>
    </row>
    <row r="69" spans="4:8">
      <c r="D69" t="s">
        <v>79</v>
      </c>
      <c r="E69">
        <v>64</v>
      </c>
      <c r="H69" t="s">
        <v>80</v>
      </c>
    </row>
    <row r="70" spans="4:8">
      <c r="D70" t="s">
        <v>81</v>
      </c>
      <c r="E70">
        <v>0</v>
      </c>
      <c r="F70">
        <v>0</v>
      </c>
      <c r="G70">
        <v>0</v>
      </c>
      <c r="H70" t="s">
        <v>82</v>
      </c>
    </row>
    <row r="71" spans="4:8">
      <c r="D71" t="s">
        <v>83</v>
      </c>
      <c r="E71">
        <v>120</v>
      </c>
      <c r="F71">
        <v>0</v>
      </c>
      <c r="H71" t="s">
        <v>84</v>
      </c>
    </row>
    <row r="76" spans="4:8" ht="18">
      <c r="E76" s="72"/>
    </row>
    <row r="77" spans="4:8" ht="18">
      <c r="E77" s="72"/>
    </row>
    <row r="78" spans="4:8" ht="18">
      <c r="E78" s="72"/>
    </row>
    <row r="79" spans="4:8" ht="18">
      <c r="E79" s="72"/>
    </row>
    <row r="80" spans="4:8" ht="18">
      <c r="E80" s="72"/>
    </row>
    <row r="81" spans="5:5" ht="18">
      <c r="E81" s="72"/>
    </row>
    <row r="82" spans="5:5" ht="18">
      <c r="E82" s="72"/>
    </row>
    <row r="83" spans="5:5" ht="18">
      <c r="E83" s="72"/>
    </row>
    <row r="84" spans="5:5" ht="18">
      <c r="E84" s="72"/>
    </row>
    <row r="85" spans="5:5" ht="18">
      <c r="E85" s="72"/>
    </row>
    <row r="86" spans="5:5" ht="18">
      <c r="E86" s="72"/>
    </row>
    <row r="87" spans="5:5" ht="18">
      <c r="E87" s="72"/>
    </row>
    <row r="88" spans="5:5" ht="18">
      <c r="E88" s="72"/>
    </row>
    <row r="89" spans="5:5" ht="18">
      <c r="E89" s="72"/>
    </row>
    <row r="90" spans="5:5" ht="18">
      <c r="E90" s="72"/>
    </row>
    <row r="91" spans="5:5" ht="18">
      <c r="E91" s="72"/>
    </row>
    <row r="92" spans="5:5" ht="18">
      <c r="E92" s="72"/>
    </row>
    <row r="93" spans="5:5" ht="18">
      <c r="E93" s="72"/>
    </row>
    <row r="94" spans="5:5" ht="18">
      <c r="E94" s="72"/>
    </row>
    <row r="95" spans="5:5" ht="18">
      <c r="E95" s="72"/>
    </row>
    <row r="96" spans="5:5" ht="18">
      <c r="E96" s="72"/>
    </row>
    <row r="97" spans="5:5" ht="18">
      <c r="E97" s="72"/>
    </row>
    <row r="98" spans="5:5" ht="18">
      <c r="E98" s="72"/>
    </row>
    <row r="99" spans="5:5" ht="18">
      <c r="E99" s="72"/>
    </row>
    <row r="100" spans="5:5" ht="18">
      <c r="E100" s="7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45F3-0080-41FB-BBD5-F78B57098512}">
  <dimension ref="A1:AH103"/>
  <sheetViews>
    <sheetView workbookViewId="0">
      <selection activeCell="A48" sqref="A48"/>
    </sheetView>
  </sheetViews>
  <sheetFormatPr baseColWidth="10" defaultColWidth="8.83203125" defaultRowHeight="15"/>
  <cols>
    <col min="1" max="1" width="56.6640625" style="2" customWidth="1"/>
    <col min="2" max="2" width="1.5" customWidth="1"/>
    <col min="3" max="3" width="18.33203125" customWidth="1"/>
    <col min="4" max="4" width="20.5" customWidth="1"/>
    <col min="5" max="8" width="17.5" customWidth="1"/>
    <col min="9" max="9" width="14.1640625" customWidth="1"/>
    <col min="10" max="10" width="18" customWidth="1"/>
    <col min="11" max="11" width="20.5" customWidth="1"/>
    <col min="12" max="15" width="17.5" customWidth="1"/>
    <col min="16" max="16" width="13.83203125" customWidth="1"/>
    <col min="17" max="17" width="16.5" customWidth="1"/>
    <col min="18" max="18" width="19.83203125" customWidth="1"/>
    <col min="19" max="19" width="12.1640625" customWidth="1"/>
    <col min="20" max="20" width="12.5" customWidth="1"/>
    <col min="21" max="21" width="11" customWidth="1"/>
    <col min="22" max="22" width="17.1640625" customWidth="1"/>
    <col min="23" max="23" width="13.6640625" bestFit="1" customWidth="1"/>
    <col min="24" max="24" width="10.83203125" customWidth="1"/>
    <col min="25" max="29" width="11.5" customWidth="1"/>
    <col min="30" max="30" width="45" customWidth="1"/>
    <col min="31" max="31" width="8.6640625" customWidth="1"/>
    <col min="32" max="32" width="20.1640625" customWidth="1"/>
    <col min="33" max="33" width="8.6640625" customWidth="1"/>
    <col min="34" max="34" width="6.83203125" customWidth="1"/>
    <col min="35" max="35" width="8.5" customWidth="1"/>
    <col min="36" max="51" width="8.6640625" customWidth="1"/>
  </cols>
  <sheetData>
    <row r="1" spans="1:34" ht="23">
      <c r="A1" s="76" t="s">
        <v>85</v>
      </c>
      <c r="B1" s="75"/>
      <c r="C1" s="75"/>
      <c r="D1" s="75"/>
      <c r="E1" s="75"/>
      <c r="F1" s="75"/>
      <c r="G1" s="75"/>
      <c r="H1" s="75"/>
      <c r="I1" s="75"/>
      <c r="J1" s="7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F1" s="4"/>
      <c r="AG1" s="5"/>
      <c r="AH1" s="5"/>
    </row>
    <row r="2" spans="1:34" ht="19">
      <c r="A2" s="4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3"/>
      <c r="Y2" s="3"/>
      <c r="Z2" s="3"/>
      <c r="AA2" s="3"/>
      <c r="AB2" s="3"/>
      <c r="AC2" s="3"/>
      <c r="AD2" s="3"/>
      <c r="AF2" s="4"/>
      <c r="AG2" s="5"/>
      <c r="AH2" s="5"/>
    </row>
    <row r="3" spans="1:34">
      <c r="A3" s="48" t="s">
        <v>86</v>
      </c>
      <c r="B3" s="7"/>
      <c r="C3" s="7">
        <f>SUM(C8:C933)</f>
        <v>2330</v>
      </c>
      <c r="D3" s="7">
        <f t="shared" ref="D3:H3" si="0">SUM(D8:D933)</f>
        <v>859</v>
      </c>
      <c r="E3" s="7">
        <f t="shared" si="0"/>
        <v>1044.6500000000001</v>
      </c>
      <c r="F3" s="7">
        <f t="shared" si="0"/>
        <v>174.465</v>
      </c>
      <c r="G3" s="7">
        <f t="shared" si="0"/>
        <v>17.4465</v>
      </c>
      <c r="H3" s="7">
        <f t="shared" si="0"/>
        <v>2.6169749999999996</v>
      </c>
      <c r="I3" s="8">
        <f t="shared" ref="I3:W3" si="1">SUM(I8:I933)</f>
        <v>4428.1784750000006</v>
      </c>
      <c r="J3" s="7">
        <f t="shared" si="1"/>
        <v>3049</v>
      </c>
      <c r="K3" s="7">
        <f t="shared" si="1"/>
        <v>1114</v>
      </c>
      <c r="L3" s="7">
        <f t="shared" si="1"/>
        <v>1264</v>
      </c>
      <c r="M3" s="7">
        <f t="shared" si="1"/>
        <v>217</v>
      </c>
      <c r="N3" s="7">
        <f t="shared" si="1"/>
        <v>64</v>
      </c>
      <c r="O3" s="7">
        <f t="shared" si="1"/>
        <v>50</v>
      </c>
      <c r="P3" s="9">
        <f t="shared" si="1"/>
        <v>5758</v>
      </c>
      <c r="Q3" s="7">
        <f t="shared" si="1"/>
        <v>3170</v>
      </c>
      <c r="R3" s="7">
        <f t="shared" si="1"/>
        <v>1195</v>
      </c>
      <c r="S3" s="7">
        <f t="shared" si="1"/>
        <v>1330</v>
      </c>
      <c r="T3" s="7">
        <f t="shared" si="1"/>
        <v>400</v>
      </c>
      <c r="U3" s="7">
        <f t="shared" si="1"/>
        <v>250</v>
      </c>
      <c r="V3" s="7">
        <f t="shared" si="1"/>
        <v>240</v>
      </c>
      <c r="W3" s="10">
        <f t="shared" si="1"/>
        <v>6585</v>
      </c>
      <c r="X3" s="11"/>
      <c r="Y3" s="12"/>
      <c r="Z3" s="12"/>
      <c r="AA3" s="12"/>
      <c r="AB3" s="12"/>
      <c r="AC3" s="12"/>
      <c r="AD3" s="12"/>
    </row>
    <row r="4" spans="1:34">
      <c r="A4" s="49" t="s">
        <v>87</v>
      </c>
      <c r="B4" s="13"/>
      <c r="C4" s="13">
        <f>C3*$AD$8</f>
        <v>6524000</v>
      </c>
      <c r="D4" s="13">
        <f t="shared" ref="D4:W4" si="2">D3*$AD$8</f>
        <v>2405200</v>
      </c>
      <c r="E4" s="13">
        <f t="shared" si="2"/>
        <v>2925020.0000000005</v>
      </c>
      <c r="F4" s="13">
        <f t="shared" si="2"/>
        <v>488502</v>
      </c>
      <c r="G4" s="13">
        <f t="shared" si="2"/>
        <v>48850.200000000004</v>
      </c>
      <c r="H4" s="13">
        <f t="shared" si="2"/>
        <v>7327.5299999999988</v>
      </c>
      <c r="I4" s="14">
        <f t="shared" si="2"/>
        <v>12398899.730000002</v>
      </c>
      <c r="J4" s="13">
        <f t="shared" si="2"/>
        <v>8537200</v>
      </c>
      <c r="K4" s="13">
        <f t="shared" si="2"/>
        <v>3119200</v>
      </c>
      <c r="L4" s="13">
        <f t="shared" si="2"/>
        <v>3539200</v>
      </c>
      <c r="M4" s="13">
        <f t="shared" si="2"/>
        <v>607600</v>
      </c>
      <c r="N4" s="13">
        <f t="shared" si="2"/>
        <v>179200</v>
      </c>
      <c r="O4" s="13">
        <f t="shared" si="2"/>
        <v>140000</v>
      </c>
      <c r="P4" s="15">
        <f t="shared" si="2"/>
        <v>16122400</v>
      </c>
      <c r="Q4" s="13">
        <f t="shared" si="2"/>
        <v>8876000</v>
      </c>
      <c r="R4" s="13">
        <f t="shared" si="2"/>
        <v>3346000</v>
      </c>
      <c r="S4" s="13">
        <f t="shared" si="2"/>
        <v>3724000</v>
      </c>
      <c r="T4" s="13">
        <f t="shared" si="2"/>
        <v>1120000</v>
      </c>
      <c r="U4" s="13">
        <f t="shared" si="2"/>
        <v>700000</v>
      </c>
      <c r="V4" s="13">
        <f t="shared" si="2"/>
        <v>672000</v>
      </c>
      <c r="W4" s="16">
        <f t="shared" si="2"/>
        <v>18438000</v>
      </c>
      <c r="X4" s="11"/>
      <c r="Y4" s="11"/>
      <c r="Z4" s="11"/>
      <c r="AA4" s="11"/>
      <c r="AB4" s="11"/>
      <c r="AC4" s="11"/>
      <c r="AD4" s="11"/>
    </row>
    <row r="5" spans="1:34">
      <c r="A5" s="50" t="s">
        <v>88</v>
      </c>
      <c r="B5" s="17"/>
      <c r="C5" s="17">
        <f t="shared" ref="C5:W5" si="3">C4*1.2</f>
        <v>7828800</v>
      </c>
      <c r="D5" s="17">
        <f t="shared" si="3"/>
        <v>2886240</v>
      </c>
      <c r="E5" s="17">
        <f t="shared" si="3"/>
        <v>3510024.0000000005</v>
      </c>
      <c r="F5" s="17">
        <f t="shared" si="3"/>
        <v>586202.4</v>
      </c>
      <c r="G5" s="17">
        <f t="shared" si="3"/>
        <v>58620.240000000005</v>
      </c>
      <c r="H5" s="17">
        <f t="shared" si="3"/>
        <v>8793.0359999999982</v>
      </c>
      <c r="I5" s="18">
        <f t="shared" si="3"/>
        <v>14878679.676000003</v>
      </c>
      <c r="J5" s="17">
        <f t="shared" si="3"/>
        <v>10244640</v>
      </c>
      <c r="K5" s="17">
        <f t="shared" si="3"/>
        <v>3743040</v>
      </c>
      <c r="L5" s="17">
        <f t="shared" si="3"/>
        <v>4247040</v>
      </c>
      <c r="M5" s="17">
        <f t="shared" si="3"/>
        <v>729120</v>
      </c>
      <c r="N5" s="17">
        <f t="shared" si="3"/>
        <v>215040</v>
      </c>
      <c r="O5" s="17">
        <f t="shared" si="3"/>
        <v>168000</v>
      </c>
      <c r="P5" s="19">
        <f t="shared" si="3"/>
        <v>19346880</v>
      </c>
      <c r="Q5" s="17">
        <f t="shared" si="3"/>
        <v>10651200</v>
      </c>
      <c r="R5" s="17">
        <f t="shared" si="3"/>
        <v>4015200</v>
      </c>
      <c r="S5" s="17">
        <f t="shared" si="3"/>
        <v>4468800</v>
      </c>
      <c r="T5" s="17">
        <f t="shared" si="3"/>
        <v>1344000</v>
      </c>
      <c r="U5" s="17">
        <f t="shared" si="3"/>
        <v>840000</v>
      </c>
      <c r="V5" s="17">
        <f t="shared" si="3"/>
        <v>806400</v>
      </c>
      <c r="W5" s="20">
        <f t="shared" si="3"/>
        <v>22125600</v>
      </c>
    </row>
    <row r="6" spans="1:34" ht="19">
      <c r="A6" s="47"/>
      <c r="B6" s="6"/>
      <c r="C6" s="74" t="s">
        <v>89</v>
      </c>
      <c r="D6" s="75"/>
      <c r="E6" s="75"/>
      <c r="F6" s="75"/>
      <c r="G6" s="75"/>
      <c r="H6" s="75"/>
      <c r="I6" s="75"/>
      <c r="J6" s="74" t="s">
        <v>90</v>
      </c>
      <c r="K6" s="75"/>
      <c r="L6" s="75"/>
      <c r="M6" s="75"/>
      <c r="N6" s="75"/>
      <c r="O6" s="75"/>
      <c r="P6" s="75"/>
      <c r="Q6" s="74" t="s">
        <v>91</v>
      </c>
      <c r="R6" s="75"/>
      <c r="S6" s="75"/>
      <c r="T6" s="75"/>
      <c r="U6" s="75"/>
      <c r="V6" s="75"/>
      <c r="W6" s="75"/>
      <c r="X6" s="3"/>
      <c r="Y6" s="3"/>
      <c r="Z6" s="3"/>
      <c r="AA6" s="3"/>
      <c r="AB6" s="3"/>
      <c r="AC6" s="3"/>
      <c r="AD6" s="3"/>
      <c r="AF6" s="4"/>
      <c r="AG6" s="5"/>
      <c r="AH6" s="5"/>
    </row>
    <row r="7" spans="1:34" ht="20">
      <c r="A7" s="51" t="s">
        <v>92</v>
      </c>
      <c r="B7" s="21"/>
      <c r="C7" s="22" t="s">
        <v>93</v>
      </c>
      <c r="D7" s="23" t="s">
        <v>94</v>
      </c>
      <c r="E7" s="23" t="s">
        <v>95</v>
      </c>
      <c r="F7" s="23" t="s">
        <v>96</v>
      </c>
      <c r="G7" s="23" t="s">
        <v>97</v>
      </c>
      <c r="H7" s="23" t="s">
        <v>98</v>
      </c>
      <c r="I7" s="24" t="s">
        <v>99</v>
      </c>
      <c r="J7" s="25" t="s">
        <v>93</v>
      </c>
      <c r="K7" s="23" t="s">
        <v>94</v>
      </c>
      <c r="L7" s="23" t="s">
        <v>95</v>
      </c>
      <c r="M7" s="23" t="s">
        <v>96</v>
      </c>
      <c r="N7" s="23" t="s">
        <v>97</v>
      </c>
      <c r="O7" s="23" t="s">
        <v>98</v>
      </c>
      <c r="P7" s="24" t="s">
        <v>99</v>
      </c>
      <c r="Q7" s="25" t="s">
        <v>93</v>
      </c>
      <c r="R7" s="23" t="s">
        <v>94</v>
      </c>
      <c r="S7" s="23" t="s">
        <v>95</v>
      </c>
      <c r="T7" s="23" t="s">
        <v>96</v>
      </c>
      <c r="U7" s="23" t="s">
        <v>97</v>
      </c>
      <c r="V7" s="23" t="s">
        <v>98</v>
      </c>
      <c r="W7" s="26" t="s">
        <v>99</v>
      </c>
      <c r="X7" s="3" t="s">
        <v>100</v>
      </c>
      <c r="Y7" s="3" t="s">
        <v>3</v>
      </c>
      <c r="Z7" s="3" t="s">
        <v>101</v>
      </c>
      <c r="AA7" s="3" t="s">
        <v>96</v>
      </c>
      <c r="AB7" s="3" t="s">
        <v>97</v>
      </c>
      <c r="AC7" s="3" t="s">
        <v>102</v>
      </c>
      <c r="AD7" s="3" t="s">
        <v>103</v>
      </c>
      <c r="AF7" s="4"/>
      <c r="AG7" s="5"/>
      <c r="AH7" s="5"/>
    </row>
    <row r="8" spans="1:34" ht="30" customHeight="1">
      <c r="A8" s="52" t="str">
        <f>'Скоуп Работ'!D3</f>
        <v>Реализовать API Gateway для доступа к данным пользователей по JWT токену пользователя</v>
      </c>
      <c r="B8" s="27"/>
      <c r="C8" s="28">
        <f>'Скоуп Работ'!E3+'Скоуп Работ'!F3</f>
        <v>32</v>
      </c>
      <c r="D8" s="29">
        <f>C8*$Y$8</f>
        <v>9.6</v>
      </c>
      <c r="E8" s="29">
        <f>D8*$Z$8</f>
        <v>3.36</v>
      </c>
      <c r="F8" s="29">
        <f>E8*$AA$8</f>
        <v>0.33600000000000002</v>
      </c>
      <c r="G8" s="29">
        <f>F8*$AB$8</f>
        <v>3.3600000000000005E-2</v>
      </c>
      <c r="H8" s="29">
        <f>G8*$AC$8</f>
        <v>5.0400000000000002E-3</v>
      </c>
      <c r="I8" s="30">
        <f>SUM(C8:H8)</f>
        <v>45.33464</v>
      </c>
      <c r="J8" s="57">
        <f>ROUNDUP(C8*(1+$X$8),0)</f>
        <v>42</v>
      </c>
      <c r="K8" s="57">
        <f>ROUNDUP(D8*(1+$Y$8),0)</f>
        <v>13</v>
      </c>
      <c r="L8" s="57">
        <f>ROUNDUP(E8*(1+$Z$8),0)</f>
        <v>5</v>
      </c>
      <c r="M8" s="57">
        <f>ROUNDUP(F8*(1+$AA$8),0)</f>
        <v>1</v>
      </c>
      <c r="N8" s="57">
        <f>ROUNDUP(G8*(1+$AB$8),0)</f>
        <v>1</v>
      </c>
      <c r="O8" s="57">
        <f>ROUNDUP(H8*(1+$AC$8),0)</f>
        <v>1</v>
      </c>
      <c r="P8" s="32">
        <f>SUM(J8:O8)</f>
        <v>63</v>
      </c>
      <c r="Q8" s="57">
        <f>CEILING(J8,5)</f>
        <v>45</v>
      </c>
      <c r="R8" s="57">
        <f t="shared" ref="R8:V8" si="4">CEILING(K8,5)</f>
        <v>15</v>
      </c>
      <c r="S8" s="57">
        <f t="shared" si="4"/>
        <v>5</v>
      </c>
      <c r="T8" s="57">
        <f t="shared" si="4"/>
        <v>5</v>
      </c>
      <c r="U8" s="57">
        <f t="shared" si="4"/>
        <v>5</v>
      </c>
      <c r="V8" s="57">
        <f t="shared" si="4"/>
        <v>5</v>
      </c>
      <c r="W8" s="33">
        <f>SUM(Q8:V8)</f>
        <v>80</v>
      </c>
      <c r="X8">
        <v>0.3</v>
      </c>
      <c r="Y8" s="5">
        <v>0.3</v>
      </c>
      <c r="Z8" s="5">
        <v>0.35</v>
      </c>
      <c r="AA8" s="5">
        <v>0.1</v>
      </c>
      <c r="AB8" s="5">
        <v>0.1</v>
      </c>
      <c r="AC8" s="5">
        <v>0.15</v>
      </c>
      <c r="AD8" s="5">
        <v>2800</v>
      </c>
      <c r="AF8" s="5"/>
      <c r="AG8" s="34"/>
      <c r="AH8" s="5"/>
    </row>
    <row r="9" spans="1:34" ht="32">
      <c r="A9" s="52" t="str">
        <f>'Скоуп Работ'!D4</f>
        <v>Доработка системы в части работы с глобальным идентификатором пользователя</v>
      </c>
      <c r="B9" s="27"/>
      <c r="C9" s="28">
        <f>'Скоуп Работ'!E4+'Скоуп Работ'!F4</f>
        <v>120</v>
      </c>
      <c r="D9" s="29">
        <f t="shared" ref="D9:D49" si="5">C9*$Y$8</f>
        <v>36</v>
      </c>
      <c r="E9" s="29">
        <f t="shared" ref="E9:E49" si="6">D9*$Z$8</f>
        <v>12.6</v>
      </c>
      <c r="F9" s="29">
        <f t="shared" ref="F9:F49" si="7">E9*$AA$8</f>
        <v>1.26</v>
      </c>
      <c r="G9" s="29">
        <f t="shared" ref="G9:G49" si="8">F9*$AB$8</f>
        <v>0.126</v>
      </c>
      <c r="H9" s="29">
        <f t="shared" ref="H9:H49" si="9">G9*$AC$8</f>
        <v>1.89E-2</v>
      </c>
      <c r="I9" s="30">
        <f t="shared" ref="I9:I49" si="10">SUM(C9:H9)</f>
        <v>170.00489999999999</v>
      </c>
      <c r="J9" s="57">
        <f t="shared" ref="J9:J49" si="11">ROUNDUP(C9*(1+$X$8),0)</f>
        <v>156</v>
      </c>
      <c r="K9" s="57">
        <f t="shared" ref="K9:K49" si="12">ROUNDUP(D9*(1+$Y$8),0)</f>
        <v>47</v>
      </c>
      <c r="L9" s="57">
        <f t="shared" ref="L9:L49" si="13">ROUNDUP(E9*(1+$Z$8),0)</f>
        <v>18</v>
      </c>
      <c r="M9" s="57">
        <f t="shared" ref="M9:M49" si="14">ROUNDUP(F9*(1+$AA$8),0)</f>
        <v>2</v>
      </c>
      <c r="N9" s="57">
        <f t="shared" ref="N9:N49" si="15">ROUNDUP(G9*(1+$AB$8),0)</f>
        <v>1</v>
      </c>
      <c r="O9" s="57">
        <f t="shared" ref="O9:O49" si="16">ROUNDUP(H9*(1+$AC$8),0)</f>
        <v>1</v>
      </c>
      <c r="P9" s="32">
        <f t="shared" ref="P9:P49" si="17">SUM(J9:O9)</f>
        <v>225</v>
      </c>
      <c r="Q9" s="57">
        <f t="shared" ref="Q9:Q49" si="18">CEILING(J9,5)</f>
        <v>160</v>
      </c>
      <c r="R9" s="57">
        <f t="shared" ref="R9:R49" si="19">CEILING(K9,5)</f>
        <v>50</v>
      </c>
      <c r="S9" s="57">
        <f t="shared" ref="S9:S49" si="20">CEILING(L9,5)</f>
        <v>20</v>
      </c>
      <c r="T9" s="57">
        <f t="shared" ref="T9:T49" si="21">CEILING(M9,5)</f>
        <v>5</v>
      </c>
      <c r="U9" s="57">
        <f t="shared" ref="U9:U49" si="22">CEILING(N9,5)</f>
        <v>5</v>
      </c>
      <c r="V9" s="57">
        <f t="shared" ref="V9:V49" si="23">CEILING(O9,5)</f>
        <v>5</v>
      </c>
      <c r="W9" s="33">
        <f t="shared" ref="W9:W49" si="24">SUM(Q9:V9)</f>
        <v>245</v>
      </c>
      <c r="Y9" s="5"/>
      <c r="Z9" s="5"/>
      <c r="AA9" s="5"/>
      <c r="AB9" s="5"/>
      <c r="AC9" s="5"/>
      <c r="AD9" s="5"/>
      <c r="AF9" s="5"/>
      <c r="AG9" s="34"/>
      <c r="AH9" s="5"/>
    </row>
    <row r="10" spans="1:34" ht="54" customHeight="1">
      <c r="A10" s="52" t="str">
        <f>'Скоуп Работ'!D5</f>
        <v>Доработка механизма назначения профилей пользователя в МП при регистрации</v>
      </c>
      <c r="B10" s="27"/>
      <c r="C10" s="28">
        <f>'Скоуп Работ'!E5+'Скоуп Работ'!F5</f>
        <v>32</v>
      </c>
      <c r="D10" s="29">
        <f t="shared" si="5"/>
        <v>9.6</v>
      </c>
      <c r="E10" s="29">
        <f t="shared" si="6"/>
        <v>3.36</v>
      </c>
      <c r="F10" s="29">
        <f t="shared" si="7"/>
        <v>0.33600000000000002</v>
      </c>
      <c r="G10" s="29">
        <f t="shared" si="8"/>
        <v>3.3600000000000005E-2</v>
      </c>
      <c r="H10" s="29">
        <f t="shared" si="9"/>
        <v>5.0400000000000002E-3</v>
      </c>
      <c r="I10" s="30">
        <f t="shared" si="10"/>
        <v>45.33464</v>
      </c>
      <c r="J10" s="57">
        <f t="shared" si="11"/>
        <v>42</v>
      </c>
      <c r="K10" s="57">
        <f t="shared" si="12"/>
        <v>13</v>
      </c>
      <c r="L10" s="57">
        <f t="shared" si="13"/>
        <v>5</v>
      </c>
      <c r="M10" s="57">
        <f t="shared" si="14"/>
        <v>1</v>
      </c>
      <c r="N10" s="57">
        <f t="shared" si="15"/>
        <v>1</v>
      </c>
      <c r="O10" s="57">
        <f t="shared" si="16"/>
        <v>1</v>
      </c>
      <c r="P10" s="32">
        <f t="shared" si="17"/>
        <v>63</v>
      </c>
      <c r="Q10" s="57">
        <f>CEILING(J10,5)</f>
        <v>45</v>
      </c>
      <c r="R10" s="57">
        <f t="shared" si="19"/>
        <v>15</v>
      </c>
      <c r="S10" s="57">
        <f t="shared" si="20"/>
        <v>5</v>
      </c>
      <c r="T10" s="57">
        <f t="shared" si="21"/>
        <v>5</v>
      </c>
      <c r="U10" s="57">
        <f t="shared" si="22"/>
        <v>5</v>
      </c>
      <c r="V10" s="57">
        <f t="shared" si="23"/>
        <v>5</v>
      </c>
      <c r="W10" s="33">
        <f t="shared" si="24"/>
        <v>80</v>
      </c>
      <c r="Y10" s="5"/>
      <c r="Z10" s="5"/>
      <c r="AA10" s="5"/>
      <c r="AB10" s="5"/>
      <c r="AC10" s="5"/>
      <c r="AD10" s="5"/>
      <c r="AF10" s="5"/>
      <c r="AG10" s="34"/>
      <c r="AH10" s="5"/>
    </row>
    <row r="11" spans="1:34" ht="30" customHeight="1">
      <c r="A11" s="52" t="str">
        <f>'Скоуп Работ'!D6</f>
        <v>Доработка текущих ЛК (студент, преподаватель, сотрудник)</v>
      </c>
      <c r="B11" s="27"/>
      <c r="C11" s="28">
        <f>'Скоуп Работ'!E6+'Скоуп Работ'!F6</f>
        <v>168</v>
      </c>
      <c r="D11" s="29">
        <f t="shared" si="5"/>
        <v>50.4</v>
      </c>
      <c r="E11" s="29">
        <f t="shared" si="6"/>
        <v>17.639999999999997</v>
      </c>
      <c r="F11" s="29">
        <f t="shared" si="7"/>
        <v>1.7639999999999998</v>
      </c>
      <c r="G11" s="29">
        <f t="shared" si="8"/>
        <v>0.1764</v>
      </c>
      <c r="H11" s="29">
        <f t="shared" si="9"/>
        <v>2.6460000000000001E-2</v>
      </c>
      <c r="I11" s="30">
        <f t="shared" si="10"/>
        <v>238.00685999999999</v>
      </c>
      <c r="J11" s="57">
        <f t="shared" si="11"/>
        <v>219</v>
      </c>
      <c r="K11" s="57">
        <f t="shared" si="12"/>
        <v>66</v>
      </c>
      <c r="L11" s="57">
        <f t="shared" si="13"/>
        <v>24</v>
      </c>
      <c r="M11" s="57">
        <f t="shared" si="14"/>
        <v>2</v>
      </c>
      <c r="N11" s="57">
        <f t="shared" si="15"/>
        <v>1</v>
      </c>
      <c r="O11" s="57">
        <f t="shared" si="16"/>
        <v>1</v>
      </c>
      <c r="P11" s="32">
        <f t="shared" si="17"/>
        <v>313</v>
      </c>
      <c r="Q11" s="57">
        <f t="shared" si="18"/>
        <v>220</v>
      </c>
      <c r="R11" s="57">
        <f t="shared" si="19"/>
        <v>70</v>
      </c>
      <c r="S11" s="57">
        <f t="shared" si="20"/>
        <v>25</v>
      </c>
      <c r="T11" s="57">
        <f t="shared" si="21"/>
        <v>5</v>
      </c>
      <c r="U11" s="57">
        <f t="shared" si="22"/>
        <v>5</v>
      </c>
      <c r="V11" s="57">
        <f t="shared" si="23"/>
        <v>5</v>
      </c>
      <c r="W11" s="33">
        <f t="shared" si="24"/>
        <v>330</v>
      </c>
      <c r="Y11" s="5"/>
      <c r="Z11" s="5"/>
      <c r="AA11" s="5"/>
      <c r="AB11" s="5"/>
      <c r="AC11" s="5"/>
      <c r="AD11" s="5"/>
      <c r="AF11" s="5"/>
      <c r="AG11" s="34"/>
      <c r="AH11" s="5"/>
    </row>
    <row r="12" spans="1:34" ht="30" customHeight="1">
      <c r="A12" s="52" t="str">
        <f>'Скоуп Работ'!D7</f>
        <v>Инициализация ЛК внешнего пользователя</v>
      </c>
      <c r="B12" s="27"/>
      <c r="C12" s="28">
        <f>'Скоуп Работ'!E7+'Скоуп Работ'!F7</f>
        <v>136</v>
      </c>
      <c r="D12" s="29">
        <f t="shared" si="5"/>
        <v>40.799999999999997</v>
      </c>
      <c r="E12" s="29">
        <f t="shared" si="6"/>
        <v>14.279999999999998</v>
      </c>
      <c r="F12" s="29">
        <f t="shared" si="7"/>
        <v>1.4279999999999999</v>
      </c>
      <c r="G12" s="29">
        <f t="shared" si="8"/>
        <v>0.14280000000000001</v>
      </c>
      <c r="H12" s="29">
        <f t="shared" si="9"/>
        <v>2.1420000000000002E-2</v>
      </c>
      <c r="I12" s="30">
        <f t="shared" si="10"/>
        <v>192.67222000000001</v>
      </c>
      <c r="J12" s="57">
        <f t="shared" si="11"/>
        <v>177</v>
      </c>
      <c r="K12" s="57">
        <f t="shared" si="12"/>
        <v>54</v>
      </c>
      <c r="L12" s="57">
        <f t="shared" si="13"/>
        <v>20</v>
      </c>
      <c r="M12" s="57">
        <f t="shared" si="14"/>
        <v>2</v>
      </c>
      <c r="N12" s="57">
        <f t="shared" si="15"/>
        <v>1</v>
      </c>
      <c r="O12" s="57">
        <f t="shared" si="16"/>
        <v>1</v>
      </c>
      <c r="P12" s="32">
        <f t="shared" si="17"/>
        <v>255</v>
      </c>
      <c r="Q12" s="57">
        <f t="shared" si="18"/>
        <v>180</v>
      </c>
      <c r="R12" s="57">
        <f t="shared" si="19"/>
        <v>55</v>
      </c>
      <c r="S12" s="57">
        <f t="shared" si="20"/>
        <v>20</v>
      </c>
      <c r="T12" s="57">
        <f t="shared" si="21"/>
        <v>5</v>
      </c>
      <c r="U12" s="57">
        <f t="shared" si="22"/>
        <v>5</v>
      </c>
      <c r="V12" s="57">
        <f t="shared" si="23"/>
        <v>5</v>
      </c>
      <c r="W12" s="33">
        <f t="shared" si="24"/>
        <v>270</v>
      </c>
      <c r="Y12" s="5"/>
      <c r="Z12" s="5"/>
      <c r="AA12" s="5"/>
      <c r="AB12" s="5"/>
      <c r="AC12" s="5"/>
      <c r="AD12" s="5"/>
      <c r="AF12" s="5"/>
      <c r="AG12" s="34"/>
      <c r="AH12" s="5"/>
    </row>
    <row r="13" spans="1:34" ht="30" customHeight="1">
      <c r="A13" s="52" t="str">
        <f>'Скоуп Работ'!D9</f>
        <v>Реализовать процесс авторизации пользователя с редиректом через my.hse.ru</v>
      </c>
      <c r="B13" s="27"/>
      <c r="C13" s="28">
        <f>'Скоуп Работ'!E9+'Скоуп Работ'!F9</f>
        <v>64</v>
      </c>
      <c r="D13" s="29">
        <f t="shared" si="5"/>
        <v>19.2</v>
      </c>
      <c r="E13" s="29">
        <f t="shared" si="6"/>
        <v>6.72</v>
      </c>
      <c r="F13" s="29">
        <f t="shared" si="7"/>
        <v>0.67200000000000004</v>
      </c>
      <c r="G13" s="29">
        <f t="shared" si="8"/>
        <v>6.720000000000001E-2</v>
      </c>
      <c r="H13" s="29">
        <f t="shared" si="9"/>
        <v>1.008E-2</v>
      </c>
      <c r="I13" s="30">
        <f t="shared" si="10"/>
        <v>90.669280000000001</v>
      </c>
      <c r="J13" s="57">
        <f t="shared" si="11"/>
        <v>84</v>
      </c>
      <c r="K13" s="57">
        <f t="shared" si="12"/>
        <v>25</v>
      </c>
      <c r="L13" s="57">
        <f t="shared" si="13"/>
        <v>10</v>
      </c>
      <c r="M13" s="57">
        <f t="shared" si="14"/>
        <v>1</v>
      </c>
      <c r="N13" s="57">
        <f t="shared" si="15"/>
        <v>1</v>
      </c>
      <c r="O13" s="57">
        <f t="shared" si="16"/>
        <v>1</v>
      </c>
      <c r="P13" s="32">
        <f t="shared" si="17"/>
        <v>122</v>
      </c>
      <c r="Q13" s="57">
        <f t="shared" si="18"/>
        <v>85</v>
      </c>
      <c r="R13" s="57">
        <f t="shared" si="19"/>
        <v>25</v>
      </c>
      <c r="S13" s="57">
        <f t="shared" si="20"/>
        <v>10</v>
      </c>
      <c r="T13" s="57">
        <f t="shared" si="21"/>
        <v>5</v>
      </c>
      <c r="U13" s="57">
        <f t="shared" si="22"/>
        <v>5</v>
      </c>
      <c r="V13" s="57">
        <f t="shared" si="23"/>
        <v>5</v>
      </c>
      <c r="W13" s="33">
        <f t="shared" si="24"/>
        <v>135</v>
      </c>
      <c r="Y13" s="5"/>
      <c r="Z13" s="5"/>
      <c r="AA13" s="5"/>
      <c r="AB13" s="5"/>
      <c r="AC13" s="5"/>
      <c r="AD13" s="5"/>
      <c r="AF13" s="5"/>
      <c r="AG13" s="34"/>
      <c r="AH13" s="5"/>
    </row>
    <row r="14" spans="1:34" ht="30" customHeight="1">
      <c r="A14" s="52" t="str">
        <f>'Скоуп Работ'!D10</f>
        <v>Реализовать проверку авторизации пользователя по токену ADFS</v>
      </c>
      <c r="B14" s="27"/>
      <c r="C14" s="28">
        <f>'Скоуп Работ'!E10+'Скоуп Работ'!F10</f>
        <v>100</v>
      </c>
      <c r="D14" s="29">
        <f t="shared" si="5"/>
        <v>30</v>
      </c>
      <c r="E14" s="29">
        <f t="shared" si="6"/>
        <v>10.5</v>
      </c>
      <c r="F14" s="29">
        <f t="shared" si="7"/>
        <v>1.05</v>
      </c>
      <c r="G14" s="29">
        <f t="shared" si="8"/>
        <v>0.10500000000000001</v>
      </c>
      <c r="H14" s="29">
        <f t="shared" si="9"/>
        <v>1.575E-2</v>
      </c>
      <c r="I14" s="30">
        <f t="shared" si="10"/>
        <v>141.67075</v>
      </c>
      <c r="J14" s="57">
        <f t="shared" si="11"/>
        <v>130</v>
      </c>
      <c r="K14" s="57">
        <f t="shared" si="12"/>
        <v>39</v>
      </c>
      <c r="L14" s="57">
        <f t="shared" si="13"/>
        <v>15</v>
      </c>
      <c r="M14" s="57">
        <f t="shared" si="14"/>
        <v>2</v>
      </c>
      <c r="N14" s="57">
        <f t="shared" si="15"/>
        <v>1</v>
      </c>
      <c r="O14" s="57">
        <f t="shared" si="16"/>
        <v>1</v>
      </c>
      <c r="P14" s="32">
        <f t="shared" si="17"/>
        <v>188</v>
      </c>
      <c r="Q14" s="57">
        <f t="shared" si="18"/>
        <v>130</v>
      </c>
      <c r="R14" s="57">
        <f t="shared" si="19"/>
        <v>40</v>
      </c>
      <c r="S14" s="57">
        <f t="shared" si="20"/>
        <v>15</v>
      </c>
      <c r="T14" s="57">
        <f t="shared" si="21"/>
        <v>5</v>
      </c>
      <c r="U14" s="57">
        <f t="shared" si="22"/>
        <v>5</v>
      </c>
      <c r="V14" s="57">
        <f t="shared" si="23"/>
        <v>5</v>
      </c>
      <c r="W14" s="33">
        <f t="shared" si="24"/>
        <v>200</v>
      </c>
      <c r="Y14" s="5"/>
      <c r="Z14" s="5"/>
      <c r="AA14" s="5"/>
      <c r="AB14" s="5"/>
      <c r="AC14" s="5"/>
      <c r="AD14" s="5"/>
      <c r="AF14" s="5"/>
      <c r="AG14" s="34"/>
      <c r="AH14" s="5"/>
    </row>
    <row r="15" spans="1:34" ht="30" customHeight="1">
      <c r="A15" s="52" t="str">
        <f>'Скоуп Работ'!D12</f>
        <v>Реализовать UI регистрации пользователя</v>
      </c>
      <c r="B15" s="27"/>
      <c r="C15" s="28">
        <f>'Скоуп Работ'!E12+'Скоуп Работ'!F12</f>
        <v>40</v>
      </c>
      <c r="D15" s="29">
        <f t="shared" si="5"/>
        <v>12</v>
      </c>
      <c r="E15" s="29">
        <f t="shared" si="6"/>
        <v>4.1999999999999993</v>
      </c>
      <c r="F15" s="29">
        <f t="shared" si="7"/>
        <v>0.41999999999999993</v>
      </c>
      <c r="G15" s="29">
        <f t="shared" si="8"/>
        <v>4.1999999999999996E-2</v>
      </c>
      <c r="H15" s="29">
        <f t="shared" si="9"/>
        <v>6.2999999999999992E-3</v>
      </c>
      <c r="I15" s="30">
        <f t="shared" si="10"/>
        <v>56.668300000000009</v>
      </c>
      <c r="J15" s="57">
        <f t="shared" si="11"/>
        <v>52</v>
      </c>
      <c r="K15" s="57">
        <f t="shared" si="12"/>
        <v>16</v>
      </c>
      <c r="L15" s="57">
        <f t="shared" si="13"/>
        <v>6</v>
      </c>
      <c r="M15" s="57">
        <f t="shared" si="14"/>
        <v>1</v>
      </c>
      <c r="N15" s="57">
        <f t="shared" si="15"/>
        <v>1</v>
      </c>
      <c r="O15" s="57">
        <f t="shared" si="16"/>
        <v>1</v>
      </c>
      <c r="P15" s="32">
        <f t="shared" si="17"/>
        <v>77</v>
      </c>
      <c r="Q15" s="57">
        <f t="shared" si="18"/>
        <v>55</v>
      </c>
      <c r="R15" s="57">
        <f t="shared" si="19"/>
        <v>20</v>
      </c>
      <c r="S15" s="57">
        <f t="shared" si="20"/>
        <v>10</v>
      </c>
      <c r="T15" s="57">
        <f t="shared" si="21"/>
        <v>5</v>
      </c>
      <c r="U15" s="57">
        <f t="shared" si="22"/>
        <v>5</v>
      </c>
      <c r="V15" s="57">
        <f t="shared" si="23"/>
        <v>5</v>
      </c>
      <c r="W15" s="33">
        <f t="shared" si="24"/>
        <v>100</v>
      </c>
      <c r="Y15" s="5"/>
      <c r="Z15" s="5"/>
      <c r="AA15" s="5"/>
      <c r="AB15" s="5"/>
      <c r="AC15" s="5"/>
      <c r="AD15" s="5"/>
      <c r="AF15" s="5"/>
      <c r="AG15" s="34"/>
      <c r="AH15" s="5"/>
    </row>
    <row r="16" spans="1:34" ht="30" customHeight="1">
      <c r="A16" s="52" t="str">
        <f>'Скоуп Работ'!D13</f>
        <v>Реализовать механизм регистрации пользователя с перенаправлением его на Портал после регистрации</v>
      </c>
      <c r="B16" s="27"/>
      <c r="C16" s="28">
        <f>'Скоуп Работ'!E13+'Скоуп Работ'!F13</f>
        <v>64</v>
      </c>
      <c r="D16" s="29">
        <f t="shared" si="5"/>
        <v>19.2</v>
      </c>
      <c r="E16" s="29">
        <f t="shared" si="6"/>
        <v>6.72</v>
      </c>
      <c r="F16" s="29">
        <f t="shared" si="7"/>
        <v>0.67200000000000004</v>
      </c>
      <c r="G16" s="29">
        <f t="shared" si="8"/>
        <v>6.720000000000001E-2</v>
      </c>
      <c r="H16" s="29">
        <f t="shared" si="9"/>
        <v>1.008E-2</v>
      </c>
      <c r="I16" s="30">
        <f t="shared" si="10"/>
        <v>90.669280000000001</v>
      </c>
      <c r="J16" s="57">
        <f t="shared" si="11"/>
        <v>84</v>
      </c>
      <c r="K16" s="57">
        <f t="shared" si="12"/>
        <v>25</v>
      </c>
      <c r="L16" s="57">
        <f t="shared" si="13"/>
        <v>10</v>
      </c>
      <c r="M16" s="57">
        <f t="shared" si="14"/>
        <v>1</v>
      </c>
      <c r="N16" s="57">
        <f t="shared" si="15"/>
        <v>1</v>
      </c>
      <c r="O16" s="57">
        <f t="shared" si="16"/>
        <v>1</v>
      </c>
      <c r="P16" s="32">
        <f t="shared" si="17"/>
        <v>122</v>
      </c>
      <c r="Q16" s="57">
        <f t="shared" si="18"/>
        <v>85</v>
      </c>
      <c r="R16" s="57">
        <f t="shared" si="19"/>
        <v>25</v>
      </c>
      <c r="S16" s="57">
        <f t="shared" si="20"/>
        <v>10</v>
      </c>
      <c r="T16" s="57">
        <f t="shared" si="21"/>
        <v>5</v>
      </c>
      <c r="U16" s="57">
        <f t="shared" si="22"/>
        <v>5</v>
      </c>
      <c r="V16" s="57">
        <f t="shared" si="23"/>
        <v>5</v>
      </c>
      <c r="W16" s="33">
        <f t="shared" si="24"/>
        <v>135</v>
      </c>
      <c r="Y16" s="5"/>
      <c r="Z16" s="5"/>
      <c r="AA16" s="5"/>
      <c r="AB16" s="5"/>
      <c r="AC16" s="5"/>
      <c r="AD16" s="5"/>
      <c r="AF16" s="5"/>
      <c r="AG16" s="34"/>
      <c r="AH16" s="5"/>
    </row>
    <row r="17" spans="1:34" s="1" customFormat="1" ht="30" customHeight="1">
      <c r="A17" s="73" t="str">
        <f>'Скоуп Работ'!D16</f>
        <v>Реализовать UI профиля пользователя (просмотр/редактирование)</v>
      </c>
      <c r="B17" s="63"/>
      <c r="C17" s="64">
        <f>'Скоуп Работ'!E16+'Скоуп Работ'!F16</f>
        <v>40</v>
      </c>
      <c r="D17" s="65">
        <f t="shared" si="5"/>
        <v>12</v>
      </c>
      <c r="E17" s="65">
        <f t="shared" si="6"/>
        <v>4.1999999999999993</v>
      </c>
      <c r="F17" s="65">
        <f t="shared" si="7"/>
        <v>0.41999999999999993</v>
      </c>
      <c r="G17" s="65">
        <f t="shared" si="8"/>
        <v>4.1999999999999996E-2</v>
      </c>
      <c r="H17" s="65">
        <f t="shared" si="9"/>
        <v>6.2999999999999992E-3</v>
      </c>
      <c r="I17" s="66">
        <f t="shared" si="10"/>
        <v>56.668300000000009</v>
      </c>
      <c r="J17" s="67">
        <f t="shared" si="11"/>
        <v>52</v>
      </c>
      <c r="K17" s="67">
        <f t="shared" si="12"/>
        <v>16</v>
      </c>
      <c r="L17" s="67">
        <f t="shared" si="13"/>
        <v>6</v>
      </c>
      <c r="M17" s="67">
        <f t="shared" si="14"/>
        <v>1</v>
      </c>
      <c r="N17" s="67">
        <f t="shared" si="15"/>
        <v>1</v>
      </c>
      <c r="O17" s="67">
        <f t="shared" si="16"/>
        <v>1</v>
      </c>
      <c r="P17" s="68">
        <f t="shared" si="17"/>
        <v>77</v>
      </c>
      <c r="Q17" s="67">
        <f t="shared" si="18"/>
        <v>55</v>
      </c>
      <c r="R17" s="67">
        <f t="shared" si="19"/>
        <v>20</v>
      </c>
      <c r="S17" s="67">
        <f t="shared" si="20"/>
        <v>10</v>
      </c>
      <c r="T17" s="67">
        <f t="shared" si="21"/>
        <v>5</v>
      </c>
      <c r="U17" s="67">
        <f t="shared" si="22"/>
        <v>5</v>
      </c>
      <c r="V17" s="67">
        <f t="shared" si="23"/>
        <v>5</v>
      </c>
      <c r="W17" s="69">
        <f t="shared" si="24"/>
        <v>100</v>
      </c>
      <c r="Y17" s="70"/>
      <c r="Z17" s="70"/>
      <c r="AA17" s="70"/>
      <c r="AB17" s="70"/>
      <c r="AC17" s="70"/>
      <c r="AD17" s="70"/>
      <c r="AF17" s="70"/>
      <c r="AG17" s="71"/>
      <c r="AH17" s="70"/>
    </row>
    <row r="18" spans="1:34" ht="16">
      <c r="A18" s="52" t="str">
        <f>'Скоуп Работ'!D18</f>
        <v>Реализовать API получения информации по пользователю</v>
      </c>
      <c r="B18" s="27"/>
      <c r="C18" s="28">
        <f>'Скоуп Работ'!E18+'Скоуп Работ'!F18</f>
        <v>16</v>
      </c>
      <c r="D18" s="29">
        <f t="shared" si="5"/>
        <v>4.8</v>
      </c>
      <c r="E18" s="29">
        <f t="shared" si="6"/>
        <v>1.68</v>
      </c>
      <c r="F18" s="29">
        <f t="shared" si="7"/>
        <v>0.16800000000000001</v>
      </c>
      <c r="G18" s="29">
        <f t="shared" si="8"/>
        <v>1.6800000000000002E-2</v>
      </c>
      <c r="H18" s="29">
        <f t="shared" si="9"/>
        <v>2.5200000000000001E-3</v>
      </c>
      <c r="I18" s="30">
        <f t="shared" si="10"/>
        <v>22.66732</v>
      </c>
      <c r="J18" s="57">
        <f t="shared" si="11"/>
        <v>21</v>
      </c>
      <c r="K18" s="57">
        <f t="shared" si="12"/>
        <v>7</v>
      </c>
      <c r="L18" s="57">
        <f t="shared" si="13"/>
        <v>3</v>
      </c>
      <c r="M18" s="57">
        <f t="shared" si="14"/>
        <v>1</v>
      </c>
      <c r="N18" s="57">
        <f t="shared" si="15"/>
        <v>1</v>
      </c>
      <c r="O18" s="57">
        <f t="shared" si="16"/>
        <v>1</v>
      </c>
      <c r="P18" s="32">
        <f t="shared" si="17"/>
        <v>34</v>
      </c>
      <c r="Q18" s="57">
        <f t="shared" si="18"/>
        <v>25</v>
      </c>
      <c r="R18" s="57">
        <f t="shared" si="19"/>
        <v>10</v>
      </c>
      <c r="S18" s="57">
        <f t="shared" si="20"/>
        <v>5</v>
      </c>
      <c r="T18" s="57">
        <f t="shared" si="21"/>
        <v>5</v>
      </c>
      <c r="U18" s="57">
        <f t="shared" si="22"/>
        <v>5</v>
      </c>
      <c r="V18" s="57">
        <f t="shared" si="23"/>
        <v>5</v>
      </c>
      <c r="W18" s="33">
        <f t="shared" si="24"/>
        <v>55</v>
      </c>
      <c r="Y18" s="5"/>
      <c r="Z18" s="5"/>
      <c r="AA18" s="5"/>
      <c r="AB18" s="5"/>
      <c r="AC18" s="5"/>
      <c r="AD18" s="5"/>
      <c r="AF18" s="5"/>
      <c r="AG18" s="34"/>
      <c r="AH18" s="5"/>
    </row>
    <row r="19" spans="1:34" ht="32">
      <c r="A19" s="52" t="str">
        <f>'Скоуп Работ'!D21</f>
        <v>Реализовать UI с возможностью посмотра списка избранного пользователя</v>
      </c>
      <c r="B19" s="27"/>
      <c r="C19" s="28">
        <f>'Скоуп Работ'!E21+'Скоуп Работ'!F21</f>
        <v>32</v>
      </c>
      <c r="D19" s="29">
        <f t="shared" si="5"/>
        <v>9.6</v>
      </c>
      <c r="E19" s="29">
        <f t="shared" si="6"/>
        <v>3.36</v>
      </c>
      <c r="F19" s="29">
        <f t="shared" si="7"/>
        <v>0.33600000000000002</v>
      </c>
      <c r="G19" s="29">
        <f t="shared" si="8"/>
        <v>3.3600000000000005E-2</v>
      </c>
      <c r="H19" s="29">
        <f t="shared" si="9"/>
        <v>5.0400000000000002E-3</v>
      </c>
      <c r="I19" s="30">
        <f t="shared" si="10"/>
        <v>45.33464</v>
      </c>
      <c r="J19" s="57">
        <f t="shared" si="11"/>
        <v>42</v>
      </c>
      <c r="K19" s="57">
        <f t="shared" si="12"/>
        <v>13</v>
      </c>
      <c r="L19" s="57">
        <f t="shared" si="13"/>
        <v>5</v>
      </c>
      <c r="M19" s="57">
        <f t="shared" si="14"/>
        <v>1</v>
      </c>
      <c r="N19" s="57">
        <f t="shared" si="15"/>
        <v>1</v>
      </c>
      <c r="O19" s="57">
        <f t="shared" si="16"/>
        <v>1</v>
      </c>
      <c r="P19" s="32">
        <f t="shared" si="17"/>
        <v>63</v>
      </c>
      <c r="Q19" s="57">
        <f t="shared" si="18"/>
        <v>45</v>
      </c>
      <c r="R19" s="57">
        <f t="shared" si="19"/>
        <v>15</v>
      </c>
      <c r="S19" s="57">
        <f t="shared" si="20"/>
        <v>5</v>
      </c>
      <c r="T19" s="57">
        <f t="shared" si="21"/>
        <v>5</v>
      </c>
      <c r="U19" s="57">
        <f t="shared" si="22"/>
        <v>5</v>
      </c>
      <c r="V19" s="57">
        <f t="shared" si="23"/>
        <v>5</v>
      </c>
      <c r="W19" s="33">
        <f t="shared" si="24"/>
        <v>80</v>
      </c>
      <c r="Y19" s="5"/>
      <c r="Z19" s="5"/>
      <c r="AA19" s="5"/>
      <c r="AB19" s="5"/>
      <c r="AC19" s="5"/>
      <c r="AD19" s="5"/>
      <c r="AF19" s="5"/>
      <c r="AG19" s="34"/>
      <c r="AH19" s="5"/>
    </row>
    <row r="20" spans="1:34" ht="16">
      <c r="A20" s="52" t="str">
        <f>'Скоуп Работ'!D22</f>
        <v>Реализовать UI по удалению элемента из списка избранного</v>
      </c>
      <c r="B20" s="27"/>
      <c r="C20" s="28">
        <f>'Скоуп Работ'!E22+'Скоуп Работ'!F22</f>
        <v>16</v>
      </c>
      <c r="D20" s="29">
        <f t="shared" si="5"/>
        <v>4.8</v>
      </c>
      <c r="E20" s="29">
        <f t="shared" si="6"/>
        <v>1.68</v>
      </c>
      <c r="F20" s="29">
        <f t="shared" si="7"/>
        <v>0.16800000000000001</v>
      </c>
      <c r="G20" s="29">
        <f t="shared" si="8"/>
        <v>1.6800000000000002E-2</v>
      </c>
      <c r="H20" s="29">
        <f t="shared" si="9"/>
        <v>2.5200000000000001E-3</v>
      </c>
      <c r="I20" s="30">
        <f t="shared" si="10"/>
        <v>22.66732</v>
      </c>
      <c r="J20" s="57">
        <f t="shared" si="11"/>
        <v>21</v>
      </c>
      <c r="K20" s="57">
        <f t="shared" si="12"/>
        <v>7</v>
      </c>
      <c r="L20" s="57">
        <f t="shared" si="13"/>
        <v>3</v>
      </c>
      <c r="M20" s="57">
        <f t="shared" si="14"/>
        <v>1</v>
      </c>
      <c r="N20" s="57">
        <f t="shared" si="15"/>
        <v>1</v>
      </c>
      <c r="O20" s="57">
        <f t="shared" si="16"/>
        <v>1</v>
      </c>
      <c r="P20" s="32">
        <f t="shared" si="17"/>
        <v>34</v>
      </c>
      <c r="Q20" s="57">
        <f t="shared" si="18"/>
        <v>25</v>
      </c>
      <c r="R20" s="57">
        <f t="shared" si="19"/>
        <v>10</v>
      </c>
      <c r="S20" s="57">
        <f t="shared" si="20"/>
        <v>5</v>
      </c>
      <c r="T20" s="57">
        <f t="shared" si="21"/>
        <v>5</v>
      </c>
      <c r="U20" s="57">
        <f t="shared" si="22"/>
        <v>5</v>
      </c>
      <c r="V20" s="57">
        <f t="shared" si="23"/>
        <v>5</v>
      </c>
      <c r="W20" s="33">
        <f t="shared" si="24"/>
        <v>55</v>
      </c>
      <c r="Y20" s="5"/>
      <c r="Z20" s="5"/>
      <c r="AA20" s="5"/>
      <c r="AB20" s="5"/>
      <c r="AC20" s="5"/>
      <c r="AD20" s="5"/>
      <c r="AF20" s="5"/>
      <c r="AG20" s="34"/>
      <c r="AH20" s="5"/>
    </row>
    <row r="21" spans="1:34" ht="30" customHeight="1">
      <c r="A21" s="52" t="str">
        <f>'Скоуп Работ'!D23</f>
        <v>Реализовать UI по добавлению элементов избранного в текущую корзину</v>
      </c>
      <c r="B21" s="27"/>
      <c r="C21" s="28">
        <f>'Скоуп Работ'!E23+'Скоуп Работ'!F23</f>
        <v>16</v>
      </c>
      <c r="D21" s="29">
        <f t="shared" si="5"/>
        <v>4.8</v>
      </c>
      <c r="E21" s="29">
        <f t="shared" si="6"/>
        <v>1.68</v>
      </c>
      <c r="F21" s="29">
        <f t="shared" si="7"/>
        <v>0.16800000000000001</v>
      </c>
      <c r="G21" s="29">
        <f t="shared" si="8"/>
        <v>1.6800000000000002E-2</v>
      </c>
      <c r="H21" s="29">
        <f t="shared" si="9"/>
        <v>2.5200000000000001E-3</v>
      </c>
      <c r="I21" s="30">
        <f t="shared" si="10"/>
        <v>22.66732</v>
      </c>
      <c r="J21" s="57">
        <f t="shared" si="11"/>
        <v>21</v>
      </c>
      <c r="K21" s="57">
        <f t="shared" si="12"/>
        <v>7</v>
      </c>
      <c r="L21" s="57">
        <f t="shared" si="13"/>
        <v>3</v>
      </c>
      <c r="M21" s="57">
        <f t="shared" si="14"/>
        <v>1</v>
      </c>
      <c r="N21" s="57">
        <f t="shared" si="15"/>
        <v>1</v>
      </c>
      <c r="O21" s="57">
        <f t="shared" si="16"/>
        <v>1</v>
      </c>
      <c r="P21" s="32">
        <f t="shared" si="17"/>
        <v>34</v>
      </c>
      <c r="Q21" s="57">
        <f t="shared" si="18"/>
        <v>25</v>
      </c>
      <c r="R21" s="57">
        <f t="shared" si="19"/>
        <v>10</v>
      </c>
      <c r="S21" s="57">
        <f t="shared" si="20"/>
        <v>5</v>
      </c>
      <c r="T21" s="57">
        <f t="shared" si="21"/>
        <v>5</v>
      </c>
      <c r="U21" s="57">
        <f t="shared" si="22"/>
        <v>5</v>
      </c>
      <c r="V21" s="57">
        <f t="shared" si="23"/>
        <v>5</v>
      </c>
      <c r="W21" s="33">
        <f t="shared" si="24"/>
        <v>55</v>
      </c>
      <c r="Y21" s="5"/>
      <c r="Z21" s="5"/>
      <c r="AA21" s="5"/>
      <c r="AB21" s="5"/>
      <c r="AC21" s="5"/>
      <c r="AD21" s="5"/>
      <c r="AF21" s="5"/>
      <c r="AG21" s="34"/>
      <c r="AH21" s="5"/>
    </row>
    <row r="22" spans="1:34" ht="30" customHeight="1">
      <c r="A22" s="52" t="str">
        <f>'Скоуп Работ'!D24</f>
        <v>Реализовать UI по отображению неактуальных курсов</v>
      </c>
      <c r="B22" s="27"/>
      <c r="C22" s="28">
        <f>'Скоуп Работ'!E24+'Скоуп Работ'!F24</f>
        <v>28</v>
      </c>
      <c r="D22" s="29">
        <f t="shared" si="5"/>
        <v>8.4</v>
      </c>
      <c r="E22" s="29">
        <f t="shared" si="6"/>
        <v>2.94</v>
      </c>
      <c r="F22" s="29">
        <f t="shared" si="7"/>
        <v>0.29399999999999998</v>
      </c>
      <c r="G22" s="29">
        <f t="shared" si="8"/>
        <v>2.9399999999999999E-2</v>
      </c>
      <c r="H22" s="29">
        <f t="shared" si="9"/>
        <v>4.4099999999999999E-3</v>
      </c>
      <c r="I22" s="30">
        <f t="shared" si="10"/>
        <v>39.667809999999996</v>
      </c>
      <c r="J22" s="57">
        <f t="shared" si="11"/>
        <v>37</v>
      </c>
      <c r="K22" s="57">
        <f t="shared" si="12"/>
        <v>11</v>
      </c>
      <c r="L22" s="57">
        <f t="shared" si="13"/>
        <v>4</v>
      </c>
      <c r="M22" s="57">
        <f t="shared" si="14"/>
        <v>1</v>
      </c>
      <c r="N22" s="57">
        <f t="shared" si="15"/>
        <v>1</v>
      </c>
      <c r="O22" s="57">
        <f t="shared" si="16"/>
        <v>1</v>
      </c>
      <c r="P22" s="32">
        <f t="shared" si="17"/>
        <v>55</v>
      </c>
      <c r="Q22" s="57">
        <f t="shared" si="18"/>
        <v>40</v>
      </c>
      <c r="R22" s="57">
        <f t="shared" si="19"/>
        <v>15</v>
      </c>
      <c r="S22" s="57">
        <f t="shared" si="20"/>
        <v>5</v>
      </c>
      <c r="T22" s="57">
        <f t="shared" si="21"/>
        <v>5</v>
      </c>
      <c r="U22" s="57">
        <f t="shared" si="22"/>
        <v>5</v>
      </c>
      <c r="V22" s="57">
        <f t="shared" si="23"/>
        <v>5</v>
      </c>
      <c r="W22" s="33">
        <f t="shared" si="24"/>
        <v>75</v>
      </c>
      <c r="Y22" s="5"/>
      <c r="Z22" s="5"/>
      <c r="AA22" s="5"/>
      <c r="AB22" s="5"/>
      <c r="AC22" s="5"/>
      <c r="AD22" s="5"/>
      <c r="AF22" s="5"/>
      <c r="AG22" s="34"/>
      <c r="AH22" s="5"/>
    </row>
    <row r="23" spans="1:34" ht="30" customHeight="1">
      <c r="A23" s="52" t="str">
        <f>'Скоуп Работ'!D26</f>
        <v>Реализовать API с возможностью получения списка избранного для пользователя на основе его учетных данных</v>
      </c>
      <c r="B23" s="27"/>
      <c r="C23" s="28">
        <f>'Скоуп Работ'!E26+'Скоуп Работ'!F26</f>
        <v>8</v>
      </c>
      <c r="D23" s="29">
        <f t="shared" si="5"/>
        <v>2.4</v>
      </c>
      <c r="E23" s="29">
        <f t="shared" si="6"/>
        <v>0.84</v>
      </c>
      <c r="F23" s="29">
        <f t="shared" si="7"/>
        <v>8.4000000000000005E-2</v>
      </c>
      <c r="G23" s="29">
        <f t="shared" si="8"/>
        <v>8.4000000000000012E-3</v>
      </c>
      <c r="H23" s="29">
        <f t="shared" si="9"/>
        <v>1.2600000000000001E-3</v>
      </c>
      <c r="I23" s="30">
        <f t="shared" si="10"/>
        <v>11.33366</v>
      </c>
      <c r="J23" s="57">
        <f t="shared" si="11"/>
        <v>11</v>
      </c>
      <c r="K23" s="57">
        <f t="shared" si="12"/>
        <v>4</v>
      </c>
      <c r="L23" s="57">
        <f t="shared" si="13"/>
        <v>2</v>
      </c>
      <c r="M23" s="57">
        <f t="shared" si="14"/>
        <v>1</v>
      </c>
      <c r="N23" s="57">
        <f t="shared" si="15"/>
        <v>1</v>
      </c>
      <c r="O23" s="57">
        <f t="shared" si="16"/>
        <v>1</v>
      </c>
      <c r="P23" s="32">
        <f t="shared" si="17"/>
        <v>20</v>
      </c>
      <c r="Q23" s="57">
        <f t="shared" si="18"/>
        <v>15</v>
      </c>
      <c r="R23" s="57">
        <f t="shared" si="19"/>
        <v>5</v>
      </c>
      <c r="S23" s="57">
        <f t="shared" si="20"/>
        <v>5</v>
      </c>
      <c r="T23" s="57">
        <f t="shared" si="21"/>
        <v>5</v>
      </c>
      <c r="U23" s="57">
        <f t="shared" si="22"/>
        <v>5</v>
      </c>
      <c r="V23" s="57">
        <f t="shared" si="23"/>
        <v>5</v>
      </c>
      <c r="W23" s="33">
        <f t="shared" si="24"/>
        <v>40</v>
      </c>
      <c r="Y23" s="5"/>
      <c r="Z23" s="5"/>
      <c r="AA23" s="5"/>
      <c r="AB23" s="5"/>
      <c r="AC23" s="5"/>
      <c r="AD23" s="5"/>
      <c r="AF23" s="5"/>
      <c r="AG23" s="34"/>
      <c r="AH23" s="5"/>
    </row>
    <row r="24" spans="1:34" ht="48">
      <c r="A24" s="52" t="str">
        <f>'Скоуп Работ'!D27</f>
        <v>Реализовать API с возможностью получения данных по присутствию элементов в избранном по списку id для пользователя на основе его учетных данных</v>
      </c>
      <c r="B24" s="27"/>
      <c r="C24" s="28">
        <f>'Скоуп Работ'!E27+'Скоуп Работ'!F27</f>
        <v>8</v>
      </c>
      <c r="D24" s="29">
        <f t="shared" si="5"/>
        <v>2.4</v>
      </c>
      <c r="E24" s="29">
        <f t="shared" si="6"/>
        <v>0.84</v>
      </c>
      <c r="F24" s="29">
        <f t="shared" si="7"/>
        <v>8.4000000000000005E-2</v>
      </c>
      <c r="G24" s="29">
        <f t="shared" si="8"/>
        <v>8.4000000000000012E-3</v>
      </c>
      <c r="H24" s="29">
        <f t="shared" si="9"/>
        <v>1.2600000000000001E-3</v>
      </c>
      <c r="I24" s="30">
        <f t="shared" si="10"/>
        <v>11.33366</v>
      </c>
      <c r="J24" s="57">
        <f t="shared" si="11"/>
        <v>11</v>
      </c>
      <c r="K24" s="57">
        <f t="shared" si="12"/>
        <v>4</v>
      </c>
      <c r="L24" s="57">
        <f t="shared" si="13"/>
        <v>2</v>
      </c>
      <c r="M24" s="57">
        <f t="shared" si="14"/>
        <v>1</v>
      </c>
      <c r="N24" s="57">
        <f t="shared" si="15"/>
        <v>1</v>
      </c>
      <c r="O24" s="57">
        <f t="shared" si="16"/>
        <v>1</v>
      </c>
      <c r="P24" s="32">
        <f t="shared" si="17"/>
        <v>20</v>
      </c>
      <c r="Q24" s="57">
        <f t="shared" si="18"/>
        <v>15</v>
      </c>
      <c r="R24" s="57">
        <f t="shared" si="19"/>
        <v>5</v>
      </c>
      <c r="S24" s="57">
        <f t="shared" si="20"/>
        <v>5</v>
      </c>
      <c r="T24" s="57">
        <f t="shared" si="21"/>
        <v>5</v>
      </c>
      <c r="U24" s="57">
        <f t="shared" si="22"/>
        <v>5</v>
      </c>
      <c r="V24" s="57">
        <f t="shared" si="23"/>
        <v>5</v>
      </c>
      <c r="W24" s="33">
        <f t="shared" si="24"/>
        <v>40</v>
      </c>
      <c r="Y24" s="5"/>
      <c r="Z24" s="5"/>
      <c r="AA24" s="5"/>
      <c r="AB24" s="5"/>
      <c r="AC24" s="5"/>
      <c r="AD24" s="5"/>
      <c r="AF24" s="5"/>
      <c r="AG24" s="34"/>
      <c r="AH24" s="5"/>
    </row>
    <row r="25" spans="1:34" ht="30" customHeight="1">
      <c r="A25" s="52" t="str">
        <f>'Скоуп Работ'!D28</f>
        <v>Реализовать API по добавлению/удалению элементов избранного для пользователя</v>
      </c>
      <c r="B25" s="27"/>
      <c r="C25" s="28">
        <f>'Скоуп Работ'!E28+'Скоуп Работ'!F28</f>
        <v>8</v>
      </c>
      <c r="D25" s="29">
        <f t="shared" si="5"/>
        <v>2.4</v>
      </c>
      <c r="E25" s="29">
        <f t="shared" si="6"/>
        <v>0.84</v>
      </c>
      <c r="F25" s="29">
        <f t="shared" si="7"/>
        <v>8.4000000000000005E-2</v>
      </c>
      <c r="G25" s="29">
        <f t="shared" si="8"/>
        <v>8.4000000000000012E-3</v>
      </c>
      <c r="H25" s="29">
        <f t="shared" si="9"/>
        <v>1.2600000000000001E-3</v>
      </c>
      <c r="I25" s="30">
        <f t="shared" si="10"/>
        <v>11.33366</v>
      </c>
      <c r="J25" s="57">
        <f t="shared" si="11"/>
        <v>11</v>
      </c>
      <c r="K25" s="57">
        <f t="shared" si="12"/>
        <v>4</v>
      </c>
      <c r="L25" s="57">
        <f t="shared" si="13"/>
        <v>2</v>
      </c>
      <c r="M25" s="57">
        <f t="shared" si="14"/>
        <v>1</v>
      </c>
      <c r="N25" s="57">
        <f t="shared" si="15"/>
        <v>1</v>
      </c>
      <c r="O25" s="57">
        <f t="shared" si="16"/>
        <v>1</v>
      </c>
      <c r="P25" s="32">
        <f t="shared" si="17"/>
        <v>20</v>
      </c>
      <c r="Q25" s="57">
        <f t="shared" si="18"/>
        <v>15</v>
      </c>
      <c r="R25" s="57">
        <f t="shared" si="19"/>
        <v>5</v>
      </c>
      <c r="S25" s="57">
        <f t="shared" si="20"/>
        <v>5</v>
      </c>
      <c r="T25" s="57">
        <f t="shared" si="21"/>
        <v>5</v>
      </c>
      <c r="U25" s="57">
        <f t="shared" si="22"/>
        <v>5</v>
      </c>
      <c r="V25" s="57">
        <f t="shared" si="23"/>
        <v>5</v>
      </c>
      <c r="W25" s="33">
        <f t="shared" si="24"/>
        <v>40</v>
      </c>
      <c r="Y25" s="5"/>
      <c r="Z25" s="5"/>
      <c r="AA25" s="5"/>
      <c r="AB25" s="5"/>
      <c r="AC25" s="5"/>
      <c r="AD25" s="5"/>
      <c r="AF25" s="5"/>
      <c r="AG25" s="34"/>
      <c r="AH25" s="5"/>
    </row>
    <row r="26" spans="1:34" ht="30" customHeight="1">
      <c r="A26" s="52" t="str">
        <f>'Скоуп Работ'!D30</f>
        <v>Реализовать механизм поддержки актуальности продуктов в избранном пользователя</v>
      </c>
      <c r="B26" s="27"/>
      <c r="C26" s="28">
        <f>'Скоуп Работ'!E30+'Скоуп Работ'!F30</f>
        <v>24</v>
      </c>
      <c r="D26" s="29">
        <f t="shared" si="5"/>
        <v>7.1999999999999993</v>
      </c>
      <c r="E26" s="29">
        <f t="shared" si="6"/>
        <v>2.5199999999999996</v>
      </c>
      <c r="F26" s="29">
        <f t="shared" si="7"/>
        <v>0.25199999999999995</v>
      </c>
      <c r="G26" s="29">
        <f t="shared" si="8"/>
        <v>2.5199999999999997E-2</v>
      </c>
      <c r="H26" s="29">
        <f t="shared" si="9"/>
        <v>3.7799999999999995E-3</v>
      </c>
      <c r="I26" s="30">
        <f t="shared" si="10"/>
        <v>34.000979999999998</v>
      </c>
      <c r="J26" s="57">
        <f t="shared" si="11"/>
        <v>32</v>
      </c>
      <c r="K26" s="57">
        <f t="shared" si="12"/>
        <v>10</v>
      </c>
      <c r="L26" s="57">
        <f t="shared" si="13"/>
        <v>4</v>
      </c>
      <c r="M26" s="57">
        <f t="shared" si="14"/>
        <v>1</v>
      </c>
      <c r="N26" s="57">
        <f t="shared" si="15"/>
        <v>1</v>
      </c>
      <c r="O26" s="57">
        <f t="shared" si="16"/>
        <v>1</v>
      </c>
      <c r="P26" s="32">
        <f t="shared" si="17"/>
        <v>49</v>
      </c>
      <c r="Q26" s="57">
        <f t="shared" si="18"/>
        <v>35</v>
      </c>
      <c r="R26" s="57">
        <f t="shared" si="19"/>
        <v>10</v>
      </c>
      <c r="S26" s="57">
        <f t="shared" si="20"/>
        <v>5</v>
      </c>
      <c r="T26" s="57">
        <f t="shared" si="21"/>
        <v>5</v>
      </c>
      <c r="U26" s="57">
        <f t="shared" si="22"/>
        <v>5</v>
      </c>
      <c r="V26" s="57">
        <f t="shared" si="23"/>
        <v>5</v>
      </c>
      <c r="W26" s="33">
        <f t="shared" si="24"/>
        <v>65</v>
      </c>
      <c r="Y26" s="5"/>
      <c r="Z26" s="5"/>
      <c r="AA26" s="5"/>
      <c r="AB26" s="5"/>
      <c r="AC26" s="5"/>
      <c r="AD26" s="5"/>
      <c r="AF26" s="5"/>
      <c r="AG26" s="34"/>
      <c r="AH26" s="5"/>
    </row>
    <row r="27" spans="1:34" ht="30" customHeight="1">
      <c r="A27" s="52" t="str">
        <f>'Скоуп Работ'!D31</f>
        <v>Реализовать подсистему хранения избранного пользователя</v>
      </c>
      <c r="B27" s="27"/>
      <c r="C27" s="28">
        <f>'Скоуп Работ'!E31+'Скоуп Работ'!F31</f>
        <v>32</v>
      </c>
      <c r="D27" s="29">
        <f t="shared" si="5"/>
        <v>9.6</v>
      </c>
      <c r="E27" s="29">
        <f t="shared" si="6"/>
        <v>3.36</v>
      </c>
      <c r="F27" s="29">
        <f t="shared" si="7"/>
        <v>0.33600000000000002</v>
      </c>
      <c r="G27" s="29">
        <f t="shared" si="8"/>
        <v>3.3600000000000005E-2</v>
      </c>
      <c r="H27" s="29">
        <f t="shared" si="9"/>
        <v>5.0400000000000002E-3</v>
      </c>
      <c r="I27" s="30">
        <f t="shared" si="10"/>
        <v>45.33464</v>
      </c>
      <c r="J27" s="57">
        <f t="shared" si="11"/>
        <v>42</v>
      </c>
      <c r="K27" s="57">
        <f t="shared" si="12"/>
        <v>13</v>
      </c>
      <c r="L27" s="57">
        <f t="shared" si="13"/>
        <v>5</v>
      </c>
      <c r="M27" s="57">
        <f t="shared" si="14"/>
        <v>1</v>
      </c>
      <c r="N27" s="57">
        <f t="shared" si="15"/>
        <v>1</v>
      </c>
      <c r="O27" s="57">
        <f t="shared" si="16"/>
        <v>1</v>
      </c>
      <c r="P27" s="32">
        <f t="shared" si="17"/>
        <v>63</v>
      </c>
      <c r="Q27" s="57">
        <f t="shared" si="18"/>
        <v>45</v>
      </c>
      <c r="R27" s="57">
        <f t="shared" si="19"/>
        <v>15</v>
      </c>
      <c r="S27" s="57">
        <f t="shared" si="20"/>
        <v>5</v>
      </c>
      <c r="T27" s="57">
        <f t="shared" si="21"/>
        <v>5</v>
      </c>
      <c r="U27" s="57">
        <f t="shared" si="22"/>
        <v>5</v>
      </c>
      <c r="V27" s="57">
        <f t="shared" si="23"/>
        <v>5</v>
      </c>
      <c r="W27" s="33">
        <f t="shared" si="24"/>
        <v>80</v>
      </c>
      <c r="Y27" s="5"/>
      <c r="Z27" s="5"/>
      <c r="AA27" s="5"/>
      <c r="AB27" s="5"/>
      <c r="AC27" s="5"/>
      <c r="AD27" s="5"/>
      <c r="AF27" s="5"/>
      <c r="AG27" s="34"/>
      <c r="AH27" s="5"/>
    </row>
    <row r="28" spans="1:34" ht="30" customHeight="1">
      <c r="A28" s="52" t="str">
        <f>'Скоуп Работ'!D34</f>
        <v>Реализовать UI с возможностью посмотра состава корзины пользователя</v>
      </c>
      <c r="B28" s="27"/>
      <c r="C28" s="28">
        <f>'Скоуп Работ'!E34+'Скоуп Работ'!F34</f>
        <v>28</v>
      </c>
      <c r="D28" s="29">
        <f t="shared" si="5"/>
        <v>8.4</v>
      </c>
      <c r="E28" s="29">
        <f t="shared" si="6"/>
        <v>2.94</v>
      </c>
      <c r="F28" s="29">
        <f t="shared" si="7"/>
        <v>0.29399999999999998</v>
      </c>
      <c r="G28" s="29">
        <f t="shared" si="8"/>
        <v>2.9399999999999999E-2</v>
      </c>
      <c r="H28" s="29">
        <f t="shared" si="9"/>
        <v>4.4099999999999999E-3</v>
      </c>
      <c r="I28" s="30">
        <f t="shared" si="10"/>
        <v>39.667809999999996</v>
      </c>
      <c r="J28" s="57">
        <f t="shared" si="11"/>
        <v>37</v>
      </c>
      <c r="K28" s="57">
        <f t="shared" si="12"/>
        <v>11</v>
      </c>
      <c r="L28" s="57">
        <f t="shared" si="13"/>
        <v>4</v>
      </c>
      <c r="M28" s="57">
        <f t="shared" si="14"/>
        <v>1</v>
      </c>
      <c r="N28" s="57">
        <f t="shared" si="15"/>
        <v>1</v>
      </c>
      <c r="O28" s="57">
        <f t="shared" si="16"/>
        <v>1</v>
      </c>
      <c r="P28" s="32">
        <f t="shared" si="17"/>
        <v>55</v>
      </c>
      <c r="Q28" s="57">
        <f t="shared" si="18"/>
        <v>40</v>
      </c>
      <c r="R28" s="57">
        <f t="shared" si="19"/>
        <v>15</v>
      </c>
      <c r="S28" s="57">
        <f t="shared" si="20"/>
        <v>5</v>
      </c>
      <c r="T28" s="57">
        <f t="shared" si="21"/>
        <v>5</v>
      </c>
      <c r="U28" s="57">
        <f t="shared" si="22"/>
        <v>5</v>
      </c>
      <c r="V28" s="57">
        <f t="shared" si="23"/>
        <v>5</v>
      </c>
      <c r="W28" s="33">
        <f t="shared" si="24"/>
        <v>75</v>
      </c>
      <c r="Y28" s="5"/>
      <c r="Z28" s="5"/>
      <c r="AA28" s="5"/>
      <c r="AB28" s="5"/>
      <c r="AC28" s="5"/>
      <c r="AD28" s="5"/>
      <c r="AF28" s="5"/>
      <c r="AG28" s="34"/>
      <c r="AH28" s="5"/>
    </row>
    <row r="29" spans="1:34" ht="30" customHeight="1">
      <c r="A29" s="52" t="str">
        <f>'Скоуп Работ'!D35</f>
        <v>Реализовать UI по удалению элементов из корзины</v>
      </c>
      <c r="B29" s="27"/>
      <c r="C29" s="28">
        <f>'Скоуп Работ'!E35+'Скоуп Работ'!F35</f>
        <v>16</v>
      </c>
      <c r="D29" s="29">
        <f t="shared" si="5"/>
        <v>4.8</v>
      </c>
      <c r="E29" s="29">
        <f t="shared" si="6"/>
        <v>1.68</v>
      </c>
      <c r="F29" s="29">
        <f t="shared" si="7"/>
        <v>0.16800000000000001</v>
      </c>
      <c r="G29" s="29">
        <f t="shared" si="8"/>
        <v>1.6800000000000002E-2</v>
      </c>
      <c r="H29" s="29">
        <f t="shared" si="9"/>
        <v>2.5200000000000001E-3</v>
      </c>
      <c r="I29" s="30">
        <f t="shared" si="10"/>
        <v>22.66732</v>
      </c>
      <c r="J29" s="57">
        <f t="shared" si="11"/>
        <v>21</v>
      </c>
      <c r="K29" s="57">
        <f t="shared" si="12"/>
        <v>7</v>
      </c>
      <c r="L29" s="57">
        <f t="shared" si="13"/>
        <v>3</v>
      </c>
      <c r="M29" s="57">
        <f t="shared" si="14"/>
        <v>1</v>
      </c>
      <c r="N29" s="57">
        <f t="shared" si="15"/>
        <v>1</v>
      </c>
      <c r="O29" s="57">
        <f t="shared" si="16"/>
        <v>1</v>
      </c>
      <c r="P29" s="32">
        <f t="shared" si="17"/>
        <v>34</v>
      </c>
      <c r="Q29" s="57">
        <f t="shared" si="18"/>
        <v>25</v>
      </c>
      <c r="R29" s="57">
        <f t="shared" si="19"/>
        <v>10</v>
      </c>
      <c r="S29" s="57">
        <f t="shared" si="20"/>
        <v>5</v>
      </c>
      <c r="T29" s="57">
        <f t="shared" si="21"/>
        <v>5</v>
      </c>
      <c r="U29" s="57">
        <f t="shared" si="22"/>
        <v>5</v>
      </c>
      <c r="V29" s="57">
        <f t="shared" si="23"/>
        <v>5</v>
      </c>
      <c r="W29" s="33">
        <f t="shared" si="24"/>
        <v>55</v>
      </c>
      <c r="Y29" s="5"/>
      <c r="Z29" s="5"/>
      <c r="AA29" s="5"/>
      <c r="AB29" s="5"/>
      <c r="AC29" s="5"/>
      <c r="AD29" s="5"/>
      <c r="AF29" s="5"/>
      <c r="AG29" s="34"/>
      <c r="AH29" s="5"/>
    </row>
    <row r="30" spans="1:34" ht="32">
      <c r="A30" s="52" t="str">
        <f>'Скоуп Работ'!D37</f>
        <v>Реализовать API по добавлению/удалению элементов из корзины для пользователя</v>
      </c>
      <c r="B30" s="27"/>
      <c r="C30" s="28">
        <f>'Скоуп Работ'!E37+'Скоуп Работ'!F37</f>
        <v>8</v>
      </c>
      <c r="D30" s="29">
        <f t="shared" si="5"/>
        <v>2.4</v>
      </c>
      <c r="E30" s="29">
        <f t="shared" si="6"/>
        <v>0.84</v>
      </c>
      <c r="F30" s="29">
        <f t="shared" si="7"/>
        <v>8.4000000000000005E-2</v>
      </c>
      <c r="G30" s="29">
        <f t="shared" si="8"/>
        <v>8.4000000000000012E-3</v>
      </c>
      <c r="H30" s="29">
        <f t="shared" si="9"/>
        <v>1.2600000000000001E-3</v>
      </c>
      <c r="I30" s="30">
        <f t="shared" si="10"/>
        <v>11.33366</v>
      </c>
      <c r="J30" s="57">
        <f t="shared" si="11"/>
        <v>11</v>
      </c>
      <c r="K30" s="57">
        <f t="shared" si="12"/>
        <v>4</v>
      </c>
      <c r="L30" s="57">
        <f t="shared" si="13"/>
        <v>2</v>
      </c>
      <c r="M30" s="57">
        <f t="shared" si="14"/>
        <v>1</v>
      </c>
      <c r="N30" s="57">
        <f t="shared" si="15"/>
        <v>1</v>
      </c>
      <c r="O30" s="57">
        <f t="shared" si="16"/>
        <v>1</v>
      </c>
      <c r="P30" s="32">
        <f t="shared" si="17"/>
        <v>20</v>
      </c>
      <c r="Q30" s="57">
        <f t="shared" si="18"/>
        <v>15</v>
      </c>
      <c r="R30" s="57">
        <f t="shared" si="19"/>
        <v>5</v>
      </c>
      <c r="S30" s="57">
        <f t="shared" si="20"/>
        <v>5</v>
      </c>
      <c r="T30" s="57">
        <f t="shared" si="21"/>
        <v>5</v>
      </c>
      <c r="U30" s="57">
        <f t="shared" si="22"/>
        <v>5</v>
      </c>
      <c r="V30" s="57">
        <f t="shared" si="23"/>
        <v>5</v>
      </c>
      <c r="W30" s="33">
        <f t="shared" si="24"/>
        <v>40</v>
      </c>
      <c r="Y30" s="5"/>
      <c r="Z30" s="5"/>
      <c r="AA30" s="5"/>
      <c r="AB30" s="5"/>
      <c r="AC30" s="5"/>
      <c r="AD30" s="5"/>
      <c r="AF30" s="5"/>
      <c r="AG30" s="34"/>
      <c r="AH30" s="5"/>
    </row>
    <row r="31" spans="1:34" ht="30" customHeight="1">
      <c r="A31" s="52" t="str">
        <f>'Скоуп Работ'!D39</f>
        <v>Реализовать подсистему хранения корзин пользователя</v>
      </c>
      <c r="B31" s="27"/>
      <c r="C31" s="28">
        <f>'Скоуп Работ'!E39+'Скоуп Работ'!F39</f>
        <v>32</v>
      </c>
      <c r="D31" s="29">
        <f t="shared" si="5"/>
        <v>9.6</v>
      </c>
      <c r="E31" s="29">
        <f t="shared" si="6"/>
        <v>3.36</v>
      </c>
      <c r="F31" s="29">
        <f t="shared" si="7"/>
        <v>0.33600000000000002</v>
      </c>
      <c r="G31" s="29">
        <f t="shared" si="8"/>
        <v>3.3600000000000005E-2</v>
      </c>
      <c r="H31" s="29">
        <f t="shared" si="9"/>
        <v>5.0400000000000002E-3</v>
      </c>
      <c r="I31" s="30">
        <f t="shared" si="10"/>
        <v>45.33464</v>
      </c>
      <c r="J31" s="57">
        <f t="shared" si="11"/>
        <v>42</v>
      </c>
      <c r="K31" s="57">
        <f t="shared" si="12"/>
        <v>13</v>
      </c>
      <c r="L31" s="57">
        <f t="shared" si="13"/>
        <v>5</v>
      </c>
      <c r="M31" s="57">
        <f t="shared" si="14"/>
        <v>1</v>
      </c>
      <c r="N31" s="57">
        <f t="shared" si="15"/>
        <v>1</v>
      </c>
      <c r="O31" s="57">
        <f t="shared" si="16"/>
        <v>1</v>
      </c>
      <c r="P31" s="32">
        <f t="shared" si="17"/>
        <v>63</v>
      </c>
      <c r="Q31" s="57">
        <f t="shared" si="18"/>
        <v>45</v>
      </c>
      <c r="R31" s="57">
        <f t="shared" si="19"/>
        <v>15</v>
      </c>
      <c r="S31" s="57">
        <f t="shared" si="20"/>
        <v>5</v>
      </c>
      <c r="T31" s="57">
        <f t="shared" si="21"/>
        <v>5</v>
      </c>
      <c r="U31" s="57">
        <f t="shared" si="22"/>
        <v>5</v>
      </c>
      <c r="V31" s="57">
        <f t="shared" si="23"/>
        <v>5</v>
      </c>
      <c r="W31" s="33">
        <f t="shared" si="24"/>
        <v>80</v>
      </c>
      <c r="Y31" s="5"/>
      <c r="Z31" s="5"/>
      <c r="AA31" s="5"/>
      <c r="AB31" s="5"/>
      <c r="AC31" s="5"/>
      <c r="AD31" s="5"/>
      <c r="AF31" s="5"/>
      <c r="AG31" s="34"/>
      <c r="AH31" s="5"/>
    </row>
    <row r="32" spans="1:34" ht="30" customHeight="1">
      <c r="A32" s="52" t="str">
        <f>'Скоуп Работ'!D42</f>
        <v>Реализовать UI необходимый для старта формирования договора и отображения статуса</v>
      </c>
      <c r="B32" s="27"/>
      <c r="C32" s="28">
        <f>'Скоуп Работ'!E42+'Скоуп Работ'!F42</f>
        <v>32</v>
      </c>
      <c r="D32" s="29">
        <f t="shared" si="5"/>
        <v>9.6</v>
      </c>
      <c r="E32" s="29">
        <f t="shared" si="6"/>
        <v>3.36</v>
      </c>
      <c r="F32" s="29">
        <f t="shared" si="7"/>
        <v>0.33600000000000002</v>
      </c>
      <c r="G32" s="29">
        <f t="shared" si="8"/>
        <v>3.3600000000000005E-2</v>
      </c>
      <c r="H32" s="29">
        <f t="shared" si="9"/>
        <v>5.0400000000000002E-3</v>
      </c>
      <c r="I32" s="30">
        <f t="shared" si="10"/>
        <v>45.33464</v>
      </c>
      <c r="J32" s="57">
        <f t="shared" si="11"/>
        <v>42</v>
      </c>
      <c r="K32" s="57">
        <f t="shared" si="12"/>
        <v>13</v>
      </c>
      <c r="L32" s="57">
        <f t="shared" si="13"/>
        <v>5</v>
      </c>
      <c r="M32" s="57">
        <f t="shared" si="14"/>
        <v>1</v>
      </c>
      <c r="N32" s="57">
        <f t="shared" si="15"/>
        <v>1</v>
      </c>
      <c r="O32" s="57">
        <f t="shared" si="16"/>
        <v>1</v>
      </c>
      <c r="P32" s="32">
        <f t="shared" si="17"/>
        <v>63</v>
      </c>
      <c r="Q32" s="57">
        <f t="shared" si="18"/>
        <v>45</v>
      </c>
      <c r="R32" s="57">
        <f t="shared" si="19"/>
        <v>15</v>
      </c>
      <c r="S32" s="57">
        <f t="shared" si="20"/>
        <v>5</v>
      </c>
      <c r="T32" s="57">
        <f t="shared" si="21"/>
        <v>5</v>
      </c>
      <c r="U32" s="57">
        <f t="shared" si="22"/>
        <v>5</v>
      </c>
      <c r="V32" s="57">
        <f t="shared" si="23"/>
        <v>5</v>
      </c>
      <c r="W32" s="33">
        <f t="shared" si="24"/>
        <v>80</v>
      </c>
      <c r="Y32" s="5"/>
      <c r="Z32" s="5"/>
      <c r="AA32" s="5"/>
      <c r="AB32" s="5"/>
      <c r="AC32" s="5"/>
      <c r="AD32" s="5"/>
      <c r="AF32" s="5"/>
      <c r="AG32" s="34"/>
      <c r="AH32" s="5"/>
    </row>
    <row r="33" spans="1:34" s="1" customFormat="1" ht="30" customHeight="1">
      <c r="A33" s="73" t="str">
        <f>'Скоуп Работ'!D43</f>
        <v>Реализовать UI по переходу к оплате по сформированному договору (с ознакомлением)</v>
      </c>
      <c r="B33" s="63"/>
      <c r="C33" s="64">
        <f>'Скоуп Работ'!E43+'Скоуп Работ'!F43</f>
        <v>32</v>
      </c>
      <c r="D33" s="65">
        <f t="shared" si="5"/>
        <v>9.6</v>
      </c>
      <c r="E33" s="65">
        <f t="shared" si="6"/>
        <v>3.36</v>
      </c>
      <c r="F33" s="65">
        <f t="shared" si="7"/>
        <v>0.33600000000000002</v>
      </c>
      <c r="G33" s="65">
        <f t="shared" si="8"/>
        <v>3.3600000000000005E-2</v>
      </c>
      <c r="H33" s="65">
        <f t="shared" si="9"/>
        <v>5.0400000000000002E-3</v>
      </c>
      <c r="I33" s="66">
        <f t="shared" si="10"/>
        <v>45.33464</v>
      </c>
      <c r="J33" s="67">
        <f t="shared" si="11"/>
        <v>42</v>
      </c>
      <c r="K33" s="67">
        <f t="shared" si="12"/>
        <v>13</v>
      </c>
      <c r="L33" s="67">
        <f t="shared" si="13"/>
        <v>5</v>
      </c>
      <c r="M33" s="67">
        <f t="shared" si="14"/>
        <v>1</v>
      </c>
      <c r="N33" s="67">
        <f t="shared" si="15"/>
        <v>1</v>
      </c>
      <c r="O33" s="67">
        <f t="shared" si="16"/>
        <v>1</v>
      </c>
      <c r="P33" s="68">
        <f t="shared" si="17"/>
        <v>63</v>
      </c>
      <c r="Q33" s="67">
        <f t="shared" si="18"/>
        <v>45</v>
      </c>
      <c r="R33" s="67">
        <f t="shared" si="19"/>
        <v>15</v>
      </c>
      <c r="S33" s="67">
        <f t="shared" si="20"/>
        <v>5</v>
      </c>
      <c r="T33" s="67">
        <f t="shared" si="21"/>
        <v>5</v>
      </c>
      <c r="U33" s="67">
        <f t="shared" si="22"/>
        <v>5</v>
      </c>
      <c r="V33" s="67">
        <f t="shared" si="23"/>
        <v>5</v>
      </c>
      <c r="W33" s="69">
        <f t="shared" si="24"/>
        <v>80</v>
      </c>
      <c r="Y33" s="70"/>
      <c r="Z33" s="70"/>
      <c r="AA33" s="70"/>
      <c r="AB33" s="70"/>
      <c r="AC33" s="70"/>
      <c r="AD33" s="70"/>
      <c r="AF33" s="70"/>
      <c r="AG33" s="71"/>
      <c r="AH33" s="70"/>
    </row>
    <row r="34" spans="1:34" ht="30" customHeight="1">
      <c r="A34" s="52" t="str">
        <f>'Скоуп Работ'!D45</f>
        <v>Реализовать поддержку механизма формирования договора в SmartReg</v>
      </c>
      <c r="B34" s="27"/>
      <c r="C34" s="28">
        <f>'Скоуп Работ'!E45+'Скоуп Работ'!F45</f>
        <v>24</v>
      </c>
      <c r="D34" s="29">
        <f t="shared" si="5"/>
        <v>7.1999999999999993</v>
      </c>
      <c r="E34" s="29">
        <f t="shared" si="6"/>
        <v>2.5199999999999996</v>
      </c>
      <c r="F34" s="29">
        <f t="shared" si="7"/>
        <v>0.25199999999999995</v>
      </c>
      <c r="G34" s="29">
        <f t="shared" si="8"/>
        <v>2.5199999999999997E-2</v>
      </c>
      <c r="H34" s="29">
        <f t="shared" si="9"/>
        <v>3.7799999999999995E-3</v>
      </c>
      <c r="I34" s="30">
        <f t="shared" si="10"/>
        <v>34.000979999999998</v>
      </c>
      <c r="J34" s="57">
        <f t="shared" si="11"/>
        <v>32</v>
      </c>
      <c r="K34" s="57">
        <f t="shared" si="12"/>
        <v>10</v>
      </c>
      <c r="L34" s="57">
        <f t="shared" si="13"/>
        <v>4</v>
      </c>
      <c r="M34" s="57">
        <f t="shared" si="14"/>
        <v>1</v>
      </c>
      <c r="N34" s="57">
        <f t="shared" si="15"/>
        <v>1</v>
      </c>
      <c r="O34" s="57">
        <f t="shared" si="16"/>
        <v>1</v>
      </c>
      <c r="P34" s="32">
        <f t="shared" si="17"/>
        <v>49</v>
      </c>
      <c r="Q34" s="57">
        <f t="shared" si="18"/>
        <v>35</v>
      </c>
      <c r="R34" s="57">
        <f t="shared" si="19"/>
        <v>10</v>
      </c>
      <c r="S34" s="57">
        <f t="shared" si="20"/>
        <v>5</v>
      </c>
      <c r="T34" s="57">
        <f t="shared" si="21"/>
        <v>5</v>
      </c>
      <c r="U34" s="57">
        <f t="shared" si="22"/>
        <v>5</v>
      </c>
      <c r="V34" s="57">
        <f t="shared" si="23"/>
        <v>5</v>
      </c>
      <c r="W34" s="33">
        <f t="shared" si="24"/>
        <v>65</v>
      </c>
      <c r="Y34" s="5"/>
      <c r="Z34" s="5"/>
      <c r="AA34" s="5"/>
      <c r="AB34" s="5"/>
      <c r="AC34" s="5"/>
      <c r="AD34" s="5"/>
      <c r="AF34" s="5"/>
      <c r="AG34" s="34"/>
      <c r="AH34" s="5"/>
    </row>
    <row r="35" spans="1:34" ht="30" customHeight="1">
      <c r="A35" s="52" t="str">
        <f>'Скоуп Работ'!D46</f>
        <v>Реализовать поддержку механизма оплаты по договору на Портале</v>
      </c>
      <c r="B35" s="27"/>
      <c r="C35" s="28">
        <f>'Скоуп Работ'!E46+'Скоуп Работ'!F46</f>
        <v>24</v>
      </c>
      <c r="D35" s="29">
        <f t="shared" si="5"/>
        <v>7.1999999999999993</v>
      </c>
      <c r="E35" s="29">
        <f t="shared" si="6"/>
        <v>2.5199999999999996</v>
      </c>
      <c r="F35" s="29">
        <f t="shared" si="7"/>
        <v>0.25199999999999995</v>
      </c>
      <c r="G35" s="29">
        <f t="shared" si="8"/>
        <v>2.5199999999999997E-2</v>
      </c>
      <c r="H35" s="29">
        <f t="shared" si="9"/>
        <v>3.7799999999999995E-3</v>
      </c>
      <c r="I35" s="30">
        <f t="shared" si="10"/>
        <v>34.000979999999998</v>
      </c>
      <c r="J35" s="57">
        <f t="shared" si="11"/>
        <v>32</v>
      </c>
      <c r="K35" s="57">
        <f t="shared" si="12"/>
        <v>10</v>
      </c>
      <c r="L35" s="57">
        <f t="shared" si="13"/>
        <v>4</v>
      </c>
      <c r="M35" s="57">
        <f t="shared" si="14"/>
        <v>1</v>
      </c>
      <c r="N35" s="57">
        <f t="shared" si="15"/>
        <v>1</v>
      </c>
      <c r="O35" s="57">
        <f t="shared" si="16"/>
        <v>1</v>
      </c>
      <c r="P35" s="32">
        <f t="shared" si="17"/>
        <v>49</v>
      </c>
      <c r="Q35" s="57">
        <f t="shared" si="18"/>
        <v>35</v>
      </c>
      <c r="R35" s="57">
        <f t="shared" si="19"/>
        <v>10</v>
      </c>
      <c r="S35" s="57">
        <f t="shared" si="20"/>
        <v>5</v>
      </c>
      <c r="T35" s="57">
        <f t="shared" si="21"/>
        <v>5</v>
      </c>
      <c r="U35" s="57">
        <f t="shared" si="22"/>
        <v>5</v>
      </c>
      <c r="V35" s="57">
        <f t="shared" si="23"/>
        <v>5</v>
      </c>
      <c r="W35" s="33">
        <f t="shared" si="24"/>
        <v>65</v>
      </c>
      <c r="Y35" s="5"/>
      <c r="Z35" s="5"/>
      <c r="AA35" s="5"/>
      <c r="AB35" s="5"/>
      <c r="AC35" s="5"/>
      <c r="AD35" s="5"/>
      <c r="AF35" s="5"/>
      <c r="AG35" s="34"/>
      <c r="AH35" s="5"/>
    </row>
    <row r="36" spans="1:34" ht="30" customHeight="1">
      <c r="A36" s="52" t="str">
        <f>'Скоуп Работ'!D49</f>
        <v>Реализовать UI по отображению списка ранее оплаченных корзин</v>
      </c>
      <c r="B36" s="27"/>
      <c r="C36" s="28">
        <f>'Скоуп Работ'!E49+'Скоуп Работ'!F49</f>
        <v>40</v>
      </c>
      <c r="D36" s="29">
        <f t="shared" si="5"/>
        <v>12</v>
      </c>
      <c r="E36" s="29">
        <f t="shared" si="6"/>
        <v>4.1999999999999993</v>
      </c>
      <c r="F36" s="29">
        <f t="shared" si="7"/>
        <v>0.41999999999999993</v>
      </c>
      <c r="G36" s="29">
        <f t="shared" si="8"/>
        <v>4.1999999999999996E-2</v>
      </c>
      <c r="H36" s="29">
        <f t="shared" si="9"/>
        <v>6.2999999999999992E-3</v>
      </c>
      <c r="I36" s="30">
        <f t="shared" si="10"/>
        <v>56.668300000000009</v>
      </c>
      <c r="J36" s="57">
        <f t="shared" si="11"/>
        <v>52</v>
      </c>
      <c r="K36" s="57">
        <f t="shared" si="12"/>
        <v>16</v>
      </c>
      <c r="L36" s="57">
        <f t="shared" si="13"/>
        <v>6</v>
      </c>
      <c r="M36" s="57">
        <f t="shared" si="14"/>
        <v>1</v>
      </c>
      <c r="N36" s="57">
        <f t="shared" si="15"/>
        <v>1</v>
      </c>
      <c r="O36" s="57">
        <f t="shared" si="16"/>
        <v>1</v>
      </c>
      <c r="P36" s="32">
        <f t="shared" si="17"/>
        <v>77</v>
      </c>
      <c r="Q36" s="57">
        <f t="shared" si="18"/>
        <v>55</v>
      </c>
      <c r="R36" s="57">
        <f t="shared" si="19"/>
        <v>20</v>
      </c>
      <c r="S36" s="57">
        <f t="shared" si="20"/>
        <v>10</v>
      </c>
      <c r="T36" s="57">
        <f t="shared" si="21"/>
        <v>5</v>
      </c>
      <c r="U36" s="57">
        <f t="shared" si="22"/>
        <v>5</v>
      </c>
      <c r="V36" s="57">
        <f t="shared" si="23"/>
        <v>5</v>
      </c>
      <c r="W36" s="33">
        <f t="shared" si="24"/>
        <v>100</v>
      </c>
      <c r="Y36" s="5"/>
      <c r="Z36" s="5"/>
      <c r="AA36" s="5"/>
      <c r="AB36" s="5"/>
      <c r="AC36" s="5"/>
      <c r="AD36" s="5"/>
      <c r="AF36" s="5"/>
      <c r="AG36" s="34"/>
      <c r="AH36" s="5"/>
    </row>
    <row r="37" spans="1:34" ht="30" customHeight="1">
      <c r="A37" s="52" t="str">
        <f>'Скоуп Работ'!D50</f>
        <v>Доработка UI по отображению детальной информации по ранее оплаченным корзинам</v>
      </c>
      <c r="B37" s="27"/>
      <c r="C37" s="28">
        <f>'Скоуп Работ'!E50+'Скоуп Работ'!F50</f>
        <v>48</v>
      </c>
      <c r="D37" s="29">
        <f t="shared" si="5"/>
        <v>14.399999999999999</v>
      </c>
      <c r="E37" s="29">
        <f t="shared" si="6"/>
        <v>5.0399999999999991</v>
      </c>
      <c r="F37" s="29">
        <f t="shared" si="7"/>
        <v>0.50399999999999989</v>
      </c>
      <c r="G37" s="29">
        <f t="shared" si="8"/>
        <v>5.0399999999999993E-2</v>
      </c>
      <c r="H37" s="29">
        <f t="shared" si="9"/>
        <v>7.559999999999999E-3</v>
      </c>
      <c r="I37" s="30">
        <f t="shared" si="10"/>
        <v>68.001959999999997</v>
      </c>
      <c r="J37" s="57">
        <f t="shared" si="11"/>
        <v>63</v>
      </c>
      <c r="K37" s="57">
        <f t="shared" si="12"/>
        <v>19</v>
      </c>
      <c r="L37" s="57">
        <f t="shared" si="13"/>
        <v>7</v>
      </c>
      <c r="M37" s="57">
        <f t="shared" si="14"/>
        <v>1</v>
      </c>
      <c r="N37" s="57">
        <f t="shared" si="15"/>
        <v>1</v>
      </c>
      <c r="O37" s="57">
        <f t="shared" si="16"/>
        <v>1</v>
      </c>
      <c r="P37" s="32">
        <f t="shared" si="17"/>
        <v>92</v>
      </c>
      <c r="Q37" s="57">
        <f t="shared" si="18"/>
        <v>65</v>
      </c>
      <c r="R37" s="57">
        <f t="shared" si="19"/>
        <v>20</v>
      </c>
      <c r="S37" s="57">
        <f t="shared" si="20"/>
        <v>10</v>
      </c>
      <c r="T37" s="57">
        <f t="shared" si="21"/>
        <v>5</v>
      </c>
      <c r="U37" s="57">
        <f t="shared" si="22"/>
        <v>5</v>
      </c>
      <c r="V37" s="57">
        <f t="shared" si="23"/>
        <v>5</v>
      </c>
      <c r="W37" s="33">
        <f t="shared" si="24"/>
        <v>110</v>
      </c>
      <c r="Y37" s="5"/>
      <c r="Z37" s="5"/>
      <c r="AA37" s="5"/>
      <c r="AB37" s="5"/>
      <c r="AC37" s="5"/>
      <c r="AD37" s="5"/>
      <c r="AF37" s="5"/>
      <c r="AG37" s="34"/>
      <c r="AH37" s="5"/>
    </row>
    <row r="38" spans="1:34" ht="30" customHeight="1">
      <c r="A38" s="52" t="str">
        <f>'Скоуп Работ'!D52</f>
        <v>Реализовать механизм фиксации состояния корзины на момент завершения оплаты</v>
      </c>
      <c r="B38" s="27"/>
      <c r="C38" s="28">
        <f>'Скоуп Работ'!E52+'Скоуп Работ'!F52</f>
        <v>80</v>
      </c>
      <c r="D38" s="29">
        <f t="shared" si="5"/>
        <v>24</v>
      </c>
      <c r="E38" s="29">
        <f t="shared" si="6"/>
        <v>8.3999999999999986</v>
      </c>
      <c r="F38" s="29">
        <f t="shared" si="7"/>
        <v>0.83999999999999986</v>
      </c>
      <c r="G38" s="29">
        <f t="shared" si="8"/>
        <v>8.3999999999999991E-2</v>
      </c>
      <c r="H38" s="29">
        <f t="shared" si="9"/>
        <v>1.2599999999999998E-2</v>
      </c>
      <c r="I38" s="30">
        <f t="shared" si="10"/>
        <v>113.33660000000002</v>
      </c>
      <c r="J38" s="57">
        <f t="shared" si="11"/>
        <v>104</v>
      </c>
      <c r="K38" s="57">
        <f t="shared" si="12"/>
        <v>32</v>
      </c>
      <c r="L38" s="57">
        <f t="shared" si="13"/>
        <v>12</v>
      </c>
      <c r="M38" s="57">
        <f t="shared" si="14"/>
        <v>1</v>
      </c>
      <c r="N38" s="57">
        <f t="shared" si="15"/>
        <v>1</v>
      </c>
      <c r="O38" s="57">
        <f t="shared" si="16"/>
        <v>1</v>
      </c>
      <c r="P38" s="32">
        <f t="shared" si="17"/>
        <v>151</v>
      </c>
      <c r="Q38" s="57">
        <f t="shared" si="18"/>
        <v>105</v>
      </c>
      <c r="R38" s="57">
        <f t="shared" si="19"/>
        <v>35</v>
      </c>
      <c r="S38" s="57">
        <f t="shared" si="20"/>
        <v>15</v>
      </c>
      <c r="T38" s="57">
        <f t="shared" si="21"/>
        <v>5</v>
      </c>
      <c r="U38" s="57">
        <f t="shared" si="22"/>
        <v>5</v>
      </c>
      <c r="V38" s="57">
        <f t="shared" si="23"/>
        <v>5</v>
      </c>
      <c r="W38" s="33">
        <f t="shared" si="24"/>
        <v>170</v>
      </c>
      <c r="Y38" s="5"/>
      <c r="Z38" s="5"/>
      <c r="AA38" s="5"/>
      <c r="AB38" s="5"/>
      <c r="AC38" s="5"/>
      <c r="AD38" s="5"/>
      <c r="AF38" s="5"/>
      <c r="AG38" s="34"/>
      <c r="AH38" s="5"/>
    </row>
    <row r="39" spans="1:34" ht="30" customHeight="1">
      <c r="A39" s="52" t="str">
        <f>'Скоуп Работ'!D54</f>
        <v>Доработка меню в части перехода из МП в SmartWay</v>
      </c>
      <c r="B39" s="27"/>
      <c r="C39" s="28">
        <f>'Скоуп Работ'!E54+'Скоуп Работ'!F54</f>
        <v>8</v>
      </c>
      <c r="D39" s="29">
        <f t="shared" si="5"/>
        <v>2.4</v>
      </c>
      <c r="E39" s="29">
        <f t="shared" si="6"/>
        <v>0.84</v>
      </c>
      <c r="F39" s="29">
        <f t="shared" si="7"/>
        <v>8.4000000000000005E-2</v>
      </c>
      <c r="G39" s="29">
        <f t="shared" si="8"/>
        <v>8.4000000000000012E-3</v>
      </c>
      <c r="H39" s="29">
        <f t="shared" si="9"/>
        <v>1.2600000000000001E-3</v>
      </c>
      <c r="I39" s="30">
        <f t="shared" si="10"/>
        <v>11.33366</v>
      </c>
      <c r="J39" s="57">
        <f t="shared" si="11"/>
        <v>11</v>
      </c>
      <c r="K39" s="57">
        <f t="shared" si="12"/>
        <v>4</v>
      </c>
      <c r="L39" s="57">
        <f t="shared" si="13"/>
        <v>2</v>
      </c>
      <c r="M39" s="57">
        <f t="shared" si="14"/>
        <v>1</v>
      </c>
      <c r="N39" s="57">
        <f t="shared" si="15"/>
        <v>1</v>
      </c>
      <c r="O39" s="57">
        <f t="shared" si="16"/>
        <v>1</v>
      </c>
      <c r="P39" s="32">
        <f t="shared" si="17"/>
        <v>20</v>
      </c>
      <c r="Q39" s="57">
        <f t="shared" si="18"/>
        <v>15</v>
      </c>
      <c r="R39" s="57">
        <f t="shared" si="19"/>
        <v>5</v>
      </c>
      <c r="S39" s="57">
        <f t="shared" si="20"/>
        <v>5</v>
      </c>
      <c r="T39" s="57">
        <f t="shared" si="21"/>
        <v>5</v>
      </c>
      <c r="U39" s="57">
        <f t="shared" si="22"/>
        <v>5</v>
      </c>
      <c r="V39" s="57">
        <f t="shared" si="23"/>
        <v>5</v>
      </c>
      <c r="W39" s="33">
        <f t="shared" si="24"/>
        <v>40</v>
      </c>
      <c r="Y39" s="5"/>
      <c r="Z39" s="5"/>
      <c r="AA39" s="5"/>
      <c r="AB39" s="5"/>
      <c r="AC39" s="5"/>
      <c r="AD39" s="5"/>
      <c r="AF39" s="5"/>
      <c r="AG39" s="34"/>
      <c r="AH39" s="5"/>
    </row>
    <row r="40" spans="1:34" s="1" customFormat="1" ht="30" customHeight="1">
      <c r="A40" s="73" t="str">
        <f>'Скоуп Работ'!D57</f>
        <v>Реализовать подсистему сбора информации о действиях пользователя (системное API)</v>
      </c>
      <c r="B40" s="63"/>
      <c r="C40" s="64">
        <f>'Скоуп Работ'!E57+'Скоуп Работ'!F57</f>
        <v>80</v>
      </c>
      <c r="D40" s="65">
        <f t="shared" si="5"/>
        <v>24</v>
      </c>
      <c r="E40" s="65">
        <f t="shared" si="6"/>
        <v>8.3999999999999986</v>
      </c>
      <c r="F40" s="65">
        <f t="shared" si="7"/>
        <v>0.83999999999999986</v>
      </c>
      <c r="G40" s="65">
        <f t="shared" si="8"/>
        <v>8.3999999999999991E-2</v>
      </c>
      <c r="H40" s="65">
        <f t="shared" si="9"/>
        <v>1.2599999999999998E-2</v>
      </c>
      <c r="I40" s="66">
        <f t="shared" si="10"/>
        <v>113.33660000000002</v>
      </c>
      <c r="J40" s="67">
        <f t="shared" si="11"/>
        <v>104</v>
      </c>
      <c r="K40" s="67">
        <f t="shared" si="12"/>
        <v>32</v>
      </c>
      <c r="L40" s="67">
        <f t="shared" si="13"/>
        <v>12</v>
      </c>
      <c r="M40" s="67">
        <f t="shared" si="14"/>
        <v>1</v>
      </c>
      <c r="N40" s="67">
        <f t="shared" si="15"/>
        <v>1</v>
      </c>
      <c r="O40" s="67">
        <f t="shared" si="16"/>
        <v>1</v>
      </c>
      <c r="P40" s="68">
        <f t="shared" si="17"/>
        <v>151</v>
      </c>
      <c r="Q40" s="67">
        <f t="shared" si="18"/>
        <v>105</v>
      </c>
      <c r="R40" s="67">
        <f t="shared" si="19"/>
        <v>35</v>
      </c>
      <c r="S40" s="67">
        <f t="shared" si="20"/>
        <v>15</v>
      </c>
      <c r="T40" s="67">
        <f t="shared" si="21"/>
        <v>5</v>
      </c>
      <c r="U40" s="67">
        <f t="shared" si="22"/>
        <v>5</v>
      </c>
      <c r="V40" s="67">
        <f t="shared" si="23"/>
        <v>5</v>
      </c>
      <c r="W40" s="69">
        <f t="shared" si="24"/>
        <v>170</v>
      </c>
      <c r="Y40" s="70"/>
      <c r="Z40" s="70"/>
      <c r="AA40" s="70"/>
      <c r="AB40" s="70"/>
      <c r="AC40" s="70"/>
      <c r="AD40" s="70"/>
      <c r="AF40" s="70"/>
      <c r="AG40" s="71"/>
      <c r="AH40" s="70"/>
    </row>
    <row r="41" spans="1:34" ht="30" customHeight="1">
      <c r="A41" s="52" t="str">
        <f>'Скоуп Работ'!D58</f>
        <v>Реализовать 10 метрик</v>
      </c>
      <c r="B41" s="27"/>
      <c r="C41" s="28">
        <f>'Скоуп Работ'!E58+'Скоуп Работ'!F58</f>
        <v>40</v>
      </c>
      <c r="D41" s="29">
        <f t="shared" si="5"/>
        <v>12</v>
      </c>
      <c r="E41" s="29">
        <f t="shared" si="6"/>
        <v>4.1999999999999993</v>
      </c>
      <c r="F41" s="29">
        <f t="shared" si="7"/>
        <v>0.41999999999999993</v>
      </c>
      <c r="G41" s="29">
        <f t="shared" si="8"/>
        <v>4.1999999999999996E-2</v>
      </c>
      <c r="H41" s="29">
        <f t="shared" si="9"/>
        <v>6.2999999999999992E-3</v>
      </c>
      <c r="I41" s="30">
        <f t="shared" si="10"/>
        <v>56.668300000000009</v>
      </c>
      <c r="J41" s="57">
        <f t="shared" si="11"/>
        <v>52</v>
      </c>
      <c r="K41" s="57">
        <f t="shared" si="12"/>
        <v>16</v>
      </c>
      <c r="L41" s="57">
        <f t="shared" si="13"/>
        <v>6</v>
      </c>
      <c r="M41" s="57">
        <f t="shared" si="14"/>
        <v>1</v>
      </c>
      <c r="N41" s="57">
        <f t="shared" si="15"/>
        <v>1</v>
      </c>
      <c r="O41" s="57">
        <f t="shared" si="16"/>
        <v>1</v>
      </c>
      <c r="P41" s="32">
        <f t="shared" si="17"/>
        <v>77</v>
      </c>
      <c r="Q41" s="57">
        <f t="shared" si="18"/>
        <v>55</v>
      </c>
      <c r="R41" s="57">
        <f t="shared" si="19"/>
        <v>20</v>
      </c>
      <c r="S41" s="57">
        <f t="shared" si="20"/>
        <v>10</v>
      </c>
      <c r="T41" s="57">
        <f t="shared" si="21"/>
        <v>5</v>
      </c>
      <c r="U41" s="57">
        <f t="shared" si="22"/>
        <v>5</v>
      </c>
      <c r="V41" s="57">
        <f t="shared" si="23"/>
        <v>5</v>
      </c>
      <c r="W41" s="33">
        <f t="shared" si="24"/>
        <v>100</v>
      </c>
      <c r="Y41" s="5"/>
      <c r="Z41" s="5"/>
      <c r="AA41" s="5"/>
      <c r="AB41" s="5"/>
      <c r="AC41" s="5"/>
      <c r="AD41" s="5"/>
      <c r="AF41" s="5"/>
      <c r="AG41" s="34"/>
      <c r="AH41" s="5"/>
    </row>
    <row r="42" spans="1:34" ht="30" customHeight="1">
      <c r="A42" s="52" t="str">
        <f>'Скоуп Работ'!D60</f>
        <v>Реализовать интеграцию с сервисом FileStorage (файлы по договорам)</v>
      </c>
      <c r="B42" s="27"/>
      <c r="C42" s="28">
        <f>'Скоуп Работ'!E60+'Скоуп Работ'!F60</f>
        <v>16</v>
      </c>
      <c r="D42" s="29">
        <f t="shared" si="5"/>
        <v>4.8</v>
      </c>
      <c r="E42" s="29">
        <f t="shared" si="6"/>
        <v>1.68</v>
      </c>
      <c r="F42" s="29">
        <f t="shared" si="7"/>
        <v>0.16800000000000001</v>
      </c>
      <c r="G42" s="29">
        <f t="shared" si="8"/>
        <v>1.6800000000000002E-2</v>
      </c>
      <c r="H42" s="29">
        <f t="shared" si="9"/>
        <v>2.5200000000000001E-3</v>
      </c>
      <c r="I42" s="30">
        <f t="shared" si="10"/>
        <v>22.66732</v>
      </c>
      <c r="J42" s="57">
        <f t="shared" si="11"/>
        <v>21</v>
      </c>
      <c r="K42" s="57">
        <f t="shared" si="12"/>
        <v>7</v>
      </c>
      <c r="L42" s="57">
        <f t="shared" si="13"/>
        <v>3</v>
      </c>
      <c r="M42" s="57">
        <f t="shared" si="14"/>
        <v>1</v>
      </c>
      <c r="N42" s="57">
        <f t="shared" si="15"/>
        <v>1</v>
      </c>
      <c r="O42" s="57">
        <f t="shared" si="16"/>
        <v>1</v>
      </c>
      <c r="P42" s="32">
        <f t="shared" si="17"/>
        <v>34</v>
      </c>
      <c r="Q42" s="57">
        <f t="shared" si="18"/>
        <v>25</v>
      </c>
      <c r="R42" s="57">
        <f t="shared" si="19"/>
        <v>10</v>
      </c>
      <c r="S42" s="57">
        <f t="shared" si="20"/>
        <v>5</v>
      </c>
      <c r="T42" s="57">
        <f t="shared" si="21"/>
        <v>5</v>
      </c>
      <c r="U42" s="57">
        <f t="shared" si="22"/>
        <v>5</v>
      </c>
      <c r="V42" s="57">
        <f t="shared" si="23"/>
        <v>5</v>
      </c>
      <c r="W42" s="33">
        <f t="shared" si="24"/>
        <v>55</v>
      </c>
      <c r="Y42" s="5"/>
      <c r="Z42" s="5"/>
      <c r="AA42" s="5"/>
      <c r="AB42" s="5"/>
      <c r="AC42" s="5"/>
      <c r="AD42" s="5"/>
      <c r="AF42" s="5"/>
      <c r="AG42" s="34"/>
      <c r="AH42" s="5"/>
    </row>
    <row r="43" spans="1:34" ht="30" customHeight="1">
      <c r="A43" s="52" t="str">
        <f>'Скоуп Работ'!D61</f>
        <v>Реализовать интеграцию по получению списка услуг - ООП (из какой системы?)</v>
      </c>
      <c r="B43" s="27"/>
      <c r="C43" s="28">
        <f>'Скоуп Работ'!E61+'Скоуп Работ'!F61</f>
        <v>64</v>
      </c>
      <c r="D43" s="29">
        <f t="shared" si="5"/>
        <v>19.2</v>
      </c>
      <c r="E43" s="29">
        <f t="shared" si="6"/>
        <v>6.72</v>
      </c>
      <c r="F43" s="29">
        <f t="shared" si="7"/>
        <v>0.67200000000000004</v>
      </c>
      <c r="G43" s="29">
        <f t="shared" si="8"/>
        <v>6.720000000000001E-2</v>
      </c>
      <c r="H43" s="29">
        <f t="shared" si="9"/>
        <v>1.008E-2</v>
      </c>
      <c r="I43" s="30">
        <f t="shared" si="10"/>
        <v>90.669280000000001</v>
      </c>
      <c r="J43" s="57">
        <f t="shared" si="11"/>
        <v>84</v>
      </c>
      <c r="K43" s="57">
        <f t="shared" si="12"/>
        <v>25</v>
      </c>
      <c r="L43" s="57">
        <f t="shared" si="13"/>
        <v>10</v>
      </c>
      <c r="M43" s="57">
        <f t="shared" si="14"/>
        <v>1</v>
      </c>
      <c r="N43" s="57">
        <f t="shared" si="15"/>
        <v>1</v>
      </c>
      <c r="O43" s="57">
        <f t="shared" si="16"/>
        <v>1</v>
      </c>
      <c r="P43" s="32">
        <f t="shared" si="17"/>
        <v>122</v>
      </c>
      <c r="Q43" s="57">
        <f t="shared" si="18"/>
        <v>85</v>
      </c>
      <c r="R43" s="57">
        <f t="shared" si="19"/>
        <v>25</v>
      </c>
      <c r="S43" s="57">
        <f t="shared" si="20"/>
        <v>10</v>
      </c>
      <c r="T43" s="57">
        <f t="shared" si="21"/>
        <v>5</v>
      </c>
      <c r="U43" s="57">
        <f t="shared" si="22"/>
        <v>5</v>
      </c>
      <c r="V43" s="57">
        <f t="shared" si="23"/>
        <v>5</v>
      </c>
      <c r="W43" s="33">
        <f t="shared" si="24"/>
        <v>135</v>
      </c>
      <c r="Y43" s="5"/>
      <c r="Z43" s="5"/>
      <c r="AA43" s="5"/>
      <c r="AB43" s="5"/>
      <c r="AC43" s="5"/>
      <c r="AD43" s="5"/>
      <c r="AF43" s="5"/>
      <c r="AG43" s="34"/>
      <c r="AH43" s="5"/>
    </row>
    <row r="44" spans="1:34" ht="30" customHeight="1">
      <c r="A44" s="52" t="str">
        <f>'Скоуп Работ'!D62</f>
        <v>Реализовать интеграцию по получению списка услуг - ДПО (из какой систмы?)</v>
      </c>
      <c r="B44" s="27"/>
      <c r="C44" s="28">
        <f>'Скоуп Работ'!E62+'Скоуп Работ'!F62</f>
        <v>64</v>
      </c>
      <c r="D44" s="29">
        <f t="shared" si="5"/>
        <v>19.2</v>
      </c>
      <c r="E44" s="29">
        <f t="shared" si="6"/>
        <v>6.72</v>
      </c>
      <c r="F44" s="29">
        <f t="shared" si="7"/>
        <v>0.67200000000000004</v>
      </c>
      <c r="G44" s="29">
        <f t="shared" si="8"/>
        <v>6.720000000000001E-2</v>
      </c>
      <c r="H44" s="29">
        <f t="shared" si="9"/>
        <v>1.008E-2</v>
      </c>
      <c r="I44" s="30">
        <f t="shared" si="10"/>
        <v>90.669280000000001</v>
      </c>
      <c r="J44" s="57">
        <f t="shared" si="11"/>
        <v>84</v>
      </c>
      <c r="K44" s="57">
        <f t="shared" si="12"/>
        <v>25</v>
      </c>
      <c r="L44" s="57">
        <f t="shared" si="13"/>
        <v>10</v>
      </c>
      <c r="M44" s="57">
        <f t="shared" si="14"/>
        <v>1</v>
      </c>
      <c r="N44" s="57">
        <f t="shared" si="15"/>
        <v>1</v>
      </c>
      <c r="O44" s="57">
        <f t="shared" si="16"/>
        <v>1</v>
      </c>
      <c r="P44" s="32">
        <f t="shared" si="17"/>
        <v>122</v>
      </c>
      <c r="Q44" s="57">
        <f t="shared" si="18"/>
        <v>85</v>
      </c>
      <c r="R44" s="57">
        <f t="shared" si="19"/>
        <v>25</v>
      </c>
      <c r="S44" s="57">
        <f t="shared" si="20"/>
        <v>10</v>
      </c>
      <c r="T44" s="57">
        <f t="shared" si="21"/>
        <v>5</v>
      </c>
      <c r="U44" s="57">
        <f t="shared" si="22"/>
        <v>5</v>
      </c>
      <c r="V44" s="57">
        <f t="shared" si="23"/>
        <v>5</v>
      </c>
      <c r="W44" s="33">
        <f t="shared" si="24"/>
        <v>135</v>
      </c>
      <c r="Y44" s="5"/>
      <c r="Z44" s="5"/>
      <c r="AA44" s="5"/>
      <c r="AB44" s="5"/>
      <c r="AC44" s="5"/>
      <c r="AD44" s="5"/>
      <c r="AF44" s="5"/>
      <c r="AG44" s="34"/>
      <c r="AH44" s="5"/>
    </row>
    <row r="45" spans="1:34" ht="30" customHeight="1">
      <c r="A45" s="52" t="str">
        <f>'Скоуп Работ'!D63</f>
        <v>Реализовать интеграцию с ADFS в части регистрации пользователей</v>
      </c>
      <c r="B45" s="27"/>
      <c r="C45" s="28">
        <f>'Скоуп Работ'!E63+'Скоуп Работ'!F63</f>
        <v>48</v>
      </c>
      <c r="D45" s="29">
        <f t="shared" si="5"/>
        <v>14.399999999999999</v>
      </c>
      <c r="E45" s="29">
        <f t="shared" si="6"/>
        <v>5.0399999999999991</v>
      </c>
      <c r="F45" s="29">
        <f t="shared" si="7"/>
        <v>0.50399999999999989</v>
      </c>
      <c r="G45" s="29">
        <f t="shared" si="8"/>
        <v>5.0399999999999993E-2</v>
      </c>
      <c r="H45" s="29">
        <f t="shared" si="9"/>
        <v>7.559999999999999E-3</v>
      </c>
      <c r="I45" s="30">
        <f t="shared" si="10"/>
        <v>68.001959999999997</v>
      </c>
      <c r="J45" s="57">
        <f t="shared" si="11"/>
        <v>63</v>
      </c>
      <c r="K45" s="57">
        <f t="shared" si="12"/>
        <v>19</v>
      </c>
      <c r="L45" s="57">
        <f t="shared" si="13"/>
        <v>7</v>
      </c>
      <c r="M45" s="57">
        <f t="shared" si="14"/>
        <v>1</v>
      </c>
      <c r="N45" s="57">
        <f t="shared" si="15"/>
        <v>1</v>
      </c>
      <c r="O45" s="57">
        <f t="shared" si="16"/>
        <v>1</v>
      </c>
      <c r="P45" s="32">
        <f t="shared" si="17"/>
        <v>92</v>
      </c>
      <c r="Q45" s="57">
        <f t="shared" si="18"/>
        <v>65</v>
      </c>
      <c r="R45" s="57">
        <f t="shared" si="19"/>
        <v>20</v>
      </c>
      <c r="S45" s="57">
        <f t="shared" si="20"/>
        <v>10</v>
      </c>
      <c r="T45" s="57">
        <f t="shared" si="21"/>
        <v>5</v>
      </c>
      <c r="U45" s="57">
        <f t="shared" si="22"/>
        <v>5</v>
      </c>
      <c r="V45" s="57">
        <f t="shared" si="23"/>
        <v>5</v>
      </c>
      <c r="W45" s="33">
        <f t="shared" si="24"/>
        <v>110</v>
      </c>
      <c r="Y45" s="5"/>
      <c r="Z45" s="5"/>
      <c r="AA45" s="5"/>
      <c r="AB45" s="5"/>
      <c r="AC45" s="5"/>
      <c r="AD45" s="5"/>
      <c r="AF45" s="5"/>
      <c r="AG45" s="34"/>
      <c r="AH45" s="5"/>
    </row>
    <row r="46" spans="1:34" ht="30" customHeight="1">
      <c r="A46" s="52" t="str">
        <f>'Скоуп Работ'!D64</f>
        <v>Реализовать интеграцию в части получения программ microdegre</v>
      </c>
      <c r="B46" s="27"/>
      <c r="C46" s="28">
        <f>'Скоуп Работ'!E64+'Скоуп Работ'!F64</f>
        <v>62</v>
      </c>
      <c r="D46" s="29">
        <f t="shared" si="5"/>
        <v>18.599999999999998</v>
      </c>
      <c r="E46" s="29">
        <f t="shared" si="6"/>
        <v>6.5099999999999989</v>
      </c>
      <c r="F46" s="29">
        <f t="shared" si="7"/>
        <v>0.65099999999999991</v>
      </c>
      <c r="G46" s="29">
        <f t="shared" si="8"/>
        <v>6.5099999999999991E-2</v>
      </c>
      <c r="H46" s="29">
        <f t="shared" si="9"/>
        <v>9.7649999999999976E-3</v>
      </c>
      <c r="I46" s="30">
        <f t="shared" si="10"/>
        <v>87.835864999999998</v>
      </c>
      <c r="J46" s="57">
        <f t="shared" si="11"/>
        <v>81</v>
      </c>
      <c r="K46" s="57">
        <f t="shared" si="12"/>
        <v>25</v>
      </c>
      <c r="L46" s="57">
        <f t="shared" si="13"/>
        <v>9</v>
      </c>
      <c r="M46" s="57">
        <f t="shared" si="14"/>
        <v>1</v>
      </c>
      <c r="N46" s="57">
        <f t="shared" si="15"/>
        <v>1</v>
      </c>
      <c r="O46" s="57">
        <f t="shared" si="16"/>
        <v>1</v>
      </c>
      <c r="P46" s="32">
        <f t="shared" si="17"/>
        <v>118</v>
      </c>
      <c r="Q46" s="57">
        <f t="shared" si="18"/>
        <v>85</v>
      </c>
      <c r="R46" s="57">
        <f t="shared" si="19"/>
        <v>25</v>
      </c>
      <c r="S46" s="57">
        <f t="shared" si="20"/>
        <v>10</v>
      </c>
      <c r="T46" s="57">
        <f t="shared" si="21"/>
        <v>5</v>
      </c>
      <c r="U46" s="57">
        <f t="shared" si="22"/>
        <v>5</v>
      </c>
      <c r="V46" s="57">
        <f t="shared" si="23"/>
        <v>5</v>
      </c>
      <c r="W46" s="33">
        <f t="shared" si="24"/>
        <v>135</v>
      </c>
      <c r="Y46" s="5"/>
      <c r="Z46" s="5"/>
      <c r="AA46" s="5"/>
      <c r="AB46" s="5"/>
      <c r="AC46" s="5"/>
      <c r="AD46" s="5"/>
      <c r="AF46" s="5"/>
      <c r="AG46" s="34"/>
      <c r="AH46" s="5"/>
    </row>
    <row r="47" spans="1:34" ht="30" customHeight="1">
      <c r="A47" s="52" t="str">
        <f>'Скоуп Работ'!D65</f>
        <v>Реализовать интеграцию в части оплаты через функционал Портала</v>
      </c>
      <c r="B47" s="27"/>
      <c r="C47" s="28">
        <f>'Скоуп Работ'!E65+'Скоуп Работ'!F65</f>
        <v>64</v>
      </c>
      <c r="D47" s="29">
        <f t="shared" si="5"/>
        <v>19.2</v>
      </c>
      <c r="E47" s="29">
        <f t="shared" si="6"/>
        <v>6.72</v>
      </c>
      <c r="F47" s="29">
        <f t="shared" si="7"/>
        <v>0.67200000000000004</v>
      </c>
      <c r="G47" s="29">
        <f t="shared" si="8"/>
        <v>6.720000000000001E-2</v>
      </c>
      <c r="H47" s="29">
        <f t="shared" si="9"/>
        <v>1.008E-2</v>
      </c>
      <c r="I47" s="30">
        <f t="shared" si="10"/>
        <v>90.669280000000001</v>
      </c>
      <c r="J47" s="57">
        <f t="shared" si="11"/>
        <v>84</v>
      </c>
      <c r="K47" s="57">
        <f t="shared" si="12"/>
        <v>25</v>
      </c>
      <c r="L47" s="57">
        <f t="shared" si="13"/>
        <v>10</v>
      </c>
      <c r="M47" s="57">
        <f t="shared" si="14"/>
        <v>1</v>
      </c>
      <c r="N47" s="57">
        <f t="shared" si="15"/>
        <v>1</v>
      </c>
      <c r="O47" s="57">
        <f t="shared" si="16"/>
        <v>1</v>
      </c>
      <c r="P47" s="32">
        <f t="shared" si="17"/>
        <v>122</v>
      </c>
      <c r="Q47" s="57">
        <f t="shared" si="18"/>
        <v>85</v>
      </c>
      <c r="R47" s="57">
        <f t="shared" si="19"/>
        <v>25</v>
      </c>
      <c r="S47" s="57">
        <f t="shared" si="20"/>
        <v>10</v>
      </c>
      <c r="T47" s="57">
        <f t="shared" si="21"/>
        <v>5</v>
      </c>
      <c r="U47" s="57">
        <f t="shared" si="22"/>
        <v>5</v>
      </c>
      <c r="V47" s="57">
        <f t="shared" si="23"/>
        <v>5</v>
      </c>
      <c r="W47" s="33">
        <f t="shared" si="24"/>
        <v>135</v>
      </c>
      <c r="Y47" s="5"/>
      <c r="Z47" s="5"/>
      <c r="AA47" s="5"/>
      <c r="AB47" s="5"/>
      <c r="AC47" s="5"/>
      <c r="AD47" s="5"/>
      <c r="AF47" s="5"/>
      <c r="AG47" s="34"/>
      <c r="AH47" s="5"/>
    </row>
    <row r="48" spans="1:34" ht="30" customHeight="1">
      <c r="A48" s="52" t="str">
        <f>'Скоуп Работ'!D66</f>
        <v>Реализовать интеграцию со SmartReg в части формирования договора по корзине</v>
      </c>
      <c r="B48" s="27"/>
      <c r="C48" s="28">
        <f>'Скоуп Работ'!E66+'Скоуп Работ'!F66</f>
        <v>64</v>
      </c>
      <c r="D48" s="29">
        <f t="shared" si="5"/>
        <v>19.2</v>
      </c>
      <c r="E48" s="29">
        <f t="shared" si="6"/>
        <v>6.72</v>
      </c>
      <c r="F48" s="29">
        <f t="shared" si="7"/>
        <v>0.67200000000000004</v>
      </c>
      <c r="G48" s="29">
        <f t="shared" si="8"/>
        <v>6.720000000000001E-2</v>
      </c>
      <c r="H48" s="29">
        <f t="shared" si="9"/>
        <v>1.008E-2</v>
      </c>
      <c r="I48" s="30">
        <f t="shared" si="10"/>
        <v>90.669280000000001</v>
      </c>
      <c r="J48" s="57">
        <f t="shared" si="11"/>
        <v>84</v>
      </c>
      <c r="K48" s="57">
        <f t="shared" si="12"/>
        <v>25</v>
      </c>
      <c r="L48" s="57">
        <f t="shared" si="13"/>
        <v>10</v>
      </c>
      <c r="M48" s="57">
        <f t="shared" si="14"/>
        <v>1</v>
      </c>
      <c r="N48" s="57">
        <f t="shared" si="15"/>
        <v>1</v>
      </c>
      <c r="O48" s="57">
        <f t="shared" si="16"/>
        <v>1</v>
      </c>
      <c r="P48" s="32">
        <f t="shared" si="17"/>
        <v>122</v>
      </c>
      <c r="Q48" s="57">
        <f t="shared" si="18"/>
        <v>85</v>
      </c>
      <c r="R48" s="57">
        <f t="shared" si="19"/>
        <v>25</v>
      </c>
      <c r="S48" s="57">
        <f t="shared" si="20"/>
        <v>10</v>
      </c>
      <c r="T48" s="57">
        <f t="shared" si="21"/>
        <v>5</v>
      </c>
      <c r="U48" s="57">
        <f t="shared" si="22"/>
        <v>5</v>
      </c>
      <c r="V48" s="57">
        <f t="shared" si="23"/>
        <v>5</v>
      </c>
      <c r="W48" s="33">
        <f t="shared" si="24"/>
        <v>135</v>
      </c>
      <c r="Y48" s="5"/>
      <c r="Z48" s="5"/>
      <c r="AA48" s="5"/>
      <c r="AB48" s="5"/>
      <c r="AC48" s="5"/>
      <c r="AD48" s="5"/>
      <c r="AF48" s="5"/>
      <c r="AG48" s="34"/>
      <c r="AH48" s="5"/>
    </row>
    <row r="49" spans="1:34" ht="30" customHeight="1">
      <c r="A49" s="52" t="str">
        <f>'Скоуп Работ'!D67</f>
        <v>Реализовать интеграцию в части получения глобального идентификатора пользователя</v>
      </c>
      <c r="B49" s="27"/>
      <c r="C49" s="28">
        <f>'Скоуп Работ'!E67+'Скоуп Работ'!F67</f>
        <v>64</v>
      </c>
      <c r="D49" s="29">
        <f t="shared" si="5"/>
        <v>19.2</v>
      </c>
      <c r="E49" s="29">
        <f t="shared" si="6"/>
        <v>6.72</v>
      </c>
      <c r="F49" s="29">
        <f t="shared" si="7"/>
        <v>0.67200000000000004</v>
      </c>
      <c r="G49" s="29">
        <f t="shared" si="8"/>
        <v>6.720000000000001E-2</v>
      </c>
      <c r="H49" s="29">
        <f t="shared" si="9"/>
        <v>1.008E-2</v>
      </c>
      <c r="I49" s="30">
        <f t="shared" si="10"/>
        <v>90.669280000000001</v>
      </c>
      <c r="J49" s="57">
        <f t="shared" si="11"/>
        <v>84</v>
      </c>
      <c r="K49" s="57">
        <f t="shared" si="12"/>
        <v>25</v>
      </c>
      <c r="L49" s="57">
        <f t="shared" si="13"/>
        <v>10</v>
      </c>
      <c r="M49" s="57">
        <f t="shared" si="14"/>
        <v>1</v>
      </c>
      <c r="N49" s="57">
        <f t="shared" si="15"/>
        <v>1</v>
      </c>
      <c r="O49" s="57">
        <f t="shared" si="16"/>
        <v>1</v>
      </c>
      <c r="P49" s="32">
        <f t="shared" si="17"/>
        <v>122</v>
      </c>
      <c r="Q49" s="57">
        <f t="shared" si="18"/>
        <v>85</v>
      </c>
      <c r="R49" s="57">
        <f t="shared" si="19"/>
        <v>25</v>
      </c>
      <c r="S49" s="57">
        <f t="shared" si="20"/>
        <v>10</v>
      </c>
      <c r="T49" s="57">
        <f t="shared" si="21"/>
        <v>5</v>
      </c>
      <c r="U49" s="57">
        <f t="shared" si="22"/>
        <v>5</v>
      </c>
      <c r="V49" s="57">
        <f t="shared" si="23"/>
        <v>5</v>
      </c>
      <c r="W49" s="33">
        <f t="shared" si="24"/>
        <v>135</v>
      </c>
      <c r="Y49" s="5"/>
      <c r="Z49" s="5"/>
      <c r="AA49" s="5"/>
      <c r="AB49" s="5"/>
      <c r="AC49" s="5"/>
      <c r="AD49" s="5"/>
      <c r="AF49" s="5"/>
      <c r="AG49" s="34"/>
      <c r="AH49" s="5"/>
    </row>
    <row r="50" spans="1:34" ht="30" customHeight="1">
      <c r="A50" s="52" t="str">
        <f>'Скоуп Работ'!D68</f>
        <v>Реализовать интеграцию в части передачи собранных метрик в CRM</v>
      </c>
      <c r="B50" s="27"/>
      <c r="C50" s="28">
        <f>'Скоуп Работ'!E68+'Скоуп Работ'!F68</f>
        <v>64</v>
      </c>
      <c r="D50" s="29">
        <f t="shared" ref="D50:D53" si="25">C50*$Y$8</f>
        <v>19.2</v>
      </c>
      <c r="E50" s="29">
        <f t="shared" ref="E50:E53" si="26">D50*$Z$8</f>
        <v>6.72</v>
      </c>
      <c r="F50" s="29">
        <f t="shared" ref="F50:F55" si="27">E50*$AA$8</f>
        <v>0.67200000000000004</v>
      </c>
      <c r="G50" s="29">
        <f t="shared" ref="G50:G55" si="28">F50*$AB$8</f>
        <v>6.720000000000001E-2</v>
      </c>
      <c r="H50" s="29">
        <f t="shared" ref="H50:H55" si="29">G50*$AC$8</f>
        <v>1.008E-2</v>
      </c>
      <c r="I50" s="30">
        <f t="shared" ref="I50:I53" si="30">SUM(C50:H50)</f>
        <v>90.669280000000001</v>
      </c>
      <c r="J50" s="57">
        <f t="shared" ref="J50:J53" si="31">ROUNDUP(C50*(1+$X$8),0)</f>
        <v>84</v>
      </c>
      <c r="K50" s="57">
        <f t="shared" ref="K50:K53" si="32">ROUNDUP(D50*(1+$Y$8),0)</f>
        <v>25</v>
      </c>
      <c r="L50" s="57">
        <f t="shared" ref="L50:L53" si="33">ROUNDUP(E50*(1+$Z$8),0)</f>
        <v>10</v>
      </c>
      <c r="M50" s="57">
        <f t="shared" ref="M50:M53" si="34">ROUNDUP(F50*(1+$AA$8),0)</f>
        <v>1</v>
      </c>
      <c r="N50" s="57">
        <f t="shared" ref="N50:N53" si="35">ROUNDUP(G50*(1+$AB$8),0)</f>
        <v>1</v>
      </c>
      <c r="O50" s="57">
        <f t="shared" ref="O50:O53" si="36">ROUNDUP(H50*(1+$AC$8),0)</f>
        <v>1</v>
      </c>
      <c r="P50" s="32">
        <f t="shared" ref="P50:P53" si="37">SUM(J50:O50)</f>
        <v>122</v>
      </c>
      <c r="Q50" s="57">
        <f t="shared" ref="Q50:Q53" si="38">CEILING(J50,5)</f>
        <v>85</v>
      </c>
      <c r="R50" s="57">
        <f t="shared" ref="R50:R53" si="39">CEILING(K50,5)</f>
        <v>25</v>
      </c>
      <c r="S50" s="57">
        <f t="shared" ref="S50:S53" si="40">CEILING(L50,5)</f>
        <v>10</v>
      </c>
      <c r="T50" s="57">
        <f t="shared" ref="T50:T53" si="41">CEILING(M50,5)</f>
        <v>5</v>
      </c>
      <c r="U50" s="57">
        <f t="shared" ref="U50:U53" si="42">CEILING(N50,5)</f>
        <v>5</v>
      </c>
      <c r="V50" s="57">
        <f t="shared" ref="V50:V53" si="43">CEILING(O50,5)</f>
        <v>5</v>
      </c>
      <c r="W50" s="33">
        <f t="shared" ref="W50:W53" si="44">SUM(Q50:V50)</f>
        <v>135</v>
      </c>
      <c r="Y50" s="5"/>
      <c r="Z50" s="5"/>
      <c r="AA50" s="5"/>
      <c r="AB50" s="5"/>
      <c r="AC50" s="5"/>
      <c r="AD50" s="5"/>
      <c r="AF50" s="5"/>
      <c r="AG50" s="34"/>
      <c r="AH50" s="5"/>
    </row>
    <row r="51" spans="1:34" ht="30" customHeight="1">
      <c r="A51" s="52" t="str">
        <f>'Скоуп Работ'!D69</f>
        <v>Реализовать интеграцию по получению информации по ОП из SmartPlan</v>
      </c>
      <c r="B51" s="27"/>
      <c r="C51" s="28">
        <f>'Скоуп Работ'!E69+'Скоуп Работ'!F69</f>
        <v>64</v>
      </c>
      <c r="D51" s="29">
        <f t="shared" si="25"/>
        <v>19.2</v>
      </c>
      <c r="E51" s="29">
        <f t="shared" si="26"/>
        <v>6.72</v>
      </c>
      <c r="F51" s="29">
        <f t="shared" si="27"/>
        <v>0.67200000000000004</v>
      </c>
      <c r="G51" s="29">
        <f t="shared" si="28"/>
        <v>6.720000000000001E-2</v>
      </c>
      <c r="H51" s="29">
        <f t="shared" si="29"/>
        <v>1.008E-2</v>
      </c>
      <c r="I51" s="30">
        <f t="shared" si="30"/>
        <v>90.669280000000001</v>
      </c>
      <c r="J51" s="57">
        <f t="shared" si="31"/>
        <v>84</v>
      </c>
      <c r="K51" s="57">
        <f t="shared" si="32"/>
        <v>25</v>
      </c>
      <c r="L51" s="57">
        <f t="shared" si="33"/>
        <v>10</v>
      </c>
      <c r="M51" s="57">
        <f t="shared" si="34"/>
        <v>1</v>
      </c>
      <c r="N51" s="57">
        <f t="shared" si="35"/>
        <v>1</v>
      </c>
      <c r="O51" s="57">
        <f t="shared" si="36"/>
        <v>1</v>
      </c>
      <c r="P51" s="32">
        <f t="shared" si="37"/>
        <v>122</v>
      </c>
      <c r="Q51" s="57">
        <f t="shared" si="38"/>
        <v>85</v>
      </c>
      <c r="R51" s="57">
        <f t="shared" si="39"/>
        <v>25</v>
      </c>
      <c r="S51" s="57">
        <f t="shared" si="40"/>
        <v>10</v>
      </c>
      <c r="T51" s="57">
        <f t="shared" si="41"/>
        <v>5</v>
      </c>
      <c r="U51" s="57">
        <f t="shared" si="42"/>
        <v>5</v>
      </c>
      <c r="V51" s="57">
        <f t="shared" si="43"/>
        <v>5</v>
      </c>
      <c r="W51" s="33">
        <f t="shared" si="44"/>
        <v>135</v>
      </c>
      <c r="Y51" s="5"/>
      <c r="Z51" s="5"/>
      <c r="AA51" s="5"/>
      <c r="AB51" s="5"/>
      <c r="AC51" s="5"/>
      <c r="AD51" s="5"/>
      <c r="AF51" s="5"/>
      <c r="AG51" s="34"/>
      <c r="AH51" s="5"/>
    </row>
    <row r="52" spans="1:34" ht="30" customHeight="1">
      <c r="A52" s="52" t="str">
        <f>'Скоуп Работ'!D70</f>
        <v>Реализовать интеграцию по получению информации по Физ. Лицам из SmartReg</v>
      </c>
      <c r="B52" s="27"/>
      <c r="C52" s="28">
        <f>'Скоуп Работ'!E70+'Скоуп Работ'!F70</f>
        <v>0</v>
      </c>
      <c r="D52" s="29">
        <f t="shared" si="25"/>
        <v>0</v>
      </c>
      <c r="E52" s="29">
        <f t="shared" si="26"/>
        <v>0</v>
      </c>
      <c r="F52" s="29">
        <f t="shared" si="27"/>
        <v>0</v>
      </c>
      <c r="G52" s="29">
        <f t="shared" si="28"/>
        <v>0</v>
      </c>
      <c r="H52" s="29">
        <f t="shared" si="29"/>
        <v>0</v>
      </c>
      <c r="I52" s="30">
        <f t="shared" si="30"/>
        <v>0</v>
      </c>
      <c r="J52" s="57">
        <f t="shared" si="31"/>
        <v>0</v>
      </c>
      <c r="K52" s="57">
        <f t="shared" si="32"/>
        <v>0</v>
      </c>
      <c r="L52" s="57">
        <f t="shared" si="33"/>
        <v>0</v>
      </c>
      <c r="M52" s="57">
        <f t="shared" si="34"/>
        <v>0</v>
      </c>
      <c r="N52" s="57">
        <f t="shared" si="35"/>
        <v>0</v>
      </c>
      <c r="O52" s="57">
        <f t="shared" si="36"/>
        <v>0</v>
      </c>
      <c r="P52" s="32">
        <f t="shared" si="37"/>
        <v>0</v>
      </c>
      <c r="Q52" s="57">
        <f t="shared" si="38"/>
        <v>0</v>
      </c>
      <c r="R52" s="57">
        <f t="shared" si="39"/>
        <v>0</v>
      </c>
      <c r="S52" s="57">
        <f t="shared" si="40"/>
        <v>0</v>
      </c>
      <c r="T52" s="57">
        <f t="shared" si="41"/>
        <v>0</v>
      </c>
      <c r="U52" s="57">
        <f t="shared" si="42"/>
        <v>0</v>
      </c>
      <c r="V52" s="57">
        <f t="shared" si="43"/>
        <v>0</v>
      </c>
      <c r="W52" s="33">
        <f t="shared" si="44"/>
        <v>0</v>
      </c>
      <c r="Y52" s="5"/>
      <c r="Z52" s="5"/>
      <c r="AA52" s="5"/>
      <c r="AB52" s="5"/>
      <c r="AC52" s="5"/>
      <c r="AD52" s="5"/>
      <c r="AF52" s="5"/>
      <c r="AG52" s="34"/>
      <c r="AH52" s="5"/>
    </row>
    <row r="53" spans="1:34" s="1" customFormat="1" ht="30" customHeight="1">
      <c r="A53" s="73" t="str">
        <f>'Скоуп Работ'!D71</f>
        <v>Реализовать интеграцию в части передачи информации о Физ. Лицах в SmartReg</v>
      </c>
      <c r="B53" s="63"/>
      <c r="C53" s="64">
        <f>'Скоуп Работ'!E71+'Скоуп Работ'!F71</f>
        <v>120</v>
      </c>
      <c r="D53" s="65">
        <f t="shared" si="25"/>
        <v>36</v>
      </c>
      <c r="E53" s="65">
        <f t="shared" si="26"/>
        <v>12.6</v>
      </c>
      <c r="F53" s="65">
        <f t="shared" si="27"/>
        <v>1.26</v>
      </c>
      <c r="G53" s="65">
        <f t="shared" si="28"/>
        <v>0.126</v>
      </c>
      <c r="H53" s="65">
        <f t="shared" si="29"/>
        <v>1.89E-2</v>
      </c>
      <c r="I53" s="66">
        <f t="shared" si="30"/>
        <v>170.00489999999999</v>
      </c>
      <c r="J53" s="67">
        <f t="shared" si="31"/>
        <v>156</v>
      </c>
      <c r="K53" s="67">
        <f t="shared" si="32"/>
        <v>47</v>
      </c>
      <c r="L53" s="67">
        <f t="shared" si="33"/>
        <v>18</v>
      </c>
      <c r="M53" s="67">
        <f t="shared" si="34"/>
        <v>2</v>
      </c>
      <c r="N53" s="67">
        <f t="shared" si="35"/>
        <v>1</v>
      </c>
      <c r="O53" s="67">
        <f t="shared" si="36"/>
        <v>1</v>
      </c>
      <c r="P53" s="68">
        <f t="shared" si="37"/>
        <v>225</v>
      </c>
      <c r="Q53" s="67">
        <f t="shared" si="38"/>
        <v>160</v>
      </c>
      <c r="R53" s="67">
        <f t="shared" si="39"/>
        <v>50</v>
      </c>
      <c r="S53" s="67">
        <f t="shared" si="40"/>
        <v>20</v>
      </c>
      <c r="T53" s="67">
        <f t="shared" si="41"/>
        <v>5</v>
      </c>
      <c r="U53" s="67">
        <f t="shared" si="42"/>
        <v>5</v>
      </c>
      <c r="V53" s="67">
        <f t="shared" si="43"/>
        <v>5</v>
      </c>
      <c r="W53" s="69">
        <f t="shared" si="44"/>
        <v>245</v>
      </c>
      <c r="Y53" s="70"/>
      <c r="Z53" s="70"/>
      <c r="AA53" s="70"/>
      <c r="AB53" s="70"/>
      <c r="AC53" s="70"/>
      <c r="AD53" s="70"/>
      <c r="AF53" s="70"/>
      <c r="AG53" s="71"/>
      <c r="AH53" s="70"/>
    </row>
    <row r="54" spans="1:34" ht="16">
      <c r="A54" s="62" t="s">
        <v>104</v>
      </c>
      <c r="B54" s="27"/>
      <c r="C54" s="28"/>
      <c r="D54" s="29"/>
      <c r="E54" s="29"/>
      <c r="F54" s="29"/>
      <c r="G54" s="29"/>
      <c r="H54" s="29"/>
      <c r="I54" s="30"/>
      <c r="J54" s="57"/>
      <c r="K54" s="57"/>
      <c r="L54" s="57"/>
      <c r="M54" s="57"/>
      <c r="N54" s="57"/>
      <c r="O54" s="57"/>
      <c r="P54" s="32"/>
      <c r="Q54" s="57"/>
      <c r="R54" s="57"/>
      <c r="S54" s="57"/>
      <c r="T54" s="57"/>
      <c r="U54" s="57"/>
      <c r="V54" s="57"/>
      <c r="W54" s="33"/>
    </row>
    <row r="55" spans="1:34" ht="32">
      <c r="A55" s="52" t="s">
        <v>105</v>
      </c>
      <c r="B55" s="27"/>
      <c r="C55" s="28">
        <v>0</v>
      </c>
      <c r="D55" s="29">
        <v>0</v>
      </c>
      <c r="E55" s="29">
        <v>300</v>
      </c>
      <c r="F55" s="29">
        <f t="shared" si="27"/>
        <v>30</v>
      </c>
      <c r="G55" s="29">
        <f t="shared" si="28"/>
        <v>3</v>
      </c>
      <c r="H55" s="29">
        <f t="shared" si="29"/>
        <v>0.44999999999999996</v>
      </c>
      <c r="I55" s="30">
        <f t="shared" ref="I55" si="45">SUM(C55:H55)</f>
        <v>333.45</v>
      </c>
      <c r="J55" s="57">
        <f t="shared" ref="J55" si="46">ROUNDUP(C55*(1+$X$8),0)</f>
        <v>0</v>
      </c>
      <c r="K55" s="57">
        <f t="shared" ref="K55" si="47">ROUNDUP(D55*(1+$Y$8),0)</f>
        <v>0</v>
      </c>
      <c r="L55" s="57">
        <f t="shared" ref="L55" si="48">ROUNDUP(E55*(1+$Z$8),0)</f>
        <v>405</v>
      </c>
      <c r="M55" s="57">
        <f t="shared" ref="M55" si="49">ROUNDUP(F55*(1+$AA$8),0)</f>
        <v>33</v>
      </c>
      <c r="N55" s="57">
        <f t="shared" ref="N55" si="50">ROUNDUP(G55*(1+$AB$8),0)</f>
        <v>4</v>
      </c>
      <c r="O55" s="57">
        <f t="shared" ref="O55" si="51">ROUNDUP(H55*(1+$AC$8),0)</f>
        <v>1</v>
      </c>
      <c r="P55" s="32">
        <f t="shared" ref="P55" si="52">SUM(J55:O55)</f>
        <v>443</v>
      </c>
      <c r="Q55" s="57">
        <f t="shared" ref="Q55" si="53">CEILING(J55,5)</f>
        <v>0</v>
      </c>
      <c r="R55" s="57">
        <f t="shared" ref="R55" si="54">CEILING(K55,5)</f>
        <v>0</v>
      </c>
      <c r="S55" s="57">
        <f t="shared" ref="S55" si="55">CEILING(L55,5)</f>
        <v>405</v>
      </c>
      <c r="T55" s="57">
        <f t="shared" ref="T55" si="56">CEILING(M55,5)</f>
        <v>35</v>
      </c>
      <c r="U55" s="57">
        <f t="shared" ref="U55" si="57">CEILING(N55,5)</f>
        <v>5</v>
      </c>
      <c r="V55" s="57">
        <f t="shared" ref="V55" si="58">CEILING(O55,5)</f>
        <v>5</v>
      </c>
      <c r="W55" s="33">
        <f t="shared" ref="W55" si="59">SUM(Q55:V55)</f>
        <v>450</v>
      </c>
    </row>
    <row r="56" spans="1:34" ht="15" customHeight="1">
      <c r="A56" s="52" t="s">
        <v>106</v>
      </c>
      <c r="B56" s="27"/>
      <c r="C56" s="28">
        <v>160</v>
      </c>
      <c r="D56" s="29">
        <f t="shared" ref="D56" si="60">C56*$Y$8</f>
        <v>48</v>
      </c>
      <c r="E56" s="29">
        <f t="shared" ref="E56" si="61">D56*$Z$8</f>
        <v>16.799999999999997</v>
      </c>
      <c r="F56" s="29">
        <f t="shared" ref="F56" si="62">E56*$AA$8</f>
        <v>1.6799999999999997</v>
      </c>
      <c r="G56" s="29">
        <f t="shared" ref="G56" si="63">F56*$AB$8</f>
        <v>0.16799999999999998</v>
      </c>
      <c r="H56" s="29">
        <f t="shared" ref="H56" si="64">G56*$AC$8</f>
        <v>2.5199999999999997E-2</v>
      </c>
      <c r="I56" s="30">
        <f t="shared" ref="I56" si="65">SUM(C56:H56)</f>
        <v>226.67320000000004</v>
      </c>
      <c r="J56" s="57">
        <f t="shared" ref="J56" si="66">ROUNDUP(C56*(1+$X$8),0)</f>
        <v>208</v>
      </c>
      <c r="K56" s="57">
        <f t="shared" ref="K56" si="67">ROUNDUP(D56*(1+$Y$8),0)</f>
        <v>63</v>
      </c>
      <c r="L56" s="57">
        <f t="shared" ref="L56" si="68">ROUNDUP(E56*(1+$Z$8),0)</f>
        <v>23</v>
      </c>
      <c r="M56" s="57">
        <f t="shared" ref="M56" si="69">ROUNDUP(F56*(1+$AA$8),0)</f>
        <v>2</v>
      </c>
      <c r="N56" s="57">
        <f t="shared" ref="N56" si="70">ROUNDUP(G56*(1+$AB$8),0)</f>
        <v>1</v>
      </c>
      <c r="O56" s="57">
        <f t="shared" ref="O56" si="71">ROUNDUP(H56*(1+$AC$8),0)</f>
        <v>1</v>
      </c>
      <c r="P56" s="32">
        <f t="shared" ref="P56" si="72">SUM(J56:O56)</f>
        <v>298</v>
      </c>
      <c r="Q56" s="57">
        <f t="shared" ref="Q56" si="73">CEILING(J56,5)</f>
        <v>210</v>
      </c>
      <c r="R56" s="57">
        <f t="shared" ref="R56" si="74">CEILING(K56,5)</f>
        <v>65</v>
      </c>
      <c r="S56" s="57">
        <f t="shared" ref="S56" si="75">CEILING(L56,5)</f>
        <v>25</v>
      </c>
      <c r="T56" s="57">
        <f t="shared" ref="T56" si="76">CEILING(M56,5)</f>
        <v>5</v>
      </c>
      <c r="U56" s="57">
        <f t="shared" ref="U56" si="77">CEILING(N56,5)</f>
        <v>5</v>
      </c>
      <c r="V56" s="57">
        <f t="shared" ref="V56" si="78">CEILING(O56,5)</f>
        <v>5</v>
      </c>
      <c r="W56" s="33">
        <f t="shared" ref="W56" si="79">SUM(Q56:V56)</f>
        <v>315</v>
      </c>
    </row>
    <row r="57" spans="1:34" ht="16">
      <c r="A57" s="52" t="s">
        <v>107</v>
      </c>
      <c r="B57" s="27"/>
      <c r="C57" s="28"/>
      <c r="D57" s="29"/>
      <c r="E57" s="29"/>
      <c r="F57" s="29">
        <v>120</v>
      </c>
      <c r="G57" s="29">
        <f t="shared" ref="G57" si="80">F57*$AB$8</f>
        <v>12</v>
      </c>
      <c r="H57" s="29">
        <f t="shared" ref="H57" si="81">G57*$AC$8</f>
        <v>1.7999999999999998</v>
      </c>
      <c r="I57" s="30">
        <f t="shared" ref="I57" si="82">SUM(C57:H57)</f>
        <v>133.80000000000001</v>
      </c>
      <c r="J57" s="57">
        <f t="shared" ref="J57" si="83">ROUNDUP(C57*(1+$X$8),0)</f>
        <v>0</v>
      </c>
      <c r="K57" s="57">
        <f t="shared" ref="K57" si="84">ROUNDUP(D57*(1+$Y$8),0)</f>
        <v>0</v>
      </c>
      <c r="L57" s="57">
        <f t="shared" ref="L57" si="85">ROUNDUP(E57*(1+$Z$8),0)</f>
        <v>0</v>
      </c>
      <c r="M57" s="57">
        <f t="shared" ref="M57" si="86">ROUNDUP(F57*(1+$AA$8),0)</f>
        <v>132</v>
      </c>
      <c r="N57" s="57">
        <f t="shared" ref="N57" si="87">ROUNDUP(G57*(1+$AB$8),0)</f>
        <v>14</v>
      </c>
      <c r="O57" s="57">
        <f t="shared" ref="O57" si="88">ROUNDUP(H57*(1+$AC$8),0)</f>
        <v>3</v>
      </c>
      <c r="P57" s="32">
        <f t="shared" ref="P57" si="89">SUM(J57:O57)</f>
        <v>149</v>
      </c>
      <c r="Q57" s="57">
        <f t="shared" ref="Q57" si="90">CEILING(J57,5)</f>
        <v>0</v>
      </c>
      <c r="R57" s="57">
        <f t="shared" ref="R57" si="91">CEILING(K57,5)</f>
        <v>0</v>
      </c>
      <c r="S57" s="57">
        <f t="shared" ref="S57" si="92">CEILING(L57,5)</f>
        <v>0</v>
      </c>
      <c r="T57" s="57">
        <f t="shared" ref="T57" si="93">CEILING(M57,5)</f>
        <v>135</v>
      </c>
      <c r="U57" s="57">
        <f t="shared" ref="U57" si="94">CEILING(N57,5)</f>
        <v>15</v>
      </c>
      <c r="V57" s="57">
        <f t="shared" ref="V57" si="95">CEILING(O57,5)</f>
        <v>5</v>
      </c>
      <c r="W57" s="33">
        <f t="shared" ref="W57" si="96">SUM(Q57:V57)</f>
        <v>155</v>
      </c>
    </row>
    <row r="58" spans="1:34" ht="16">
      <c r="A58" s="52" t="s">
        <v>108</v>
      </c>
      <c r="B58" s="27"/>
      <c r="C58" s="28">
        <v>0</v>
      </c>
      <c r="D58" s="29">
        <v>80</v>
      </c>
      <c r="E58" s="29">
        <f>ROUND(C58*$Z$8*2,0)/2</f>
        <v>0</v>
      </c>
      <c r="F58" s="29">
        <f>ROUND(C58*$AA$8*2,0)/2</f>
        <v>0</v>
      </c>
      <c r="G58" s="29">
        <f>ROUND(C58*$AB$8*2,0)/2</f>
        <v>0</v>
      </c>
      <c r="H58" s="29">
        <v>0</v>
      </c>
      <c r="I58" s="30">
        <f>SUM(C58:H58)</f>
        <v>80</v>
      </c>
      <c r="J58" s="31">
        <f t="shared" ref="J58:O58" si="97">ROUND(C58*(1+$X$8),0)</f>
        <v>0</v>
      </c>
      <c r="K58" s="31">
        <f t="shared" si="97"/>
        <v>104</v>
      </c>
      <c r="L58" s="31">
        <f t="shared" si="97"/>
        <v>0</v>
      </c>
      <c r="M58" s="31">
        <f t="shared" si="97"/>
        <v>0</v>
      </c>
      <c r="N58" s="31">
        <f t="shared" si="97"/>
        <v>0</v>
      </c>
      <c r="O58" s="31">
        <f t="shared" si="97"/>
        <v>0</v>
      </c>
      <c r="P58" s="32">
        <f>SUM(J58:O58)</f>
        <v>104</v>
      </c>
      <c r="Q58" s="31">
        <f t="shared" ref="Q58:V58" si="98">CEILING(J58,5)</f>
        <v>0</v>
      </c>
      <c r="R58" s="31">
        <f t="shared" si="98"/>
        <v>105</v>
      </c>
      <c r="S58" s="31">
        <f t="shared" si="98"/>
        <v>0</v>
      </c>
      <c r="T58" s="31">
        <f t="shared" si="98"/>
        <v>0</v>
      </c>
      <c r="U58" s="31">
        <f t="shared" si="98"/>
        <v>0</v>
      </c>
      <c r="V58" s="31">
        <f t="shared" si="98"/>
        <v>0</v>
      </c>
      <c r="W58" s="33">
        <f>SUM(Q58:V58)</f>
        <v>105</v>
      </c>
    </row>
    <row r="59" spans="1:34" ht="16">
      <c r="A59" s="52" t="s">
        <v>109</v>
      </c>
      <c r="B59" s="27"/>
      <c r="C59" s="28"/>
      <c r="D59" s="29"/>
      <c r="E59" s="29">
        <v>500</v>
      </c>
      <c r="F59" s="29"/>
      <c r="G59" s="29"/>
      <c r="H59" s="29"/>
      <c r="I59" s="30">
        <f t="shared" ref="I59" si="99">SUM(C59:H59)</f>
        <v>500</v>
      </c>
      <c r="J59" s="31"/>
      <c r="K59" s="31"/>
      <c r="L59" s="29">
        <v>500</v>
      </c>
      <c r="M59" s="31"/>
      <c r="N59" s="31"/>
      <c r="O59" s="31"/>
      <c r="P59" s="32">
        <f t="shared" ref="P59:P60" si="100">SUM(J59:O59)</f>
        <v>500</v>
      </c>
      <c r="Q59" s="31"/>
      <c r="R59" s="31"/>
      <c r="S59" s="29">
        <v>500</v>
      </c>
      <c r="T59" s="31"/>
      <c r="U59" s="31"/>
      <c r="V59" s="31"/>
      <c r="W59" s="33">
        <f t="shared" ref="W59:W60" si="101">SUM(Q59:V59)</f>
        <v>500</v>
      </c>
    </row>
    <row r="60" spans="1:34" ht="16">
      <c r="A60" s="52" t="s">
        <v>110</v>
      </c>
      <c r="B60" s="27"/>
      <c r="C60" s="28"/>
      <c r="D60" s="29">
        <v>80</v>
      </c>
      <c r="E60" s="29"/>
      <c r="F60" s="29"/>
      <c r="G60" s="29"/>
      <c r="H60" s="29"/>
      <c r="I60" s="30">
        <f t="shared" ref="I60" si="102">SUM(C60:H60)</f>
        <v>80</v>
      </c>
      <c r="J60" s="31"/>
      <c r="K60" s="29">
        <v>80</v>
      </c>
      <c r="L60" s="31"/>
      <c r="M60" s="31"/>
      <c r="N60" s="31"/>
      <c r="O60" s="31"/>
      <c r="P60" s="32">
        <f t="shared" si="100"/>
        <v>80</v>
      </c>
      <c r="Q60" s="31"/>
      <c r="R60" s="29">
        <v>80</v>
      </c>
      <c r="S60" s="31"/>
      <c r="T60" s="31"/>
      <c r="U60" s="31"/>
      <c r="V60" s="31"/>
      <c r="W60" s="33">
        <f t="shared" si="101"/>
        <v>80</v>
      </c>
    </row>
    <row r="61" spans="1:34">
      <c r="A61" s="53"/>
      <c r="B61" s="27"/>
      <c r="C61" s="28"/>
      <c r="D61" s="29"/>
      <c r="E61" s="29"/>
      <c r="F61" s="29"/>
      <c r="G61" s="29"/>
      <c r="H61" s="29"/>
      <c r="I61" s="30"/>
      <c r="J61" s="31">
        <f t="shared" ref="J61:O61" si="103">ROUND(C61*(1+$X$8),0)</f>
        <v>0</v>
      </c>
      <c r="K61" s="31">
        <f t="shared" si="103"/>
        <v>0</v>
      </c>
      <c r="L61" s="31">
        <f t="shared" si="103"/>
        <v>0</v>
      </c>
      <c r="M61" s="31">
        <f t="shared" si="103"/>
        <v>0</v>
      </c>
      <c r="N61" s="31">
        <f t="shared" si="103"/>
        <v>0</v>
      </c>
      <c r="O61" s="31">
        <f t="shared" si="103"/>
        <v>0</v>
      </c>
      <c r="P61" s="32"/>
      <c r="Q61" s="31">
        <f t="shared" ref="Q61:V61" si="104">CEILING(J61,5)</f>
        <v>0</v>
      </c>
      <c r="R61" s="31">
        <f t="shared" si="104"/>
        <v>0</v>
      </c>
      <c r="S61" s="31">
        <f t="shared" si="104"/>
        <v>0</v>
      </c>
      <c r="T61" s="31">
        <f t="shared" si="104"/>
        <v>0</v>
      </c>
      <c r="U61" s="31">
        <f t="shared" si="104"/>
        <v>0</v>
      </c>
      <c r="V61" s="31">
        <f t="shared" si="104"/>
        <v>0</v>
      </c>
      <c r="W61" s="33"/>
    </row>
    <row r="62" spans="1:34">
      <c r="A62" s="53"/>
      <c r="B62" s="27"/>
      <c r="C62" s="35"/>
      <c r="D62" s="36"/>
      <c r="E62" s="36"/>
      <c r="F62" s="36"/>
      <c r="G62" s="36"/>
      <c r="H62" s="36"/>
      <c r="I62" s="37"/>
      <c r="J62" s="38"/>
      <c r="K62" s="36"/>
      <c r="L62" s="36"/>
      <c r="M62" s="36"/>
      <c r="N62" s="36"/>
      <c r="O62" s="36"/>
      <c r="P62" s="39"/>
      <c r="Q62" s="38"/>
      <c r="R62" s="36"/>
      <c r="S62" s="36"/>
      <c r="T62" s="36"/>
      <c r="U62" s="36"/>
      <c r="V62" s="36"/>
      <c r="W62" s="40"/>
    </row>
    <row r="66" spans="1:10">
      <c r="A66" s="54"/>
      <c r="B66" s="41"/>
      <c r="C66" s="41"/>
      <c r="D66" s="41"/>
      <c r="E66" s="41"/>
      <c r="F66" s="41"/>
      <c r="G66" s="41"/>
      <c r="H66" s="41"/>
      <c r="I66" s="41"/>
      <c r="J66" s="41"/>
    </row>
    <row r="67" spans="1:10">
      <c r="A67" s="55"/>
      <c r="B67" s="42"/>
      <c r="C67" s="42"/>
      <c r="D67" s="42"/>
      <c r="E67" s="42"/>
      <c r="F67" s="42"/>
      <c r="G67" s="42"/>
      <c r="H67" s="42"/>
      <c r="I67" s="42"/>
      <c r="J67" s="42"/>
    </row>
    <row r="68" spans="1:10">
      <c r="A68" s="55"/>
      <c r="B68" s="12"/>
      <c r="C68" s="12"/>
      <c r="D68" s="12"/>
      <c r="E68" s="12"/>
      <c r="F68" s="12"/>
      <c r="G68" s="12"/>
      <c r="H68" s="12"/>
      <c r="I68" s="12"/>
      <c r="J68" s="12"/>
    </row>
    <row r="71" spans="1:10">
      <c r="A71" s="56"/>
    </row>
    <row r="72" spans="1:10">
      <c r="A72" s="56"/>
    </row>
    <row r="73" spans="1:10">
      <c r="A73" s="56"/>
    </row>
    <row r="74" spans="1:10">
      <c r="A74" s="56"/>
    </row>
    <row r="75" spans="1:10">
      <c r="A75" s="56"/>
    </row>
    <row r="76" spans="1:10">
      <c r="A76" s="56"/>
    </row>
    <row r="77" spans="1:10">
      <c r="A77" s="56"/>
    </row>
    <row r="78" spans="1:10">
      <c r="A78" s="56"/>
    </row>
    <row r="79" spans="1:10">
      <c r="A79" s="56"/>
    </row>
    <row r="80" spans="1:10">
      <c r="A80" s="56"/>
    </row>
    <row r="81" spans="1:1">
      <c r="A81" s="56"/>
    </row>
    <row r="82" spans="1:1">
      <c r="A82" s="56"/>
    </row>
    <row r="83" spans="1:1">
      <c r="A83" s="56"/>
    </row>
    <row r="84" spans="1:1">
      <c r="A84" s="56"/>
    </row>
    <row r="85" spans="1:1">
      <c r="A85" s="56"/>
    </row>
    <row r="86" spans="1:1">
      <c r="A86" s="56"/>
    </row>
    <row r="87" spans="1:1">
      <c r="A87" s="56"/>
    </row>
    <row r="88" spans="1:1">
      <c r="A88" s="56"/>
    </row>
    <row r="89" spans="1:1">
      <c r="A89" s="56"/>
    </row>
    <row r="90" spans="1:1">
      <c r="A90" s="56"/>
    </row>
    <row r="91" spans="1:1">
      <c r="A91" s="56"/>
    </row>
    <row r="92" spans="1:1">
      <c r="A92" s="56"/>
    </row>
    <row r="93" spans="1:1">
      <c r="A93" s="56"/>
    </row>
    <row r="94" spans="1:1">
      <c r="A94" s="56"/>
    </row>
    <row r="95" spans="1:1">
      <c r="A95" s="56"/>
    </row>
    <row r="96" spans="1:1">
      <c r="A96" s="56"/>
    </row>
    <row r="97" spans="1:1">
      <c r="A97" s="56"/>
    </row>
    <row r="98" spans="1:1">
      <c r="A98" s="56"/>
    </row>
    <row r="99" spans="1:1">
      <c r="A99" s="56"/>
    </row>
    <row r="100" spans="1:1">
      <c r="A100" s="56"/>
    </row>
    <row r="101" spans="1:1">
      <c r="A101" s="56"/>
    </row>
    <row r="102" spans="1:1">
      <c r="A102" s="56"/>
    </row>
    <row r="103" spans="1:1">
      <c r="A103" s="56"/>
    </row>
  </sheetData>
  <mergeCells count="4">
    <mergeCell ref="Q6:W6"/>
    <mergeCell ref="A1:J1"/>
    <mergeCell ref="C6:I6"/>
    <mergeCell ref="J6:P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36BB-0983-4383-964E-3340B831DB57}">
  <dimension ref="A1:R31"/>
  <sheetViews>
    <sheetView workbookViewId="0">
      <selection activeCell="C3" sqref="C3"/>
    </sheetView>
  </sheetViews>
  <sheetFormatPr baseColWidth="10" defaultColWidth="11.5" defaultRowHeight="15"/>
  <cols>
    <col min="1" max="1" width="25.33203125" customWidth="1"/>
    <col min="2" max="18" width="7.33203125" customWidth="1"/>
  </cols>
  <sheetData>
    <row r="1" spans="1:18" ht="15" customHeight="1">
      <c r="B1" s="1" t="s">
        <v>101</v>
      </c>
      <c r="C1" s="1" t="s">
        <v>111</v>
      </c>
      <c r="D1" s="1" t="s">
        <v>3</v>
      </c>
      <c r="E1" s="1" t="s">
        <v>96</v>
      </c>
    </row>
    <row r="2" spans="1:18" ht="15" customHeight="1">
      <c r="A2" s="1" t="s">
        <v>112</v>
      </c>
      <c r="B2">
        <f>Оценка!S3</f>
        <v>1330</v>
      </c>
      <c r="C2">
        <f>Оценка!Q3</f>
        <v>3170</v>
      </c>
      <c r="D2">
        <f>Оценка!R3</f>
        <v>1195</v>
      </c>
      <c r="E2">
        <f>Оценка!T3</f>
        <v>400</v>
      </c>
    </row>
    <row r="3" spans="1:18" ht="15" customHeight="1">
      <c r="A3" s="1" t="s">
        <v>113</v>
      </c>
      <c r="B3" s="43">
        <f>B2/160</f>
        <v>8.3125</v>
      </c>
      <c r="C3" s="43">
        <f>C2/160</f>
        <v>19.8125</v>
      </c>
      <c r="D3" s="43">
        <f>D2/160</f>
        <v>7.46875</v>
      </c>
      <c r="E3" s="43">
        <f>E2/160</f>
        <v>2.5</v>
      </c>
    </row>
    <row r="4" spans="1:18" ht="15" customHeight="1">
      <c r="A4" s="1" t="s">
        <v>114</v>
      </c>
      <c r="B4" s="43">
        <v>2</v>
      </c>
      <c r="C4" s="43">
        <v>6</v>
      </c>
      <c r="D4" s="43">
        <v>2</v>
      </c>
      <c r="E4" s="43">
        <v>1</v>
      </c>
    </row>
    <row r="5" spans="1:18" ht="15" customHeight="1">
      <c r="A5" s="1" t="s">
        <v>115</v>
      </c>
      <c r="B5" s="43">
        <f>B3/B4</f>
        <v>4.15625</v>
      </c>
      <c r="C5" s="43">
        <f>C3/C4</f>
        <v>3.3020833333333335</v>
      </c>
      <c r="D5" s="43">
        <f>D3/D4</f>
        <v>3.734375</v>
      </c>
      <c r="E5" s="43">
        <f>E3/E4</f>
        <v>2.5</v>
      </c>
    </row>
    <row r="7" spans="1:18">
      <c r="B7" s="44"/>
      <c r="C7" s="77" t="s">
        <v>116</v>
      </c>
      <c r="D7" s="78"/>
      <c r="E7" s="77" t="s">
        <v>117</v>
      </c>
      <c r="F7" s="78"/>
      <c r="G7" s="77" t="s">
        <v>118</v>
      </c>
      <c r="H7" s="78"/>
      <c r="I7" s="77" t="s">
        <v>119</v>
      </c>
      <c r="J7" s="78"/>
      <c r="K7" s="77" t="s">
        <v>120</v>
      </c>
      <c r="L7" s="78"/>
      <c r="M7" s="77" t="s">
        <v>121</v>
      </c>
      <c r="N7" s="78"/>
      <c r="O7" s="77" t="s">
        <v>122</v>
      </c>
      <c r="P7" s="78"/>
      <c r="Q7" s="77" t="s">
        <v>123</v>
      </c>
      <c r="R7" s="78"/>
    </row>
    <row r="8" spans="1:18">
      <c r="A8" s="5" t="s">
        <v>95</v>
      </c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4"/>
      <c r="O8" s="44"/>
      <c r="P8" s="44"/>
      <c r="Q8" s="44"/>
      <c r="R8" s="44"/>
    </row>
    <row r="9" spans="1:18">
      <c r="A9" s="5" t="s">
        <v>124</v>
      </c>
      <c r="B9" s="44"/>
      <c r="C9" s="45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>
      <c r="A10" s="5" t="s">
        <v>93</v>
      </c>
      <c r="B10" s="44"/>
      <c r="C10" s="44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4"/>
      <c r="Q10" s="44"/>
      <c r="R10" s="44"/>
    </row>
    <row r="11" spans="1:18">
      <c r="A11" s="5" t="s">
        <v>107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N11" s="45"/>
      <c r="O11" s="45"/>
      <c r="P11" s="44"/>
      <c r="Q11" s="44"/>
      <c r="R11" s="44"/>
    </row>
    <row r="12" spans="1:18">
      <c r="A12" s="5" t="s">
        <v>125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5"/>
      <c r="Q12" s="45"/>
      <c r="R12" s="44"/>
    </row>
    <row r="13" spans="1:18">
      <c r="A13" s="5" t="s">
        <v>126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5"/>
    </row>
    <row r="18" spans="1:18">
      <c r="B18" s="44"/>
      <c r="C18" s="77" t="s">
        <v>116</v>
      </c>
      <c r="D18" s="78"/>
      <c r="E18" s="77" t="s">
        <v>117</v>
      </c>
      <c r="F18" s="78"/>
      <c r="G18" s="77" t="s">
        <v>118</v>
      </c>
      <c r="H18" s="78"/>
      <c r="I18" s="77" t="s">
        <v>119</v>
      </c>
      <c r="J18" s="78"/>
      <c r="K18" s="77" t="s">
        <v>120</v>
      </c>
      <c r="L18" s="78"/>
      <c r="M18" s="77" t="s">
        <v>121</v>
      </c>
      <c r="N18" s="78"/>
      <c r="O18" s="77" t="s">
        <v>122</v>
      </c>
      <c r="P18" s="78"/>
      <c r="Q18" s="77" t="s">
        <v>123</v>
      </c>
      <c r="R18" s="78"/>
    </row>
    <row r="19" spans="1:18">
      <c r="A19" s="5" t="s">
        <v>127</v>
      </c>
      <c r="B19" s="46" t="s">
        <v>102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>
      <c r="A20" s="5" t="s">
        <v>128</v>
      </c>
      <c r="B20" s="46" t="s">
        <v>101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58"/>
      <c r="N20" s="58"/>
      <c r="O20" s="44"/>
      <c r="P20" s="44"/>
      <c r="Q20" s="44"/>
      <c r="R20" s="44"/>
    </row>
    <row r="21" spans="1:18">
      <c r="A21" s="5" t="s">
        <v>128</v>
      </c>
      <c r="B21" s="46" t="s">
        <v>101</v>
      </c>
      <c r="C21" s="45"/>
      <c r="D21" s="45"/>
      <c r="E21" s="45"/>
      <c r="F21" s="45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>
      <c r="A22" s="5" t="s">
        <v>129</v>
      </c>
      <c r="B22" s="46" t="s">
        <v>130</v>
      </c>
      <c r="C22" s="44"/>
      <c r="D22" s="44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4"/>
    </row>
    <row r="23" spans="1:18">
      <c r="A23" s="5" t="s">
        <v>131</v>
      </c>
      <c r="B23" s="46" t="s">
        <v>132</v>
      </c>
      <c r="C23" s="44"/>
      <c r="D23" s="44"/>
      <c r="E23" s="44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4"/>
      <c r="R23" s="44"/>
    </row>
    <row r="24" spans="1:18">
      <c r="A24" s="5" t="s">
        <v>133</v>
      </c>
      <c r="B24" s="46" t="s">
        <v>134</v>
      </c>
      <c r="C24" s="44"/>
      <c r="D24" s="44"/>
      <c r="E24" s="44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4"/>
      <c r="Q24" s="44"/>
      <c r="R24" s="44"/>
    </row>
    <row r="25" spans="1:18">
      <c r="A25" s="5" t="s">
        <v>135</v>
      </c>
      <c r="B25" s="46" t="s">
        <v>136</v>
      </c>
      <c r="C25" s="44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4"/>
    </row>
    <row r="26" spans="1:18">
      <c r="A26" s="5" t="s">
        <v>137</v>
      </c>
      <c r="B26" s="46" t="s">
        <v>138</v>
      </c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4"/>
      <c r="R26" s="44"/>
    </row>
    <row r="27" spans="1:18">
      <c r="A27" s="5" t="s">
        <v>139</v>
      </c>
      <c r="B27" s="46" t="s">
        <v>140</v>
      </c>
      <c r="C27" s="44"/>
      <c r="D27" s="44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4"/>
      <c r="Q27" s="44"/>
      <c r="R27" s="44"/>
    </row>
    <row r="28" spans="1:18">
      <c r="A28" s="5" t="s">
        <v>141</v>
      </c>
      <c r="B28" s="46" t="s">
        <v>142</v>
      </c>
      <c r="C28" s="44"/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4"/>
    </row>
    <row r="29" spans="1:18">
      <c r="A29" s="5" t="s">
        <v>143</v>
      </c>
      <c r="B29" s="46" t="s">
        <v>144</v>
      </c>
      <c r="C29" s="44"/>
      <c r="D29" s="44"/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4"/>
      <c r="R29" s="44"/>
    </row>
    <row r="30" spans="1:18">
      <c r="A30" s="5" t="s">
        <v>145</v>
      </c>
      <c r="B30" s="46" t="s">
        <v>146</v>
      </c>
      <c r="C30" s="44"/>
      <c r="D30" s="44"/>
      <c r="E30" s="44"/>
      <c r="F30" s="44"/>
      <c r="G30" s="44"/>
      <c r="H30" s="44"/>
      <c r="I30" s="44"/>
      <c r="J30" s="44"/>
      <c r="K30" s="45"/>
      <c r="L30" s="45"/>
      <c r="M30" s="45"/>
      <c r="N30" s="45"/>
      <c r="O30" s="45"/>
      <c r="P30" s="45"/>
      <c r="Q30" s="44"/>
      <c r="R30" s="44"/>
    </row>
    <row r="31" spans="1:18">
      <c r="A31" s="5"/>
    </row>
  </sheetData>
  <mergeCells count="16">
    <mergeCell ref="Q7:R7"/>
    <mergeCell ref="Q18:R18"/>
    <mergeCell ref="C18:D18"/>
    <mergeCell ref="E18:F18"/>
    <mergeCell ref="M18:N18"/>
    <mergeCell ref="O18:P18"/>
    <mergeCell ref="C7:D7"/>
    <mergeCell ref="E7:F7"/>
    <mergeCell ref="M7:N7"/>
    <mergeCell ref="O7:P7"/>
    <mergeCell ref="G7:H7"/>
    <mergeCell ref="I7:J7"/>
    <mergeCell ref="K7:L7"/>
    <mergeCell ref="G18:H18"/>
    <mergeCell ref="I18:J18"/>
    <mergeCell ref="K18:L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b0b6cba-0ff1-44b1-85b8-3c1dde971c11">
      <UserInfo>
        <DisplayName/>
        <AccountId xsi:nil="true"/>
        <AccountType/>
      </UserInfo>
    </SharedWithUsers>
    <MediaLengthInSeconds xmlns="d3d2de6b-1ab7-4638-8593-24c0702e254c" xsi:nil="true"/>
    <lcf76f155ced4ddcb4097134ff3c332f xmlns="d3d2de6b-1ab7-4638-8593-24c0702e254c">
      <Terms xmlns="http://schemas.microsoft.com/office/infopath/2007/PartnerControls"/>
    </lcf76f155ced4ddcb4097134ff3c332f>
    <TaxCatchAll xmlns="ab0b6cba-0ff1-44b1-85b8-3c1dde971c1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458AE256DD2D4E9E3C69807F1AD6A5" ma:contentTypeVersion="12" ma:contentTypeDescription="Create a new document." ma:contentTypeScope="" ma:versionID="c3904f23235be6dff60757c36dd166d7">
  <xsd:schema xmlns:xsd="http://www.w3.org/2001/XMLSchema" xmlns:xs="http://www.w3.org/2001/XMLSchema" xmlns:p="http://schemas.microsoft.com/office/2006/metadata/properties" xmlns:ns2="ab0b6cba-0ff1-44b1-85b8-3c1dde971c11" xmlns:ns3="d3d2de6b-1ab7-4638-8593-24c0702e254c" targetNamespace="http://schemas.microsoft.com/office/2006/metadata/properties" ma:root="true" ma:fieldsID="9beb80a60ca90f634349be8a997b14e1" ns2:_="" ns3:_="">
    <xsd:import namespace="ab0b6cba-0ff1-44b1-85b8-3c1dde971c11"/>
    <xsd:import namespace="d3d2de6b-1ab7-4638-8593-24c0702e25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b6cba-0ff1-44b1-85b8-3c1dde971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4eb897-460a-4f73-a03d-1d58b19af9d4}" ma:internalName="TaxCatchAll" ma:showField="CatchAllData" ma:web="ab0b6cba-0ff1-44b1-85b8-3c1dde971c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2de6b-1ab7-4638-8593-24c0702e2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93d6385-fdd0-4320-8629-af895c631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E8CB0-3EBE-4AC5-BD45-010C9EDA14DB}">
  <ds:schemaRefs>
    <ds:schemaRef ds:uri="http://purl.org/dc/elements/1.1/"/>
    <ds:schemaRef ds:uri="http://purl.org/dc/terms/"/>
    <ds:schemaRef ds:uri="ab0b6cba-0ff1-44b1-85b8-3c1dde971c11"/>
    <ds:schemaRef ds:uri="d3d2de6b-1ab7-4638-8593-24c0702e254c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2CFE8C8-2305-4C49-A275-08B2E9E78D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0b6cba-0ff1-44b1-85b8-3c1dde971c11"/>
    <ds:schemaRef ds:uri="d3d2de6b-1ab7-4638-8593-24c0702e2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3EDB73-2730-4A7E-A030-984AB56ED7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Скоуп Работ</vt:lpstr>
      <vt:lpstr>Оценка</vt:lpstr>
      <vt:lpstr>График и ресурсы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2021-05-12T20:48:25Z</dcterms:created>
  <dcterms:modified xsi:type="dcterms:W3CDTF">2022-06-23T13:53:06Z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0x0101007D458AE256DD2D4E9E3C69807F1AD6A5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SharedWithUsers">
    <vt:lpwstr>11;#Ilya Kuchmin;#16;#Mikhail Solomonov</vt:lpwstr>
  </property>
  <property fmtid="{D5CDD505-2E9C-101B-9397-08002B2CF9AE}" pid="11" name="TriggerFlowInfo">
    <vt:lpwstr/>
  </property>
  <property fmtid="{D5CDD505-2E9C-101B-9397-08002B2CF9AE}" pid="12" name="Order">
    <vt:r8>400</vt:r8>
  </property>
  <property fmtid="{D5CDD505-2E9C-101B-9397-08002B2CF9AE}" pid="13" name="MediaServiceImageTags">
    <vt:lpwstr/>
  </property>
</Properties>
</file>